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24226"/>
  <mc:AlternateContent xmlns:mc="http://schemas.openxmlformats.org/markup-compatibility/2006">
    <mc:Choice Requires="x15">
      <x15ac:absPath xmlns:x15ac="http://schemas.microsoft.com/office/spreadsheetml/2010/11/ac" url="E:\DataAnalystCareer\GitRepoForDA\investor-portfolio-risk-dashboard\data\"/>
    </mc:Choice>
  </mc:AlternateContent>
  <xr:revisionPtr revIDLastSave="0" documentId="13_ncr:1_{5C861EF5-C898-4F0C-88B6-2F504171D5F8}" xr6:coauthVersionLast="47" xr6:coauthVersionMax="47" xr10:uidLastSave="{00000000-0000-0000-0000-000000000000}"/>
  <bookViews>
    <workbookView xWindow="-110" yWindow="-110" windowWidth="19420" windowHeight="11500" tabRatio="691" firstSheet="5" activeTab="7" xr2:uid="{00000000-000D-0000-FFFF-FFFF00000000}"/>
  </bookViews>
  <sheets>
    <sheet name="Raw_Data_Assets" sheetId="1" r:id="rId1"/>
    <sheet name="CleanedAssets" sheetId="5" r:id="rId2"/>
    <sheet name="Asset_Info" sheetId="3" r:id="rId3"/>
    <sheet name="Client_Portfolios" sheetId="2" r:id="rId4"/>
    <sheet name="Analysis" sheetId="7" r:id="rId5"/>
    <sheet name="RowWiseApproach" sheetId="8" r:id="rId6"/>
    <sheet name="PivotTables" sheetId="11" r:id="rId7"/>
    <sheet name="Dashboard" sheetId="9" r:id="rId8"/>
  </sheets>
  <definedNames>
    <definedName name="Slicer_Client">#N/A</definedName>
    <definedName name="Slicer_Months__Date">#N/A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2" i="8" l="1"/>
  <c r="AB3" i="8"/>
  <c r="AB4" i="8"/>
  <c r="AB5" i="8"/>
  <c r="AB6" i="8"/>
  <c r="D896" i="8"/>
  <c r="M896" i="8" s="1"/>
  <c r="D897" i="8"/>
  <c r="D898" i="8"/>
  <c r="K898" i="8" s="1"/>
  <c r="D899" i="8"/>
  <c r="D900" i="8"/>
  <c r="D901" i="8"/>
  <c r="G901" i="8" s="1"/>
  <c r="D902" i="8"/>
  <c r="M902" i="8" s="1"/>
  <c r="D903" i="8"/>
  <c r="F903" i="8" s="1"/>
  <c r="D904" i="8"/>
  <c r="K904" i="8" s="1"/>
  <c r="D905" i="8"/>
  <c r="J905" i="8" s="1"/>
  <c r="D906" i="8"/>
  <c r="H906" i="8" s="1"/>
  <c r="D763" i="8"/>
  <c r="D764" i="8"/>
  <c r="I764" i="8" s="1"/>
  <c r="D765" i="8"/>
  <c r="D766" i="8"/>
  <c r="G766" i="8" s="1"/>
  <c r="D767" i="8"/>
  <c r="D768" i="8"/>
  <c r="D769" i="8"/>
  <c r="M769" i="8" s="1"/>
  <c r="D770" i="8"/>
  <c r="G770" i="8" s="1"/>
  <c r="D771" i="8"/>
  <c r="M771" i="8" s="1"/>
  <c r="D772" i="8"/>
  <c r="L772" i="8" s="1"/>
  <c r="D773" i="8"/>
  <c r="F773" i="8" s="1"/>
  <c r="D774" i="8"/>
  <c r="F774" i="8" s="1"/>
  <c r="D775" i="8"/>
  <c r="D776" i="8"/>
  <c r="D777" i="8"/>
  <c r="D778" i="8"/>
  <c r="D779" i="8"/>
  <c r="F779" i="8" s="1"/>
  <c r="D780" i="8"/>
  <c r="F780" i="8" s="1"/>
  <c r="D781" i="8"/>
  <c r="D782" i="8"/>
  <c r="H782" i="8" s="1"/>
  <c r="D783" i="8"/>
  <c r="M783" i="8" s="1"/>
  <c r="D784" i="8"/>
  <c r="M784" i="8" s="1"/>
  <c r="D785" i="8"/>
  <c r="I785" i="8" s="1"/>
  <c r="D786" i="8"/>
  <c r="F786" i="8" s="1"/>
  <c r="D787" i="8"/>
  <c r="D788" i="8"/>
  <c r="H788" i="8" s="1"/>
  <c r="D789" i="8"/>
  <c r="D790" i="8"/>
  <c r="H790" i="8" s="1"/>
  <c r="D791" i="8"/>
  <c r="D792" i="8"/>
  <c r="D793" i="8"/>
  <c r="D794" i="8"/>
  <c r="H794" i="8" s="1"/>
  <c r="D795" i="8"/>
  <c r="D796" i="8"/>
  <c r="F796" i="8" s="1"/>
  <c r="D797" i="8"/>
  <c r="L797" i="8" s="1"/>
  <c r="D798" i="8"/>
  <c r="F798" i="8" s="1"/>
  <c r="D799" i="8"/>
  <c r="D800" i="8"/>
  <c r="L800" i="8" s="1"/>
  <c r="D801" i="8"/>
  <c r="D802" i="8"/>
  <c r="L802" i="8" s="1"/>
  <c r="D803" i="8"/>
  <c r="J803" i="8" s="1"/>
  <c r="D804" i="8"/>
  <c r="F804" i="8" s="1"/>
  <c r="D805" i="8"/>
  <c r="D806" i="8"/>
  <c r="G806" i="8" s="1"/>
  <c r="D807" i="8"/>
  <c r="H807" i="8" s="1"/>
  <c r="D808" i="8"/>
  <c r="L808" i="8" s="1"/>
  <c r="D809" i="8"/>
  <c r="F809" i="8" s="1"/>
  <c r="D810" i="8"/>
  <c r="F810" i="8" s="1"/>
  <c r="D811" i="8"/>
  <c r="D812" i="8"/>
  <c r="D813" i="8"/>
  <c r="D814" i="8"/>
  <c r="D815" i="8"/>
  <c r="L815" i="8" s="1"/>
  <c r="D816" i="8"/>
  <c r="F816" i="8" s="1"/>
  <c r="D817" i="8"/>
  <c r="D818" i="8"/>
  <c r="H818" i="8" s="1"/>
  <c r="D819" i="8"/>
  <c r="F819" i="8" s="1"/>
  <c r="D820" i="8"/>
  <c r="F820" i="8" s="1"/>
  <c r="D821" i="8"/>
  <c r="J821" i="8" s="1"/>
  <c r="D822" i="8"/>
  <c r="F822" i="8" s="1"/>
  <c r="D823" i="8"/>
  <c r="D824" i="8"/>
  <c r="D825" i="8"/>
  <c r="D826" i="8"/>
  <c r="G826" i="8" s="1"/>
  <c r="D827" i="8"/>
  <c r="K827" i="8" s="1"/>
  <c r="D828" i="8"/>
  <c r="D829" i="8"/>
  <c r="D830" i="8"/>
  <c r="J830" i="8" s="1"/>
  <c r="D831" i="8"/>
  <c r="D832" i="8"/>
  <c r="D833" i="8"/>
  <c r="F833" i="8" s="1"/>
  <c r="D834" i="8"/>
  <c r="F834" i="8" s="1"/>
  <c r="D835" i="8"/>
  <c r="H835" i="8" s="1"/>
  <c r="D836" i="8"/>
  <c r="G836" i="8" s="1"/>
  <c r="D837" i="8"/>
  <c r="D838" i="8"/>
  <c r="D839" i="8"/>
  <c r="F839" i="8" s="1"/>
  <c r="D840" i="8"/>
  <c r="F840" i="8" s="1"/>
  <c r="D841" i="8"/>
  <c r="D842" i="8"/>
  <c r="K842" i="8" s="1"/>
  <c r="D843" i="8"/>
  <c r="D844" i="8"/>
  <c r="D845" i="8"/>
  <c r="J845" i="8" s="1"/>
  <c r="D846" i="8"/>
  <c r="D847" i="8"/>
  <c r="L847" i="8" s="1"/>
  <c r="D848" i="8"/>
  <c r="H848" i="8" s="1"/>
  <c r="D849" i="8"/>
  <c r="J849" i="8" s="1"/>
  <c r="D850" i="8"/>
  <c r="D851" i="8"/>
  <c r="J851" i="8" s="1"/>
  <c r="D852" i="8"/>
  <c r="M852" i="8" s="1"/>
  <c r="D853" i="8"/>
  <c r="G853" i="8" s="1"/>
  <c r="D854" i="8"/>
  <c r="L854" i="8" s="1"/>
  <c r="D855" i="8"/>
  <c r="F855" i="8" s="1"/>
  <c r="D856" i="8"/>
  <c r="D857" i="8"/>
  <c r="D858" i="8"/>
  <c r="F858" i="8" s="1"/>
  <c r="D859" i="8"/>
  <c r="M859" i="8" s="1"/>
  <c r="D860" i="8"/>
  <c r="M860" i="8" s="1"/>
  <c r="D861" i="8"/>
  <c r="J861" i="8" s="1"/>
  <c r="D862" i="8"/>
  <c r="D863" i="8"/>
  <c r="F863" i="8" s="1"/>
  <c r="D864" i="8"/>
  <c r="F864" i="8" s="1"/>
  <c r="D865" i="8"/>
  <c r="G865" i="8" s="1"/>
  <c r="D866" i="8"/>
  <c r="M866" i="8" s="1"/>
  <c r="D867" i="8"/>
  <c r="F867" i="8" s="1"/>
  <c r="D868" i="8"/>
  <c r="L868" i="8" s="1"/>
  <c r="D869" i="8"/>
  <c r="D870" i="8"/>
  <c r="F870" i="8" s="1"/>
  <c r="D871" i="8"/>
  <c r="D872" i="8"/>
  <c r="G872" i="8" s="1"/>
  <c r="D873" i="8"/>
  <c r="J873" i="8" s="1"/>
  <c r="D874" i="8"/>
  <c r="D875" i="8"/>
  <c r="D876" i="8"/>
  <c r="I876" i="8" s="1"/>
  <c r="D877" i="8"/>
  <c r="I877" i="8" s="1"/>
  <c r="D878" i="8"/>
  <c r="K878" i="8" s="1"/>
  <c r="D879" i="8"/>
  <c r="F879" i="8" s="1"/>
  <c r="D880" i="8"/>
  <c r="D881" i="8"/>
  <c r="D882" i="8"/>
  <c r="G882" i="8" s="1"/>
  <c r="D883" i="8"/>
  <c r="D884" i="8"/>
  <c r="H884" i="8" s="1"/>
  <c r="D885" i="8"/>
  <c r="K885" i="8" s="1"/>
  <c r="D886" i="8"/>
  <c r="D887" i="8"/>
  <c r="F887" i="8" s="1"/>
  <c r="D888" i="8"/>
  <c r="M888" i="8" s="1"/>
  <c r="D889" i="8"/>
  <c r="I889" i="8" s="1"/>
  <c r="D890" i="8"/>
  <c r="L890" i="8" s="1"/>
  <c r="D891" i="8"/>
  <c r="D892" i="8"/>
  <c r="D893" i="8"/>
  <c r="D894" i="8"/>
  <c r="G894" i="8" s="1"/>
  <c r="D895" i="8"/>
  <c r="D642" i="8"/>
  <c r="J642" i="8" s="1"/>
  <c r="D643" i="8"/>
  <c r="D644" i="8"/>
  <c r="D645" i="8"/>
  <c r="G645" i="8" s="1"/>
  <c r="D646" i="8"/>
  <c r="D647" i="8"/>
  <c r="D648" i="8"/>
  <c r="D649" i="8"/>
  <c r="D650" i="8"/>
  <c r="F650" i="8" s="1"/>
  <c r="D651" i="8"/>
  <c r="D652" i="8"/>
  <c r="F652" i="8" s="1"/>
  <c r="D653" i="8"/>
  <c r="F653" i="8" s="1"/>
  <c r="D654" i="8"/>
  <c r="F654" i="8" s="1"/>
  <c r="D655" i="8"/>
  <c r="D656" i="8"/>
  <c r="M656" i="8" s="1"/>
  <c r="D657" i="8"/>
  <c r="D658" i="8"/>
  <c r="D659" i="8"/>
  <c r="F659" i="8" s="1"/>
  <c r="D660" i="8"/>
  <c r="F660" i="8" s="1"/>
  <c r="D661" i="8"/>
  <c r="D662" i="8"/>
  <c r="F662" i="8" s="1"/>
  <c r="D663" i="8"/>
  <c r="D664" i="8"/>
  <c r="F664" i="8" s="1"/>
  <c r="D665" i="8"/>
  <c r="F665" i="8" s="1"/>
  <c r="D666" i="8"/>
  <c r="F666" i="8" s="1"/>
  <c r="D667" i="8"/>
  <c r="D668" i="8"/>
  <c r="D669" i="8"/>
  <c r="D670" i="8"/>
  <c r="D671" i="8"/>
  <c r="D672" i="8"/>
  <c r="D673" i="8"/>
  <c r="D674" i="8"/>
  <c r="D675" i="8"/>
  <c r="F675" i="8" s="1"/>
  <c r="D676" i="8"/>
  <c r="F676" i="8" s="1"/>
  <c r="D677" i="8"/>
  <c r="F677" i="8" s="1"/>
  <c r="D678" i="8"/>
  <c r="F678" i="8" s="1"/>
  <c r="D679" i="8"/>
  <c r="D680" i="8"/>
  <c r="D681" i="8"/>
  <c r="D682" i="8"/>
  <c r="D683" i="8"/>
  <c r="F683" i="8" s="1"/>
  <c r="D684" i="8"/>
  <c r="D685" i="8"/>
  <c r="D686" i="8"/>
  <c r="D687" i="8"/>
  <c r="D688" i="8"/>
  <c r="F688" i="8" s="1"/>
  <c r="D689" i="8"/>
  <c r="F689" i="8" s="1"/>
  <c r="D690" i="8"/>
  <c r="F690" i="8" s="1"/>
  <c r="D691" i="8"/>
  <c r="D692" i="8"/>
  <c r="D693" i="8"/>
  <c r="D694" i="8"/>
  <c r="D695" i="8"/>
  <c r="M695" i="8" s="1"/>
  <c r="D696" i="8"/>
  <c r="F696" i="8" s="1"/>
  <c r="D697" i="8"/>
  <c r="D698" i="8"/>
  <c r="D699" i="8"/>
  <c r="D700" i="8"/>
  <c r="F700" i="8" s="1"/>
  <c r="D701" i="8"/>
  <c r="F701" i="8" s="1"/>
  <c r="D702" i="8"/>
  <c r="F702" i="8" s="1"/>
  <c r="D703" i="8"/>
  <c r="D704" i="8"/>
  <c r="I704" i="8" s="1"/>
  <c r="D705" i="8"/>
  <c r="H705" i="8" s="1"/>
  <c r="D706" i="8"/>
  <c r="D707" i="8"/>
  <c r="D708" i="8"/>
  <c r="D709" i="8"/>
  <c r="D710" i="8"/>
  <c r="D711" i="8"/>
  <c r="D712" i="8"/>
  <c r="F712" i="8" s="1"/>
  <c r="D713" i="8"/>
  <c r="F713" i="8" s="1"/>
  <c r="D714" i="8"/>
  <c r="F714" i="8" s="1"/>
  <c r="D715" i="8"/>
  <c r="D716" i="8"/>
  <c r="D717" i="8"/>
  <c r="G717" i="8" s="1"/>
  <c r="D718" i="8"/>
  <c r="D719" i="8"/>
  <c r="F719" i="8" s="1"/>
  <c r="D720" i="8"/>
  <c r="F720" i="8" s="1"/>
  <c r="D721" i="8"/>
  <c r="D722" i="8"/>
  <c r="D723" i="8"/>
  <c r="F723" i="8" s="1"/>
  <c r="D724" i="8"/>
  <c r="D725" i="8"/>
  <c r="D726" i="8"/>
  <c r="J726" i="8" s="1"/>
  <c r="D727" i="8"/>
  <c r="G727" i="8" s="1"/>
  <c r="D728" i="8"/>
  <c r="D729" i="8"/>
  <c r="D730" i="8"/>
  <c r="D731" i="8"/>
  <c r="D732" i="8"/>
  <c r="D733" i="8"/>
  <c r="D734" i="8"/>
  <c r="D735" i="8"/>
  <c r="F735" i="8" s="1"/>
  <c r="D736" i="8"/>
  <c r="F736" i="8" s="1"/>
  <c r="D737" i="8"/>
  <c r="F737" i="8" s="1"/>
  <c r="D738" i="8"/>
  <c r="F738" i="8" s="1"/>
  <c r="D739" i="8"/>
  <c r="D740" i="8"/>
  <c r="D741" i="8"/>
  <c r="D742" i="8"/>
  <c r="D743" i="8"/>
  <c r="F743" i="8" s="1"/>
  <c r="D744" i="8"/>
  <c r="F744" i="8" s="1"/>
  <c r="D745" i="8"/>
  <c r="D746" i="8"/>
  <c r="M746" i="8" s="1"/>
  <c r="D747" i="8"/>
  <c r="G747" i="8" s="1"/>
  <c r="D748" i="8"/>
  <c r="F748" i="8" s="1"/>
  <c r="D749" i="8"/>
  <c r="F749" i="8" s="1"/>
  <c r="D750" i="8"/>
  <c r="F750" i="8" s="1"/>
  <c r="D751" i="8"/>
  <c r="J751" i="8" s="1"/>
  <c r="D752" i="8"/>
  <c r="D753" i="8"/>
  <c r="G753" i="8" s="1"/>
  <c r="D754" i="8"/>
  <c r="G754" i="8" s="1"/>
  <c r="D755" i="8"/>
  <c r="F755" i="8" s="1"/>
  <c r="D756" i="8"/>
  <c r="F756" i="8" s="1"/>
  <c r="D757" i="8"/>
  <c r="D758" i="8"/>
  <c r="F758" i="8" s="1"/>
  <c r="D759" i="8"/>
  <c r="D760" i="8"/>
  <c r="F760" i="8" s="1"/>
  <c r="D761" i="8"/>
  <c r="F761" i="8" s="1"/>
  <c r="D762" i="8"/>
  <c r="F762" i="8" s="1"/>
  <c r="D622" i="8"/>
  <c r="D623" i="8"/>
  <c r="D624" i="8"/>
  <c r="D625" i="8"/>
  <c r="D626" i="8"/>
  <c r="D627" i="8"/>
  <c r="D628" i="8"/>
  <c r="F628" i="8" s="1"/>
  <c r="D629" i="8"/>
  <c r="F629" i="8" s="1"/>
  <c r="D630" i="8"/>
  <c r="D631" i="8"/>
  <c r="D632" i="8"/>
  <c r="D633" i="8"/>
  <c r="D634" i="8"/>
  <c r="D635" i="8"/>
  <c r="F635" i="8" s="1"/>
  <c r="D636" i="8"/>
  <c r="D637" i="8"/>
  <c r="D638" i="8"/>
  <c r="F638" i="8" s="1"/>
  <c r="D639" i="8"/>
  <c r="F639" i="8" s="1"/>
  <c r="D640" i="8"/>
  <c r="D641" i="8"/>
  <c r="F641" i="8" s="1"/>
  <c r="D501" i="8"/>
  <c r="D502" i="8"/>
  <c r="D503" i="8"/>
  <c r="F503" i="8" s="1"/>
  <c r="D504" i="8"/>
  <c r="D505" i="8"/>
  <c r="D506" i="8"/>
  <c r="F506" i="8" s="1"/>
  <c r="D507" i="8"/>
  <c r="F507" i="8" s="1"/>
  <c r="D508" i="8"/>
  <c r="D509" i="8"/>
  <c r="D510" i="8"/>
  <c r="D511" i="8"/>
  <c r="D512" i="8"/>
  <c r="D513" i="8"/>
  <c r="D514" i="8"/>
  <c r="D515" i="8"/>
  <c r="D516" i="8"/>
  <c r="D517" i="8"/>
  <c r="D518" i="8"/>
  <c r="D519" i="8"/>
  <c r="D520" i="8"/>
  <c r="D521" i="8"/>
  <c r="D522" i="8"/>
  <c r="D523" i="8"/>
  <c r="D524" i="8"/>
  <c r="D525" i="8"/>
  <c r="D526" i="8"/>
  <c r="D527" i="8"/>
  <c r="F527" i="8" s="1"/>
  <c r="D528" i="8"/>
  <c r="D529" i="8"/>
  <c r="D530" i="8"/>
  <c r="F530" i="8" s="1"/>
  <c r="D531" i="8"/>
  <c r="F531" i="8" s="1"/>
  <c r="D532" i="8"/>
  <c r="F532" i="8" s="1"/>
  <c r="D533" i="8"/>
  <c r="D534" i="8"/>
  <c r="K534" i="8" s="1"/>
  <c r="D535" i="8"/>
  <c r="D536" i="8"/>
  <c r="D537" i="8"/>
  <c r="D538" i="8"/>
  <c r="D539" i="8"/>
  <c r="J539" i="8" s="1"/>
  <c r="D540" i="8"/>
  <c r="D541" i="8"/>
  <c r="D542" i="8"/>
  <c r="F542" i="8" s="1"/>
  <c r="D543" i="8"/>
  <c r="F543" i="8" s="1"/>
  <c r="D544" i="8"/>
  <c r="D545" i="8"/>
  <c r="D546" i="8"/>
  <c r="D547" i="8"/>
  <c r="D548" i="8"/>
  <c r="D549" i="8"/>
  <c r="D550" i="8"/>
  <c r="D551" i="8"/>
  <c r="D552" i="8"/>
  <c r="D553" i="8"/>
  <c r="D554" i="8"/>
  <c r="D555" i="8"/>
  <c r="F555" i="8" s="1"/>
  <c r="D556" i="8"/>
  <c r="D557" i="8"/>
  <c r="D558" i="8"/>
  <c r="D559" i="8"/>
  <c r="D560" i="8"/>
  <c r="L560" i="8" s="1"/>
  <c r="D561" i="8"/>
  <c r="D562" i="8"/>
  <c r="D563" i="8"/>
  <c r="F563" i="8" s="1"/>
  <c r="D564" i="8"/>
  <c r="D565" i="8"/>
  <c r="H565" i="8" s="1"/>
  <c r="D566" i="8"/>
  <c r="F566" i="8" s="1"/>
  <c r="D567" i="8"/>
  <c r="F567" i="8" s="1"/>
  <c r="D568" i="8"/>
  <c r="F568" i="8" s="1"/>
  <c r="D569" i="8"/>
  <c r="D570" i="8"/>
  <c r="D571" i="8"/>
  <c r="D572" i="8"/>
  <c r="D573" i="8"/>
  <c r="D574" i="8"/>
  <c r="D575" i="8"/>
  <c r="F575" i="8" s="1"/>
  <c r="D576" i="8"/>
  <c r="D577" i="8"/>
  <c r="D578" i="8"/>
  <c r="F578" i="8" s="1"/>
  <c r="D579" i="8"/>
  <c r="F579" i="8" s="1"/>
  <c r="D580" i="8"/>
  <c r="D581" i="8"/>
  <c r="D582" i="8"/>
  <c r="D583" i="8"/>
  <c r="D584" i="8"/>
  <c r="D585" i="8"/>
  <c r="D586" i="8"/>
  <c r="D587" i="8"/>
  <c r="G587" i="8" s="1"/>
  <c r="D588" i="8"/>
  <c r="G588" i="8" s="1"/>
  <c r="D589" i="8"/>
  <c r="D590" i="8"/>
  <c r="D591" i="8"/>
  <c r="D592" i="8"/>
  <c r="D593" i="8"/>
  <c r="D594" i="8"/>
  <c r="D595" i="8"/>
  <c r="D596" i="8"/>
  <c r="D597" i="8"/>
  <c r="D598" i="8"/>
  <c r="D599" i="8"/>
  <c r="F599" i="8" s="1"/>
  <c r="D600" i="8"/>
  <c r="D601" i="8"/>
  <c r="D602" i="8"/>
  <c r="F602" i="8" s="1"/>
  <c r="D603" i="8"/>
  <c r="F603" i="8" s="1"/>
  <c r="D604" i="8"/>
  <c r="F604" i="8" s="1"/>
  <c r="D605" i="8"/>
  <c r="D606" i="8"/>
  <c r="F606" i="8" s="1"/>
  <c r="D607" i="8"/>
  <c r="D608" i="8"/>
  <c r="D609" i="8"/>
  <c r="D610" i="8"/>
  <c r="D611" i="8"/>
  <c r="F611" i="8" s="1"/>
  <c r="D612" i="8"/>
  <c r="D613" i="8"/>
  <c r="D614" i="8"/>
  <c r="F614" i="8" s="1"/>
  <c r="D615" i="8"/>
  <c r="D616" i="8"/>
  <c r="D617" i="8"/>
  <c r="D618" i="8"/>
  <c r="D619" i="8"/>
  <c r="D620" i="8"/>
  <c r="D621" i="8"/>
  <c r="D50" i="8"/>
  <c r="D51" i="8"/>
  <c r="F51" i="8" s="1"/>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F79" i="8" s="1"/>
  <c r="D80" i="8"/>
  <c r="D81" i="8"/>
  <c r="D82" i="8"/>
  <c r="D83" i="8"/>
  <c r="F83" i="8" s="1"/>
  <c r="D84" i="8"/>
  <c r="F84" i="8" s="1"/>
  <c r="D85" i="8"/>
  <c r="D86" i="8"/>
  <c r="D87" i="8"/>
  <c r="D88" i="8"/>
  <c r="D89" i="8"/>
  <c r="D90" i="8"/>
  <c r="D91" i="8"/>
  <c r="D92" i="8"/>
  <c r="D93" i="8"/>
  <c r="D94" i="8"/>
  <c r="D95" i="8"/>
  <c r="D96" i="8"/>
  <c r="D97" i="8"/>
  <c r="D98" i="8"/>
  <c r="F98" i="8" s="1"/>
  <c r="D99" i="8"/>
  <c r="D100" i="8"/>
  <c r="D101" i="8"/>
  <c r="D102" i="8"/>
  <c r="D103" i="8"/>
  <c r="D104" i="8"/>
  <c r="D105" i="8"/>
  <c r="D106" i="8"/>
  <c r="D107" i="8"/>
  <c r="D108" i="8"/>
  <c r="F108" i="8" s="1"/>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F134" i="8" s="1"/>
  <c r="D135" i="8"/>
  <c r="D136" i="8"/>
  <c r="D137" i="8"/>
  <c r="D138" i="8"/>
  <c r="D139" i="8"/>
  <c r="F139" i="8" s="1"/>
  <c r="D140" i="8"/>
  <c r="D141" i="8"/>
  <c r="D142" i="8"/>
  <c r="D143" i="8"/>
  <c r="F143" i="8" s="1"/>
  <c r="D144" i="8"/>
  <c r="D145" i="8"/>
  <c r="D146" i="8"/>
  <c r="D147" i="8"/>
  <c r="D148" i="8"/>
  <c r="D149" i="8"/>
  <c r="D150" i="8"/>
  <c r="D151" i="8"/>
  <c r="D152" i="8"/>
  <c r="D153" i="8"/>
  <c r="D154" i="8"/>
  <c r="D155" i="8"/>
  <c r="D156" i="8"/>
  <c r="D157" i="8"/>
  <c r="D158" i="8"/>
  <c r="D159" i="8"/>
  <c r="D160" i="8"/>
  <c r="D161" i="8"/>
  <c r="D162" i="8"/>
  <c r="D163" i="8"/>
  <c r="D164" i="8"/>
  <c r="D165" i="8"/>
  <c r="D166" i="8"/>
  <c r="D167" i="8"/>
  <c r="D168" i="8"/>
  <c r="F168" i="8" s="1"/>
  <c r="D169" i="8"/>
  <c r="F169" i="8" s="1"/>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F195" i="8" s="1"/>
  <c r="D196" i="8"/>
  <c r="D197" i="8"/>
  <c r="D198" i="8"/>
  <c r="D199" i="8"/>
  <c r="D200" i="8"/>
  <c r="D201" i="8"/>
  <c r="F201" i="8" s="1"/>
  <c r="D202" i="8"/>
  <c r="F202" i="8" s="1"/>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F231" i="8" s="1"/>
  <c r="D232" i="8"/>
  <c r="D233" i="8"/>
  <c r="D234" i="8"/>
  <c r="D235" i="8"/>
  <c r="F235" i="8" s="1"/>
  <c r="D236" i="8"/>
  <c r="D237" i="8"/>
  <c r="D238" i="8"/>
  <c r="D239" i="8"/>
  <c r="D240" i="8"/>
  <c r="D241" i="8"/>
  <c r="D242" i="8"/>
  <c r="D243" i="8"/>
  <c r="D244" i="8"/>
  <c r="D245" i="8"/>
  <c r="D246" i="8"/>
  <c r="D247" i="8"/>
  <c r="D248" i="8"/>
  <c r="D249" i="8"/>
  <c r="D250" i="8"/>
  <c r="F250" i="8" s="1"/>
  <c r="D251" i="8"/>
  <c r="D252" i="8"/>
  <c r="D253" i="8"/>
  <c r="D254" i="8"/>
  <c r="D255" i="8"/>
  <c r="D256" i="8"/>
  <c r="D257" i="8"/>
  <c r="D258" i="8"/>
  <c r="D259" i="8"/>
  <c r="D260" i="8"/>
  <c r="D261" i="8"/>
  <c r="D262" i="8"/>
  <c r="F262" i="8" s="1"/>
  <c r="D263" i="8"/>
  <c r="D264" i="8"/>
  <c r="D265" i="8"/>
  <c r="D266" i="8"/>
  <c r="D267" i="8"/>
  <c r="D268" i="8"/>
  <c r="D269" i="8"/>
  <c r="D270" i="8"/>
  <c r="D271" i="8"/>
  <c r="D272" i="8"/>
  <c r="D273" i="8"/>
  <c r="D274" i="8"/>
  <c r="D275" i="8"/>
  <c r="D276" i="8"/>
  <c r="D277" i="8"/>
  <c r="D278" i="8"/>
  <c r="D279" i="8"/>
  <c r="F279" i="8" s="1"/>
  <c r="D280" i="8"/>
  <c r="D281" i="8"/>
  <c r="D282" i="8"/>
  <c r="D283" i="8"/>
  <c r="D284" i="8"/>
  <c r="D285" i="8"/>
  <c r="F285" i="8" s="1"/>
  <c r="D286" i="8"/>
  <c r="F286" i="8" s="1"/>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F313" i="8" s="1"/>
  <c r="D314" i="8"/>
  <c r="D315" i="8"/>
  <c r="D316" i="8"/>
  <c r="D317" i="8"/>
  <c r="D318" i="8"/>
  <c r="D319" i="8"/>
  <c r="D320" i="8"/>
  <c r="D321" i="8"/>
  <c r="D322" i="8"/>
  <c r="D323" i="8"/>
  <c r="D324" i="8"/>
  <c r="D325" i="8"/>
  <c r="D326" i="8"/>
  <c r="D327" i="8"/>
  <c r="F327" i="8" s="1"/>
  <c r="D328" i="8"/>
  <c r="D329" i="8"/>
  <c r="D330" i="8"/>
  <c r="D331" i="8"/>
  <c r="D332" i="8"/>
  <c r="D333" i="8"/>
  <c r="D334" i="8"/>
  <c r="F334" i="8" s="1"/>
  <c r="D335" i="8"/>
  <c r="D336" i="8"/>
  <c r="D337" i="8"/>
  <c r="F337" i="8" s="1"/>
  <c r="D338" i="8"/>
  <c r="D339" i="8"/>
  <c r="D340" i="8"/>
  <c r="D341" i="8"/>
  <c r="D342" i="8"/>
  <c r="D343" i="8"/>
  <c r="D344" i="8"/>
  <c r="D345" i="8"/>
  <c r="D346" i="8"/>
  <c r="D347" i="8"/>
  <c r="D348" i="8"/>
  <c r="D349" i="8"/>
  <c r="D350" i="8"/>
  <c r="D351" i="8"/>
  <c r="F351" i="8" s="1"/>
  <c r="D352" i="8"/>
  <c r="D353" i="8"/>
  <c r="D354" i="8"/>
  <c r="D355" i="8"/>
  <c r="D356" i="8"/>
  <c r="F356" i="8" s="1"/>
  <c r="D357" i="8"/>
  <c r="F357" i="8" s="1"/>
  <c r="D358" i="8"/>
  <c r="D359" i="8"/>
  <c r="D360" i="8"/>
  <c r="D361" i="8"/>
  <c r="D362" i="8"/>
  <c r="D363" i="8"/>
  <c r="D364" i="8"/>
  <c r="D365" i="8"/>
  <c r="D366" i="8"/>
  <c r="D367" i="8"/>
  <c r="D368" i="8"/>
  <c r="D369" i="8"/>
  <c r="D370" i="8"/>
  <c r="F370" i="8" s="1"/>
  <c r="D371" i="8"/>
  <c r="D372" i="8"/>
  <c r="D373" i="8"/>
  <c r="D374" i="8"/>
  <c r="D375" i="8"/>
  <c r="D376" i="8"/>
  <c r="D377" i="8"/>
  <c r="D378" i="8"/>
  <c r="D379" i="8"/>
  <c r="F379" i="8" s="1"/>
  <c r="D380" i="8"/>
  <c r="D381" i="8"/>
  <c r="D382" i="8"/>
  <c r="D383" i="8"/>
  <c r="D384" i="8"/>
  <c r="D385" i="8"/>
  <c r="D386" i="8"/>
  <c r="D387" i="8"/>
  <c r="D388" i="8"/>
  <c r="D389" i="8"/>
  <c r="D390" i="8"/>
  <c r="D391" i="8"/>
  <c r="D392" i="8"/>
  <c r="D393" i="8"/>
  <c r="D394" i="8"/>
  <c r="D395" i="8"/>
  <c r="D396" i="8"/>
  <c r="D397" i="8"/>
  <c r="F397" i="8" s="1"/>
  <c r="D398" i="8"/>
  <c r="D399" i="8"/>
  <c r="F399" i="8" s="1"/>
  <c r="D400" i="8"/>
  <c r="D401" i="8"/>
  <c r="F401" i="8" s="1"/>
  <c r="D402" i="8"/>
  <c r="D403" i="8"/>
  <c r="D404" i="8"/>
  <c r="D405" i="8"/>
  <c r="D406" i="8"/>
  <c r="D407" i="8"/>
  <c r="D408" i="8"/>
  <c r="D409" i="8"/>
  <c r="D410" i="8"/>
  <c r="D411" i="8"/>
  <c r="D412" i="8"/>
  <c r="M412" i="8" s="1"/>
  <c r="D413" i="8"/>
  <c r="H413" i="8" s="1"/>
  <c r="D414" i="8"/>
  <c r="D415" i="8"/>
  <c r="D416" i="8"/>
  <c r="D417" i="8"/>
  <c r="F417" i="8" s="1"/>
  <c r="D418" i="8"/>
  <c r="F418" i="8" s="1"/>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H447" i="8" s="1"/>
  <c r="D448" i="8"/>
  <c r="D449" i="8"/>
  <c r="M449" i="8" s="1"/>
  <c r="D450" i="8"/>
  <c r="I450" i="8" s="1"/>
  <c r="D451" i="8"/>
  <c r="D452" i="8"/>
  <c r="D453" i="8"/>
  <c r="F453" i="8" s="1"/>
  <c r="D454" i="8"/>
  <c r="D455" i="8"/>
  <c r="D456" i="8"/>
  <c r="D457" i="8"/>
  <c r="D458" i="8"/>
  <c r="F458" i="8" s="1"/>
  <c r="D459" i="8"/>
  <c r="F459" i="8" s="1"/>
  <c r="D460" i="8"/>
  <c r="F460" i="8" s="1"/>
  <c r="D461" i="8"/>
  <c r="D462" i="8"/>
  <c r="D463" i="8"/>
  <c r="D464" i="8"/>
  <c r="D465" i="8"/>
  <c r="D466" i="8"/>
  <c r="D467" i="8"/>
  <c r="F467" i="8" s="1"/>
  <c r="D468" i="8"/>
  <c r="D469" i="8"/>
  <c r="D470" i="8"/>
  <c r="F470" i="8" s="1"/>
  <c r="D471" i="8"/>
  <c r="F471" i="8" s="1"/>
  <c r="D472" i="8"/>
  <c r="D473" i="8"/>
  <c r="D474" i="8"/>
  <c r="D475" i="8"/>
  <c r="D476" i="8"/>
  <c r="D477" i="8"/>
  <c r="D478" i="8"/>
  <c r="D479" i="8"/>
  <c r="D480" i="8"/>
  <c r="L480" i="8" s="1"/>
  <c r="D481" i="8"/>
  <c r="J481" i="8" s="1"/>
  <c r="D482" i="8"/>
  <c r="F482" i="8" s="1"/>
  <c r="D483" i="8"/>
  <c r="F483" i="8" s="1"/>
  <c r="D484" i="8"/>
  <c r="F484" i="8" s="1"/>
  <c r="D485" i="8"/>
  <c r="D486" i="8"/>
  <c r="D487" i="8"/>
  <c r="D488" i="8"/>
  <c r="D489" i="8"/>
  <c r="D490" i="8"/>
  <c r="D491" i="8"/>
  <c r="F491" i="8" s="1"/>
  <c r="D492" i="8"/>
  <c r="D493" i="8"/>
  <c r="D494" i="8"/>
  <c r="F494" i="8" s="1"/>
  <c r="D495" i="8"/>
  <c r="F495" i="8" s="1"/>
  <c r="D496" i="8"/>
  <c r="F496" i="8" s="1"/>
  <c r="D497" i="8"/>
  <c r="D498" i="8"/>
  <c r="D499" i="8"/>
  <c r="D500" i="8"/>
  <c r="D18" i="8"/>
  <c r="D19" i="8"/>
  <c r="F19" i="8" s="1"/>
  <c r="D20" i="8"/>
  <c r="F20" i="8" s="1"/>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15" i="8"/>
  <c r="D16" i="8"/>
  <c r="D17" i="8"/>
  <c r="D7" i="8"/>
  <c r="L7" i="8" s="1"/>
  <c r="D8" i="8"/>
  <c r="D9" i="8"/>
  <c r="F9" i="8" s="1"/>
  <c r="D10" i="8"/>
  <c r="D11" i="8"/>
  <c r="D12" i="8"/>
  <c r="D13" i="8"/>
  <c r="D14" i="8"/>
  <c r="D2" i="8"/>
  <c r="D3" i="8"/>
  <c r="D4" i="8"/>
  <c r="D5" i="8"/>
  <c r="J5" i="8" s="1"/>
  <c r="D6" i="8"/>
  <c r="K6" i="8" s="1"/>
  <c r="BM179" i="2"/>
  <c r="BM186" i="2"/>
  <c r="BH3" i="2"/>
  <c r="BI3" i="2"/>
  <c r="AY77" i="2"/>
  <c r="AX90" i="2"/>
  <c r="AW182" i="2"/>
  <c r="AV185" i="2"/>
  <c r="AY185" i="2"/>
  <c r="AX3" i="2"/>
  <c r="AY3" i="2"/>
  <c r="BF3" i="2"/>
  <c r="AT3" i="2"/>
  <c r="AO183" i="2"/>
  <c r="AP183" i="2"/>
  <c r="AK186" i="2"/>
  <c r="AN186" i="2"/>
  <c r="AP187" i="2"/>
  <c r="AJ188" i="2"/>
  <c r="AM191" i="2"/>
  <c r="AP192" i="2"/>
  <c r="AK3" i="2"/>
  <c r="AL3" i="2"/>
  <c r="AM3" i="2"/>
  <c r="AB66" i="2"/>
  <c r="AC78" i="2"/>
  <c r="AC90" i="2"/>
  <c r="AE98" i="2"/>
  <c r="AE180" i="2"/>
  <c r="AB181" i="2"/>
  <c r="AC181" i="2"/>
  <c r="AD181" i="2"/>
  <c r="Z183" i="2"/>
  <c r="AA183" i="2"/>
  <c r="AB183" i="2"/>
  <c r="AB184" i="2"/>
  <c r="AC184" i="2"/>
  <c r="AA186" i="2"/>
  <c r="AC186" i="2"/>
  <c r="AE186" i="2"/>
  <c r="Y187" i="2"/>
  <c r="AD187" i="2"/>
  <c r="AE187" i="2"/>
  <c r="AB189" i="2"/>
  <c r="AC189" i="2"/>
  <c r="Z190" i="2"/>
  <c r="AA190" i="2"/>
  <c r="AB190" i="2"/>
  <c r="AE191" i="2"/>
  <c r="Y192" i="2"/>
  <c r="AB193" i="2"/>
  <c r="AC193" i="2"/>
  <c r="Z3" i="2"/>
  <c r="X41" i="2"/>
  <c r="X102" i="2"/>
  <c r="X182" i="2"/>
  <c r="X183" i="2"/>
  <c r="X185" i="2"/>
  <c r="X188" i="2"/>
  <c r="X193" i="2"/>
  <c r="X3" i="2"/>
  <c r="M183" i="2"/>
  <c r="M184" i="2"/>
  <c r="M185" i="2"/>
  <c r="M188" i="2"/>
  <c r="N35" i="2"/>
  <c r="R40" i="2"/>
  <c r="R41" i="2"/>
  <c r="Q54" i="2"/>
  <c r="T57" i="2"/>
  <c r="P58" i="2"/>
  <c r="T93" i="2"/>
  <c r="N120" i="2"/>
  <c r="S121" i="2"/>
  <c r="Q128" i="2"/>
  <c r="R128" i="2"/>
  <c r="T129" i="2"/>
  <c r="T165" i="2"/>
  <c r="P181" i="2"/>
  <c r="T181" i="2"/>
  <c r="S182" i="2"/>
  <c r="T182" i="2"/>
  <c r="P183" i="2"/>
  <c r="Q183" i="2"/>
  <c r="R183" i="2"/>
  <c r="S183" i="2"/>
  <c r="S184" i="2"/>
  <c r="N185" i="2"/>
  <c r="O185" i="2"/>
  <c r="P186" i="2"/>
  <c r="Q186" i="2"/>
  <c r="S186" i="2"/>
  <c r="T186" i="2"/>
  <c r="N187" i="2"/>
  <c r="O187" i="2"/>
  <c r="N188" i="2"/>
  <c r="Q188" i="2"/>
  <c r="R188" i="2"/>
  <c r="S189" i="2"/>
  <c r="T189" i="2"/>
  <c r="Q190" i="2"/>
  <c r="R190" i="2"/>
  <c r="P191" i="2"/>
  <c r="Q191" i="2"/>
  <c r="T191" i="2"/>
  <c r="N192" i="2"/>
  <c r="P192" i="2"/>
  <c r="P193" i="2"/>
  <c r="S193" i="2"/>
  <c r="T193" i="2"/>
  <c r="O3" i="2"/>
  <c r="P3" i="2"/>
  <c r="Q3" i="2"/>
  <c r="R3" i="2"/>
  <c r="S3" i="2"/>
  <c r="I4" i="5"/>
  <c r="I5" i="5"/>
  <c r="I6" i="5"/>
  <c r="I7" i="5"/>
  <c r="I8" i="5"/>
  <c r="I9" i="5"/>
  <c r="I10" i="5"/>
  <c r="T11" i="2" s="1"/>
  <c r="I11" i="5"/>
  <c r="I12" i="5"/>
  <c r="T3" i="2"/>
  <c r="I13" i="5"/>
  <c r="I14" i="5"/>
  <c r="I15" i="5"/>
  <c r="T16" i="2" s="1"/>
  <c r="I16" i="5"/>
  <c r="I17" i="5"/>
  <c r="I18" i="5"/>
  <c r="I19" i="5"/>
  <c r="I20" i="5"/>
  <c r="I21" i="5"/>
  <c r="I22" i="5"/>
  <c r="I23" i="5"/>
  <c r="I24" i="5"/>
  <c r="I25" i="5"/>
  <c r="I26" i="5"/>
  <c r="I27" i="5"/>
  <c r="I28" i="5"/>
  <c r="I29" i="5"/>
  <c r="I30" i="5"/>
  <c r="I31" i="5"/>
  <c r="I32" i="5"/>
  <c r="I33" i="5"/>
  <c r="I34" i="5"/>
  <c r="I119" i="5"/>
  <c r="I150" i="5"/>
  <c r="I35" i="5"/>
  <c r="I36" i="5"/>
  <c r="I37" i="5"/>
  <c r="I38" i="5"/>
  <c r="I39" i="5"/>
  <c r="I40" i="5"/>
  <c r="I41" i="5"/>
  <c r="I42" i="5"/>
  <c r="I43" i="5"/>
  <c r="I44" i="5"/>
  <c r="I45" i="5"/>
  <c r="I46" i="5"/>
  <c r="I47" i="5"/>
  <c r="I48" i="5"/>
  <c r="I49" i="5"/>
  <c r="T133" i="2" s="1"/>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T83" i="2" s="1"/>
  <c r="I83" i="5"/>
  <c r="I84" i="5"/>
  <c r="T85" i="2" s="1"/>
  <c r="I85" i="5"/>
  <c r="T97" i="2" s="1"/>
  <c r="I86" i="5"/>
  <c r="I87" i="5"/>
  <c r="I88" i="5"/>
  <c r="I89" i="5"/>
  <c r="I90" i="5"/>
  <c r="I91" i="5"/>
  <c r="I92" i="5"/>
  <c r="I93" i="5"/>
  <c r="I94" i="5"/>
  <c r="I95" i="5"/>
  <c r="I96" i="5"/>
  <c r="I97" i="5"/>
  <c r="I98" i="5"/>
  <c r="I99" i="5"/>
  <c r="I100" i="5"/>
  <c r="I101" i="5"/>
  <c r="I102" i="5"/>
  <c r="I103" i="5"/>
  <c r="I104" i="5"/>
  <c r="I105" i="5"/>
  <c r="I106" i="5"/>
  <c r="I107" i="5"/>
  <c r="I108" i="5"/>
  <c r="T109" i="2" s="1"/>
  <c r="I109" i="5"/>
  <c r="T73" i="2" s="1"/>
  <c r="I110" i="5"/>
  <c r="I111" i="5"/>
  <c r="I112" i="5"/>
  <c r="I113" i="5"/>
  <c r="I114" i="5"/>
  <c r="I115" i="5"/>
  <c r="I116" i="5"/>
  <c r="I117" i="5"/>
  <c r="I118" i="5"/>
  <c r="I120" i="5"/>
  <c r="I121" i="5"/>
  <c r="T61" i="2" s="1"/>
  <c r="I122" i="5"/>
  <c r="I123" i="5"/>
  <c r="I124" i="5"/>
  <c r="I125" i="5"/>
  <c r="I126" i="5"/>
  <c r="I127" i="5"/>
  <c r="I128" i="5"/>
  <c r="I129" i="5"/>
  <c r="I130" i="5"/>
  <c r="T131" i="2" s="1"/>
  <c r="I131" i="5"/>
  <c r="I132" i="5"/>
  <c r="I133" i="5"/>
  <c r="T134" i="2" s="1"/>
  <c r="I134" i="5"/>
  <c r="I135" i="5"/>
  <c r="I136" i="5"/>
  <c r="I137" i="5"/>
  <c r="I138" i="5"/>
  <c r="I139" i="5"/>
  <c r="I140" i="5"/>
  <c r="I141" i="5"/>
  <c r="I142" i="5"/>
  <c r="T143" i="2" s="1"/>
  <c r="I143" i="5"/>
  <c r="I144" i="5"/>
  <c r="I145" i="5"/>
  <c r="I146" i="5"/>
  <c r="I147" i="5"/>
  <c r="I148" i="5"/>
  <c r="I149" i="5"/>
  <c r="I151" i="5"/>
  <c r="I152" i="5"/>
  <c r="I153" i="5"/>
  <c r="I154" i="5"/>
  <c r="I155" i="5"/>
  <c r="I156" i="5"/>
  <c r="I157" i="5"/>
  <c r="I158" i="5"/>
  <c r="I159" i="5"/>
  <c r="I160" i="5"/>
  <c r="I161" i="5"/>
  <c r="I162" i="5"/>
  <c r="I163" i="5"/>
  <c r="I164" i="5"/>
  <c r="I165" i="5"/>
  <c r="I166" i="5"/>
  <c r="I167" i="5"/>
  <c r="I168" i="5"/>
  <c r="I169" i="5"/>
  <c r="I170" i="5"/>
  <c r="BA12" i="2" s="1"/>
  <c r="I171" i="5"/>
  <c r="I172" i="5"/>
  <c r="I173" i="5"/>
  <c r="I174" i="5"/>
  <c r="I175" i="5"/>
  <c r="I176" i="5"/>
  <c r="I177" i="5"/>
  <c r="I178" i="5"/>
  <c r="T179" i="2" s="1"/>
  <c r="AP186" i="2"/>
  <c r="T188" i="2"/>
  <c r="BM192" i="2"/>
  <c r="H4" i="5"/>
  <c r="H5" i="5"/>
  <c r="H6" i="5"/>
  <c r="H7" i="5"/>
  <c r="H8" i="5"/>
  <c r="H9" i="5"/>
  <c r="H10" i="5"/>
  <c r="S11" i="2" s="1"/>
  <c r="H11" i="5"/>
  <c r="H12" i="5"/>
  <c r="H13" i="5"/>
  <c r="S169" i="2" s="1"/>
  <c r="H14" i="5"/>
  <c r="H15" i="5"/>
  <c r="H16" i="5"/>
  <c r="H17" i="5"/>
  <c r="H18" i="5"/>
  <c r="H19" i="5"/>
  <c r="H20" i="5"/>
  <c r="H21" i="5"/>
  <c r="H22" i="5"/>
  <c r="H23" i="5"/>
  <c r="H24" i="5"/>
  <c r="H25" i="5"/>
  <c r="S157" i="2" s="1"/>
  <c r="H26" i="5"/>
  <c r="H27" i="5"/>
  <c r="H28" i="5"/>
  <c r="H29" i="5"/>
  <c r="H30" i="5"/>
  <c r="H31" i="5"/>
  <c r="H32" i="5"/>
  <c r="H33" i="5"/>
  <c r="H34" i="5"/>
  <c r="H119" i="5"/>
  <c r="H150"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S85" i="2" s="1"/>
  <c r="H85" i="5"/>
  <c r="S97" i="2" s="1"/>
  <c r="H86" i="5"/>
  <c r="H87" i="5"/>
  <c r="H88" i="5"/>
  <c r="H89" i="5"/>
  <c r="AD93" i="2" s="1"/>
  <c r="H90" i="5"/>
  <c r="H91" i="5"/>
  <c r="H92" i="5"/>
  <c r="H93" i="5"/>
  <c r="H94" i="5"/>
  <c r="H95" i="5"/>
  <c r="H96" i="5"/>
  <c r="H97" i="5"/>
  <c r="H98" i="5"/>
  <c r="H99" i="5"/>
  <c r="H100" i="5"/>
  <c r="H101" i="5"/>
  <c r="S105" i="2" s="1"/>
  <c r="H102" i="5"/>
  <c r="H103" i="5"/>
  <c r="H104" i="5"/>
  <c r="H105" i="5"/>
  <c r="H106" i="5"/>
  <c r="H107" i="5"/>
  <c r="H108" i="5"/>
  <c r="AZ109" i="2" s="1"/>
  <c r="H109" i="5"/>
  <c r="H110" i="5"/>
  <c r="H111" i="5"/>
  <c r="H112" i="5"/>
  <c r="H113" i="5"/>
  <c r="S117" i="2" s="1"/>
  <c r="H114" i="5"/>
  <c r="H115" i="5"/>
  <c r="H116" i="5"/>
  <c r="H117" i="5"/>
  <c r="H118" i="5"/>
  <c r="H120" i="5"/>
  <c r="H121" i="5"/>
  <c r="H122" i="5"/>
  <c r="H123" i="5"/>
  <c r="H124" i="5"/>
  <c r="H125" i="5"/>
  <c r="H126" i="5"/>
  <c r="S129" i="2" s="1"/>
  <c r="H127" i="5"/>
  <c r="H128" i="5"/>
  <c r="H129" i="5"/>
  <c r="H130" i="5"/>
  <c r="H131" i="5"/>
  <c r="H132" i="5"/>
  <c r="H133" i="5"/>
  <c r="H134" i="5"/>
  <c r="H135" i="5"/>
  <c r="H136" i="5"/>
  <c r="H137" i="5"/>
  <c r="H138" i="5"/>
  <c r="S141" i="2" s="1"/>
  <c r="H139" i="5"/>
  <c r="H140" i="5"/>
  <c r="H141" i="5"/>
  <c r="H142" i="5"/>
  <c r="H143" i="5"/>
  <c r="H144" i="5"/>
  <c r="H145" i="5"/>
  <c r="S37" i="2" s="1"/>
  <c r="H146" i="5"/>
  <c r="H147" i="5"/>
  <c r="H148" i="5"/>
  <c r="H149" i="5"/>
  <c r="H151" i="5"/>
  <c r="H152" i="5"/>
  <c r="H153" i="5"/>
  <c r="H154" i="5"/>
  <c r="H155" i="5"/>
  <c r="H156" i="5"/>
  <c r="H157" i="5"/>
  <c r="H158" i="5"/>
  <c r="H159" i="5"/>
  <c r="AO160" i="2" s="1"/>
  <c r="H160" i="5"/>
  <c r="H161" i="5"/>
  <c r="H162" i="5"/>
  <c r="H163" i="5"/>
  <c r="H164" i="5"/>
  <c r="H165" i="5"/>
  <c r="H166" i="5"/>
  <c r="H167" i="5"/>
  <c r="H168" i="5"/>
  <c r="H169" i="5"/>
  <c r="H170" i="5"/>
  <c r="H171" i="5"/>
  <c r="H172" i="5"/>
  <c r="H173" i="5"/>
  <c r="H174" i="5"/>
  <c r="H175" i="5"/>
  <c r="H176" i="5"/>
  <c r="H177" i="5"/>
  <c r="AD182" i="2" s="1"/>
  <c r="H178" i="5"/>
  <c r="AD186" i="2"/>
  <c r="G4" i="5"/>
  <c r="G5" i="5"/>
  <c r="G6" i="5"/>
  <c r="R7" i="2" s="1"/>
  <c r="G7" i="5"/>
  <c r="G8" i="5"/>
  <c r="G9" i="5"/>
  <c r="G10" i="5"/>
  <c r="G11" i="5"/>
  <c r="G12" i="5"/>
  <c r="AN3" i="2"/>
  <c r="G13" i="5"/>
  <c r="G14" i="5"/>
  <c r="G15" i="5"/>
  <c r="G16" i="5"/>
  <c r="G17" i="5"/>
  <c r="G18" i="5"/>
  <c r="G19" i="5"/>
  <c r="G20" i="5"/>
  <c r="G21" i="5"/>
  <c r="AC161" i="2" s="1"/>
  <c r="G22" i="5"/>
  <c r="G23" i="5"/>
  <c r="G24" i="5"/>
  <c r="G25" i="5"/>
  <c r="G26" i="5"/>
  <c r="G27" i="5"/>
  <c r="AC28" i="2" s="1"/>
  <c r="G28" i="5"/>
  <c r="G29" i="5"/>
  <c r="G30" i="5"/>
  <c r="G31" i="5"/>
  <c r="G32" i="5"/>
  <c r="G33" i="5"/>
  <c r="AC149" i="2" s="1"/>
  <c r="G34" i="5"/>
  <c r="G119" i="5"/>
  <c r="R63" i="2" s="1"/>
  <c r="G150" i="5"/>
  <c r="AC151" i="2" s="1"/>
  <c r="G35" i="5"/>
  <c r="G36" i="5"/>
  <c r="G37" i="5"/>
  <c r="G38" i="5"/>
  <c r="G39" i="5"/>
  <c r="G40" i="5"/>
  <c r="G41" i="5"/>
  <c r="G42" i="5"/>
  <c r="G43" i="5"/>
  <c r="AC44" i="2" s="1"/>
  <c r="G44" i="5"/>
  <c r="G45" i="5"/>
  <c r="G46" i="5"/>
  <c r="G47" i="5"/>
  <c r="G48" i="5"/>
  <c r="G49" i="5"/>
  <c r="G50" i="5"/>
  <c r="G51" i="5"/>
  <c r="G52" i="5"/>
  <c r="G53" i="5"/>
  <c r="G54" i="5"/>
  <c r="G55" i="5"/>
  <c r="G56" i="5"/>
  <c r="G57" i="5"/>
  <c r="G58" i="5"/>
  <c r="G59" i="5"/>
  <c r="G60" i="5"/>
  <c r="G61" i="5"/>
  <c r="G62" i="5"/>
  <c r="G63" i="5"/>
  <c r="G64" i="5"/>
  <c r="G65" i="5"/>
  <c r="G66" i="5"/>
  <c r="G67" i="5"/>
  <c r="R68" i="2" s="1"/>
  <c r="G68" i="5"/>
  <c r="AC69" i="2" s="1"/>
  <c r="G69" i="5"/>
  <c r="G70" i="5"/>
  <c r="G71" i="5"/>
  <c r="G72" i="5"/>
  <c r="G73" i="5"/>
  <c r="G74" i="5"/>
  <c r="G75" i="5"/>
  <c r="G76" i="5"/>
  <c r="G77" i="5"/>
  <c r="G78" i="5"/>
  <c r="G79" i="5"/>
  <c r="G80" i="5"/>
  <c r="G81" i="5"/>
  <c r="R82" i="2" s="1"/>
  <c r="G82" i="5"/>
  <c r="G83" i="5"/>
  <c r="G84" i="5"/>
  <c r="G85" i="5"/>
  <c r="G86" i="5"/>
  <c r="G87" i="5"/>
  <c r="G88" i="5"/>
  <c r="G89" i="5"/>
  <c r="G90" i="5"/>
  <c r="G91" i="5"/>
  <c r="R92" i="2" s="1"/>
  <c r="G92" i="5"/>
  <c r="G93" i="5"/>
  <c r="AC89" i="2" s="1"/>
  <c r="G94" i="5"/>
  <c r="G95" i="5"/>
  <c r="G96" i="5"/>
  <c r="G97" i="5"/>
  <c r="G98" i="5"/>
  <c r="G99" i="5"/>
  <c r="G100" i="5"/>
  <c r="G101" i="5"/>
  <c r="G102" i="5"/>
  <c r="G103" i="5"/>
  <c r="R104" i="2" s="1"/>
  <c r="G104" i="5"/>
  <c r="G105" i="5"/>
  <c r="G106" i="5"/>
  <c r="G107" i="5"/>
  <c r="G108" i="5"/>
  <c r="G109" i="5"/>
  <c r="G110" i="5"/>
  <c r="G111" i="5"/>
  <c r="G112" i="5"/>
  <c r="G113" i="5"/>
  <c r="G114" i="5"/>
  <c r="G115" i="5"/>
  <c r="G116" i="5"/>
  <c r="G117" i="5"/>
  <c r="R118" i="2" s="1"/>
  <c r="G118" i="5"/>
  <c r="G120" i="5"/>
  <c r="G121" i="5"/>
  <c r="G122" i="5"/>
  <c r="G123" i="5"/>
  <c r="G124" i="5"/>
  <c r="G125" i="5"/>
  <c r="G126" i="5"/>
  <c r="G127" i="5"/>
  <c r="G128" i="5"/>
  <c r="G129" i="5"/>
  <c r="G130" i="5"/>
  <c r="G131" i="5"/>
  <c r="G132" i="5"/>
  <c r="G133" i="5"/>
  <c r="G134" i="5"/>
  <c r="G135" i="5"/>
  <c r="G136" i="5"/>
  <c r="G137" i="5"/>
  <c r="AC138" i="2" s="1"/>
  <c r="G138" i="5"/>
  <c r="G139" i="5"/>
  <c r="G140" i="5"/>
  <c r="G141" i="5"/>
  <c r="G142" i="5"/>
  <c r="G143" i="5"/>
  <c r="G144" i="5"/>
  <c r="G145" i="5"/>
  <c r="G146" i="5"/>
  <c r="AC147" i="2" s="1"/>
  <c r="G147" i="5"/>
  <c r="G148" i="5"/>
  <c r="BK151" i="2" s="1"/>
  <c r="G149" i="5"/>
  <c r="G151" i="5"/>
  <c r="R152" i="2" s="1"/>
  <c r="G152" i="5"/>
  <c r="G153" i="5"/>
  <c r="G154" i="5"/>
  <c r="G155" i="5"/>
  <c r="G156" i="5"/>
  <c r="G157" i="5"/>
  <c r="R25" i="2" s="1"/>
  <c r="G158" i="5"/>
  <c r="G159" i="5"/>
  <c r="G160" i="5"/>
  <c r="AN161" i="2" s="1"/>
  <c r="G161" i="5"/>
  <c r="G162" i="5"/>
  <c r="G163" i="5"/>
  <c r="R164" i="2" s="1"/>
  <c r="G164" i="5"/>
  <c r="G165" i="5"/>
  <c r="G166" i="5"/>
  <c r="G167" i="5"/>
  <c r="G168" i="5"/>
  <c r="G169" i="5"/>
  <c r="G170" i="5"/>
  <c r="G171" i="5"/>
  <c r="AC172" i="2" s="1"/>
  <c r="G172" i="5"/>
  <c r="G173" i="5"/>
  <c r="AC174" i="2" s="1"/>
  <c r="G174" i="5"/>
  <c r="G175" i="5"/>
  <c r="G176" i="5"/>
  <c r="G177" i="5"/>
  <c r="G178" i="5"/>
  <c r="R186" i="2"/>
  <c r="R189" i="2"/>
  <c r="F4" i="5"/>
  <c r="F5" i="5"/>
  <c r="F6" i="5"/>
  <c r="F7" i="5"/>
  <c r="F8" i="5"/>
  <c r="Q9" i="2" s="1"/>
  <c r="F9" i="5"/>
  <c r="F10" i="5"/>
  <c r="F11" i="5"/>
  <c r="F12" i="5"/>
  <c r="BJ3" i="2"/>
  <c r="F13" i="5"/>
  <c r="F14" i="5"/>
  <c r="F15" i="5"/>
  <c r="F16" i="5"/>
  <c r="F17" i="5"/>
  <c r="F18" i="5"/>
  <c r="F19" i="5"/>
  <c r="F20" i="5"/>
  <c r="F21" i="5"/>
  <c r="F22" i="5"/>
  <c r="F23" i="5"/>
  <c r="F24" i="5"/>
  <c r="F25" i="5"/>
  <c r="F26" i="5"/>
  <c r="F27" i="5"/>
  <c r="F28" i="5"/>
  <c r="F29" i="5"/>
  <c r="F30" i="5"/>
  <c r="F31" i="5"/>
  <c r="F32" i="5"/>
  <c r="F33" i="5"/>
  <c r="F34" i="5"/>
  <c r="F119" i="5"/>
  <c r="F150" i="5"/>
  <c r="Q32" i="2" s="1"/>
  <c r="F35" i="5"/>
  <c r="F36" i="5"/>
  <c r="F37" i="5"/>
  <c r="F38" i="5"/>
  <c r="F39" i="5"/>
  <c r="F40" i="5"/>
  <c r="F41" i="5"/>
  <c r="F42" i="5"/>
  <c r="F43" i="5"/>
  <c r="F44" i="5"/>
  <c r="F45" i="5"/>
  <c r="F46" i="5"/>
  <c r="F47" i="5"/>
  <c r="F48" i="5"/>
  <c r="F49" i="5"/>
  <c r="F50" i="5"/>
  <c r="F51" i="5"/>
  <c r="F52" i="5"/>
  <c r="F53" i="5"/>
  <c r="F54" i="5"/>
  <c r="AB55" i="2" s="1"/>
  <c r="F55" i="5"/>
  <c r="F56" i="5"/>
  <c r="Q126" i="2" s="1"/>
  <c r="F57" i="5"/>
  <c r="Q58" i="2" s="1"/>
  <c r="F58" i="5"/>
  <c r="F59" i="5"/>
  <c r="Q63" i="2" s="1"/>
  <c r="F60" i="5"/>
  <c r="F61" i="5"/>
  <c r="F62" i="5"/>
  <c r="F63" i="5"/>
  <c r="F64" i="5"/>
  <c r="F65" i="5"/>
  <c r="F66" i="5"/>
  <c r="F67" i="5"/>
  <c r="Q68" i="2" s="1"/>
  <c r="F68" i="5"/>
  <c r="Q114" i="2" s="1"/>
  <c r="F69" i="5"/>
  <c r="F70" i="5"/>
  <c r="F71" i="5"/>
  <c r="F72" i="5"/>
  <c r="F73" i="5"/>
  <c r="F74" i="5"/>
  <c r="F75" i="5"/>
  <c r="F76" i="5"/>
  <c r="F77" i="5"/>
  <c r="F78" i="5"/>
  <c r="F79" i="5"/>
  <c r="F80" i="5"/>
  <c r="F81" i="5"/>
  <c r="F82" i="5"/>
  <c r="F83" i="5"/>
  <c r="AM99" i="2" s="1"/>
  <c r="F84" i="5"/>
  <c r="F85" i="5"/>
  <c r="F86" i="5"/>
  <c r="F87" i="5"/>
  <c r="F88" i="5"/>
  <c r="F89" i="5"/>
  <c r="F90" i="5"/>
  <c r="F91" i="5"/>
  <c r="Q92" i="2" s="1"/>
  <c r="F92" i="5"/>
  <c r="AB90" i="2" s="1"/>
  <c r="F93" i="5"/>
  <c r="F94" i="5"/>
  <c r="F95" i="5"/>
  <c r="Q99" i="2" s="1"/>
  <c r="F96" i="5"/>
  <c r="F97" i="5"/>
  <c r="F98" i="5"/>
  <c r="F99" i="5"/>
  <c r="F100" i="5"/>
  <c r="F101" i="5"/>
  <c r="F102" i="5"/>
  <c r="F103" i="5"/>
  <c r="Q104" i="2" s="1"/>
  <c r="F104" i="5"/>
  <c r="Q78" i="2" s="1"/>
  <c r="F105" i="5"/>
  <c r="F106" i="5"/>
  <c r="F107" i="5"/>
  <c r="F108" i="5"/>
  <c r="F109" i="5"/>
  <c r="F110" i="5"/>
  <c r="F111" i="5"/>
  <c r="F112" i="5"/>
  <c r="F113" i="5"/>
  <c r="F114" i="5"/>
  <c r="F115" i="5"/>
  <c r="AM116" i="2" s="1"/>
  <c r="F116" i="5"/>
  <c r="F117" i="5"/>
  <c r="F118" i="5"/>
  <c r="F120" i="5"/>
  <c r="Q125" i="2" s="1"/>
  <c r="F121" i="5"/>
  <c r="F122" i="5"/>
  <c r="F123" i="5"/>
  <c r="F124" i="5"/>
  <c r="F125" i="5"/>
  <c r="F126" i="5"/>
  <c r="F127" i="5"/>
  <c r="F128" i="5"/>
  <c r="F129" i="5"/>
  <c r="F130" i="5"/>
  <c r="F131" i="5"/>
  <c r="F132" i="5"/>
  <c r="F133" i="5"/>
  <c r="F134" i="5"/>
  <c r="Q135" i="2" s="1"/>
  <c r="F135" i="5"/>
  <c r="F136" i="5"/>
  <c r="F137" i="5"/>
  <c r="F138" i="5"/>
  <c r="F139" i="5"/>
  <c r="Q140" i="2" s="1"/>
  <c r="F140" i="5"/>
  <c r="F141" i="5"/>
  <c r="F142" i="5"/>
  <c r="F143" i="5"/>
  <c r="F144" i="5"/>
  <c r="F145" i="5"/>
  <c r="F146" i="5"/>
  <c r="F147" i="5"/>
  <c r="F148" i="5"/>
  <c r="F149" i="5"/>
  <c r="Q150" i="2" s="1"/>
  <c r="F151" i="5"/>
  <c r="F152" i="5"/>
  <c r="F153" i="5"/>
  <c r="Q154" i="2" s="1"/>
  <c r="F154" i="5"/>
  <c r="F155" i="5"/>
  <c r="F156" i="5"/>
  <c r="Q161" i="2" s="1"/>
  <c r="F157" i="5"/>
  <c r="Q159" i="2" s="1"/>
  <c r="F158" i="5"/>
  <c r="F159" i="5"/>
  <c r="F160" i="5"/>
  <c r="F161" i="5"/>
  <c r="Q162" i="2" s="1"/>
  <c r="F162" i="5"/>
  <c r="F163" i="5"/>
  <c r="F164" i="5"/>
  <c r="F165" i="5"/>
  <c r="F166" i="5"/>
  <c r="AX167" i="2" s="1"/>
  <c r="F167" i="5"/>
  <c r="F168" i="5"/>
  <c r="F169" i="5"/>
  <c r="F170" i="5"/>
  <c r="F171" i="5"/>
  <c r="F172" i="5"/>
  <c r="F173" i="5"/>
  <c r="F174" i="5"/>
  <c r="F175" i="5"/>
  <c r="F176" i="5"/>
  <c r="Q6" i="2" s="1"/>
  <c r="F177" i="5"/>
  <c r="AX182" i="2" s="1"/>
  <c r="F178" i="5"/>
  <c r="AB188" i="2"/>
  <c r="Q189" i="2"/>
  <c r="E4" i="5"/>
  <c r="AA178" i="2" s="1"/>
  <c r="E5" i="5"/>
  <c r="E6" i="5"/>
  <c r="E7" i="5"/>
  <c r="E8" i="5"/>
  <c r="P174" i="2" s="1"/>
  <c r="E9" i="5"/>
  <c r="E10" i="5"/>
  <c r="E11" i="5"/>
  <c r="E12" i="5"/>
  <c r="P13" i="2" s="1"/>
  <c r="AA3" i="2"/>
  <c r="E13" i="5"/>
  <c r="E14" i="5"/>
  <c r="E15" i="5"/>
  <c r="E16" i="5"/>
  <c r="E17" i="5"/>
  <c r="E18" i="5"/>
  <c r="E19" i="5"/>
  <c r="E20" i="5"/>
  <c r="E21" i="5"/>
  <c r="E22" i="5"/>
  <c r="E23" i="5"/>
  <c r="E24" i="5"/>
  <c r="E25" i="5"/>
  <c r="E26" i="5"/>
  <c r="E27" i="5"/>
  <c r="E28" i="5"/>
  <c r="E29" i="5"/>
  <c r="E30" i="5"/>
  <c r="E31" i="5"/>
  <c r="E32" i="5"/>
  <c r="P150" i="2" s="1"/>
  <c r="E33" i="5"/>
  <c r="E34" i="5"/>
  <c r="E119" i="5"/>
  <c r="E150"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P114" i="2" s="1"/>
  <c r="E69" i="5"/>
  <c r="E70" i="5"/>
  <c r="E71" i="5"/>
  <c r="E72" i="5"/>
  <c r="E73" i="5"/>
  <c r="E74" i="5"/>
  <c r="E75" i="5"/>
  <c r="E76" i="5"/>
  <c r="E77" i="5"/>
  <c r="E78" i="5"/>
  <c r="E79" i="5"/>
  <c r="E80" i="5"/>
  <c r="E81" i="5"/>
  <c r="E82" i="5"/>
  <c r="E83" i="5"/>
  <c r="E84" i="5"/>
  <c r="E85" i="5"/>
  <c r="E86" i="5"/>
  <c r="E87" i="5"/>
  <c r="E88" i="5"/>
  <c r="E89" i="5"/>
  <c r="E90" i="5"/>
  <c r="E91" i="5"/>
  <c r="E92" i="5"/>
  <c r="P90" i="2" s="1"/>
  <c r="E93" i="5"/>
  <c r="E94" i="5"/>
  <c r="P95" i="2" s="1"/>
  <c r="E95" i="5"/>
  <c r="E96" i="5"/>
  <c r="E97" i="5"/>
  <c r="E98" i="5"/>
  <c r="E99" i="5"/>
  <c r="E100" i="5"/>
  <c r="E101" i="5"/>
  <c r="E102" i="5"/>
  <c r="E103" i="5"/>
  <c r="E104" i="5"/>
  <c r="E105" i="5"/>
  <c r="E106" i="5"/>
  <c r="E107" i="5"/>
  <c r="P111" i="2" s="1"/>
  <c r="E108" i="5"/>
  <c r="E109" i="5"/>
  <c r="E110" i="5"/>
  <c r="E111" i="5"/>
  <c r="E112" i="5"/>
  <c r="E113" i="5"/>
  <c r="AA114" i="2" s="1"/>
  <c r="E114" i="5"/>
  <c r="E115" i="5"/>
  <c r="E116" i="5"/>
  <c r="E117" i="5"/>
  <c r="E118" i="5"/>
  <c r="P119" i="2" s="1"/>
  <c r="E120" i="5"/>
  <c r="E121" i="5"/>
  <c r="E122" i="5"/>
  <c r="E123" i="5"/>
  <c r="E124" i="5"/>
  <c r="E125" i="5"/>
  <c r="E126" i="5"/>
  <c r="E127" i="5"/>
  <c r="E128" i="5"/>
  <c r="E129" i="5"/>
  <c r="P130" i="2" s="1"/>
  <c r="E130" i="5"/>
  <c r="E131" i="5"/>
  <c r="E132" i="5"/>
  <c r="E133" i="5"/>
  <c r="E134" i="5"/>
  <c r="E135" i="5"/>
  <c r="E136" i="5"/>
  <c r="E137" i="5"/>
  <c r="E138" i="5"/>
  <c r="E139" i="5"/>
  <c r="E140" i="5"/>
  <c r="E141" i="5"/>
  <c r="E142" i="5"/>
  <c r="P143" i="2" s="1"/>
  <c r="E143" i="5"/>
  <c r="E144" i="5"/>
  <c r="E145" i="5"/>
  <c r="E146" i="5"/>
  <c r="E147" i="5"/>
  <c r="E148" i="5"/>
  <c r="E149" i="5"/>
  <c r="E151" i="5"/>
  <c r="E152" i="5"/>
  <c r="E153" i="5"/>
  <c r="E154" i="5"/>
  <c r="P155" i="2" s="1"/>
  <c r="E155" i="5"/>
  <c r="E156" i="5"/>
  <c r="E157" i="5"/>
  <c r="E158" i="5"/>
  <c r="E159" i="5"/>
  <c r="E160" i="5"/>
  <c r="E161" i="5"/>
  <c r="E162" i="5"/>
  <c r="E163" i="5"/>
  <c r="E164" i="5"/>
  <c r="E165" i="5"/>
  <c r="E166" i="5"/>
  <c r="E167" i="5"/>
  <c r="E168" i="5"/>
  <c r="E169" i="5"/>
  <c r="E170" i="5"/>
  <c r="E171" i="5"/>
  <c r="E172" i="5"/>
  <c r="E173" i="5"/>
  <c r="E174" i="5"/>
  <c r="E175" i="5"/>
  <c r="E176" i="5"/>
  <c r="E177" i="5"/>
  <c r="E178" i="5"/>
  <c r="P179" i="2" s="1"/>
  <c r="AL188" i="2"/>
  <c r="AA191" i="2"/>
  <c r="D4" i="5"/>
  <c r="D5" i="5"/>
  <c r="D6" i="5"/>
  <c r="D7" i="5"/>
  <c r="D8" i="5"/>
  <c r="AK9" i="2" s="1"/>
  <c r="D9" i="5"/>
  <c r="D10" i="5"/>
  <c r="D11" i="5"/>
  <c r="D12" i="5"/>
  <c r="AV3" i="2"/>
  <c r="D13" i="5"/>
  <c r="D14" i="5"/>
  <c r="D15" i="5"/>
  <c r="D16" i="5"/>
  <c r="D17" i="5"/>
  <c r="D18" i="5"/>
  <c r="D19" i="5"/>
  <c r="D20" i="5"/>
  <c r="O21" i="2" s="1"/>
  <c r="D21" i="5"/>
  <c r="D22" i="5"/>
  <c r="D23" i="5"/>
  <c r="D24" i="5"/>
  <c r="D25" i="5"/>
  <c r="D26" i="5"/>
  <c r="D27" i="5"/>
  <c r="D28" i="5"/>
  <c r="D29" i="5"/>
  <c r="D30" i="5"/>
  <c r="D31" i="5"/>
  <c r="D32" i="5"/>
  <c r="D33" i="5"/>
  <c r="D34" i="5"/>
  <c r="O35" i="2" s="1"/>
  <c r="D119" i="5"/>
  <c r="D150" i="5"/>
  <c r="D35" i="5"/>
  <c r="D36" i="5"/>
  <c r="D37" i="5"/>
  <c r="D38" i="5"/>
  <c r="O144" i="2" s="1"/>
  <c r="D39" i="5"/>
  <c r="D40" i="5"/>
  <c r="D41" i="5"/>
  <c r="D42" i="5"/>
  <c r="D43" i="5"/>
  <c r="O139" i="2" s="1"/>
  <c r="D44" i="5"/>
  <c r="D45" i="5"/>
  <c r="D46" i="5"/>
  <c r="D47" i="5"/>
  <c r="D48" i="5"/>
  <c r="D49" i="5"/>
  <c r="D50" i="5"/>
  <c r="D51" i="5"/>
  <c r="D52" i="5"/>
  <c r="D53" i="5"/>
  <c r="D54" i="5"/>
  <c r="D55" i="5"/>
  <c r="D56" i="5"/>
  <c r="D57" i="5"/>
  <c r="D58" i="5"/>
  <c r="D59" i="5"/>
  <c r="D60" i="5"/>
  <c r="D61" i="5"/>
  <c r="D62" i="5"/>
  <c r="D63" i="5"/>
  <c r="D64" i="5"/>
  <c r="D65" i="5"/>
  <c r="D66" i="5"/>
  <c r="D67" i="5"/>
  <c r="O68" i="2" s="1"/>
  <c r="D68" i="5"/>
  <c r="D69" i="5"/>
  <c r="D70" i="5"/>
  <c r="D71" i="5"/>
  <c r="D72" i="5"/>
  <c r="D73" i="5"/>
  <c r="D74" i="5"/>
  <c r="O108" i="2" s="1"/>
  <c r="D75" i="5"/>
  <c r="D76" i="5"/>
  <c r="D77" i="5"/>
  <c r="D78" i="5"/>
  <c r="D79" i="5"/>
  <c r="O103" i="2" s="1"/>
  <c r="D80" i="5"/>
  <c r="D81" i="5"/>
  <c r="D82" i="5"/>
  <c r="D83" i="5"/>
  <c r="D84" i="5"/>
  <c r="D85" i="5"/>
  <c r="D86" i="5"/>
  <c r="D87" i="5"/>
  <c r="D88" i="5"/>
  <c r="D89" i="5"/>
  <c r="D90" i="5"/>
  <c r="D91" i="5"/>
  <c r="D92" i="5"/>
  <c r="D93" i="5"/>
  <c r="D94" i="5"/>
  <c r="D95" i="5"/>
  <c r="D96" i="5"/>
  <c r="D97" i="5"/>
  <c r="D98" i="5"/>
  <c r="Z99" i="2" s="1"/>
  <c r="D99" i="5"/>
  <c r="D100" i="5"/>
  <c r="D101" i="5"/>
  <c r="D102" i="5"/>
  <c r="D103" i="5"/>
  <c r="D104" i="5"/>
  <c r="D105" i="5"/>
  <c r="D106" i="5"/>
  <c r="D107" i="5"/>
  <c r="D108" i="5"/>
  <c r="D109" i="5"/>
  <c r="D110" i="5"/>
  <c r="D111" i="5"/>
  <c r="D112" i="5"/>
  <c r="D113" i="5"/>
  <c r="D114" i="5"/>
  <c r="D115" i="5"/>
  <c r="O67" i="2" s="1"/>
  <c r="D116" i="5"/>
  <c r="D117" i="5"/>
  <c r="D118"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1" i="5"/>
  <c r="D152" i="5"/>
  <c r="D153" i="5"/>
  <c r="D154" i="5"/>
  <c r="D155" i="5"/>
  <c r="AK156" i="2" s="1"/>
  <c r="D156" i="5"/>
  <c r="D157" i="5"/>
  <c r="D158" i="5"/>
  <c r="D159" i="5"/>
  <c r="D160" i="5"/>
  <c r="D161" i="5"/>
  <c r="D162" i="5"/>
  <c r="D163" i="5"/>
  <c r="O164" i="2" s="1"/>
  <c r="D164" i="5"/>
  <c r="D165" i="5"/>
  <c r="D166" i="5"/>
  <c r="D167" i="5"/>
  <c r="D168" i="5"/>
  <c r="D169" i="5"/>
  <c r="D170" i="5"/>
  <c r="D171" i="5"/>
  <c r="D172" i="5"/>
  <c r="D173" i="5"/>
  <c r="O9" i="2" s="1"/>
  <c r="D174" i="5"/>
  <c r="D175" i="5"/>
  <c r="D176" i="5"/>
  <c r="D177" i="5"/>
  <c r="D178" i="5"/>
  <c r="O186" i="2"/>
  <c r="C4" i="5"/>
  <c r="C5" i="5"/>
  <c r="N6" i="2" s="1"/>
  <c r="C6" i="5"/>
  <c r="C7" i="5"/>
  <c r="C8" i="5"/>
  <c r="C9" i="5"/>
  <c r="C10" i="5"/>
  <c r="C11" i="5"/>
  <c r="C12" i="5"/>
  <c r="C13" i="5"/>
  <c r="Y169" i="2" s="1"/>
  <c r="C14" i="5"/>
  <c r="N168" i="2" s="1"/>
  <c r="C15" i="5"/>
  <c r="C16" i="5"/>
  <c r="C17" i="5"/>
  <c r="C18" i="5"/>
  <c r="C19" i="5"/>
  <c r="C20" i="5"/>
  <c r="C21" i="5"/>
  <c r="C22" i="5"/>
  <c r="C23" i="5"/>
  <c r="C24" i="5"/>
  <c r="C25" i="5"/>
  <c r="C26" i="5"/>
  <c r="AU156" i="2" s="1"/>
  <c r="C27" i="5"/>
  <c r="C28" i="5"/>
  <c r="C29" i="5"/>
  <c r="C30" i="5"/>
  <c r="C31" i="5"/>
  <c r="C32" i="5"/>
  <c r="C33" i="5"/>
  <c r="C34" i="5"/>
  <c r="C119" i="5"/>
  <c r="C150"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N84" i="2" s="1"/>
  <c r="C84" i="5"/>
  <c r="C85" i="5"/>
  <c r="C86" i="5"/>
  <c r="C87" i="5"/>
  <c r="C88" i="5"/>
  <c r="C89" i="5"/>
  <c r="C90" i="5"/>
  <c r="C91" i="5"/>
  <c r="C92" i="5"/>
  <c r="C93" i="5"/>
  <c r="C94" i="5"/>
  <c r="C95" i="5"/>
  <c r="C96" i="5"/>
  <c r="C97" i="5"/>
  <c r="C98" i="5"/>
  <c r="C99" i="5"/>
  <c r="C100" i="5"/>
  <c r="C101" i="5"/>
  <c r="Y105" i="2" s="1"/>
  <c r="C102" i="5"/>
  <c r="C103" i="5"/>
  <c r="C104" i="5"/>
  <c r="C105" i="5"/>
  <c r="C106" i="5"/>
  <c r="C107" i="5"/>
  <c r="N108" i="2" s="1"/>
  <c r="C108" i="5"/>
  <c r="C109" i="5"/>
  <c r="C110" i="5"/>
  <c r="N72" i="2" s="1"/>
  <c r="C111" i="5"/>
  <c r="C112" i="5"/>
  <c r="C113" i="5"/>
  <c r="Y117" i="2" s="1"/>
  <c r="C114" i="5"/>
  <c r="C115" i="5"/>
  <c r="C116" i="5"/>
  <c r="C117" i="5"/>
  <c r="C118" i="5"/>
  <c r="C120" i="5"/>
  <c r="C121" i="5"/>
  <c r="C122" i="5"/>
  <c r="C123" i="5"/>
  <c r="C124" i="5"/>
  <c r="C125" i="5"/>
  <c r="C126" i="5"/>
  <c r="C127" i="5"/>
  <c r="Y130" i="2" s="1"/>
  <c r="C128" i="5"/>
  <c r="C129" i="5"/>
  <c r="C130" i="5"/>
  <c r="C131" i="5"/>
  <c r="C132" i="5"/>
  <c r="C133" i="5"/>
  <c r="C134" i="5"/>
  <c r="C135" i="5"/>
  <c r="C136" i="5"/>
  <c r="C137" i="5"/>
  <c r="C138" i="5"/>
  <c r="C139" i="5"/>
  <c r="C140" i="5"/>
  <c r="C141" i="5"/>
  <c r="C142" i="5"/>
  <c r="C143" i="5"/>
  <c r="C144" i="5"/>
  <c r="C145" i="5"/>
  <c r="C146" i="5"/>
  <c r="C147" i="5"/>
  <c r="C148" i="5"/>
  <c r="N151" i="2" s="1"/>
  <c r="C149" i="5"/>
  <c r="C151" i="5"/>
  <c r="C152" i="5"/>
  <c r="C153" i="5"/>
  <c r="C154" i="5"/>
  <c r="C155" i="5"/>
  <c r="C156" i="5"/>
  <c r="C157" i="5"/>
  <c r="C158" i="5"/>
  <c r="Y24" i="2" s="1"/>
  <c r="C159" i="5"/>
  <c r="C160" i="5"/>
  <c r="C161" i="5"/>
  <c r="C162" i="5"/>
  <c r="C163" i="5"/>
  <c r="C164" i="5"/>
  <c r="C165" i="5"/>
  <c r="C166" i="5"/>
  <c r="C167" i="5"/>
  <c r="C168" i="5"/>
  <c r="C169" i="5"/>
  <c r="C170" i="5"/>
  <c r="C171" i="5"/>
  <c r="C172" i="5"/>
  <c r="C173" i="5"/>
  <c r="C174" i="5"/>
  <c r="C175" i="5"/>
  <c r="C176" i="5"/>
  <c r="C177" i="5"/>
  <c r="C178" i="5"/>
  <c r="Y186" i="2"/>
  <c r="BG188" i="2"/>
  <c r="C3" i="5"/>
  <c r="D3" i="5"/>
  <c r="E3" i="5"/>
  <c r="F3" i="5"/>
  <c r="G3" i="5"/>
  <c r="R4" i="2" s="1"/>
  <c r="H3" i="5"/>
  <c r="I3" i="5"/>
  <c r="B4" i="5"/>
  <c r="B5" i="5"/>
  <c r="B6" i="5"/>
  <c r="B7" i="5"/>
  <c r="M8" i="2" s="1"/>
  <c r="B8" i="5"/>
  <c r="B9" i="5"/>
  <c r="B10" i="5"/>
  <c r="B11" i="5"/>
  <c r="B12" i="5"/>
  <c r="AI3" i="2"/>
  <c r="B13" i="5"/>
  <c r="B14" i="5"/>
  <c r="B15" i="5"/>
  <c r="B16" i="5"/>
  <c r="B17" i="5"/>
  <c r="B18" i="5"/>
  <c r="B19" i="5"/>
  <c r="X163" i="2" s="1"/>
  <c r="B20" i="5"/>
  <c r="B21" i="5"/>
  <c r="B22" i="5"/>
  <c r="B23" i="5"/>
  <c r="B24" i="5"/>
  <c r="B25" i="5"/>
  <c r="B26" i="5"/>
  <c r="B27" i="5"/>
  <c r="B28" i="5"/>
  <c r="B29" i="5"/>
  <c r="B30" i="5"/>
  <c r="B31" i="5"/>
  <c r="B32" i="5"/>
  <c r="B33" i="5"/>
  <c r="M149" i="2" s="1"/>
  <c r="B34" i="5"/>
  <c r="B119" i="5"/>
  <c r="B150"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M89" i="2" s="1"/>
  <c r="B94" i="5"/>
  <c r="B95" i="5"/>
  <c r="B96" i="5"/>
  <c r="B97" i="5"/>
  <c r="B98" i="5"/>
  <c r="B99" i="5"/>
  <c r="B100" i="5"/>
  <c r="B101" i="5"/>
  <c r="B102" i="5"/>
  <c r="B103" i="5"/>
  <c r="B104" i="5"/>
  <c r="B105" i="5"/>
  <c r="B106" i="5"/>
  <c r="B107" i="5"/>
  <c r="B108" i="5"/>
  <c r="B109" i="5"/>
  <c r="B110" i="5"/>
  <c r="B111" i="5"/>
  <c r="B112" i="5"/>
  <c r="B113" i="5"/>
  <c r="B114" i="5"/>
  <c r="B115" i="5"/>
  <c r="B116" i="5"/>
  <c r="B117" i="5"/>
  <c r="B118" i="5"/>
  <c r="B120" i="5"/>
  <c r="X121" i="2" s="1"/>
  <c r="B121" i="5"/>
  <c r="B122" i="5"/>
  <c r="B123" i="5"/>
  <c r="B124" i="5"/>
  <c r="B125" i="5"/>
  <c r="B126" i="5"/>
  <c r="B127" i="5"/>
  <c r="B128" i="5"/>
  <c r="B129" i="5"/>
  <c r="B130" i="5"/>
  <c r="B131" i="5"/>
  <c r="B132" i="5"/>
  <c r="B133" i="5"/>
  <c r="AI138" i="2" s="1"/>
  <c r="B134" i="5"/>
  <c r="B135" i="5"/>
  <c r="B136" i="5"/>
  <c r="B137" i="5"/>
  <c r="B138" i="5"/>
  <c r="B139" i="5"/>
  <c r="B140" i="5"/>
  <c r="B141" i="5"/>
  <c r="B142" i="5"/>
  <c r="B143" i="5"/>
  <c r="B144" i="5"/>
  <c r="B145" i="5"/>
  <c r="AI146" i="2" s="1"/>
  <c r="B146" i="5"/>
  <c r="B147" i="5"/>
  <c r="B148" i="5"/>
  <c r="B149" i="5"/>
  <c r="B151" i="5"/>
  <c r="M152" i="2" s="1"/>
  <c r="B152" i="5"/>
  <c r="B153" i="5"/>
  <c r="B154" i="5"/>
  <c r="B155" i="5"/>
  <c r="AI156" i="2" s="1"/>
  <c r="B156" i="5"/>
  <c r="B157" i="5"/>
  <c r="B158" i="5"/>
  <c r="B159" i="5"/>
  <c r="B160" i="5"/>
  <c r="B161" i="5"/>
  <c r="B162" i="5"/>
  <c r="B163" i="5"/>
  <c r="B164" i="5"/>
  <c r="B165" i="5"/>
  <c r="B166" i="5"/>
  <c r="B167" i="5"/>
  <c r="B168" i="5"/>
  <c r="B169" i="5"/>
  <c r="B170" i="5"/>
  <c r="B171" i="5"/>
  <c r="B172" i="5"/>
  <c r="B173" i="5"/>
  <c r="B174" i="5"/>
  <c r="B175" i="5"/>
  <c r="B176" i="5"/>
  <c r="X181" i="2" s="1"/>
  <c r="B177" i="5"/>
  <c r="B178" i="5"/>
  <c r="M189" i="2"/>
  <c r="AI193" i="2"/>
  <c r="B3" i="5"/>
  <c r="M4" i="2" s="1"/>
  <c r="N2" i="1"/>
  <c r="O2" i="1"/>
  <c r="P2" i="1"/>
  <c r="Q2" i="1"/>
  <c r="R2" i="1"/>
  <c r="S2" i="1"/>
  <c r="T2" i="1"/>
  <c r="U2" i="1"/>
  <c r="M2" i="1"/>
  <c r="M897" i="8" l="1"/>
  <c r="L897" i="8"/>
  <c r="F797" i="8"/>
  <c r="L873" i="8"/>
  <c r="M840" i="8"/>
  <c r="G821" i="8"/>
  <c r="K809" i="8"/>
  <c r="K772" i="8"/>
  <c r="F888" i="8"/>
  <c r="F539" i="8"/>
  <c r="G772" i="8"/>
  <c r="L702" i="8"/>
  <c r="F902" i="8"/>
  <c r="F842" i="8"/>
  <c r="F803" i="8"/>
  <c r="H877" i="8"/>
  <c r="I821" i="8"/>
  <c r="I782" i="8"/>
  <c r="F830" i="8"/>
  <c r="F794" i="8"/>
  <c r="F413" i="8"/>
  <c r="I840" i="8"/>
  <c r="F882" i="8"/>
  <c r="F827" i="8"/>
  <c r="F785" i="8"/>
  <c r="K890" i="8"/>
  <c r="H865" i="8"/>
  <c r="I839" i="8"/>
  <c r="L659" i="8"/>
  <c r="F878" i="8"/>
  <c r="F784" i="8"/>
  <c r="G890" i="8"/>
  <c r="M836" i="8"/>
  <c r="L766" i="8"/>
  <c r="K659" i="8"/>
  <c r="F821" i="8"/>
  <c r="F783" i="8"/>
  <c r="K863" i="8"/>
  <c r="K797" i="8"/>
  <c r="M764" i="8"/>
  <c r="F866" i="8"/>
  <c r="F818" i="8"/>
  <c r="F782" i="8"/>
  <c r="K861" i="8"/>
  <c r="M830" i="8"/>
  <c r="J790" i="8"/>
  <c r="F906" i="8"/>
  <c r="L904" i="8"/>
  <c r="M885" i="8"/>
  <c r="H587" i="8"/>
  <c r="F905" i="8"/>
  <c r="L902" i="8"/>
  <c r="K826" i="8"/>
  <c r="F904" i="8"/>
  <c r="F854" i="8"/>
  <c r="F806" i="8"/>
  <c r="F772" i="8"/>
  <c r="K902" i="8"/>
  <c r="G878" i="8"/>
  <c r="G785" i="8"/>
  <c r="J565" i="8"/>
  <c r="F890" i="8"/>
  <c r="F845" i="8"/>
  <c r="F770" i="8"/>
  <c r="G902" i="8"/>
  <c r="H46" i="8"/>
  <c r="I46" i="8"/>
  <c r="J46" i="8"/>
  <c r="K46" i="8"/>
  <c r="L46" i="8"/>
  <c r="M46" i="8"/>
  <c r="G46" i="8"/>
  <c r="J409" i="8"/>
  <c r="K409" i="8"/>
  <c r="L409" i="8"/>
  <c r="G409" i="8"/>
  <c r="H409" i="8"/>
  <c r="I409" i="8"/>
  <c r="M409" i="8"/>
  <c r="F409" i="8"/>
  <c r="J265" i="8"/>
  <c r="K265" i="8"/>
  <c r="L265" i="8"/>
  <c r="I265" i="8"/>
  <c r="M265" i="8"/>
  <c r="G265" i="8"/>
  <c r="F265" i="8"/>
  <c r="H265" i="8"/>
  <c r="K133" i="8"/>
  <c r="L133" i="8"/>
  <c r="G133" i="8"/>
  <c r="I133" i="8"/>
  <c r="J133" i="8"/>
  <c r="M133" i="8"/>
  <c r="H133" i="8"/>
  <c r="F133" i="8"/>
  <c r="G585" i="8"/>
  <c r="H585" i="8"/>
  <c r="M585" i="8"/>
  <c r="I585" i="8"/>
  <c r="J585" i="8"/>
  <c r="K585" i="8"/>
  <c r="L585" i="8"/>
  <c r="F585" i="8"/>
  <c r="J759" i="8"/>
  <c r="M759" i="8"/>
  <c r="G759" i="8"/>
  <c r="H759" i="8"/>
  <c r="J699" i="8"/>
  <c r="I699" i="8"/>
  <c r="K699" i="8"/>
  <c r="L699" i="8"/>
  <c r="M699" i="8"/>
  <c r="G699" i="8"/>
  <c r="H699" i="8"/>
  <c r="G857" i="8"/>
  <c r="H857" i="8"/>
  <c r="I857" i="8"/>
  <c r="K857" i="8"/>
  <c r="L857" i="8"/>
  <c r="M857" i="8"/>
  <c r="J11" i="8"/>
  <c r="K11" i="8"/>
  <c r="L11" i="8"/>
  <c r="M11" i="8"/>
  <c r="G11" i="8"/>
  <c r="H11" i="8"/>
  <c r="I11" i="8"/>
  <c r="F11" i="8"/>
  <c r="G360" i="8"/>
  <c r="I360" i="8"/>
  <c r="L360" i="8"/>
  <c r="M360" i="8"/>
  <c r="K360" i="8"/>
  <c r="J360" i="8"/>
  <c r="F360" i="8"/>
  <c r="H360" i="8"/>
  <c r="G132" i="8"/>
  <c r="I132" i="8"/>
  <c r="L132" i="8"/>
  <c r="M132" i="8"/>
  <c r="H132" i="8"/>
  <c r="J132" i="8"/>
  <c r="K132" i="8"/>
  <c r="F132" i="8"/>
  <c r="K455" i="8"/>
  <c r="H455" i="8"/>
  <c r="M455" i="8"/>
  <c r="F455" i="8"/>
  <c r="G455" i="8"/>
  <c r="I455" i="8"/>
  <c r="J455" i="8"/>
  <c r="L455" i="8"/>
  <c r="L287" i="8"/>
  <c r="M287" i="8"/>
  <c r="G287" i="8"/>
  <c r="H287" i="8"/>
  <c r="I287" i="8"/>
  <c r="J287" i="8"/>
  <c r="K287" i="8"/>
  <c r="F287" i="8"/>
  <c r="M119" i="8"/>
  <c r="G119" i="8"/>
  <c r="H119" i="8"/>
  <c r="I119" i="8"/>
  <c r="J119" i="8"/>
  <c r="K119" i="8"/>
  <c r="L119" i="8"/>
  <c r="F119" i="8"/>
  <c r="G733" i="8"/>
  <c r="L733" i="8"/>
  <c r="H733" i="8"/>
  <c r="I733" i="8"/>
  <c r="K733" i="8"/>
  <c r="M733" i="8"/>
  <c r="F733" i="8"/>
  <c r="J733" i="8"/>
  <c r="I457" i="8"/>
  <c r="K457" i="8"/>
  <c r="G457" i="8"/>
  <c r="H457" i="8"/>
  <c r="J457" i="8"/>
  <c r="L457" i="8"/>
  <c r="M457" i="8"/>
  <c r="F457" i="8"/>
  <c r="J361" i="8"/>
  <c r="K361" i="8"/>
  <c r="L361" i="8"/>
  <c r="I361" i="8"/>
  <c r="M361" i="8"/>
  <c r="G361" i="8"/>
  <c r="H361" i="8"/>
  <c r="F361" i="8"/>
  <c r="J289" i="8"/>
  <c r="K289" i="8"/>
  <c r="L289" i="8"/>
  <c r="I289" i="8"/>
  <c r="M289" i="8"/>
  <c r="G289" i="8"/>
  <c r="H289" i="8"/>
  <c r="J193" i="8"/>
  <c r="K193" i="8"/>
  <c r="L193" i="8"/>
  <c r="M193" i="8"/>
  <c r="H193" i="8"/>
  <c r="G193" i="8"/>
  <c r="I193" i="8"/>
  <c r="F193" i="8"/>
  <c r="K85" i="8"/>
  <c r="L85" i="8"/>
  <c r="G85" i="8"/>
  <c r="H85" i="8"/>
  <c r="M85" i="8"/>
  <c r="I85" i="8"/>
  <c r="J85" i="8"/>
  <c r="F85" i="8"/>
  <c r="G561" i="8"/>
  <c r="H561" i="8"/>
  <c r="M561" i="8"/>
  <c r="K561" i="8"/>
  <c r="L561" i="8"/>
  <c r="I561" i="8"/>
  <c r="J561" i="8"/>
  <c r="F561" i="8"/>
  <c r="G630" i="8"/>
  <c r="H630" i="8"/>
  <c r="I630" i="8"/>
  <c r="M630" i="8"/>
  <c r="L630" i="8"/>
  <c r="J711" i="8"/>
  <c r="H711" i="8"/>
  <c r="G711" i="8"/>
  <c r="K711" i="8"/>
  <c r="L711" i="8"/>
  <c r="M711" i="8"/>
  <c r="I711" i="8"/>
  <c r="G881" i="8"/>
  <c r="H881" i="8"/>
  <c r="I881" i="8"/>
  <c r="K881" i="8"/>
  <c r="L881" i="8"/>
  <c r="M881" i="8"/>
  <c r="H735" i="8"/>
  <c r="L33" i="8"/>
  <c r="M33" i="8"/>
  <c r="G33" i="8"/>
  <c r="H33" i="8"/>
  <c r="I33" i="8"/>
  <c r="J33" i="8"/>
  <c r="K33" i="8"/>
  <c r="F33" i="8"/>
  <c r="J420" i="8"/>
  <c r="M420" i="8"/>
  <c r="K420" i="8"/>
  <c r="L420" i="8"/>
  <c r="G420" i="8"/>
  <c r="H420" i="8"/>
  <c r="I420" i="8"/>
  <c r="F420" i="8"/>
  <c r="G300" i="8"/>
  <c r="I300" i="8"/>
  <c r="L300" i="8"/>
  <c r="M300" i="8"/>
  <c r="H300" i="8"/>
  <c r="J300" i="8"/>
  <c r="K300" i="8"/>
  <c r="F300" i="8"/>
  <c r="G216" i="8"/>
  <c r="H216" i="8"/>
  <c r="I216" i="8"/>
  <c r="L216" i="8"/>
  <c r="M216" i="8"/>
  <c r="J216" i="8"/>
  <c r="K216" i="8"/>
  <c r="F216" i="8"/>
  <c r="G120" i="8"/>
  <c r="I120" i="8"/>
  <c r="L120" i="8"/>
  <c r="M120" i="8"/>
  <c r="H120" i="8"/>
  <c r="J120" i="8"/>
  <c r="K120" i="8"/>
  <c r="F120" i="8"/>
  <c r="M596" i="8"/>
  <c r="H596" i="8"/>
  <c r="J596" i="8"/>
  <c r="G596" i="8"/>
  <c r="I596" i="8"/>
  <c r="K596" i="8"/>
  <c r="F596" i="8"/>
  <c r="L596" i="8"/>
  <c r="M524" i="8"/>
  <c r="H524" i="8"/>
  <c r="J524" i="8"/>
  <c r="G524" i="8"/>
  <c r="I524" i="8"/>
  <c r="L524" i="8"/>
  <c r="F524" i="8"/>
  <c r="K524" i="8"/>
  <c r="J722" i="8"/>
  <c r="K722" i="8"/>
  <c r="M722" i="8"/>
  <c r="I722" i="8"/>
  <c r="L722" i="8"/>
  <c r="G722" i="8"/>
  <c r="J674" i="8"/>
  <c r="K674" i="8"/>
  <c r="M674" i="8"/>
  <c r="G674" i="8"/>
  <c r="H674" i="8"/>
  <c r="L674" i="8"/>
  <c r="I674" i="8"/>
  <c r="M880" i="8"/>
  <c r="G880" i="8"/>
  <c r="H880" i="8"/>
  <c r="I880" i="8"/>
  <c r="K880" i="8"/>
  <c r="L880" i="8"/>
  <c r="M844" i="8"/>
  <c r="G844" i="8"/>
  <c r="H844" i="8"/>
  <c r="I844" i="8"/>
  <c r="H808" i="8"/>
  <c r="I808" i="8"/>
  <c r="J808" i="8"/>
  <c r="M808" i="8"/>
  <c r="G808" i="8"/>
  <c r="K467" i="8"/>
  <c r="G467" i="8"/>
  <c r="H467" i="8"/>
  <c r="M467" i="8"/>
  <c r="I467" i="8"/>
  <c r="L467" i="8"/>
  <c r="J467" i="8"/>
  <c r="L371" i="8"/>
  <c r="M371" i="8"/>
  <c r="G371" i="8"/>
  <c r="H371" i="8"/>
  <c r="K371" i="8"/>
  <c r="I371" i="8"/>
  <c r="J371" i="8"/>
  <c r="F371" i="8"/>
  <c r="L263" i="8"/>
  <c r="M263" i="8"/>
  <c r="G263" i="8"/>
  <c r="H263" i="8"/>
  <c r="I263" i="8"/>
  <c r="K263" i="8"/>
  <c r="J263" i="8"/>
  <c r="F263" i="8"/>
  <c r="M155" i="8"/>
  <c r="H155" i="8"/>
  <c r="I155" i="8"/>
  <c r="I160" i="8" s="1"/>
  <c r="G155" i="8"/>
  <c r="G160" i="8" s="1"/>
  <c r="J155" i="8"/>
  <c r="J160" i="8" s="1"/>
  <c r="K155" i="8"/>
  <c r="K160" i="8" s="1"/>
  <c r="L155" i="8"/>
  <c r="L160" i="8" s="1"/>
  <c r="F155" i="8"/>
  <c r="H619" i="8"/>
  <c r="I619" i="8"/>
  <c r="J619" i="8"/>
  <c r="L619" i="8"/>
  <c r="K619" i="8"/>
  <c r="M619" i="8"/>
  <c r="G619" i="8"/>
  <c r="F619" i="8"/>
  <c r="H640" i="8"/>
  <c r="I640" i="8"/>
  <c r="J640" i="8"/>
  <c r="K640" i="8"/>
  <c r="G640" i="8"/>
  <c r="L640" i="8"/>
  <c r="M640" i="8"/>
  <c r="K478" i="8"/>
  <c r="L478" i="8"/>
  <c r="M478" i="8"/>
  <c r="H478" i="8"/>
  <c r="I478" i="8"/>
  <c r="J478" i="8"/>
  <c r="G478" i="8"/>
  <c r="F478" i="8"/>
  <c r="G382" i="8"/>
  <c r="H382" i="8"/>
  <c r="I382" i="8"/>
  <c r="K382" i="8"/>
  <c r="J382" i="8"/>
  <c r="L382" i="8"/>
  <c r="M382" i="8"/>
  <c r="F382" i="8"/>
  <c r="G298" i="8"/>
  <c r="H298" i="8"/>
  <c r="I298" i="8"/>
  <c r="K298" i="8"/>
  <c r="M298" i="8"/>
  <c r="J298" i="8"/>
  <c r="L298" i="8"/>
  <c r="F298" i="8"/>
  <c r="G202" i="8"/>
  <c r="H202" i="8"/>
  <c r="I202" i="8"/>
  <c r="J202" i="8"/>
  <c r="K202" i="8"/>
  <c r="L202" i="8"/>
  <c r="M202" i="8"/>
  <c r="H106" i="8"/>
  <c r="I106" i="8"/>
  <c r="K106" i="8"/>
  <c r="J106" i="8"/>
  <c r="L106" i="8"/>
  <c r="M106" i="8"/>
  <c r="G106" i="8"/>
  <c r="F106" i="8"/>
  <c r="J582" i="8"/>
  <c r="H582" i="8"/>
  <c r="I582" i="8"/>
  <c r="K582" i="8"/>
  <c r="L582" i="8"/>
  <c r="G582" i="8"/>
  <c r="F582" i="8"/>
  <c r="M582" i="8"/>
  <c r="J522" i="8"/>
  <c r="M522" i="8"/>
  <c r="G522" i="8"/>
  <c r="I522" i="8"/>
  <c r="K522" i="8"/>
  <c r="L522" i="8"/>
  <c r="F522" i="8"/>
  <c r="H522" i="8"/>
  <c r="L744" i="8"/>
  <c r="M744" i="8"/>
  <c r="G744" i="8"/>
  <c r="J744" i="8"/>
  <c r="K744" i="8"/>
  <c r="H744" i="8"/>
  <c r="I744" i="8"/>
  <c r="L708" i="8"/>
  <c r="M708" i="8"/>
  <c r="G708" i="8"/>
  <c r="J708" i="8"/>
  <c r="H708" i="8"/>
  <c r="K708" i="8"/>
  <c r="I708" i="8"/>
  <c r="L672" i="8"/>
  <c r="M672" i="8"/>
  <c r="G672" i="8"/>
  <c r="H672" i="8"/>
  <c r="J672" i="8"/>
  <c r="I672" i="8"/>
  <c r="K672" i="8"/>
  <c r="M747" i="8"/>
  <c r="G8" i="8"/>
  <c r="H8" i="8"/>
  <c r="I8" i="8"/>
  <c r="J8" i="8"/>
  <c r="K8" i="8"/>
  <c r="L8" i="8"/>
  <c r="M8" i="8"/>
  <c r="F8" i="8"/>
  <c r="I42" i="8"/>
  <c r="J42" i="8"/>
  <c r="L42" i="8"/>
  <c r="M42" i="8"/>
  <c r="G42" i="8"/>
  <c r="H42" i="8"/>
  <c r="K42" i="8"/>
  <c r="F42" i="8"/>
  <c r="I30" i="8"/>
  <c r="J30" i="8"/>
  <c r="L30" i="8"/>
  <c r="M30" i="8"/>
  <c r="H30" i="8"/>
  <c r="K30" i="8"/>
  <c r="G30" i="8"/>
  <c r="F30" i="8"/>
  <c r="I18" i="8"/>
  <c r="J18" i="8"/>
  <c r="K18" i="8"/>
  <c r="M18" i="8"/>
  <c r="G18" i="8"/>
  <c r="H18" i="8"/>
  <c r="L18" i="8"/>
  <c r="F18" i="8"/>
  <c r="G489" i="8"/>
  <c r="H489" i="8"/>
  <c r="M489" i="8"/>
  <c r="K489" i="8"/>
  <c r="L489" i="8"/>
  <c r="J489" i="8"/>
  <c r="I489" i="8"/>
  <c r="F489" i="8"/>
  <c r="G477" i="8"/>
  <c r="H477" i="8"/>
  <c r="M477" i="8"/>
  <c r="I477" i="8"/>
  <c r="J477" i="8"/>
  <c r="K477" i="8"/>
  <c r="L477" i="8"/>
  <c r="F477" i="8"/>
  <c r="G465" i="8"/>
  <c r="H465" i="8"/>
  <c r="M465" i="8"/>
  <c r="J465" i="8"/>
  <c r="I465" i="8"/>
  <c r="K465" i="8"/>
  <c r="L465" i="8"/>
  <c r="F465" i="8"/>
  <c r="G453" i="8"/>
  <c r="H453" i="8"/>
  <c r="M453" i="8"/>
  <c r="K453" i="8"/>
  <c r="L453" i="8"/>
  <c r="I453" i="8"/>
  <c r="J453" i="8"/>
  <c r="G441" i="8"/>
  <c r="H441" i="8"/>
  <c r="M441" i="8"/>
  <c r="I441" i="8"/>
  <c r="J441" i="8"/>
  <c r="K441" i="8"/>
  <c r="L441" i="8"/>
  <c r="G429" i="8"/>
  <c r="J429" i="8"/>
  <c r="M429" i="8"/>
  <c r="I429" i="8"/>
  <c r="K429" i="8"/>
  <c r="L429" i="8"/>
  <c r="H429" i="8"/>
  <c r="F429" i="8"/>
  <c r="G417" i="8"/>
  <c r="I417" i="8"/>
  <c r="J417" i="8"/>
  <c r="L417" i="8"/>
  <c r="H417" i="8"/>
  <c r="M417" i="8"/>
  <c r="K417" i="8"/>
  <c r="G405" i="8"/>
  <c r="H405" i="8"/>
  <c r="I405" i="8"/>
  <c r="J405" i="8"/>
  <c r="K405" i="8"/>
  <c r="L405" i="8"/>
  <c r="M405" i="8"/>
  <c r="F405" i="8"/>
  <c r="I393" i="8"/>
  <c r="J393" i="8"/>
  <c r="K393" i="8"/>
  <c r="H393" i="8"/>
  <c r="G393" i="8"/>
  <c r="L393" i="8"/>
  <c r="M393" i="8"/>
  <c r="F393" i="8"/>
  <c r="I381" i="8"/>
  <c r="J381" i="8"/>
  <c r="M381" i="8"/>
  <c r="H381" i="8"/>
  <c r="G381" i="8"/>
  <c r="K381" i="8"/>
  <c r="L381" i="8"/>
  <c r="F381" i="8"/>
  <c r="I369" i="8"/>
  <c r="J369" i="8"/>
  <c r="G369" i="8"/>
  <c r="H369" i="8"/>
  <c r="K369" i="8"/>
  <c r="M369" i="8"/>
  <c r="L369" i="8"/>
  <c r="F369" i="8"/>
  <c r="I357" i="8"/>
  <c r="J357" i="8"/>
  <c r="M357" i="8"/>
  <c r="H357" i="8"/>
  <c r="K357" i="8"/>
  <c r="G357" i="8"/>
  <c r="V357" i="8" s="1"/>
  <c r="P357" i="8" s="1"/>
  <c r="L357" i="8"/>
  <c r="I345" i="8"/>
  <c r="J345" i="8"/>
  <c r="G345" i="8"/>
  <c r="H345" i="8"/>
  <c r="K345" i="8"/>
  <c r="M345" i="8"/>
  <c r="L345" i="8"/>
  <c r="F345" i="8"/>
  <c r="I333" i="8"/>
  <c r="J333" i="8"/>
  <c r="M333" i="8"/>
  <c r="H333" i="8"/>
  <c r="G333" i="8"/>
  <c r="K333" i="8"/>
  <c r="L333" i="8"/>
  <c r="I321" i="8"/>
  <c r="J321" i="8"/>
  <c r="G321" i="8"/>
  <c r="H321" i="8"/>
  <c r="K321" i="8"/>
  <c r="L321" i="8"/>
  <c r="M321" i="8"/>
  <c r="F321" i="8"/>
  <c r="I309" i="8"/>
  <c r="J309" i="8"/>
  <c r="M309" i="8"/>
  <c r="H309" i="8"/>
  <c r="K309" i="8"/>
  <c r="G309" i="8"/>
  <c r="L309" i="8"/>
  <c r="I297" i="8"/>
  <c r="J297" i="8"/>
  <c r="G297" i="8"/>
  <c r="H297" i="8"/>
  <c r="K297" i="8"/>
  <c r="M297" i="8"/>
  <c r="L297" i="8"/>
  <c r="F297" i="8"/>
  <c r="I285" i="8"/>
  <c r="J285" i="8"/>
  <c r="M285" i="8"/>
  <c r="H285" i="8"/>
  <c r="G285" i="8"/>
  <c r="K285" i="8"/>
  <c r="L285" i="8"/>
  <c r="I273" i="8"/>
  <c r="J273" i="8"/>
  <c r="G273" i="8"/>
  <c r="H273" i="8"/>
  <c r="K273" i="8"/>
  <c r="L273" i="8"/>
  <c r="M273" i="8"/>
  <c r="F273" i="8"/>
  <c r="I261" i="8"/>
  <c r="J261" i="8"/>
  <c r="M261" i="8"/>
  <c r="H261" i="8"/>
  <c r="K261" i="8"/>
  <c r="G261" i="8"/>
  <c r="L261" i="8"/>
  <c r="I249" i="8"/>
  <c r="J249" i="8"/>
  <c r="G249" i="8"/>
  <c r="H249" i="8"/>
  <c r="K249" i="8"/>
  <c r="M249" i="8"/>
  <c r="L249" i="8"/>
  <c r="F249" i="8"/>
  <c r="I237" i="8"/>
  <c r="J237" i="8"/>
  <c r="G237" i="8"/>
  <c r="H237" i="8"/>
  <c r="K237" i="8"/>
  <c r="L237" i="8"/>
  <c r="M237" i="8"/>
  <c r="F237" i="8"/>
  <c r="I225" i="8"/>
  <c r="J225" i="8"/>
  <c r="G225" i="8"/>
  <c r="H225" i="8"/>
  <c r="K225" i="8"/>
  <c r="M225" i="8"/>
  <c r="L225" i="8"/>
  <c r="F225" i="8"/>
  <c r="I213" i="8"/>
  <c r="J213" i="8"/>
  <c r="G213" i="8"/>
  <c r="H213" i="8"/>
  <c r="K213" i="8"/>
  <c r="L213" i="8"/>
  <c r="M213" i="8"/>
  <c r="F213" i="8"/>
  <c r="I201" i="8"/>
  <c r="J201" i="8"/>
  <c r="G201" i="8"/>
  <c r="K201" i="8"/>
  <c r="H201" i="8"/>
  <c r="L201" i="8"/>
  <c r="M201" i="8"/>
  <c r="I189" i="8"/>
  <c r="J189" i="8"/>
  <c r="M189" i="8"/>
  <c r="G189" i="8"/>
  <c r="H189" i="8"/>
  <c r="K189" i="8"/>
  <c r="L189" i="8"/>
  <c r="F189" i="8"/>
  <c r="H165" i="8"/>
  <c r="I165" i="8"/>
  <c r="J165" i="8"/>
  <c r="K165" i="8"/>
  <c r="L165" i="8"/>
  <c r="G165" i="8"/>
  <c r="M165" i="8"/>
  <c r="F165" i="8"/>
  <c r="J153" i="8"/>
  <c r="K153" i="8"/>
  <c r="K158" i="8" s="1"/>
  <c r="M153" i="8"/>
  <c r="G153" i="8"/>
  <c r="G158" i="8" s="1"/>
  <c r="I153" i="8"/>
  <c r="H153" i="8"/>
  <c r="H158" i="8" s="1"/>
  <c r="L153" i="8"/>
  <c r="L158" i="8" s="1"/>
  <c r="F153" i="8"/>
  <c r="J141" i="8"/>
  <c r="K141" i="8"/>
  <c r="G141" i="8"/>
  <c r="H141" i="8"/>
  <c r="I141" i="8"/>
  <c r="L141" i="8"/>
  <c r="M141" i="8"/>
  <c r="F141" i="8"/>
  <c r="I129" i="8"/>
  <c r="J129" i="8"/>
  <c r="K129" i="8"/>
  <c r="M129" i="8"/>
  <c r="G129" i="8"/>
  <c r="L129" i="8"/>
  <c r="H129" i="8"/>
  <c r="F129" i="8"/>
  <c r="I117" i="8"/>
  <c r="J117" i="8"/>
  <c r="K117" i="8"/>
  <c r="L117" i="8"/>
  <c r="G117" i="8"/>
  <c r="H117" i="8"/>
  <c r="M117" i="8"/>
  <c r="F117" i="8"/>
  <c r="I105" i="8"/>
  <c r="J105" i="8"/>
  <c r="K105" i="8"/>
  <c r="L105" i="8"/>
  <c r="G105" i="8"/>
  <c r="H105" i="8"/>
  <c r="M105" i="8"/>
  <c r="F105" i="8"/>
  <c r="I93" i="8"/>
  <c r="J93" i="8"/>
  <c r="K93" i="8"/>
  <c r="L93" i="8"/>
  <c r="M93" i="8"/>
  <c r="G93" i="8"/>
  <c r="H93" i="8"/>
  <c r="F93" i="8"/>
  <c r="I81" i="8"/>
  <c r="J81" i="8"/>
  <c r="K81" i="8"/>
  <c r="L81" i="8"/>
  <c r="M81" i="8"/>
  <c r="G81" i="8"/>
  <c r="H81" i="8"/>
  <c r="F81" i="8"/>
  <c r="G69" i="8"/>
  <c r="I69" i="8"/>
  <c r="J69" i="8"/>
  <c r="K69" i="8"/>
  <c r="L69" i="8"/>
  <c r="H69" i="8"/>
  <c r="M69" i="8"/>
  <c r="F69" i="8"/>
  <c r="J617" i="8"/>
  <c r="K617" i="8"/>
  <c r="L617" i="8"/>
  <c r="G617" i="8"/>
  <c r="I617" i="8"/>
  <c r="H617" i="8"/>
  <c r="M617" i="8"/>
  <c r="F617" i="8"/>
  <c r="J605" i="8"/>
  <c r="K605" i="8"/>
  <c r="L605" i="8"/>
  <c r="H605" i="8"/>
  <c r="I605" i="8"/>
  <c r="M605" i="8"/>
  <c r="G605" i="8"/>
  <c r="F605" i="8"/>
  <c r="J593" i="8"/>
  <c r="K593" i="8"/>
  <c r="L593" i="8"/>
  <c r="G593" i="8"/>
  <c r="H593" i="8"/>
  <c r="I593" i="8"/>
  <c r="M593" i="8"/>
  <c r="F593" i="8"/>
  <c r="J581" i="8"/>
  <c r="K581" i="8"/>
  <c r="L581" i="8"/>
  <c r="G581" i="8"/>
  <c r="H581" i="8"/>
  <c r="I581" i="8"/>
  <c r="M581" i="8"/>
  <c r="F581" i="8"/>
  <c r="J569" i="8"/>
  <c r="K569" i="8"/>
  <c r="L569" i="8"/>
  <c r="H569" i="8"/>
  <c r="I569" i="8"/>
  <c r="M569" i="8"/>
  <c r="G569" i="8"/>
  <c r="F569" i="8"/>
  <c r="J557" i="8"/>
  <c r="K557" i="8"/>
  <c r="L557" i="8"/>
  <c r="G557" i="8"/>
  <c r="M557" i="8"/>
  <c r="H557" i="8"/>
  <c r="I557" i="8"/>
  <c r="F557" i="8"/>
  <c r="J545" i="8"/>
  <c r="K545" i="8"/>
  <c r="L545" i="8"/>
  <c r="G545" i="8"/>
  <c r="H545" i="8"/>
  <c r="I545" i="8"/>
  <c r="M545" i="8"/>
  <c r="F545" i="8"/>
  <c r="J533" i="8"/>
  <c r="K533" i="8"/>
  <c r="L533" i="8"/>
  <c r="H533" i="8"/>
  <c r="I533" i="8"/>
  <c r="M533" i="8"/>
  <c r="G533" i="8"/>
  <c r="F533" i="8"/>
  <c r="J521" i="8"/>
  <c r="K521" i="8"/>
  <c r="L521" i="8"/>
  <c r="G521" i="8"/>
  <c r="H521" i="8"/>
  <c r="I521" i="8"/>
  <c r="M521" i="8"/>
  <c r="F521" i="8"/>
  <c r="J509" i="8"/>
  <c r="K509" i="8"/>
  <c r="L509" i="8"/>
  <c r="G509" i="8"/>
  <c r="H509" i="8"/>
  <c r="I509" i="8"/>
  <c r="M509" i="8"/>
  <c r="F509" i="8"/>
  <c r="J638" i="8"/>
  <c r="K638" i="8"/>
  <c r="L638" i="8"/>
  <c r="M638" i="8"/>
  <c r="G638" i="8"/>
  <c r="I638" i="8"/>
  <c r="H638" i="8"/>
  <c r="G626" i="8"/>
  <c r="H626" i="8"/>
  <c r="I626" i="8"/>
  <c r="J626" i="8"/>
  <c r="K626" i="8"/>
  <c r="L626" i="8"/>
  <c r="M626" i="8"/>
  <c r="G755" i="8"/>
  <c r="H755" i="8"/>
  <c r="I755" i="8"/>
  <c r="J755" i="8"/>
  <c r="K755" i="8"/>
  <c r="M755" i="8"/>
  <c r="L755" i="8"/>
  <c r="G743" i="8"/>
  <c r="H743" i="8"/>
  <c r="I743" i="8"/>
  <c r="J743" i="8"/>
  <c r="K743" i="8"/>
  <c r="L743" i="8"/>
  <c r="M743" i="8"/>
  <c r="G731" i="8"/>
  <c r="H731" i="8"/>
  <c r="J731" i="8"/>
  <c r="L731" i="8"/>
  <c r="I731" i="8"/>
  <c r="K731" i="8"/>
  <c r="M731" i="8"/>
  <c r="G719" i="8"/>
  <c r="H719" i="8"/>
  <c r="J719" i="8"/>
  <c r="M719" i="8"/>
  <c r="I719" i="8"/>
  <c r="K719" i="8"/>
  <c r="L719" i="8"/>
  <c r="G707" i="8"/>
  <c r="H707" i="8"/>
  <c r="J707" i="8"/>
  <c r="I707" i="8"/>
  <c r="K707" i="8"/>
  <c r="L707" i="8"/>
  <c r="M707" i="8"/>
  <c r="G695" i="8"/>
  <c r="H695" i="8"/>
  <c r="J695" i="8"/>
  <c r="L695" i="8"/>
  <c r="G683" i="8"/>
  <c r="H683" i="8"/>
  <c r="J683" i="8"/>
  <c r="M683" i="8"/>
  <c r="I683" i="8"/>
  <c r="L683" i="8"/>
  <c r="G671" i="8"/>
  <c r="H671" i="8"/>
  <c r="J671" i="8"/>
  <c r="I671" i="8"/>
  <c r="K671" i="8"/>
  <c r="L671" i="8"/>
  <c r="M671" i="8"/>
  <c r="G659" i="8"/>
  <c r="H659" i="8"/>
  <c r="I659" i="8"/>
  <c r="J659" i="8"/>
  <c r="M659" i="8"/>
  <c r="G647" i="8"/>
  <c r="H647" i="8"/>
  <c r="I647" i="8"/>
  <c r="J647" i="8"/>
  <c r="K647" i="8"/>
  <c r="M647" i="8"/>
  <c r="L647" i="8"/>
  <c r="J889" i="8"/>
  <c r="K889" i="8"/>
  <c r="L889" i="8"/>
  <c r="M889" i="8"/>
  <c r="G889" i="8"/>
  <c r="H889" i="8"/>
  <c r="F889" i="8"/>
  <c r="J877" i="8"/>
  <c r="K877" i="8"/>
  <c r="L877" i="8"/>
  <c r="M877" i="8"/>
  <c r="G877" i="8"/>
  <c r="F877" i="8"/>
  <c r="J865" i="8"/>
  <c r="K865" i="8"/>
  <c r="L865" i="8"/>
  <c r="M865" i="8"/>
  <c r="F865" i="8"/>
  <c r="J853" i="8"/>
  <c r="K853" i="8"/>
  <c r="L853" i="8"/>
  <c r="M853" i="8"/>
  <c r="F853" i="8"/>
  <c r="I853" i="8"/>
  <c r="J841" i="8"/>
  <c r="K841" i="8"/>
  <c r="L841" i="8"/>
  <c r="M841" i="8"/>
  <c r="I841" i="8"/>
  <c r="F841" i="8"/>
  <c r="H841" i="8"/>
  <c r="G829" i="8"/>
  <c r="L829" i="8"/>
  <c r="H829" i="8"/>
  <c r="I829" i="8"/>
  <c r="J829" i="8"/>
  <c r="K829" i="8"/>
  <c r="M829" i="8"/>
  <c r="F829" i="8"/>
  <c r="G817" i="8"/>
  <c r="L817" i="8"/>
  <c r="H817" i="8"/>
  <c r="I817" i="8"/>
  <c r="K817" i="8"/>
  <c r="M817" i="8"/>
  <c r="J817" i="8"/>
  <c r="F817" i="8"/>
  <c r="G805" i="8"/>
  <c r="L805" i="8"/>
  <c r="H805" i="8"/>
  <c r="I805" i="8"/>
  <c r="J805" i="8"/>
  <c r="K805" i="8"/>
  <c r="M805" i="8"/>
  <c r="F805" i="8"/>
  <c r="G793" i="8"/>
  <c r="L793" i="8"/>
  <c r="J793" i="8"/>
  <c r="K793" i="8"/>
  <c r="M793" i="8"/>
  <c r="H793" i="8"/>
  <c r="I793" i="8"/>
  <c r="F793" i="8"/>
  <c r="G781" i="8"/>
  <c r="L781" i="8"/>
  <c r="H781" i="8"/>
  <c r="I781" i="8"/>
  <c r="K781" i="8"/>
  <c r="M781" i="8"/>
  <c r="J781" i="8"/>
  <c r="F781" i="8"/>
  <c r="G769" i="8"/>
  <c r="L769" i="8"/>
  <c r="H769" i="8"/>
  <c r="I769" i="8"/>
  <c r="J769" i="8"/>
  <c r="K769" i="8"/>
  <c r="F769" i="8"/>
  <c r="J901" i="8"/>
  <c r="K901" i="8"/>
  <c r="L901" i="8"/>
  <c r="M901" i="8"/>
  <c r="H901" i="8"/>
  <c r="I901" i="8"/>
  <c r="F901" i="8"/>
  <c r="F880" i="8"/>
  <c r="F261" i="8"/>
  <c r="L885" i="8"/>
  <c r="K873" i="8"/>
  <c r="M848" i="8"/>
  <c r="H836" i="8"/>
  <c r="M802" i="8"/>
  <c r="L726" i="8"/>
  <c r="K695" i="8"/>
  <c r="K642" i="8"/>
  <c r="G22" i="8"/>
  <c r="I22" i="8"/>
  <c r="K22" i="8"/>
  <c r="L22" i="8"/>
  <c r="M22" i="8"/>
  <c r="H22" i="8"/>
  <c r="J22" i="8"/>
  <c r="F22" i="8"/>
  <c r="G421" i="8"/>
  <c r="L421" i="8"/>
  <c r="J421" i="8"/>
  <c r="K421" i="8"/>
  <c r="M421" i="8"/>
  <c r="H421" i="8"/>
  <c r="I421" i="8"/>
  <c r="J325" i="8"/>
  <c r="K325" i="8"/>
  <c r="L325" i="8"/>
  <c r="G325" i="8"/>
  <c r="I325" i="8"/>
  <c r="M325" i="8"/>
  <c r="F325" i="8"/>
  <c r="J253" i="8"/>
  <c r="K253" i="8"/>
  <c r="L253" i="8"/>
  <c r="G253" i="8"/>
  <c r="H253" i="8"/>
  <c r="I253" i="8"/>
  <c r="M253" i="8"/>
  <c r="F253" i="8"/>
  <c r="K109" i="8"/>
  <c r="L109" i="8"/>
  <c r="G109" i="8"/>
  <c r="H109" i="8"/>
  <c r="I109" i="8"/>
  <c r="J109" i="8"/>
  <c r="M109" i="8"/>
  <c r="G609" i="8"/>
  <c r="H609" i="8"/>
  <c r="M609" i="8"/>
  <c r="J609" i="8"/>
  <c r="I609" i="8"/>
  <c r="K609" i="8"/>
  <c r="F609" i="8"/>
  <c r="G537" i="8"/>
  <c r="H537" i="8"/>
  <c r="M537" i="8"/>
  <c r="J537" i="8"/>
  <c r="I537" i="8"/>
  <c r="K537" i="8"/>
  <c r="L537" i="8"/>
  <c r="F537" i="8"/>
  <c r="J747" i="8"/>
  <c r="H747" i="8"/>
  <c r="I747" i="8"/>
  <c r="K747" i="8"/>
  <c r="L747" i="8"/>
  <c r="J651" i="8"/>
  <c r="K651" i="8"/>
  <c r="L651" i="8"/>
  <c r="M651" i="8"/>
  <c r="G651" i="8"/>
  <c r="I651" i="8"/>
  <c r="H651" i="8"/>
  <c r="I468" i="8"/>
  <c r="J468" i="8"/>
  <c r="K468" i="8"/>
  <c r="G468" i="8"/>
  <c r="H468" i="8"/>
  <c r="L468" i="8"/>
  <c r="M468" i="8"/>
  <c r="F468" i="8"/>
  <c r="G384" i="8"/>
  <c r="I384" i="8"/>
  <c r="L384" i="8"/>
  <c r="M384" i="8"/>
  <c r="K384" i="8"/>
  <c r="H384" i="8"/>
  <c r="F384" i="8"/>
  <c r="J384" i="8"/>
  <c r="G288" i="8"/>
  <c r="I288" i="8"/>
  <c r="L288" i="8"/>
  <c r="M288" i="8"/>
  <c r="K288" i="8"/>
  <c r="H288" i="8"/>
  <c r="J288" i="8"/>
  <c r="F288" i="8"/>
  <c r="G228" i="8"/>
  <c r="H228" i="8"/>
  <c r="I228" i="8"/>
  <c r="L228" i="8"/>
  <c r="M228" i="8"/>
  <c r="J228" i="8"/>
  <c r="K228" i="8"/>
  <c r="F228" i="8"/>
  <c r="G144" i="8"/>
  <c r="I144" i="8"/>
  <c r="M144" i="8"/>
  <c r="H144" i="8"/>
  <c r="K144" i="8"/>
  <c r="L144" i="8"/>
  <c r="J144" i="8"/>
  <c r="F144" i="8"/>
  <c r="G72" i="8"/>
  <c r="I72" i="8"/>
  <c r="J72" i="8"/>
  <c r="L72" i="8"/>
  <c r="M72" i="8"/>
  <c r="K72" i="8"/>
  <c r="H72" i="8"/>
  <c r="M584" i="8"/>
  <c r="H584" i="8"/>
  <c r="K584" i="8"/>
  <c r="L584" i="8"/>
  <c r="G584" i="8"/>
  <c r="I584" i="8"/>
  <c r="J584" i="8"/>
  <c r="F584" i="8"/>
  <c r="M536" i="8"/>
  <c r="H536" i="8"/>
  <c r="G536" i="8"/>
  <c r="I536" i="8"/>
  <c r="J536" i="8"/>
  <c r="K536" i="8"/>
  <c r="L536" i="8"/>
  <c r="F536" i="8"/>
  <c r="M629" i="8"/>
  <c r="H629" i="8"/>
  <c r="I629" i="8"/>
  <c r="K629" i="8"/>
  <c r="G629" i="8"/>
  <c r="J629" i="8"/>
  <c r="J710" i="8"/>
  <c r="K710" i="8"/>
  <c r="M710" i="8"/>
  <c r="G710" i="8"/>
  <c r="H710" i="8"/>
  <c r="I710" i="8"/>
  <c r="L710" i="8"/>
  <c r="J662" i="8"/>
  <c r="K662" i="8"/>
  <c r="L662" i="8"/>
  <c r="M662" i="8"/>
  <c r="G662" i="8"/>
  <c r="H662" i="8"/>
  <c r="I662" i="8"/>
  <c r="M856" i="8"/>
  <c r="G856" i="8"/>
  <c r="H856" i="8"/>
  <c r="I856" i="8"/>
  <c r="J856" i="8"/>
  <c r="K479" i="8"/>
  <c r="I479" i="8"/>
  <c r="J479" i="8"/>
  <c r="L479" i="8"/>
  <c r="M479" i="8"/>
  <c r="G479" i="8"/>
  <c r="H479" i="8"/>
  <c r="L383" i="8"/>
  <c r="M383" i="8"/>
  <c r="G383" i="8"/>
  <c r="H383" i="8"/>
  <c r="J383" i="8"/>
  <c r="I383" i="8"/>
  <c r="K383" i="8"/>
  <c r="F383" i="8"/>
  <c r="L275" i="8"/>
  <c r="M275" i="8"/>
  <c r="G275" i="8"/>
  <c r="H275" i="8"/>
  <c r="K275" i="8"/>
  <c r="I275" i="8"/>
  <c r="J275" i="8"/>
  <c r="F275" i="8"/>
  <c r="G167" i="8"/>
  <c r="H167" i="8"/>
  <c r="I167" i="8"/>
  <c r="J167" i="8"/>
  <c r="M167" i="8"/>
  <c r="K167" i="8"/>
  <c r="L167" i="8"/>
  <c r="M71" i="8"/>
  <c r="G71" i="8"/>
  <c r="H71" i="8"/>
  <c r="I71" i="8"/>
  <c r="J71" i="8"/>
  <c r="K71" i="8"/>
  <c r="L71" i="8"/>
  <c r="F71" i="8"/>
  <c r="H559" i="8"/>
  <c r="I559" i="8"/>
  <c r="J559" i="8"/>
  <c r="G559" i="8"/>
  <c r="K559" i="8"/>
  <c r="L559" i="8"/>
  <c r="M559" i="8"/>
  <c r="F559" i="8"/>
  <c r="G745" i="8"/>
  <c r="L745" i="8"/>
  <c r="H745" i="8"/>
  <c r="I745" i="8"/>
  <c r="K745" i="8"/>
  <c r="M745" i="8"/>
  <c r="F745" i="8"/>
  <c r="H673" i="8"/>
  <c r="L673" i="8"/>
  <c r="K673" i="8"/>
  <c r="M673" i="8"/>
  <c r="G673" i="8"/>
  <c r="J673" i="8"/>
  <c r="F673" i="8"/>
  <c r="I673" i="8"/>
  <c r="H867" i="8"/>
  <c r="I867" i="8"/>
  <c r="J867" i="8"/>
  <c r="K867" i="8"/>
  <c r="M867" i="8"/>
  <c r="G867" i="8"/>
  <c r="L867" i="8"/>
  <c r="H843" i="8"/>
  <c r="I843" i="8"/>
  <c r="J843" i="8"/>
  <c r="K843" i="8"/>
  <c r="M843" i="8"/>
  <c r="L843" i="8"/>
  <c r="J795" i="8"/>
  <c r="M795" i="8"/>
  <c r="G795" i="8"/>
  <c r="I795" i="8"/>
  <c r="K795" i="8"/>
  <c r="J771" i="8"/>
  <c r="G771" i="8"/>
  <c r="I771" i="8"/>
  <c r="K771" i="8"/>
  <c r="L771" i="8"/>
  <c r="H771" i="8"/>
  <c r="L9" i="8"/>
  <c r="M9" i="8"/>
  <c r="G9" i="8"/>
  <c r="H9" i="8"/>
  <c r="I9" i="8"/>
  <c r="J9" i="8"/>
  <c r="K9" i="8"/>
  <c r="L430" i="8"/>
  <c r="H430" i="8"/>
  <c r="I430" i="8"/>
  <c r="J430" i="8"/>
  <c r="G430" i="8"/>
  <c r="K430" i="8"/>
  <c r="M430" i="8"/>
  <c r="F430" i="8"/>
  <c r="G322" i="8"/>
  <c r="H322" i="8"/>
  <c r="I322" i="8"/>
  <c r="K322" i="8"/>
  <c r="M322" i="8"/>
  <c r="J322" i="8"/>
  <c r="L322" i="8"/>
  <c r="F322" i="8"/>
  <c r="G226" i="8"/>
  <c r="H226" i="8"/>
  <c r="I226" i="8"/>
  <c r="J226" i="8"/>
  <c r="K226" i="8"/>
  <c r="L226" i="8"/>
  <c r="M226" i="8"/>
  <c r="F226" i="8"/>
  <c r="H154" i="8"/>
  <c r="H159" i="8" s="1"/>
  <c r="I154" i="8"/>
  <c r="G154" i="8"/>
  <c r="J154" i="8"/>
  <c r="J159" i="8" s="1"/>
  <c r="K154" i="8"/>
  <c r="L154" i="8"/>
  <c r="M154" i="8"/>
  <c r="F154" i="8"/>
  <c r="H82" i="8"/>
  <c r="I82" i="8"/>
  <c r="K82" i="8"/>
  <c r="G82" i="8"/>
  <c r="J82" i="8"/>
  <c r="L82" i="8"/>
  <c r="M82" i="8"/>
  <c r="F82" i="8"/>
  <c r="J594" i="8"/>
  <c r="M594" i="8"/>
  <c r="G594" i="8"/>
  <c r="H594" i="8"/>
  <c r="K594" i="8"/>
  <c r="I594" i="8"/>
  <c r="L594" i="8"/>
  <c r="F594" i="8"/>
  <c r="J546" i="8"/>
  <c r="H546" i="8"/>
  <c r="I546" i="8"/>
  <c r="K546" i="8"/>
  <c r="L546" i="8"/>
  <c r="G546" i="8"/>
  <c r="F546" i="8"/>
  <c r="M546" i="8"/>
  <c r="J639" i="8"/>
  <c r="L639" i="8"/>
  <c r="M639" i="8"/>
  <c r="G639" i="8"/>
  <c r="H639" i="8"/>
  <c r="K639" i="8"/>
  <c r="I639" i="8"/>
  <c r="L732" i="8"/>
  <c r="G732" i="8"/>
  <c r="K732" i="8"/>
  <c r="M732" i="8"/>
  <c r="H732" i="8"/>
  <c r="J732" i="8"/>
  <c r="I732" i="8"/>
  <c r="L696" i="8"/>
  <c r="M696" i="8"/>
  <c r="G696" i="8"/>
  <c r="K696" i="8"/>
  <c r="I696" i="8"/>
  <c r="J696" i="8"/>
  <c r="H696" i="8"/>
  <c r="L660" i="8"/>
  <c r="M660" i="8"/>
  <c r="G660" i="8"/>
  <c r="I660" i="8"/>
  <c r="J660" i="8"/>
  <c r="K660" i="8"/>
  <c r="H660" i="8"/>
  <c r="G6" i="8"/>
  <c r="H6" i="8"/>
  <c r="I6" i="8"/>
  <c r="J6" i="8"/>
  <c r="L6" i="8"/>
  <c r="M6" i="8"/>
  <c r="F6" i="8"/>
  <c r="H7" i="8"/>
  <c r="G7" i="8"/>
  <c r="M7" i="8"/>
  <c r="J7" i="8"/>
  <c r="I7" i="8"/>
  <c r="F7" i="8"/>
  <c r="K7" i="8"/>
  <c r="G41" i="8"/>
  <c r="H41" i="8"/>
  <c r="I41" i="8"/>
  <c r="J41" i="8"/>
  <c r="K41" i="8"/>
  <c r="L41" i="8"/>
  <c r="M41" i="8"/>
  <c r="F41" i="8"/>
  <c r="V41" i="8" s="1"/>
  <c r="G29" i="8"/>
  <c r="H29" i="8"/>
  <c r="I29" i="8"/>
  <c r="J29" i="8"/>
  <c r="K29" i="8"/>
  <c r="L29" i="8"/>
  <c r="M29" i="8"/>
  <c r="F29" i="8"/>
  <c r="M500" i="8"/>
  <c r="H500" i="8"/>
  <c r="G500" i="8"/>
  <c r="I500" i="8"/>
  <c r="J500" i="8"/>
  <c r="K500" i="8"/>
  <c r="L500" i="8"/>
  <c r="F500" i="8"/>
  <c r="M488" i="8"/>
  <c r="H488" i="8"/>
  <c r="J488" i="8"/>
  <c r="G488" i="8"/>
  <c r="I488" i="8"/>
  <c r="K488" i="8"/>
  <c r="L488" i="8"/>
  <c r="F488" i="8"/>
  <c r="V488" i="8" s="1"/>
  <c r="M476" i="8"/>
  <c r="H476" i="8"/>
  <c r="K476" i="8"/>
  <c r="L476" i="8"/>
  <c r="I476" i="8"/>
  <c r="G476" i="8"/>
  <c r="J476" i="8"/>
  <c r="F476" i="8"/>
  <c r="M464" i="8"/>
  <c r="H464" i="8"/>
  <c r="G464" i="8"/>
  <c r="I464" i="8"/>
  <c r="J464" i="8"/>
  <c r="K464" i="8"/>
  <c r="L464" i="8"/>
  <c r="F464" i="8"/>
  <c r="M452" i="8"/>
  <c r="H452" i="8"/>
  <c r="J452" i="8"/>
  <c r="G452" i="8"/>
  <c r="I452" i="8"/>
  <c r="K452" i="8"/>
  <c r="L452" i="8"/>
  <c r="F452" i="8"/>
  <c r="V452" i="8" s="1"/>
  <c r="M440" i="8"/>
  <c r="H440" i="8"/>
  <c r="K440" i="8"/>
  <c r="L440" i="8"/>
  <c r="G440" i="8"/>
  <c r="I440" i="8"/>
  <c r="J440" i="8"/>
  <c r="I428" i="8"/>
  <c r="J428" i="8"/>
  <c r="K428" i="8"/>
  <c r="M428" i="8"/>
  <c r="G428" i="8"/>
  <c r="H428" i="8"/>
  <c r="F428" i="8"/>
  <c r="L428" i="8"/>
  <c r="I416" i="8"/>
  <c r="J416" i="8"/>
  <c r="K416" i="8"/>
  <c r="M416" i="8"/>
  <c r="G416" i="8"/>
  <c r="H416" i="8"/>
  <c r="F416" i="8"/>
  <c r="K404" i="8"/>
  <c r="I404" i="8"/>
  <c r="J404" i="8"/>
  <c r="L404" i="8"/>
  <c r="G404" i="8"/>
  <c r="H404" i="8"/>
  <c r="M404" i="8"/>
  <c r="F404" i="8"/>
  <c r="I392" i="8"/>
  <c r="J392" i="8"/>
  <c r="M392" i="8"/>
  <c r="G392" i="8"/>
  <c r="K392" i="8"/>
  <c r="H392" i="8"/>
  <c r="L392" i="8"/>
  <c r="I380" i="8"/>
  <c r="J380" i="8"/>
  <c r="K380" i="8"/>
  <c r="M380" i="8"/>
  <c r="G380" i="8"/>
  <c r="H380" i="8"/>
  <c r="L380" i="8"/>
  <c r="I368" i="8"/>
  <c r="J368" i="8"/>
  <c r="K368" i="8"/>
  <c r="M368" i="8"/>
  <c r="H368" i="8"/>
  <c r="L368" i="8"/>
  <c r="G368" i="8"/>
  <c r="F368" i="8"/>
  <c r="I356" i="8"/>
  <c r="J356" i="8"/>
  <c r="K356" i="8"/>
  <c r="M356" i="8"/>
  <c r="G356" i="8"/>
  <c r="H356" i="8"/>
  <c r="L356" i="8"/>
  <c r="I344" i="8"/>
  <c r="J344" i="8"/>
  <c r="K344" i="8"/>
  <c r="M344" i="8"/>
  <c r="H344" i="8"/>
  <c r="L344" i="8"/>
  <c r="G344" i="8"/>
  <c r="F344" i="8"/>
  <c r="I332" i="8"/>
  <c r="J332" i="8"/>
  <c r="K332" i="8"/>
  <c r="M332" i="8"/>
  <c r="H332" i="8"/>
  <c r="G332" i="8"/>
  <c r="L332" i="8"/>
  <c r="F332" i="8"/>
  <c r="I320" i="8"/>
  <c r="J320" i="8"/>
  <c r="K320" i="8"/>
  <c r="M320" i="8"/>
  <c r="H320" i="8"/>
  <c r="L320" i="8"/>
  <c r="G320" i="8"/>
  <c r="F320" i="8"/>
  <c r="I308" i="8"/>
  <c r="J308" i="8"/>
  <c r="K308" i="8"/>
  <c r="M308" i="8"/>
  <c r="G308" i="8"/>
  <c r="H308" i="8"/>
  <c r="L308" i="8"/>
  <c r="F308" i="8"/>
  <c r="I296" i="8"/>
  <c r="J296" i="8"/>
  <c r="K296" i="8"/>
  <c r="M296" i="8"/>
  <c r="H296" i="8"/>
  <c r="L296" i="8"/>
  <c r="G296" i="8"/>
  <c r="F296" i="8"/>
  <c r="I284" i="8"/>
  <c r="J284" i="8"/>
  <c r="K284" i="8"/>
  <c r="M284" i="8"/>
  <c r="H284" i="8"/>
  <c r="L284" i="8"/>
  <c r="G284" i="8"/>
  <c r="F284" i="8"/>
  <c r="I272" i="8"/>
  <c r="J272" i="8"/>
  <c r="K272" i="8"/>
  <c r="M272" i="8"/>
  <c r="H272" i="8"/>
  <c r="L272" i="8"/>
  <c r="G272" i="8"/>
  <c r="F272" i="8"/>
  <c r="I260" i="8"/>
  <c r="J260" i="8"/>
  <c r="K260" i="8"/>
  <c r="M260" i="8"/>
  <c r="G260" i="8"/>
  <c r="H260" i="8"/>
  <c r="L260" i="8"/>
  <c r="I248" i="8"/>
  <c r="J248" i="8"/>
  <c r="K248" i="8"/>
  <c r="M248" i="8"/>
  <c r="H248" i="8"/>
  <c r="L248" i="8"/>
  <c r="G248" i="8"/>
  <c r="F248" i="8"/>
  <c r="I236" i="8"/>
  <c r="J236" i="8"/>
  <c r="K236" i="8"/>
  <c r="L236" i="8"/>
  <c r="M236" i="8"/>
  <c r="H236" i="8"/>
  <c r="G236" i="8"/>
  <c r="I224" i="8"/>
  <c r="J224" i="8"/>
  <c r="K224" i="8"/>
  <c r="L224" i="8"/>
  <c r="M224" i="8"/>
  <c r="G224" i="8"/>
  <c r="H224" i="8"/>
  <c r="I212" i="8"/>
  <c r="J212" i="8"/>
  <c r="K212" i="8"/>
  <c r="L212" i="8"/>
  <c r="M212" i="8"/>
  <c r="G212" i="8"/>
  <c r="H212" i="8"/>
  <c r="F212" i="8"/>
  <c r="I200" i="8"/>
  <c r="J200" i="8"/>
  <c r="K200" i="8"/>
  <c r="L200" i="8"/>
  <c r="M200" i="8"/>
  <c r="G200" i="8"/>
  <c r="H200" i="8"/>
  <c r="F200" i="8"/>
  <c r="I188" i="8"/>
  <c r="J188" i="8"/>
  <c r="K188" i="8"/>
  <c r="L188" i="8"/>
  <c r="M188" i="8"/>
  <c r="G188" i="8"/>
  <c r="H188" i="8"/>
  <c r="F188" i="8"/>
  <c r="V188" i="8" s="1"/>
  <c r="G176" i="8"/>
  <c r="G181" i="8" s="1"/>
  <c r="G186" i="8" s="1"/>
  <c r="J176" i="8"/>
  <c r="J181" i="8" s="1"/>
  <c r="K176" i="8"/>
  <c r="K181" i="8" s="1"/>
  <c r="K186" i="8" s="1"/>
  <c r="I176" i="8"/>
  <c r="I181" i="8" s="1"/>
  <c r="I186" i="8" s="1"/>
  <c r="L176" i="8"/>
  <c r="L181" i="8" s="1"/>
  <c r="L186" i="8" s="1"/>
  <c r="M176" i="8"/>
  <c r="M181" i="8" s="1"/>
  <c r="M186" i="8" s="1"/>
  <c r="H176" i="8"/>
  <c r="H181" i="8" s="1"/>
  <c r="H186" i="8" s="1"/>
  <c r="F176" i="8"/>
  <c r="G164" i="8"/>
  <c r="J164" i="8"/>
  <c r="K164" i="8"/>
  <c r="H164" i="8"/>
  <c r="I164" i="8"/>
  <c r="L164" i="8"/>
  <c r="M164" i="8"/>
  <c r="F164" i="8"/>
  <c r="J152" i="8"/>
  <c r="K152" i="8"/>
  <c r="K157" i="8" s="1"/>
  <c r="M152" i="8"/>
  <c r="G152" i="8"/>
  <c r="L152" i="8"/>
  <c r="L157" i="8" s="1"/>
  <c r="H152" i="8"/>
  <c r="I152" i="8"/>
  <c r="I157" i="8" s="1"/>
  <c r="F152" i="8"/>
  <c r="J140" i="8"/>
  <c r="K140" i="8"/>
  <c r="M140" i="8"/>
  <c r="G140" i="8"/>
  <c r="H140" i="8"/>
  <c r="I140" i="8"/>
  <c r="L140" i="8"/>
  <c r="F140" i="8"/>
  <c r="J128" i="8"/>
  <c r="K128" i="8"/>
  <c r="M128" i="8"/>
  <c r="I128" i="8"/>
  <c r="L128" i="8"/>
  <c r="G128" i="8"/>
  <c r="H128" i="8"/>
  <c r="F128" i="8"/>
  <c r="J116" i="8"/>
  <c r="K116" i="8"/>
  <c r="M116" i="8"/>
  <c r="G116" i="8"/>
  <c r="H116" i="8"/>
  <c r="L116" i="8"/>
  <c r="I116" i="8"/>
  <c r="F116" i="8"/>
  <c r="J104" i="8"/>
  <c r="K104" i="8"/>
  <c r="M104" i="8"/>
  <c r="G104" i="8"/>
  <c r="L104" i="8"/>
  <c r="I104" i="8"/>
  <c r="H104" i="8"/>
  <c r="F104" i="8"/>
  <c r="J92" i="8"/>
  <c r="K92" i="8"/>
  <c r="M92" i="8"/>
  <c r="G92" i="8"/>
  <c r="I92" i="8"/>
  <c r="L92" i="8"/>
  <c r="H92" i="8"/>
  <c r="F92" i="8"/>
  <c r="J80" i="8"/>
  <c r="K80" i="8"/>
  <c r="M80" i="8"/>
  <c r="G80" i="8"/>
  <c r="H80" i="8"/>
  <c r="I80" i="8"/>
  <c r="L80" i="8"/>
  <c r="F80" i="8"/>
  <c r="V80" i="8" s="1"/>
  <c r="J68" i="8"/>
  <c r="K68" i="8"/>
  <c r="M68" i="8"/>
  <c r="G68" i="8"/>
  <c r="H68" i="8"/>
  <c r="I68" i="8"/>
  <c r="L68" i="8"/>
  <c r="F68" i="8"/>
  <c r="G56" i="8"/>
  <c r="G61" i="8" s="1"/>
  <c r="H56" i="8"/>
  <c r="J56" i="8"/>
  <c r="J61" i="8" s="1"/>
  <c r="K56" i="8"/>
  <c r="K61" i="8" s="1"/>
  <c r="L56" i="8"/>
  <c r="L61" i="8" s="1"/>
  <c r="M56" i="8"/>
  <c r="M61" i="8" s="1"/>
  <c r="I56" i="8"/>
  <c r="F56" i="8"/>
  <c r="G616" i="8"/>
  <c r="L616" i="8"/>
  <c r="H616" i="8"/>
  <c r="I616" i="8"/>
  <c r="J616" i="8"/>
  <c r="M616" i="8"/>
  <c r="K616" i="8"/>
  <c r="G604" i="8"/>
  <c r="L604" i="8"/>
  <c r="I604" i="8"/>
  <c r="J604" i="8"/>
  <c r="H604" i="8"/>
  <c r="K604" i="8"/>
  <c r="M604" i="8"/>
  <c r="G592" i="8"/>
  <c r="L592" i="8"/>
  <c r="J592" i="8"/>
  <c r="K592" i="8"/>
  <c r="M592" i="8"/>
  <c r="I592" i="8"/>
  <c r="H592" i="8"/>
  <c r="G580" i="8"/>
  <c r="L580" i="8"/>
  <c r="H580" i="8"/>
  <c r="I580" i="8"/>
  <c r="J580" i="8"/>
  <c r="K580" i="8"/>
  <c r="M580" i="8"/>
  <c r="G568" i="8"/>
  <c r="L568" i="8"/>
  <c r="I568" i="8"/>
  <c r="H568" i="8"/>
  <c r="J568" i="8"/>
  <c r="M568" i="8"/>
  <c r="K568" i="8"/>
  <c r="G556" i="8"/>
  <c r="L556" i="8"/>
  <c r="J556" i="8"/>
  <c r="K556" i="8"/>
  <c r="M556" i="8"/>
  <c r="H556" i="8"/>
  <c r="I556" i="8"/>
  <c r="G544" i="8"/>
  <c r="L544" i="8"/>
  <c r="H544" i="8"/>
  <c r="I544" i="8"/>
  <c r="K544" i="8"/>
  <c r="M544" i="8"/>
  <c r="J544" i="8"/>
  <c r="G532" i="8"/>
  <c r="L532" i="8"/>
  <c r="I532" i="8"/>
  <c r="H532" i="8"/>
  <c r="J532" i="8"/>
  <c r="K532" i="8"/>
  <c r="M532" i="8"/>
  <c r="G520" i="8"/>
  <c r="L520" i="8"/>
  <c r="J520" i="8"/>
  <c r="K520" i="8"/>
  <c r="M520" i="8"/>
  <c r="I520" i="8"/>
  <c r="H520" i="8"/>
  <c r="G508" i="8"/>
  <c r="L508" i="8"/>
  <c r="H508" i="8"/>
  <c r="I508" i="8"/>
  <c r="J508" i="8"/>
  <c r="K508" i="8"/>
  <c r="M508" i="8"/>
  <c r="G637" i="8"/>
  <c r="H637" i="8"/>
  <c r="L637" i="8"/>
  <c r="I637" i="8"/>
  <c r="J637" i="8"/>
  <c r="K637" i="8"/>
  <c r="M637" i="8"/>
  <c r="F637" i="8"/>
  <c r="I625" i="8"/>
  <c r="L625" i="8"/>
  <c r="M625" i="8"/>
  <c r="G625" i="8"/>
  <c r="J625" i="8"/>
  <c r="H625" i="8"/>
  <c r="K625" i="8"/>
  <c r="F625" i="8"/>
  <c r="I754" i="8"/>
  <c r="L754" i="8"/>
  <c r="M754" i="8"/>
  <c r="K754" i="8"/>
  <c r="F754" i="8"/>
  <c r="J754" i="8"/>
  <c r="I742" i="8"/>
  <c r="G742" i="8"/>
  <c r="H742" i="8"/>
  <c r="J742" i="8"/>
  <c r="K742" i="8"/>
  <c r="M742" i="8"/>
  <c r="L742" i="8"/>
  <c r="F742" i="8"/>
  <c r="I730" i="8"/>
  <c r="H730" i="8"/>
  <c r="J730" i="8"/>
  <c r="K730" i="8"/>
  <c r="G730" i="8"/>
  <c r="L730" i="8"/>
  <c r="M730" i="8"/>
  <c r="F730" i="8"/>
  <c r="I718" i="8"/>
  <c r="G718" i="8"/>
  <c r="L718" i="8"/>
  <c r="K718" i="8"/>
  <c r="M718" i="8"/>
  <c r="J718" i="8"/>
  <c r="F718" i="8"/>
  <c r="H718" i="8"/>
  <c r="I706" i="8"/>
  <c r="M706" i="8"/>
  <c r="G706" i="8"/>
  <c r="H706" i="8"/>
  <c r="J706" i="8"/>
  <c r="L706" i="8"/>
  <c r="F706" i="8"/>
  <c r="I694" i="8"/>
  <c r="H694" i="8"/>
  <c r="J694" i="8"/>
  <c r="K694" i="8"/>
  <c r="L694" i="8"/>
  <c r="G694" i="8"/>
  <c r="M694" i="8"/>
  <c r="F694" i="8"/>
  <c r="I682" i="8"/>
  <c r="G682" i="8"/>
  <c r="J682" i="8"/>
  <c r="L682" i="8"/>
  <c r="H682" i="8"/>
  <c r="K682" i="8"/>
  <c r="M682" i="8"/>
  <c r="F682" i="8"/>
  <c r="I670" i="8"/>
  <c r="M670" i="8"/>
  <c r="G670" i="8"/>
  <c r="F670" i="8"/>
  <c r="H670" i="8"/>
  <c r="I658" i="8"/>
  <c r="G658" i="8"/>
  <c r="H658" i="8"/>
  <c r="K658" i="8"/>
  <c r="M658" i="8"/>
  <c r="J658" i="8"/>
  <c r="L658" i="8"/>
  <c r="F658" i="8"/>
  <c r="V658" i="8" s="1"/>
  <c r="I646" i="8"/>
  <c r="G646" i="8"/>
  <c r="H646" i="8"/>
  <c r="J646" i="8"/>
  <c r="L646" i="8"/>
  <c r="K646" i="8"/>
  <c r="M646" i="8"/>
  <c r="F646" i="8"/>
  <c r="G888" i="8"/>
  <c r="H888" i="8"/>
  <c r="J888" i="8"/>
  <c r="K888" i="8"/>
  <c r="L888" i="8"/>
  <c r="I888" i="8"/>
  <c r="G876" i="8"/>
  <c r="H876" i="8"/>
  <c r="J876" i="8"/>
  <c r="K876" i="8"/>
  <c r="L876" i="8"/>
  <c r="M876" i="8"/>
  <c r="G864" i="8"/>
  <c r="H864" i="8"/>
  <c r="J864" i="8"/>
  <c r="K864" i="8"/>
  <c r="L864" i="8"/>
  <c r="I864" i="8"/>
  <c r="M864" i="8"/>
  <c r="G852" i="8"/>
  <c r="H852" i="8"/>
  <c r="J852" i="8"/>
  <c r="K852" i="8"/>
  <c r="L852" i="8"/>
  <c r="I852" i="8"/>
  <c r="G840" i="8"/>
  <c r="H840" i="8"/>
  <c r="J840" i="8"/>
  <c r="K840" i="8"/>
  <c r="L840" i="8"/>
  <c r="M828" i="8"/>
  <c r="G828" i="8"/>
  <c r="H828" i="8"/>
  <c r="K828" i="8"/>
  <c r="L828" i="8"/>
  <c r="J828" i="8"/>
  <c r="L816" i="8"/>
  <c r="M816" i="8"/>
  <c r="G816" i="8"/>
  <c r="J816" i="8"/>
  <c r="K816" i="8"/>
  <c r="I816" i="8"/>
  <c r="H816" i="8"/>
  <c r="L804" i="8"/>
  <c r="M804" i="8"/>
  <c r="G804" i="8"/>
  <c r="H804" i="8"/>
  <c r="I804" i="8"/>
  <c r="K804" i="8"/>
  <c r="J804" i="8"/>
  <c r="L792" i="8"/>
  <c r="M792" i="8"/>
  <c r="G792" i="8"/>
  <c r="H792" i="8"/>
  <c r="I792" i="8"/>
  <c r="J792" i="8"/>
  <c r="K792" i="8"/>
  <c r="L780" i="8"/>
  <c r="M780" i="8"/>
  <c r="G780" i="8"/>
  <c r="J780" i="8"/>
  <c r="K780" i="8"/>
  <c r="H780" i="8"/>
  <c r="I780" i="8"/>
  <c r="L768" i="8"/>
  <c r="M768" i="8"/>
  <c r="G768" i="8"/>
  <c r="H768" i="8"/>
  <c r="I768" i="8"/>
  <c r="K768" i="8"/>
  <c r="J768" i="8"/>
  <c r="G900" i="8"/>
  <c r="H900" i="8"/>
  <c r="J900" i="8"/>
  <c r="K900" i="8"/>
  <c r="L900" i="8"/>
  <c r="I900" i="8"/>
  <c r="M900" i="8"/>
  <c r="F900" i="8"/>
  <c r="F857" i="8"/>
  <c r="F695" i="8"/>
  <c r="F674" i="8"/>
  <c r="F333" i="8"/>
  <c r="F260" i="8"/>
  <c r="F167" i="8"/>
  <c r="M5" i="8"/>
  <c r="I695" i="8"/>
  <c r="F844" i="8"/>
  <c r="G32" i="8"/>
  <c r="H32" i="8"/>
  <c r="J32" i="8"/>
  <c r="K32" i="8"/>
  <c r="L32" i="8"/>
  <c r="M32" i="8"/>
  <c r="I32" i="8"/>
  <c r="F32" i="8"/>
  <c r="G395" i="8"/>
  <c r="H395" i="8"/>
  <c r="K395" i="8"/>
  <c r="L395" i="8"/>
  <c r="M395" i="8"/>
  <c r="I395" i="8"/>
  <c r="J395" i="8"/>
  <c r="F395" i="8"/>
  <c r="L299" i="8"/>
  <c r="M299" i="8"/>
  <c r="G299" i="8"/>
  <c r="H299" i="8"/>
  <c r="K299" i="8"/>
  <c r="I299" i="8"/>
  <c r="F299" i="8"/>
  <c r="J299" i="8"/>
  <c r="L215" i="8"/>
  <c r="M215" i="8"/>
  <c r="G215" i="8"/>
  <c r="H215" i="8"/>
  <c r="K215" i="8"/>
  <c r="I215" i="8"/>
  <c r="J215" i="8"/>
  <c r="F215" i="8"/>
  <c r="M107" i="8"/>
  <c r="G107" i="8"/>
  <c r="H107" i="8"/>
  <c r="I107" i="8"/>
  <c r="J107" i="8"/>
  <c r="K107" i="8"/>
  <c r="L107" i="8"/>
  <c r="F107" i="8"/>
  <c r="H571" i="8"/>
  <c r="I571" i="8"/>
  <c r="J571" i="8"/>
  <c r="M571" i="8"/>
  <c r="G571" i="8"/>
  <c r="K571" i="8"/>
  <c r="L571" i="8"/>
  <c r="F571" i="8"/>
  <c r="H511" i="8"/>
  <c r="I511" i="8"/>
  <c r="J511" i="8"/>
  <c r="L511" i="8"/>
  <c r="G511" i="8"/>
  <c r="M511" i="8"/>
  <c r="K511" i="8"/>
  <c r="F511" i="8"/>
  <c r="H685" i="8"/>
  <c r="L685" i="8"/>
  <c r="G685" i="8"/>
  <c r="J685" i="8"/>
  <c r="I685" i="8"/>
  <c r="F685" i="8"/>
  <c r="M685" i="8"/>
  <c r="H891" i="8"/>
  <c r="I891" i="8"/>
  <c r="J891" i="8"/>
  <c r="K891" i="8"/>
  <c r="M891" i="8"/>
  <c r="G891" i="8"/>
  <c r="L891" i="8"/>
  <c r="J819" i="8"/>
  <c r="H819" i="8"/>
  <c r="I819" i="8"/>
  <c r="K819" i="8"/>
  <c r="L819" i="8"/>
  <c r="M819" i="8"/>
  <c r="H19" i="8"/>
  <c r="I19" i="8"/>
  <c r="J19" i="8"/>
  <c r="L19" i="8"/>
  <c r="M19" i="8"/>
  <c r="G19" i="8"/>
  <c r="K19" i="8"/>
  <c r="L406" i="8"/>
  <c r="I406" i="8"/>
  <c r="G406" i="8"/>
  <c r="J406" i="8"/>
  <c r="H406" i="8"/>
  <c r="K406" i="8"/>
  <c r="M406" i="8"/>
  <c r="F406" i="8"/>
  <c r="G274" i="8"/>
  <c r="H274" i="8"/>
  <c r="I274" i="8"/>
  <c r="K274" i="8"/>
  <c r="M274" i="8"/>
  <c r="J274" i="8"/>
  <c r="L274" i="8"/>
  <c r="F274" i="8"/>
  <c r="H142" i="8"/>
  <c r="I142" i="8"/>
  <c r="K142" i="8"/>
  <c r="G142" i="8"/>
  <c r="J142" i="8"/>
  <c r="L142" i="8"/>
  <c r="M142" i="8"/>
  <c r="F142" i="8"/>
  <c r="F630" i="8"/>
  <c r="H499" i="8"/>
  <c r="I499" i="8"/>
  <c r="J499" i="8"/>
  <c r="M499" i="8"/>
  <c r="G499" i="8"/>
  <c r="K499" i="8"/>
  <c r="F499" i="8"/>
  <c r="L499" i="8"/>
  <c r="I427" i="8"/>
  <c r="K427" i="8"/>
  <c r="H427" i="8"/>
  <c r="J427" i="8"/>
  <c r="L427" i="8"/>
  <c r="M427" i="8"/>
  <c r="G427" i="8"/>
  <c r="F427" i="8"/>
  <c r="H331" i="8"/>
  <c r="K331" i="8"/>
  <c r="L331" i="8"/>
  <c r="G331" i="8"/>
  <c r="I331" i="8"/>
  <c r="J331" i="8"/>
  <c r="M331" i="8"/>
  <c r="F331" i="8"/>
  <c r="H259" i="8"/>
  <c r="K259" i="8"/>
  <c r="L259" i="8"/>
  <c r="G259" i="8"/>
  <c r="I259" i="8"/>
  <c r="J259" i="8"/>
  <c r="M259" i="8"/>
  <c r="F259" i="8"/>
  <c r="J175" i="8"/>
  <c r="J180" i="8" s="1"/>
  <c r="J185" i="8" s="1"/>
  <c r="K175" i="8"/>
  <c r="L175" i="8"/>
  <c r="L180" i="8" s="1"/>
  <c r="L185" i="8" s="1"/>
  <c r="M175" i="8"/>
  <c r="M180" i="8" s="1"/>
  <c r="M185" i="8" s="1"/>
  <c r="H175" i="8"/>
  <c r="H180" i="8" s="1"/>
  <c r="H185" i="8" s="1"/>
  <c r="I175" i="8"/>
  <c r="I180" i="8" s="1"/>
  <c r="I185" i="8" s="1"/>
  <c r="G175" i="8"/>
  <c r="G180" i="8" s="1"/>
  <c r="G185" i="8" s="1"/>
  <c r="F175" i="8"/>
  <c r="H103" i="8"/>
  <c r="K103" i="8"/>
  <c r="L103" i="8"/>
  <c r="M103" i="8"/>
  <c r="G103" i="8"/>
  <c r="I103" i="8"/>
  <c r="J103" i="8"/>
  <c r="F103" i="8"/>
  <c r="L603" i="8"/>
  <c r="M603" i="8"/>
  <c r="G603" i="8"/>
  <c r="H603" i="8"/>
  <c r="I603" i="8"/>
  <c r="K603" i="8"/>
  <c r="J603" i="8"/>
  <c r="L519" i="8"/>
  <c r="M519" i="8"/>
  <c r="G519" i="8"/>
  <c r="I519" i="8"/>
  <c r="H519" i="8"/>
  <c r="J519" i="8"/>
  <c r="K519" i="8"/>
  <c r="I741" i="8"/>
  <c r="J741" i="8"/>
  <c r="K741" i="8"/>
  <c r="F741" i="8"/>
  <c r="M741" i="8"/>
  <c r="I669" i="8"/>
  <c r="J669" i="8"/>
  <c r="L669" i="8"/>
  <c r="G669" i="8"/>
  <c r="K669" i="8"/>
  <c r="H669" i="8"/>
  <c r="M669" i="8"/>
  <c r="F669" i="8"/>
  <c r="L875" i="8"/>
  <c r="M875" i="8"/>
  <c r="G875" i="8"/>
  <c r="H875" i="8"/>
  <c r="I875" i="8"/>
  <c r="J875" i="8"/>
  <c r="K875" i="8"/>
  <c r="H827" i="8"/>
  <c r="I827" i="8"/>
  <c r="G827" i="8"/>
  <c r="J827" i="8"/>
  <c r="L827" i="8"/>
  <c r="M827" i="8"/>
  <c r="L899" i="8"/>
  <c r="M899" i="8"/>
  <c r="G899" i="8"/>
  <c r="I899" i="8"/>
  <c r="J899" i="8"/>
  <c r="K899" i="8"/>
  <c r="H899" i="8"/>
  <c r="F899" i="8"/>
  <c r="F392" i="8"/>
  <c r="F72" i="8"/>
  <c r="G819" i="8"/>
  <c r="J745" i="8"/>
  <c r="H722" i="8"/>
  <c r="K685" i="8"/>
  <c r="K630" i="8"/>
  <c r="L416" i="8"/>
  <c r="H34" i="8"/>
  <c r="I34" i="8"/>
  <c r="J34" i="8"/>
  <c r="K34" i="8"/>
  <c r="L34" i="8"/>
  <c r="M34" i="8"/>
  <c r="G34" i="8"/>
  <c r="F34" i="8"/>
  <c r="J385" i="8"/>
  <c r="K385" i="8"/>
  <c r="I385" i="8"/>
  <c r="L385" i="8"/>
  <c r="M385" i="8"/>
  <c r="H385" i="8"/>
  <c r="G385" i="8"/>
  <c r="F385" i="8"/>
  <c r="J241" i="8"/>
  <c r="K241" i="8"/>
  <c r="L241" i="8"/>
  <c r="M241" i="8"/>
  <c r="G241" i="8"/>
  <c r="H241" i="8"/>
  <c r="I241" i="8"/>
  <c r="F241" i="8"/>
  <c r="K121" i="8"/>
  <c r="L121" i="8"/>
  <c r="G121" i="8"/>
  <c r="H121" i="8"/>
  <c r="I121" i="8"/>
  <c r="J121" i="8"/>
  <c r="M121" i="8"/>
  <c r="F121" i="8"/>
  <c r="G549" i="8"/>
  <c r="H549" i="8"/>
  <c r="M549" i="8"/>
  <c r="I549" i="8"/>
  <c r="J549" i="8"/>
  <c r="K549" i="8"/>
  <c r="L549" i="8"/>
  <c r="F549" i="8"/>
  <c r="J735" i="8"/>
  <c r="G735" i="8"/>
  <c r="I735" i="8"/>
  <c r="K735" i="8"/>
  <c r="L735" i="8"/>
  <c r="G893" i="8"/>
  <c r="H893" i="8"/>
  <c r="I893" i="8"/>
  <c r="K893" i="8"/>
  <c r="L893" i="8"/>
  <c r="M893" i="8"/>
  <c r="J893" i="8"/>
  <c r="I456" i="8"/>
  <c r="J456" i="8"/>
  <c r="K456" i="8"/>
  <c r="G456" i="8"/>
  <c r="H456" i="8"/>
  <c r="L456" i="8"/>
  <c r="M456" i="8"/>
  <c r="F456" i="8"/>
  <c r="G324" i="8"/>
  <c r="I324" i="8"/>
  <c r="L324" i="8"/>
  <c r="M324" i="8"/>
  <c r="H324" i="8"/>
  <c r="J324" i="8"/>
  <c r="K324" i="8"/>
  <c r="F324" i="8"/>
  <c r="G192" i="8"/>
  <c r="H192" i="8"/>
  <c r="I192" i="8"/>
  <c r="L192" i="8"/>
  <c r="M192" i="8"/>
  <c r="J192" i="8"/>
  <c r="K192" i="8"/>
  <c r="F192" i="8"/>
  <c r="M620" i="8"/>
  <c r="H620" i="8"/>
  <c r="K620" i="8"/>
  <c r="L620" i="8"/>
  <c r="G620" i="8"/>
  <c r="I620" i="8"/>
  <c r="J620" i="8"/>
  <c r="F620" i="8"/>
  <c r="M512" i="8"/>
  <c r="H512" i="8"/>
  <c r="K512" i="8"/>
  <c r="L512" i="8"/>
  <c r="F512" i="8"/>
  <c r="J698" i="8"/>
  <c r="K698" i="8"/>
  <c r="M698" i="8"/>
  <c r="H698" i="8"/>
  <c r="I698" i="8"/>
  <c r="L698" i="8"/>
  <c r="G698" i="8"/>
  <c r="M892" i="8"/>
  <c r="G892" i="8"/>
  <c r="H892" i="8"/>
  <c r="I892" i="8"/>
  <c r="J892" i="8"/>
  <c r="L892" i="8"/>
  <c r="M832" i="8"/>
  <c r="G832" i="8"/>
  <c r="H832" i="8"/>
  <c r="L832" i="8"/>
  <c r="H796" i="8"/>
  <c r="I796" i="8"/>
  <c r="J796" i="8"/>
  <c r="G796" i="8"/>
  <c r="K796" i="8"/>
  <c r="L796" i="8"/>
  <c r="G20" i="8"/>
  <c r="H20" i="8"/>
  <c r="I20" i="8"/>
  <c r="K20" i="8"/>
  <c r="M20" i="8"/>
  <c r="L20" i="8"/>
  <c r="J20" i="8"/>
  <c r="L359" i="8"/>
  <c r="M359" i="8"/>
  <c r="G359" i="8"/>
  <c r="H359" i="8"/>
  <c r="I359" i="8"/>
  <c r="K359" i="8"/>
  <c r="F359" i="8"/>
  <c r="J359" i="8"/>
  <c r="L203" i="8"/>
  <c r="M203" i="8"/>
  <c r="G203" i="8"/>
  <c r="H203" i="8"/>
  <c r="J203" i="8"/>
  <c r="K203" i="8"/>
  <c r="I203" i="8"/>
  <c r="F203" i="8"/>
  <c r="H607" i="8"/>
  <c r="I607" i="8"/>
  <c r="J607" i="8"/>
  <c r="M607" i="8"/>
  <c r="G607" i="8"/>
  <c r="L607" i="8"/>
  <c r="K607" i="8"/>
  <c r="F607" i="8"/>
  <c r="H721" i="8"/>
  <c r="L721" i="8"/>
  <c r="J721" i="8"/>
  <c r="G721" i="8"/>
  <c r="I721" i="8"/>
  <c r="K721" i="8"/>
  <c r="M721" i="8"/>
  <c r="F721" i="8"/>
  <c r="K490" i="8"/>
  <c r="L490" i="8"/>
  <c r="M490" i="8"/>
  <c r="G490" i="8"/>
  <c r="H490" i="8"/>
  <c r="I490" i="8"/>
  <c r="J490" i="8"/>
  <c r="F490" i="8"/>
  <c r="G334" i="8"/>
  <c r="H334" i="8"/>
  <c r="I334" i="8"/>
  <c r="K334" i="8"/>
  <c r="J334" i="8"/>
  <c r="L334" i="8"/>
  <c r="M334" i="8"/>
  <c r="G214" i="8"/>
  <c r="H214" i="8"/>
  <c r="I214" i="8"/>
  <c r="J214" i="8"/>
  <c r="K214" i="8"/>
  <c r="M214" i="8"/>
  <c r="L214" i="8"/>
  <c r="F214" i="8"/>
  <c r="H70" i="8"/>
  <c r="I70" i="8"/>
  <c r="K70" i="8"/>
  <c r="L70" i="8"/>
  <c r="J70" i="8"/>
  <c r="M70" i="8"/>
  <c r="G70" i="8"/>
  <c r="F70" i="8"/>
  <c r="J510" i="8"/>
  <c r="H510" i="8"/>
  <c r="I510" i="8"/>
  <c r="K510" i="8"/>
  <c r="L510" i="8"/>
  <c r="G510" i="8"/>
  <c r="M510" i="8"/>
  <c r="F510" i="8"/>
  <c r="F698" i="8"/>
  <c r="H487" i="8"/>
  <c r="I487" i="8"/>
  <c r="J487" i="8"/>
  <c r="G487" i="8"/>
  <c r="K487" i="8"/>
  <c r="L487" i="8"/>
  <c r="M487" i="8"/>
  <c r="F487" i="8"/>
  <c r="I403" i="8"/>
  <c r="J403" i="8"/>
  <c r="K403" i="8"/>
  <c r="L403" i="8"/>
  <c r="G403" i="8"/>
  <c r="H403" i="8"/>
  <c r="M403" i="8"/>
  <c r="F403" i="8"/>
  <c r="H343" i="8"/>
  <c r="K343" i="8"/>
  <c r="L343" i="8"/>
  <c r="J343" i="8"/>
  <c r="G343" i="8"/>
  <c r="I343" i="8"/>
  <c r="M343" i="8"/>
  <c r="F343" i="8"/>
  <c r="H271" i="8"/>
  <c r="K271" i="8"/>
  <c r="L271" i="8"/>
  <c r="J271" i="8"/>
  <c r="M271" i="8"/>
  <c r="F271" i="8"/>
  <c r="G271" i="8"/>
  <c r="I271" i="8"/>
  <c r="G199" i="8"/>
  <c r="H199" i="8"/>
  <c r="K199" i="8"/>
  <c r="L199" i="8"/>
  <c r="J199" i="8"/>
  <c r="M199" i="8"/>
  <c r="I199" i="8"/>
  <c r="F199" i="8"/>
  <c r="H127" i="8"/>
  <c r="K127" i="8"/>
  <c r="L127" i="8"/>
  <c r="M127" i="8"/>
  <c r="G127" i="8"/>
  <c r="I127" i="8"/>
  <c r="J127" i="8"/>
  <c r="F127" i="8"/>
  <c r="H79" i="8"/>
  <c r="K79" i="8"/>
  <c r="L79" i="8"/>
  <c r="M79" i="8"/>
  <c r="G79" i="8"/>
  <c r="I79" i="8"/>
  <c r="J79" i="8"/>
  <c r="L591" i="8"/>
  <c r="M591" i="8"/>
  <c r="G591" i="8"/>
  <c r="I591" i="8"/>
  <c r="H591" i="8"/>
  <c r="J591" i="8"/>
  <c r="K591" i="8"/>
  <c r="L531" i="8"/>
  <c r="M531" i="8"/>
  <c r="G531" i="8"/>
  <c r="H531" i="8"/>
  <c r="I531" i="8"/>
  <c r="J531" i="8"/>
  <c r="K531" i="8"/>
  <c r="I624" i="8"/>
  <c r="J624" i="8"/>
  <c r="K624" i="8"/>
  <c r="M624" i="8"/>
  <c r="G624" i="8"/>
  <c r="H624" i="8"/>
  <c r="L624" i="8"/>
  <c r="F624" i="8"/>
  <c r="I693" i="8"/>
  <c r="J693" i="8"/>
  <c r="L693" i="8"/>
  <c r="G693" i="8"/>
  <c r="H693" i="8"/>
  <c r="M693" i="8"/>
  <c r="F693" i="8"/>
  <c r="K693" i="8"/>
  <c r="I645" i="8"/>
  <c r="J645" i="8"/>
  <c r="K645" i="8"/>
  <c r="L645" i="8"/>
  <c r="M645" i="8"/>
  <c r="H645" i="8"/>
  <c r="F645" i="8"/>
  <c r="L839" i="8"/>
  <c r="M839" i="8"/>
  <c r="G839" i="8"/>
  <c r="H839" i="8"/>
  <c r="J839" i="8"/>
  <c r="K839" i="8"/>
  <c r="G791" i="8"/>
  <c r="H791" i="8"/>
  <c r="I791" i="8"/>
  <c r="J791" i="8"/>
  <c r="K791" i="8"/>
  <c r="M791" i="8"/>
  <c r="L791" i="8"/>
  <c r="I4" i="8"/>
  <c r="J4" i="8"/>
  <c r="K4" i="8"/>
  <c r="L4" i="8"/>
  <c r="G4" i="8"/>
  <c r="H4" i="8"/>
  <c r="M4" i="8"/>
  <c r="K16" i="8"/>
  <c r="L16" i="8"/>
  <c r="M16" i="8"/>
  <c r="G16" i="8"/>
  <c r="H16" i="8"/>
  <c r="J16" i="8"/>
  <c r="I16" i="8"/>
  <c r="F16" i="8"/>
  <c r="G39" i="8"/>
  <c r="I39" i="8"/>
  <c r="J39" i="8"/>
  <c r="K39" i="8"/>
  <c r="L39" i="8"/>
  <c r="M39" i="8"/>
  <c r="H39" i="8"/>
  <c r="G27" i="8"/>
  <c r="I27" i="8"/>
  <c r="J27" i="8"/>
  <c r="K27" i="8"/>
  <c r="L27" i="8"/>
  <c r="M27" i="8"/>
  <c r="H27" i="8"/>
  <c r="F27" i="8"/>
  <c r="J498" i="8"/>
  <c r="G498" i="8"/>
  <c r="L498" i="8"/>
  <c r="H498" i="8"/>
  <c r="K498" i="8"/>
  <c r="I498" i="8"/>
  <c r="M498" i="8"/>
  <c r="F498" i="8"/>
  <c r="J486" i="8"/>
  <c r="M486" i="8"/>
  <c r="G486" i="8"/>
  <c r="L486" i="8"/>
  <c r="H486" i="8"/>
  <c r="I486" i="8"/>
  <c r="K486" i="8"/>
  <c r="F486" i="8"/>
  <c r="J474" i="8"/>
  <c r="H474" i="8"/>
  <c r="I474" i="8"/>
  <c r="K474" i="8"/>
  <c r="L474" i="8"/>
  <c r="G474" i="8"/>
  <c r="M474" i="8"/>
  <c r="F474" i="8"/>
  <c r="J462" i="8"/>
  <c r="G462" i="8"/>
  <c r="L462" i="8"/>
  <c r="H462" i="8"/>
  <c r="I462" i="8"/>
  <c r="K462" i="8"/>
  <c r="M462" i="8"/>
  <c r="F462" i="8"/>
  <c r="J450" i="8"/>
  <c r="M450" i="8"/>
  <c r="G450" i="8"/>
  <c r="H450" i="8"/>
  <c r="L450" i="8"/>
  <c r="F450" i="8"/>
  <c r="K450" i="8"/>
  <c r="J438" i="8"/>
  <c r="H438" i="8"/>
  <c r="I438" i="8"/>
  <c r="K438" i="8"/>
  <c r="L438" i="8"/>
  <c r="M438" i="8"/>
  <c r="F438" i="8"/>
  <c r="G438" i="8"/>
  <c r="J426" i="8"/>
  <c r="K426" i="8"/>
  <c r="L426" i="8"/>
  <c r="G426" i="8"/>
  <c r="H426" i="8"/>
  <c r="I426" i="8"/>
  <c r="F426" i="8"/>
  <c r="M426" i="8"/>
  <c r="G414" i="8"/>
  <c r="H414" i="8"/>
  <c r="I414" i="8"/>
  <c r="J414" i="8"/>
  <c r="M414" i="8"/>
  <c r="K414" i="8"/>
  <c r="L414" i="8"/>
  <c r="F414" i="8"/>
  <c r="G402" i="8"/>
  <c r="M402" i="8"/>
  <c r="H402" i="8"/>
  <c r="J402" i="8"/>
  <c r="I402" i="8"/>
  <c r="K402" i="8"/>
  <c r="L402" i="8"/>
  <c r="F402" i="8"/>
  <c r="K390" i="8"/>
  <c r="L390" i="8"/>
  <c r="G390" i="8"/>
  <c r="J390" i="8"/>
  <c r="I390" i="8"/>
  <c r="M390" i="8"/>
  <c r="H390" i="8"/>
  <c r="F390" i="8"/>
  <c r="K378" i="8"/>
  <c r="L378" i="8"/>
  <c r="M378" i="8"/>
  <c r="G378" i="8"/>
  <c r="J378" i="8"/>
  <c r="I378" i="8"/>
  <c r="H378" i="8"/>
  <c r="F378" i="8"/>
  <c r="K366" i="8"/>
  <c r="L366" i="8"/>
  <c r="M366" i="8"/>
  <c r="G366" i="8"/>
  <c r="H366" i="8"/>
  <c r="J366" i="8"/>
  <c r="I366" i="8"/>
  <c r="F366" i="8"/>
  <c r="K354" i="8"/>
  <c r="L354" i="8"/>
  <c r="M354" i="8"/>
  <c r="G354" i="8"/>
  <c r="J354" i="8"/>
  <c r="I354" i="8"/>
  <c r="H354" i="8"/>
  <c r="F354" i="8"/>
  <c r="K342" i="8"/>
  <c r="L342" i="8"/>
  <c r="M342" i="8"/>
  <c r="G342" i="8"/>
  <c r="H342" i="8"/>
  <c r="I342" i="8"/>
  <c r="J342" i="8"/>
  <c r="F342" i="8"/>
  <c r="K330" i="8"/>
  <c r="L330" i="8"/>
  <c r="M330" i="8"/>
  <c r="G330" i="8"/>
  <c r="J330" i="8"/>
  <c r="I330" i="8"/>
  <c r="H330" i="8"/>
  <c r="F330" i="8"/>
  <c r="K318" i="8"/>
  <c r="L318" i="8"/>
  <c r="M318" i="8"/>
  <c r="G318" i="8"/>
  <c r="H318" i="8"/>
  <c r="J318" i="8"/>
  <c r="F318" i="8"/>
  <c r="K306" i="8"/>
  <c r="L306" i="8"/>
  <c r="M306" i="8"/>
  <c r="G306" i="8"/>
  <c r="J306" i="8"/>
  <c r="I306" i="8"/>
  <c r="H306" i="8"/>
  <c r="F306" i="8"/>
  <c r="K294" i="8"/>
  <c r="L294" i="8"/>
  <c r="M294" i="8"/>
  <c r="G294" i="8"/>
  <c r="H294" i="8"/>
  <c r="I294" i="8"/>
  <c r="J294" i="8"/>
  <c r="F294" i="8"/>
  <c r="K282" i="8"/>
  <c r="L282" i="8"/>
  <c r="M282" i="8"/>
  <c r="G282" i="8"/>
  <c r="J282" i="8"/>
  <c r="H282" i="8"/>
  <c r="I282" i="8"/>
  <c r="F282" i="8"/>
  <c r="K270" i="8"/>
  <c r="L270" i="8"/>
  <c r="M270" i="8"/>
  <c r="G270" i="8"/>
  <c r="H270" i="8"/>
  <c r="J270" i="8"/>
  <c r="F270" i="8"/>
  <c r="I270" i="8"/>
  <c r="K258" i="8"/>
  <c r="L258" i="8"/>
  <c r="M258" i="8"/>
  <c r="G258" i="8"/>
  <c r="J258" i="8"/>
  <c r="H258" i="8"/>
  <c r="I258" i="8"/>
  <c r="F258" i="8"/>
  <c r="K246" i="8"/>
  <c r="L246" i="8"/>
  <c r="M246" i="8"/>
  <c r="G246" i="8"/>
  <c r="H246" i="8"/>
  <c r="I246" i="8"/>
  <c r="J246" i="8"/>
  <c r="F246" i="8"/>
  <c r="K234" i="8"/>
  <c r="L234" i="8"/>
  <c r="M234" i="8"/>
  <c r="G234" i="8"/>
  <c r="I234" i="8"/>
  <c r="H234" i="8"/>
  <c r="J234" i="8"/>
  <c r="F234" i="8"/>
  <c r="K222" i="8"/>
  <c r="L222" i="8"/>
  <c r="M222" i="8"/>
  <c r="G222" i="8"/>
  <c r="H222" i="8"/>
  <c r="I222" i="8"/>
  <c r="J222" i="8"/>
  <c r="F222" i="8"/>
  <c r="K210" i="8"/>
  <c r="L210" i="8"/>
  <c r="M210" i="8"/>
  <c r="G210" i="8"/>
  <c r="J210" i="8"/>
  <c r="H210" i="8"/>
  <c r="I210" i="8"/>
  <c r="F210" i="8"/>
  <c r="K198" i="8"/>
  <c r="L198" i="8"/>
  <c r="M198" i="8"/>
  <c r="G198" i="8"/>
  <c r="I198" i="8"/>
  <c r="H198" i="8"/>
  <c r="J198" i="8"/>
  <c r="F198" i="8"/>
  <c r="G174" i="8"/>
  <c r="G179" i="8" s="1"/>
  <c r="G184" i="8" s="1"/>
  <c r="H174" i="8"/>
  <c r="H179" i="8" s="1"/>
  <c r="H184" i="8" s="1"/>
  <c r="I174" i="8"/>
  <c r="L174" i="8"/>
  <c r="M174" i="8"/>
  <c r="J174" i="8"/>
  <c r="K174" i="8"/>
  <c r="F174" i="8"/>
  <c r="G162" i="8"/>
  <c r="H162" i="8"/>
  <c r="I162" i="8"/>
  <c r="L162" i="8"/>
  <c r="M162" i="8"/>
  <c r="J162" i="8"/>
  <c r="K162" i="8"/>
  <c r="F162" i="8"/>
  <c r="L150" i="8"/>
  <c r="M150" i="8"/>
  <c r="G150" i="8"/>
  <c r="H150" i="8"/>
  <c r="I150" i="8"/>
  <c r="J150" i="8"/>
  <c r="K150" i="8"/>
  <c r="F150" i="8"/>
  <c r="L138" i="8"/>
  <c r="M138" i="8"/>
  <c r="G138" i="8"/>
  <c r="H138" i="8"/>
  <c r="I138" i="8"/>
  <c r="J138" i="8"/>
  <c r="K138" i="8"/>
  <c r="F138" i="8"/>
  <c r="L126" i="8"/>
  <c r="M126" i="8"/>
  <c r="G126" i="8"/>
  <c r="H126" i="8"/>
  <c r="J126" i="8"/>
  <c r="K126" i="8"/>
  <c r="I126" i="8"/>
  <c r="F126" i="8"/>
  <c r="L114" i="8"/>
  <c r="M114" i="8"/>
  <c r="G114" i="8"/>
  <c r="H114" i="8"/>
  <c r="I114" i="8"/>
  <c r="K114" i="8"/>
  <c r="J114" i="8"/>
  <c r="F114" i="8"/>
  <c r="L102" i="8"/>
  <c r="M102" i="8"/>
  <c r="G102" i="8"/>
  <c r="H102" i="8"/>
  <c r="I102" i="8"/>
  <c r="J102" i="8"/>
  <c r="K102" i="8"/>
  <c r="F102" i="8"/>
  <c r="L90" i="8"/>
  <c r="M90" i="8"/>
  <c r="G90" i="8"/>
  <c r="H90" i="8"/>
  <c r="I90" i="8"/>
  <c r="J90" i="8"/>
  <c r="K90" i="8"/>
  <c r="F90" i="8"/>
  <c r="L78" i="8"/>
  <c r="M78" i="8"/>
  <c r="G78" i="8"/>
  <c r="H78" i="8"/>
  <c r="I78" i="8"/>
  <c r="J78" i="8"/>
  <c r="K78" i="8"/>
  <c r="F78" i="8"/>
  <c r="L66" i="8"/>
  <c r="M66" i="8"/>
  <c r="G66" i="8"/>
  <c r="H66" i="8"/>
  <c r="I66" i="8"/>
  <c r="J66" i="8"/>
  <c r="K66" i="8"/>
  <c r="F66" i="8"/>
  <c r="I54" i="8"/>
  <c r="I59" i="8" s="1"/>
  <c r="J54" i="8"/>
  <c r="L54" i="8"/>
  <c r="L59" i="8" s="1"/>
  <c r="M54" i="8"/>
  <c r="M59" i="8" s="1"/>
  <c r="G54" i="8"/>
  <c r="G59" i="8" s="1"/>
  <c r="H54" i="8"/>
  <c r="H59" i="8" s="1"/>
  <c r="K54" i="8"/>
  <c r="F54" i="8"/>
  <c r="G614" i="8"/>
  <c r="H614" i="8"/>
  <c r="I614" i="8"/>
  <c r="K614" i="8"/>
  <c r="M614" i="8"/>
  <c r="J614" i="8"/>
  <c r="L614" i="8"/>
  <c r="G602" i="8"/>
  <c r="H602" i="8"/>
  <c r="I602" i="8"/>
  <c r="L602" i="8"/>
  <c r="M602" i="8"/>
  <c r="J602" i="8"/>
  <c r="K602" i="8"/>
  <c r="G590" i="8"/>
  <c r="H590" i="8"/>
  <c r="I590" i="8"/>
  <c r="J590" i="8"/>
  <c r="K590" i="8"/>
  <c r="L590" i="8"/>
  <c r="M590" i="8"/>
  <c r="G578" i="8"/>
  <c r="H578" i="8"/>
  <c r="I578" i="8"/>
  <c r="K578" i="8"/>
  <c r="L578" i="8"/>
  <c r="M578" i="8"/>
  <c r="J578" i="8"/>
  <c r="G566" i="8"/>
  <c r="H566" i="8"/>
  <c r="I566" i="8"/>
  <c r="L566" i="8"/>
  <c r="M566" i="8"/>
  <c r="J566" i="8"/>
  <c r="K566" i="8"/>
  <c r="G554" i="8"/>
  <c r="H554" i="8"/>
  <c r="I554" i="8"/>
  <c r="J554" i="8"/>
  <c r="K554" i="8"/>
  <c r="L554" i="8"/>
  <c r="M554" i="8"/>
  <c r="G542" i="8"/>
  <c r="H542" i="8"/>
  <c r="I542" i="8"/>
  <c r="K542" i="8"/>
  <c r="L542" i="8"/>
  <c r="J542" i="8"/>
  <c r="M542" i="8"/>
  <c r="G530" i="8"/>
  <c r="H530" i="8"/>
  <c r="I530" i="8"/>
  <c r="L530" i="8"/>
  <c r="M530" i="8"/>
  <c r="J530" i="8"/>
  <c r="K530" i="8"/>
  <c r="G518" i="8"/>
  <c r="H518" i="8"/>
  <c r="I518" i="8"/>
  <c r="J518" i="8"/>
  <c r="K518" i="8"/>
  <c r="L518" i="8"/>
  <c r="M518" i="8"/>
  <c r="G506" i="8"/>
  <c r="H506" i="8"/>
  <c r="I506" i="8"/>
  <c r="K506" i="8"/>
  <c r="J506" i="8"/>
  <c r="L506" i="8"/>
  <c r="M506" i="8"/>
  <c r="G635" i="8"/>
  <c r="H635" i="8"/>
  <c r="I635" i="8"/>
  <c r="J635" i="8"/>
  <c r="L635" i="8"/>
  <c r="K635" i="8"/>
  <c r="M635" i="8"/>
  <c r="K623" i="8"/>
  <c r="I623" i="8"/>
  <c r="J623" i="8"/>
  <c r="L623" i="8"/>
  <c r="M623" i="8"/>
  <c r="G623" i="8"/>
  <c r="H623" i="8"/>
  <c r="K752" i="8"/>
  <c r="I752" i="8"/>
  <c r="J752" i="8"/>
  <c r="L752" i="8"/>
  <c r="M752" i="8"/>
  <c r="F752" i="8"/>
  <c r="G752" i="8"/>
  <c r="H752" i="8"/>
  <c r="K740" i="8"/>
  <c r="G740" i="8"/>
  <c r="H740" i="8"/>
  <c r="J740" i="8"/>
  <c r="L740" i="8"/>
  <c r="M740" i="8"/>
  <c r="F740" i="8"/>
  <c r="I740" i="8"/>
  <c r="G728" i="8"/>
  <c r="K728" i="8"/>
  <c r="H728" i="8"/>
  <c r="I728" i="8"/>
  <c r="J728" i="8"/>
  <c r="M728" i="8"/>
  <c r="F728" i="8"/>
  <c r="L728" i="8"/>
  <c r="G716" i="8"/>
  <c r="K716" i="8"/>
  <c r="I716" i="8"/>
  <c r="H716" i="8"/>
  <c r="J716" i="8"/>
  <c r="L716" i="8"/>
  <c r="F716" i="8"/>
  <c r="G704" i="8"/>
  <c r="K704" i="8"/>
  <c r="J704" i="8"/>
  <c r="L704" i="8"/>
  <c r="M704" i="8"/>
  <c r="F704" i="8"/>
  <c r="H704" i="8"/>
  <c r="G692" i="8"/>
  <c r="K692" i="8"/>
  <c r="H692" i="8"/>
  <c r="I692" i="8"/>
  <c r="J692" i="8"/>
  <c r="L692" i="8"/>
  <c r="M692" i="8"/>
  <c r="F692" i="8"/>
  <c r="G680" i="8"/>
  <c r="K680" i="8"/>
  <c r="I680" i="8"/>
  <c r="H680" i="8"/>
  <c r="F680" i="8"/>
  <c r="J680" i="8"/>
  <c r="L680" i="8"/>
  <c r="M680" i="8"/>
  <c r="G668" i="8"/>
  <c r="K668" i="8"/>
  <c r="J668" i="8"/>
  <c r="L668" i="8"/>
  <c r="M668" i="8"/>
  <c r="I668" i="8"/>
  <c r="F668" i="8"/>
  <c r="H668" i="8"/>
  <c r="G656" i="8"/>
  <c r="K656" i="8"/>
  <c r="I656" i="8"/>
  <c r="H656" i="8"/>
  <c r="J656" i="8"/>
  <c r="L656" i="8"/>
  <c r="F656" i="8"/>
  <c r="G644" i="8"/>
  <c r="K644" i="8"/>
  <c r="H644" i="8"/>
  <c r="J644" i="8"/>
  <c r="I644" i="8"/>
  <c r="L644" i="8"/>
  <c r="M644" i="8"/>
  <c r="F644" i="8"/>
  <c r="G886" i="8"/>
  <c r="H886" i="8"/>
  <c r="I886" i="8"/>
  <c r="J886" i="8"/>
  <c r="L886" i="8"/>
  <c r="M886" i="8"/>
  <c r="F886" i="8"/>
  <c r="K886" i="8"/>
  <c r="G874" i="8"/>
  <c r="H874" i="8"/>
  <c r="I874" i="8"/>
  <c r="J874" i="8"/>
  <c r="L874" i="8"/>
  <c r="M874" i="8"/>
  <c r="K874" i="8"/>
  <c r="F874" i="8"/>
  <c r="G862" i="8"/>
  <c r="H862" i="8"/>
  <c r="I862" i="8"/>
  <c r="J862" i="8"/>
  <c r="L862" i="8"/>
  <c r="M862" i="8"/>
  <c r="K862" i="8"/>
  <c r="F862" i="8"/>
  <c r="G850" i="8"/>
  <c r="H850" i="8"/>
  <c r="I850" i="8"/>
  <c r="J850" i="8"/>
  <c r="L850" i="8"/>
  <c r="M850" i="8"/>
  <c r="K850" i="8"/>
  <c r="F850" i="8"/>
  <c r="G838" i="8"/>
  <c r="H838" i="8"/>
  <c r="I838" i="8"/>
  <c r="J838" i="8"/>
  <c r="L838" i="8"/>
  <c r="M838" i="8"/>
  <c r="K838" i="8"/>
  <c r="F838" i="8"/>
  <c r="I826" i="8"/>
  <c r="L826" i="8"/>
  <c r="M826" i="8"/>
  <c r="F826" i="8"/>
  <c r="H826" i="8"/>
  <c r="J826" i="8"/>
  <c r="I814" i="8"/>
  <c r="G814" i="8"/>
  <c r="H814" i="8"/>
  <c r="J814" i="8"/>
  <c r="K814" i="8"/>
  <c r="M814" i="8"/>
  <c r="F814" i="8"/>
  <c r="I802" i="8"/>
  <c r="H802" i="8"/>
  <c r="J802" i="8"/>
  <c r="K802" i="8"/>
  <c r="F802" i="8"/>
  <c r="G802" i="8"/>
  <c r="I790" i="8"/>
  <c r="L790" i="8"/>
  <c r="M790" i="8"/>
  <c r="F790" i="8"/>
  <c r="G790" i="8"/>
  <c r="I778" i="8"/>
  <c r="G778" i="8"/>
  <c r="H778" i="8"/>
  <c r="J778" i="8"/>
  <c r="K778" i="8"/>
  <c r="M778" i="8"/>
  <c r="F778" i="8"/>
  <c r="I766" i="8"/>
  <c r="H766" i="8"/>
  <c r="J766" i="8"/>
  <c r="K766" i="8"/>
  <c r="F766" i="8"/>
  <c r="M766" i="8"/>
  <c r="G898" i="8"/>
  <c r="H898" i="8"/>
  <c r="I898" i="8"/>
  <c r="J898" i="8"/>
  <c r="L898" i="8"/>
  <c r="M898" i="8"/>
  <c r="F898" i="8"/>
  <c r="F894" i="8"/>
  <c r="F876" i="8"/>
  <c r="V876" i="8" s="1"/>
  <c r="F815" i="8"/>
  <c r="F732" i="8"/>
  <c r="F711" i="8"/>
  <c r="F671" i="8"/>
  <c r="F626" i="8"/>
  <c r="F592" i="8"/>
  <c r="F556" i="8"/>
  <c r="F520" i="8"/>
  <c r="F441" i="8"/>
  <c r="F380" i="8"/>
  <c r="F236" i="8"/>
  <c r="J906" i="8"/>
  <c r="I894" i="8"/>
  <c r="H882" i="8"/>
  <c r="G870" i="8"/>
  <c r="J857" i="8"/>
  <c r="L844" i="8"/>
  <c r="K832" i="8"/>
  <c r="M815" i="8"/>
  <c r="L778" i="8"/>
  <c r="L759" i="8"/>
  <c r="L741" i="8"/>
  <c r="K683" i="8"/>
  <c r="J630" i="8"/>
  <c r="M534" i="8"/>
  <c r="I469" i="8"/>
  <c r="G469" i="8"/>
  <c r="H469" i="8"/>
  <c r="J469" i="8"/>
  <c r="K469" i="8"/>
  <c r="L469" i="8"/>
  <c r="M469" i="8"/>
  <c r="F469" i="8"/>
  <c r="L397" i="8"/>
  <c r="I397" i="8"/>
  <c r="K397" i="8"/>
  <c r="G397" i="8"/>
  <c r="J397" i="8"/>
  <c r="H397" i="8"/>
  <c r="M397" i="8"/>
  <c r="J313" i="8"/>
  <c r="K313" i="8"/>
  <c r="L313" i="8"/>
  <c r="I313" i="8"/>
  <c r="M313" i="8"/>
  <c r="H313" i="8"/>
  <c r="G313" i="8"/>
  <c r="J217" i="8"/>
  <c r="K217" i="8"/>
  <c r="L217" i="8"/>
  <c r="M217" i="8"/>
  <c r="G217" i="8"/>
  <c r="H217" i="8"/>
  <c r="F217" i="8"/>
  <c r="I217" i="8"/>
  <c r="M157" i="8"/>
  <c r="G157" i="8"/>
  <c r="H157" i="8"/>
  <c r="J157" i="8"/>
  <c r="K73" i="8"/>
  <c r="L73" i="8"/>
  <c r="G73" i="8"/>
  <c r="H73" i="8"/>
  <c r="I73" i="8"/>
  <c r="J73" i="8"/>
  <c r="M73" i="8"/>
  <c r="F73" i="8"/>
  <c r="G573" i="8"/>
  <c r="H573" i="8"/>
  <c r="M573" i="8"/>
  <c r="J573" i="8"/>
  <c r="K573" i="8"/>
  <c r="I573" i="8"/>
  <c r="L573" i="8"/>
  <c r="F573" i="8"/>
  <c r="G513" i="8"/>
  <c r="H513" i="8"/>
  <c r="M513" i="8"/>
  <c r="I513" i="8"/>
  <c r="J513" i="8"/>
  <c r="L513" i="8"/>
  <c r="F513" i="8"/>
  <c r="K513" i="8"/>
  <c r="J723" i="8"/>
  <c r="G723" i="8"/>
  <c r="H723" i="8"/>
  <c r="M723" i="8"/>
  <c r="I723" i="8"/>
  <c r="K723" i="8"/>
  <c r="L723" i="8"/>
  <c r="J675" i="8"/>
  <c r="H675" i="8"/>
  <c r="G675" i="8"/>
  <c r="I675" i="8"/>
  <c r="K675" i="8"/>
  <c r="L675" i="8"/>
  <c r="M675" i="8"/>
  <c r="G869" i="8"/>
  <c r="H869" i="8"/>
  <c r="I869" i="8"/>
  <c r="K869" i="8"/>
  <c r="L869" i="8"/>
  <c r="M869" i="8"/>
  <c r="L45" i="8"/>
  <c r="M45" i="8"/>
  <c r="G45" i="8"/>
  <c r="H45" i="8"/>
  <c r="I45" i="8"/>
  <c r="J45" i="8"/>
  <c r="K45" i="8"/>
  <c r="I444" i="8"/>
  <c r="J444" i="8"/>
  <c r="K444" i="8"/>
  <c r="M444" i="8"/>
  <c r="G444" i="8"/>
  <c r="H444" i="8"/>
  <c r="L444" i="8"/>
  <c r="F444" i="8"/>
  <c r="G372" i="8"/>
  <c r="I372" i="8"/>
  <c r="L372" i="8"/>
  <c r="M372" i="8"/>
  <c r="H372" i="8"/>
  <c r="J372" i="8"/>
  <c r="K372" i="8"/>
  <c r="F372" i="8"/>
  <c r="G312" i="8"/>
  <c r="I312" i="8"/>
  <c r="L312" i="8"/>
  <c r="M312" i="8"/>
  <c r="K312" i="8"/>
  <c r="H312" i="8"/>
  <c r="J312" i="8"/>
  <c r="F312" i="8"/>
  <c r="G252" i="8"/>
  <c r="I252" i="8"/>
  <c r="L252" i="8"/>
  <c r="M252" i="8"/>
  <c r="H252" i="8"/>
  <c r="J252" i="8"/>
  <c r="K252" i="8"/>
  <c r="F252" i="8"/>
  <c r="K168" i="8"/>
  <c r="L168" i="8"/>
  <c r="M168" i="8"/>
  <c r="G168" i="8"/>
  <c r="H168" i="8"/>
  <c r="I168" i="8"/>
  <c r="J168" i="8"/>
  <c r="G84" i="8"/>
  <c r="I84" i="8"/>
  <c r="L84" i="8"/>
  <c r="M84" i="8"/>
  <c r="H84" i="8"/>
  <c r="J84" i="8"/>
  <c r="K84" i="8"/>
  <c r="M560" i="8"/>
  <c r="H560" i="8"/>
  <c r="J560" i="8"/>
  <c r="I560" i="8"/>
  <c r="G560" i="8"/>
  <c r="K560" i="8"/>
  <c r="F560" i="8"/>
  <c r="J758" i="8"/>
  <c r="K758" i="8"/>
  <c r="L758" i="8"/>
  <c r="G758" i="8"/>
  <c r="I758" i="8"/>
  <c r="M758" i="8"/>
  <c r="H758" i="8"/>
  <c r="K491" i="8"/>
  <c r="H491" i="8"/>
  <c r="J491" i="8"/>
  <c r="L491" i="8"/>
  <c r="M491" i="8"/>
  <c r="G491" i="8"/>
  <c r="I491" i="8"/>
  <c r="H419" i="8"/>
  <c r="L419" i="8"/>
  <c r="G419" i="8"/>
  <c r="I419" i="8"/>
  <c r="K419" i="8"/>
  <c r="M419" i="8"/>
  <c r="F419" i="8"/>
  <c r="J419" i="8"/>
  <c r="L335" i="8"/>
  <c r="M335" i="8"/>
  <c r="G335" i="8"/>
  <c r="H335" i="8"/>
  <c r="I335" i="8"/>
  <c r="J335" i="8"/>
  <c r="K335" i="8"/>
  <c r="F335" i="8"/>
  <c r="L251" i="8"/>
  <c r="M251" i="8"/>
  <c r="G251" i="8"/>
  <c r="H251" i="8"/>
  <c r="K251" i="8"/>
  <c r="I251" i="8"/>
  <c r="J251" i="8"/>
  <c r="F251" i="8"/>
  <c r="I179" i="8"/>
  <c r="I184" i="8" s="1"/>
  <c r="K179" i="8"/>
  <c r="K184" i="8" s="1"/>
  <c r="L179" i="8"/>
  <c r="L184" i="8" s="1"/>
  <c r="M179" i="8"/>
  <c r="M184" i="8" s="1"/>
  <c r="M95" i="8"/>
  <c r="G95" i="8"/>
  <c r="H95" i="8"/>
  <c r="I95" i="8"/>
  <c r="J95" i="8"/>
  <c r="K95" i="8"/>
  <c r="L95" i="8"/>
  <c r="F95" i="8"/>
  <c r="H583" i="8"/>
  <c r="I583" i="8"/>
  <c r="J583" i="8"/>
  <c r="L583" i="8"/>
  <c r="G583" i="8"/>
  <c r="K583" i="8"/>
  <c r="M583" i="8"/>
  <c r="F583" i="8"/>
  <c r="H547" i="8"/>
  <c r="I547" i="8"/>
  <c r="J547" i="8"/>
  <c r="L547" i="8"/>
  <c r="G547" i="8"/>
  <c r="K547" i="8"/>
  <c r="M547" i="8"/>
  <c r="F547" i="8"/>
  <c r="H628" i="8"/>
  <c r="I628" i="8"/>
  <c r="J628" i="8"/>
  <c r="K628" i="8"/>
  <c r="G628" i="8"/>
  <c r="L628" i="8"/>
  <c r="M628" i="8"/>
  <c r="H697" i="8"/>
  <c r="L697" i="8"/>
  <c r="G697" i="8"/>
  <c r="I697" i="8"/>
  <c r="J697" i="8"/>
  <c r="K697" i="8"/>
  <c r="M697" i="8"/>
  <c r="F697" i="8"/>
  <c r="G661" i="8"/>
  <c r="H661" i="8"/>
  <c r="L661" i="8"/>
  <c r="I661" i="8"/>
  <c r="K661" i="8"/>
  <c r="J661" i="8"/>
  <c r="M661" i="8"/>
  <c r="F661" i="8"/>
  <c r="H879" i="8"/>
  <c r="I879" i="8"/>
  <c r="J879" i="8"/>
  <c r="K879" i="8"/>
  <c r="M879" i="8"/>
  <c r="G879" i="8"/>
  <c r="L879" i="8"/>
  <c r="H831" i="8"/>
  <c r="I831" i="8"/>
  <c r="J831" i="8"/>
  <c r="K831" i="8"/>
  <c r="M831" i="8"/>
  <c r="G831" i="8"/>
  <c r="L831" i="8"/>
  <c r="F699" i="8"/>
  <c r="G43" i="8"/>
  <c r="H43" i="8"/>
  <c r="I43" i="8"/>
  <c r="J43" i="8"/>
  <c r="K43" i="8"/>
  <c r="M43" i="8"/>
  <c r="L43" i="8"/>
  <c r="F43" i="8"/>
  <c r="K442" i="8"/>
  <c r="L442" i="8"/>
  <c r="M442" i="8"/>
  <c r="H442" i="8"/>
  <c r="G442" i="8"/>
  <c r="I442" i="8"/>
  <c r="J442" i="8"/>
  <c r="F442" i="8"/>
  <c r="G394" i="8"/>
  <c r="H394" i="8"/>
  <c r="K394" i="8"/>
  <c r="I394" i="8"/>
  <c r="J394" i="8"/>
  <c r="L394" i="8"/>
  <c r="M394" i="8"/>
  <c r="F394" i="8"/>
  <c r="G310" i="8"/>
  <c r="H310" i="8"/>
  <c r="I310" i="8"/>
  <c r="K310" i="8"/>
  <c r="J310" i="8"/>
  <c r="L310" i="8"/>
  <c r="M310" i="8"/>
  <c r="G250" i="8"/>
  <c r="H250" i="8"/>
  <c r="I250" i="8"/>
  <c r="K250" i="8"/>
  <c r="M250" i="8"/>
  <c r="J250" i="8"/>
  <c r="L250" i="8"/>
  <c r="M166" i="8"/>
  <c r="H166" i="8"/>
  <c r="I166" i="8"/>
  <c r="L166" i="8"/>
  <c r="G166" i="8"/>
  <c r="J166" i="8"/>
  <c r="K166" i="8"/>
  <c r="F166" i="8"/>
  <c r="H130" i="8"/>
  <c r="I130" i="8"/>
  <c r="K130" i="8"/>
  <c r="G130" i="8"/>
  <c r="J130" i="8"/>
  <c r="L130" i="8"/>
  <c r="M130" i="8"/>
  <c r="F130" i="8"/>
  <c r="J618" i="8"/>
  <c r="H618" i="8"/>
  <c r="I618" i="8"/>
  <c r="K618" i="8"/>
  <c r="L618" i="8"/>
  <c r="G618" i="8"/>
  <c r="M618" i="8"/>
  <c r="J570" i="8"/>
  <c r="G570" i="8"/>
  <c r="L570" i="8"/>
  <c r="M570" i="8"/>
  <c r="H570" i="8"/>
  <c r="I570" i="8"/>
  <c r="F570" i="8"/>
  <c r="K570" i="8"/>
  <c r="M627" i="8"/>
  <c r="G627" i="8"/>
  <c r="I627" i="8"/>
  <c r="L627" i="8"/>
  <c r="H627" i="8"/>
  <c r="K627" i="8"/>
  <c r="J627" i="8"/>
  <c r="F881" i="8"/>
  <c r="H17" i="8"/>
  <c r="J17" i="8"/>
  <c r="K17" i="8"/>
  <c r="L17" i="8"/>
  <c r="G17" i="8"/>
  <c r="I17" i="8"/>
  <c r="M17" i="8"/>
  <c r="F17" i="8"/>
  <c r="H475" i="8"/>
  <c r="I475" i="8"/>
  <c r="J475" i="8"/>
  <c r="L475" i="8"/>
  <c r="G475" i="8"/>
  <c r="K475" i="8"/>
  <c r="M475" i="8"/>
  <c r="F475" i="8"/>
  <c r="I415" i="8"/>
  <c r="K415" i="8"/>
  <c r="L415" i="8"/>
  <c r="H415" i="8"/>
  <c r="G415" i="8"/>
  <c r="J415" i="8"/>
  <c r="M415" i="8"/>
  <c r="F415" i="8"/>
  <c r="H355" i="8"/>
  <c r="K355" i="8"/>
  <c r="L355" i="8"/>
  <c r="G355" i="8"/>
  <c r="I355" i="8"/>
  <c r="J355" i="8"/>
  <c r="M355" i="8"/>
  <c r="F355" i="8"/>
  <c r="H307" i="8"/>
  <c r="K307" i="8"/>
  <c r="L307" i="8"/>
  <c r="G307" i="8"/>
  <c r="I307" i="8"/>
  <c r="J307" i="8"/>
  <c r="M307" i="8"/>
  <c r="F307" i="8"/>
  <c r="H247" i="8"/>
  <c r="K247" i="8"/>
  <c r="L247" i="8"/>
  <c r="J247" i="8"/>
  <c r="G247" i="8"/>
  <c r="M247" i="8"/>
  <c r="I247" i="8"/>
  <c r="F247" i="8"/>
  <c r="G187" i="8"/>
  <c r="H187" i="8"/>
  <c r="K187" i="8"/>
  <c r="L187" i="8"/>
  <c r="I187" i="8"/>
  <c r="J187" i="8"/>
  <c r="M187" i="8"/>
  <c r="F187" i="8"/>
  <c r="H115" i="8"/>
  <c r="K115" i="8"/>
  <c r="L115" i="8"/>
  <c r="M115" i="8"/>
  <c r="G115" i="8"/>
  <c r="I115" i="8"/>
  <c r="J115" i="8"/>
  <c r="F115" i="8"/>
  <c r="L615" i="8"/>
  <c r="M615" i="8"/>
  <c r="G615" i="8"/>
  <c r="J615" i="8"/>
  <c r="K615" i="8"/>
  <c r="H615" i="8"/>
  <c r="I615" i="8"/>
  <c r="L579" i="8"/>
  <c r="M579" i="8"/>
  <c r="G579" i="8"/>
  <c r="J579" i="8"/>
  <c r="K579" i="8"/>
  <c r="I579" i="8"/>
  <c r="H579" i="8"/>
  <c r="L507" i="8"/>
  <c r="M507" i="8"/>
  <c r="G507" i="8"/>
  <c r="J507" i="8"/>
  <c r="K507" i="8"/>
  <c r="H507" i="8"/>
  <c r="I507" i="8"/>
  <c r="I753" i="8"/>
  <c r="J753" i="8"/>
  <c r="K753" i="8"/>
  <c r="H753" i="8"/>
  <c r="L753" i="8"/>
  <c r="M753" i="8"/>
  <c r="F753" i="8"/>
  <c r="I681" i="8"/>
  <c r="J681" i="8"/>
  <c r="L681" i="8"/>
  <c r="H681" i="8"/>
  <c r="K681" i="8"/>
  <c r="M681" i="8"/>
  <c r="F681" i="8"/>
  <c r="L887" i="8"/>
  <c r="M887" i="8"/>
  <c r="G887" i="8"/>
  <c r="H887" i="8"/>
  <c r="I887" i="8"/>
  <c r="J887" i="8"/>
  <c r="K887" i="8"/>
  <c r="L851" i="8"/>
  <c r="M851" i="8"/>
  <c r="G851" i="8"/>
  <c r="H851" i="8"/>
  <c r="I851" i="8"/>
  <c r="K851" i="8"/>
  <c r="G803" i="8"/>
  <c r="H803" i="8"/>
  <c r="I803" i="8"/>
  <c r="L803" i="8"/>
  <c r="M803" i="8"/>
  <c r="K803" i="8"/>
  <c r="G767" i="8"/>
  <c r="H767" i="8"/>
  <c r="I767" i="8"/>
  <c r="L767" i="8"/>
  <c r="M767" i="8"/>
  <c r="J767" i="8"/>
  <c r="K767" i="8"/>
  <c r="F627" i="8"/>
  <c r="G3" i="8"/>
  <c r="I3" i="8"/>
  <c r="J3" i="8"/>
  <c r="K3" i="8"/>
  <c r="L3" i="8"/>
  <c r="M3" i="8"/>
  <c r="F3" i="8"/>
  <c r="H3" i="8"/>
  <c r="G15" i="8"/>
  <c r="H15" i="8"/>
  <c r="J15" i="8"/>
  <c r="L15" i="8"/>
  <c r="M15" i="8"/>
  <c r="K15" i="8"/>
  <c r="I15" i="8"/>
  <c r="F15" i="8"/>
  <c r="M38" i="8"/>
  <c r="G38" i="8"/>
  <c r="H38" i="8"/>
  <c r="I38" i="8"/>
  <c r="J38" i="8"/>
  <c r="L38" i="8"/>
  <c r="K38" i="8"/>
  <c r="F38" i="8"/>
  <c r="M26" i="8"/>
  <c r="G26" i="8"/>
  <c r="H26" i="8"/>
  <c r="I26" i="8"/>
  <c r="J26" i="8"/>
  <c r="K26" i="8"/>
  <c r="L26" i="8"/>
  <c r="F26" i="8"/>
  <c r="J497" i="8"/>
  <c r="K497" i="8"/>
  <c r="L497" i="8"/>
  <c r="H497" i="8"/>
  <c r="I497" i="8"/>
  <c r="M497" i="8"/>
  <c r="G497" i="8"/>
  <c r="F497" i="8"/>
  <c r="J485" i="8"/>
  <c r="K485" i="8"/>
  <c r="L485" i="8"/>
  <c r="G485" i="8"/>
  <c r="I485" i="8"/>
  <c r="H485" i="8"/>
  <c r="M485" i="8"/>
  <c r="F485" i="8"/>
  <c r="J473" i="8"/>
  <c r="K473" i="8"/>
  <c r="L473" i="8"/>
  <c r="G473" i="8"/>
  <c r="M473" i="8"/>
  <c r="H473" i="8"/>
  <c r="I473" i="8"/>
  <c r="F473" i="8"/>
  <c r="J461" i="8"/>
  <c r="K461" i="8"/>
  <c r="L461" i="8"/>
  <c r="H461" i="8"/>
  <c r="I461" i="8"/>
  <c r="M461" i="8"/>
  <c r="G461" i="8"/>
  <c r="F461" i="8"/>
  <c r="J449" i="8"/>
  <c r="K449" i="8"/>
  <c r="L449" i="8"/>
  <c r="G449" i="8"/>
  <c r="H449" i="8"/>
  <c r="I449" i="8"/>
  <c r="F449" i="8"/>
  <c r="J437" i="8"/>
  <c r="K437" i="8"/>
  <c r="L437" i="8"/>
  <c r="G437" i="8"/>
  <c r="H437" i="8"/>
  <c r="I437" i="8"/>
  <c r="M437" i="8"/>
  <c r="F437" i="8"/>
  <c r="K425" i="8"/>
  <c r="L425" i="8"/>
  <c r="G425" i="8"/>
  <c r="H425" i="8"/>
  <c r="I425" i="8"/>
  <c r="J425" i="8"/>
  <c r="M425" i="8"/>
  <c r="F425" i="8"/>
  <c r="K413" i="8"/>
  <c r="M413" i="8"/>
  <c r="G413" i="8"/>
  <c r="I413" i="8"/>
  <c r="J413" i="8"/>
  <c r="L413" i="8"/>
  <c r="K401" i="8"/>
  <c r="L401" i="8"/>
  <c r="M401" i="8"/>
  <c r="H401" i="8"/>
  <c r="I401" i="8"/>
  <c r="J401" i="8"/>
  <c r="G401" i="8"/>
  <c r="G389" i="8"/>
  <c r="J389" i="8"/>
  <c r="M389" i="8"/>
  <c r="H389" i="8"/>
  <c r="I389" i="8"/>
  <c r="K389" i="8"/>
  <c r="L389" i="8"/>
  <c r="F389" i="8"/>
  <c r="G377" i="8"/>
  <c r="H377" i="8"/>
  <c r="J377" i="8"/>
  <c r="M377" i="8"/>
  <c r="L377" i="8"/>
  <c r="I377" i="8"/>
  <c r="K377" i="8"/>
  <c r="G365" i="8"/>
  <c r="H365" i="8"/>
  <c r="J365" i="8"/>
  <c r="M365" i="8"/>
  <c r="I365" i="8"/>
  <c r="K365" i="8"/>
  <c r="L365" i="8"/>
  <c r="F365" i="8"/>
  <c r="G353" i="8"/>
  <c r="H353" i="8"/>
  <c r="J353" i="8"/>
  <c r="M353" i="8"/>
  <c r="L353" i="8"/>
  <c r="I353" i="8"/>
  <c r="K353" i="8"/>
  <c r="F353" i="8"/>
  <c r="G341" i="8"/>
  <c r="H341" i="8"/>
  <c r="J341" i="8"/>
  <c r="M341" i="8"/>
  <c r="I341" i="8"/>
  <c r="K341" i="8"/>
  <c r="L341" i="8"/>
  <c r="F341" i="8"/>
  <c r="G329" i="8"/>
  <c r="H329" i="8"/>
  <c r="J329" i="8"/>
  <c r="M329" i="8"/>
  <c r="L329" i="8"/>
  <c r="I329" i="8"/>
  <c r="K329" i="8"/>
  <c r="F329" i="8"/>
  <c r="G317" i="8"/>
  <c r="H317" i="8"/>
  <c r="J317" i="8"/>
  <c r="M317" i="8"/>
  <c r="I317" i="8"/>
  <c r="K317" i="8"/>
  <c r="L317" i="8"/>
  <c r="F317" i="8"/>
  <c r="G305" i="8"/>
  <c r="H305" i="8"/>
  <c r="J305" i="8"/>
  <c r="M305" i="8"/>
  <c r="L305" i="8"/>
  <c r="I305" i="8"/>
  <c r="K305" i="8"/>
  <c r="F305" i="8"/>
  <c r="G293" i="8"/>
  <c r="H293" i="8"/>
  <c r="J293" i="8"/>
  <c r="M293" i="8"/>
  <c r="I293" i="8"/>
  <c r="K293" i="8"/>
  <c r="L293" i="8"/>
  <c r="F293" i="8"/>
  <c r="G281" i="8"/>
  <c r="H281" i="8"/>
  <c r="J281" i="8"/>
  <c r="M281" i="8"/>
  <c r="L281" i="8"/>
  <c r="I281" i="8"/>
  <c r="K281" i="8"/>
  <c r="F281" i="8"/>
  <c r="G269" i="8"/>
  <c r="H269" i="8"/>
  <c r="J269" i="8"/>
  <c r="M269" i="8"/>
  <c r="I269" i="8"/>
  <c r="K269" i="8"/>
  <c r="L269" i="8"/>
  <c r="F269" i="8"/>
  <c r="G257" i="8"/>
  <c r="H257" i="8"/>
  <c r="J257" i="8"/>
  <c r="M257" i="8"/>
  <c r="L257" i="8"/>
  <c r="I257" i="8"/>
  <c r="K257" i="8"/>
  <c r="F257" i="8"/>
  <c r="G245" i="8"/>
  <c r="H245" i="8"/>
  <c r="I245" i="8"/>
  <c r="J245" i="8"/>
  <c r="M245" i="8"/>
  <c r="K245" i="8"/>
  <c r="L245" i="8"/>
  <c r="F245" i="8"/>
  <c r="G233" i="8"/>
  <c r="H233" i="8"/>
  <c r="I233" i="8"/>
  <c r="J233" i="8"/>
  <c r="M233" i="8"/>
  <c r="K233" i="8"/>
  <c r="L233" i="8"/>
  <c r="F233" i="8"/>
  <c r="G221" i="8"/>
  <c r="H221" i="8"/>
  <c r="I221" i="8"/>
  <c r="J221" i="8"/>
  <c r="M221" i="8"/>
  <c r="K221" i="8"/>
  <c r="L221" i="8"/>
  <c r="F221" i="8"/>
  <c r="G209" i="8"/>
  <c r="H209" i="8"/>
  <c r="I209" i="8"/>
  <c r="J209" i="8"/>
  <c r="M209" i="8"/>
  <c r="L209" i="8"/>
  <c r="K209" i="8"/>
  <c r="F209" i="8"/>
  <c r="G197" i="8"/>
  <c r="H197" i="8"/>
  <c r="I197" i="8"/>
  <c r="J197" i="8"/>
  <c r="M197" i="8"/>
  <c r="K197" i="8"/>
  <c r="L197" i="8"/>
  <c r="F197" i="8"/>
  <c r="L173" i="8"/>
  <c r="L178" i="8" s="1"/>
  <c r="L183" i="8" s="1"/>
  <c r="M173" i="8"/>
  <c r="M178" i="8" s="1"/>
  <c r="M183" i="8" s="1"/>
  <c r="G173" i="8"/>
  <c r="G178" i="8" s="1"/>
  <c r="G183" i="8" s="1"/>
  <c r="H173" i="8"/>
  <c r="I173" i="8"/>
  <c r="I178" i="8" s="1"/>
  <c r="I183" i="8" s="1"/>
  <c r="J173" i="8"/>
  <c r="K173" i="8"/>
  <c r="F173" i="8"/>
  <c r="G149" i="8"/>
  <c r="H149" i="8"/>
  <c r="J149" i="8"/>
  <c r="L149" i="8"/>
  <c r="M149" i="8"/>
  <c r="I149" i="8"/>
  <c r="K149" i="8"/>
  <c r="F149" i="8"/>
  <c r="G137" i="8"/>
  <c r="H137" i="8"/>
  <c r="J137" i="8"/>
  <c r="I137" i="8"/>
  <c r="M137" i="8"/>
  <c r="K137" i="8"/>
  <c r="L137" i="8"/>
  <c r="F137" i="8"/>
  <c r="G125" i="8"/>
  <c r="H125" i="8"/>
  <c r="J125" i="8"/>
  <c r="M125" i="8"/>
  <c r="I125" i="8"/>
  <c r="L125" i="8"/>
  <c r="K125" i="8"/>
  <c r="F125" i="8"/>
  <c r="G113" i="8"/>
  <c r="H113" i="8"/>
  <c r="J113" i="8"/>
  <c r="M113" i="8"/>
  <c r="I113" i="8"/>
  <c r="L113" i="8"/>
  <c r="K113" i="8"/>
  <c r="F113" i="8"/>
  <c r="G101" i="8"/>
  <c r="H101" i="8"/>
  <c r="J101" i="8"/>
  <c r="M101" i="8"/>
  <c r="I101" i="8"/>
  <c r="K101" i="8"/>
  <c r="L101" i="8"/>
  <c r="F101" i="8"/>
  <c r="G89" i="8"/>
  <c r="H89" i="8"/>
  <c r="J89" i="8"/>
  <c r="M89" i="8"/>
  <c r="L89" i="8"/>
  <c r="I89" i="8"/>
  <c r="K89" i="8"/>
  <c r="F89" i="8"/>
  <c r="G77" i="8"/>
  <c r="H77" i="8"/>
  <c r="J77" i="8"/>
  <c r="M77" i="8"/>
  <c r="K77" i="8"/>
  <c r="L77" i="8"/>
  <c r="I77" i="8"/>
  <c r="F77" i="8"/>
  <c r="G65" i="8"/>
  <c r="H65" i="8"/>
  <c r="J65" i="8"/>
  <c r="K65" i="8"/>
  <c r="L65" i="8"/>
  <c r="M65" i="8"/>
  <c r="I65" i="8"/>
  <c r="F65" i="8"/>
  <c r="G53" i="8"/>
  <c r="G58" i="8" s="1"/>
  <c r="H53" i="8"/>
  <c r="H58" i="8" s="1"/>
  <c r="I53" i="8"/>
  <c r="I58" i="8" s="1"/>
  <c r="J53" i="8"/>
  <c r="J58" i="8" s="1"/>
  <c r="K53" i="8"/>
  <c r="K58" i="8" s="1"/>
  <c r="L53" i="8"/>
  <c r="L58" i="8" s="1"/>
  <c r="M53" i="8"/>
  <c r="M58" i="8" s="1"/>
  <c r="F53" i="8"/>
  <c r="I613" i="8"/>
  <c r="G613" i="8"/>
  <c r="H613" i="8"/>
  <c r="J613" i="8"/>
  <c r="K613" i="8"/>
  <c r="F613" i="8"/>
  <c r="M613" i="8"/>
  <c r="I601" i="8"/>
  <c r="K601" i="8"/>
  <c r="L601" i="8"/>
  <c r="M601" i="8"/>
  <c r="G601" i="8"/>
  <c r="J601" i="8"/>
  <c r="H601" i="8"/>
  <c r="F601" i="8"/>
  <c r="I589" i="8"/>
  <c r="L589" i="8"/>
  <c r="M589" i="8"/>
  <c r="G589" i="8"/>
  <c r="H589" i="8"/>
  <c r="J589" i="8"/>
  <c r="K589" i="8"/>
  <c r="F589" i="8"/>
  <c r="I577" i="8"/>
  <c r="G577" i="8"/>
  <c r="H577" i="8"/>
  <c r="J577" i="8"/>
  <c r="K577" i="8"/>
  <c r="M577" i="8"/>
  <c r="L577" i="8"/>
  <c r="F577" i="8"/>
  <c r="I565" i="8"/>
  <c r="K565" i="8"/>
  <c r="G565" i="8"/>
  <c r="M565" i="8"/>
  <c r="F565" i="8"/>
  <c r="L565" i="8"/>
  <c r="I553" i="8"/>
  <c r="L553" i="8"/>
  <c r="M553" i="8"/>
  <c r="H553" i="8"/>
  <c r="J553" i="8"/>
  <c r="K553" i="8"/>
  <c r="G553" i="8"/>
  <c r="F553" i="8"/>
  <c r="I541" i="8"/>
  <c r="G541" i="8"/>
  <c r="H541" i="8"/>
  <c r="J541" i="8"/>
  <c r="K541" i="8"/>
  <c r="L541" i="8"/>
  <c r="M541" i="8"/>
  <c r="F541" i="8"/>
  <c r="I529" i="8"/>
  <c r="K529" i="8"/>
  <c r="G529" i="8"/>
  <c r="J529" i="8"/>
  <c r="H529" i="8"/>
  <c r="M529" i="8"/>
  <c r="L529" i="8"/>
  <c r="F529" i="8"/>
  <c r="I517" i="8"/>
  <c r="L517" i="8"/>
  <c r="M517" i="8"/>
  <c r="K517" i="8"/>
  <c r="G517" i="8"/>
  <c r="H517" i="8"/>
  <c r="J517" i="8"/>
  <c r="F517" i="8"/>
  <c r="I505" i="8"/>
  <c r="G505" i="8"/>
  <c r="H505" i="8"/>
  <c r="J505" i="8"/>
  <c r="K505" i="8"/>
  <c r="L505" i="8"/>
  <c r="M505" i="8"/>
  <c r="F505" i="8"/>
  <c r="I634" i="8"/>
  <c r="G634" i="8"/>
  <c r="H634" i="8"/>
  <c r="J634" i="8"/>
  <c r="K634" i="8"/>
  <c r="M634" i="8"/>
  <c r="L634" i="8"/>
  <c r="F634" i="8"/>
  <c r="K622" i="8"/>
  <c r="L622" i="8"/>
  <c r="M622" i="8"/>
  <c r="H622" i="8"/>
  <c r="G622" i="8"/>
  <c r="I622" i="8"/>
  <c r="J622" i="8"/>
  <c r="F622" i="8"/>
  <c r="K751" i="8"/>
  <c r="L751" i="8"/>
  <c r="M751" i="8"/>
  <c r="G751" i="8"/>
  <c r="H751" i="8"/>
  <c r="F751" i="8"/>
  <c r="I751" i="8"/>
  <c r="K739" i="8"/>
  <c r="L739" i="8"/>
  <c r="M739" i="8"/>
  <c r="I739" i="8"/>
  <c r="J739" i="8"/>
  <c r="F739" i="8"/>
  <c r="H739" i="8"/>
  <c r="K727" i="8"/>
  <c r="L727" i="8"/>
  <c r="J727" i="8"/>
  <c r="M727" i="8"/>
  <c r="H727" i="8"/>
  <c r="I727" i="8"/>
  <c r="F727" i="8"/>
  <c r="K715" i="8"/>
  <c r="L715" i="8"/>
  <c r="G715" i="8"/>
  <c r="H715" i="8"/>
  <c r="I715" i="8"/>
  <c r="J715" i="8"/>
  <c r="F715" i="8"/>
  <c r="K703" i="8"/>
  <c r="L703" i="8"/>
  <c r="I703" i="8"/>
  <c r="G703" i="8"/>
  <c r="H703" i="8"/>
  <c r="J703" i="8"/>
  <c r="F703" i="8"/>
  <c r="M703" i="8"/>
  <c r="K691" i="8"/>
  <c r="L691" i="8"/>
  <c r="J691" i="8"/>
  <c r="M691" i="8"/>
  <c r="F691" i="8"/>
  <c r="G691" i="8"/>
  <c r="H691" i="8"/>
  <c r="I691" i="8"/>
  <c r="K679" i="8"/>
  <c r="L679" i="8"/>
  <c r="G679" i="8"/>
  <c r="H679" i="8"/>
  <c r="I679" i="8"/>
  <c r="M679" i="8"/>
  <c r="J679" i="8"/>
  <c r="F679" i="8"/>
  <c r="K667" i="8"/>
  <c r="L667" i="8"/>
  <c r="G667" i="8"/>
  <c r="I667" i="8"/>
  <c r="H667" i="8"/>
  <c r="J667" i="8"/>
  <c r="M667" i="8"/>
  <c r="F667" i="8"/>
  <c r="K655" i="8"/>
  <c r="L655" i="8"/>
  <c r="M655" i="8"/>
  <c r="G655" i="8"/>
  <c r="H655" i="8"/>
  <c r="J655" i="8"/>
  <c r="I655" i="8"/>
  <c r="F655" i="8"/>
  <c r="K643" i="8"/>
  <c r="L643" i="8"/>
  <c r="M643" i="8"/>
  <c r="G643" i="8"/>
  <c r="H643" i="8"/>
  <c r="I643" i="8"/>
  <c r="J643" i="8"/>
  <c r="F643" i="8"/>
  <c r="G885" i="8"/>
  <c r="H885" i="8"/>
  <c r="I885" i="8"/>
  <c r="F885" i="8"/>
  <c r="J885" i="8"/>
  <c r="G873" i="8"/>
  <c r="H873" i="8"/>
  <c r="I873" i="8"/>
  <c r="F873" i="8"/>
  <c r="M873" i="8"/>
  <c r="G861" i="8"/>
  <c r="H861" i="8"/>
  <c r="I861" i="8"/>
  <c r="M861" i="8"/>
  <c r="F861" i="8"/>
  <c r="L861" i="8"/>
  <c r="G849" i="8"/>
  <c r="H849" i="8"/>
  <c r="I849" i="8"/>
  <c r="L849" i="8"/>
  <c r="M849" i="8"/>
  <c r="F849" i="8"/>
  <c r="K849" i="8"/>
  <c r="G837" i="8"/>
  <c r="H837" i="8"/>
  <c r="I837" i="8"/>
  <c r="K837" i="8"/>
  <c r="L837" i="8"/>
  <c r="M837" i="8"/>
  <c r="F837" i="8"/>
  <c r="J837" i="8"/>
  <c r="I825" i="8"/>
  <c r="J825" i="8"/>
  <c r="K825" i="8"/>
  <c r="H825" i="8"/>
  <c r="L825" i="8"/>
  <c r="M825" i="8"/>
  <c r="F825" i="8"/>
  <c r="G825" i="8"/>
  <c r="I813" i="8"/>
  <c r="J813" i="8"/>
  <c r="K813" i="8"/>
  <c r="F813" i="8"/>
  <c r="G813" i="8"/>
  <c r="L813" i="8"/>
  <c r="M813" i="8"/>
  <c r="I801" i="8"/>
  <c r="J801" i="8"/>
  <c r="K801" i="8"/>
  <c r="G801" i="8"/>
  <c r="H801" i="8"/>
  <c r="L801" i="8"/>
  <c r="M801" i="8"/>
  <c r="F801" i="8"/>
  <c r="I789" i="8"/>
  <c r="J789" i="8"/>
  <c r="K789" i="8"/>
  <c r="H789" i="8"/>
  <c r="L789" i="8"/>
  <c r="M789" i="8"/>
  <c r="F789" i="8"/>
  <c r="G789" i="8"/>
  <c r="I777" i="8"/>
  <c r="J777" i="8"/>
  <c r="K777" i="8"/>
  <c r="F777" i="8"/>
  <c r="G777" i="8"/>
  <c r="H777" i="8"/>
  <c r="I765" i="8"/>
  <c r="J765" i="8"/>
  <c r="K765" i="8"/>
  <c r="G765" i="8"/>
  <c r="H765" i="8"/>
  <c r="L765" i="8"/>
  <c r="M765" i="8"/>
  <c r="F765" i="8"/>
  <c r="G897" i="8"/>
  <c r="H897" i="8"/>
  <c r="I897" i="8"/>
  <c r="F897" i="8"/>
  <c r="J897" i="8"/>
  <c r="K897" i="8"/>
  <c r="F893" i="8"/>
  <c r="F875" i="8"/>
  <c r="F832" i="8"/>
  <c r="F792" i="8"/>
  <c r="F771" i="8"/>
  <c r="F731" i="8"/>
  <c r="F710" i="8"/>
  <c r="F647" i="8"/>
  <c r="F623" i="8"/>
  <c r="F591" i="8"/>
  <c r="F519" i="8"/>
  <c r="F440" i="8"/>
  <c r="F310" i="8"/>
  <c r="F46" i="8"/>
  <c r="I906" i="8"/>
  <c r="H894" i="8"/>
  <c r="J869" i="8"/>
  <c r="L856" i="8"/>
  <c r="K844" i="8"/>
  <c r="J832" i="8"/>
  <c r="M796" i="8"/>
  <c r="M777" i="8"/>
  <c r="K759" i="8"/>
  <c r="H741" i="8"/>
  <c r="M716" i="8"/>
  <c r="G681" i="8"/>
  <c r="L629" i="8"/>
  <c r="I493" i="8"/>
  <c r="K493" i="8"/>
  <c r="G493" i="8"/>
  <c r="H493" i="8"/>
  <c r="J493" i="8"/>
  <c r="M493" i="8"/>
  <c r="L493" i="8"/>
  <c r="F493" i="8"/>
  <c r="M433" i="8"/>
  <c r="H433" i="8"/>
  <c r="G433" i="8"/>
  <c r="I433" i="8"/>
  <c r="J433" i="8"/>
  <c r="K433" i="8"/>
  <c r="L433" i="8"/>
  <c r="J349" i="8"/>
  <c r="K349" i="8"/>
  <c r="L349" i="8"/>
  <c r="G349" i="8"/>
  <c r="H349" i="8"/>
  <c r="I349" i="8"/>
  <c r="M349" i="8"/>
  <c r="F349" i="8"/>
  <c r="J277" i="8"/>
  <c r="K277" i="8"/>
  <c r="L277" i="8"/>
  <c r="G277" i="8"/>
  <c r="I277" i="8"/>
  <c r="H277" i="8"/>
  <c r="M277" i="8"/>
  <c r="F277" i="8"/>
  <c r="G169" i="8"/>
  <c r="H169" i="8"/>
  <c r="K169" i="8"/>
  <c r="L169" i="8"/>
  <c r="I169" i="8"/>
  <c r="J169" i="8"/>
  <c r="M169" i="8"/>
  <c r="K97" i="8"/>
  <c r="L97" i="8"/>
  <c r="G97" i="8"/>
  <c r="H97" i="8"/>
  <c r="I97" i="8"/>
  <c r="J97" i="8"/>
  <c r="M97" i="8"/>
  <c r="F97" i="8"/>
  <c r="G597" i="8"/>
  <c r="H597" i="8"/>
  <c r="M597" i="8"/>
  <c r="K597" i="8"/>
  <c r="L597" i="8"/>
  <c r="I597" i="8"/>
  <c r="J597" i="8"/>
  <c r="F597" i="8"/>
  <c r="G501" i="8"/>
  <c r="H501" i="8"/>
  <c r="M501" i="8"/>
  <c r="J501" i="8"/>
  <c r="I501" i="8"/>
  <c r="K501" i="8"/>
  <c r="L501" i="8"/>
  <c r="F501" i="8"/>
  <c r="J687" i="8"/>
  <c r="G687" i="8"/>
  <c r="H687" i="8"/>
  <c r="K687" i="8"/>
  <c r="M687" i="8"/>
  <c r="I687" i="8"/>
  <c r="L687" i="8"/>
  <c r="I492" i="8"/>
  <c r="J492" i="8"/>
  <c r="K492" i="8"/>
  <c r="G492" i="8"/>
  <c r="H492" i="8"/>
  <c r="L492" i="8"/>
  <c r="M492" i="8"/>
  <c r="F492" i="8"/>
  <c r="J408" i="8"/>
  <c r="L408" i="8"/>
  <c r="M408" i="8"/>
  <c r="I408" i="8"/>
  <c r="G408" i="8"/>
  <c r="H408" i="8"/>
  <c r="K408" i="8"/>
  <c r="F408" i="8"/>
  <c r="G336" i="8"/>
  <c r="I336" i="8"/>
  <c r="L336" i="8"/>
  <c r="M336" i="8"/>
  <c r="K336" i="8"/>
  <c r="H336" i="8"/>
  <c r="F336" i="8"/>
  <c r="J336" i="8"/>
  <c r="G264" i="8"/>
  <c r="I264" i="8"/>
  <c r="L264" i="8"/>
  <c r="M264" i="8"/>
  <c r="K264" i="8"/>
  <c r="H264" i="8"/>
  <c r="J264" i="8"/>
  <c r="F264" i="8"/>
  <c r="K180" i="8"/>
  <c r="K185" i="8" s="1"/>
  <c r="G96" i="8"/>
  <c r="I96" i="8"/>
  <c r="L96" i="8"/>
  <c r="M96" i="8"/>
  <c r="J96" i="8"/>
  <c r="K96" i="8"/>
  <c r="H96" i="8"/>
  <c r="F96" i="8"/>
  <c r="M572" i="8"/>
  <c r="H572" i="8"/>
  <c r="G572" i="8"/>
  <c r="I572" i="8"/>
  <c r="J572" i="8"/>
  <c r="K572" i="8"/>
  <c r="L572" i="8"/>
  <c r="F572" i="8"/>
  <c r="J734" i="8"/>
  <c r="K734" i="8"/>
  <c r="L734" i="8"/>
  <c r="H734" i="8"/>
  <c r="I734" i="8"/>
  <c r="M734" i="8"/>
  <c r="G734" i="8"/>
  <c r="G10" i="8"/>
  <c r="H10" i="8"/>
  <c r="I10" i="8"/>
  <c r="J10" i="8"/>
  <c r="K10" i="8"/>
  <c r="L10" i="8"/>
  <c r="M10" i="8"/>
  <c r="F10" i="8"/>
  <c r="I431" i="8"/>
  <c r="K431" i="8"/>
  <c r="G431" i="8"/>
  <c r="H431" i="8"/>
  <c r="J431" i="8"/>
  <c r="M431" i="8"/>
  <c r="F431" i="8"/>
  <c r="L431" i="8"/>
  <c r="L323" i="8"/>
  <c r="M323" i="8"/>
  <c r="G323" i="8"/>
  <c r="H323" i="8"/>
  <c r="K323" i="8"/>
  <c r="I323" i="8"/>
  <c r="J323" i="8"/>
  <c r="F323" i="8"/>
  <c r="L227" i="8"/>
  <c r="M227" i="8"/>
  <c r="G227" i="8"/>
  <c r="H227" i="8"/>
  <c r="I227" i="8"/>
  <c r="K227" i="8"/>
  <c r="J227" i="8"/>
  <c r="F227" i="8"/>
  <c r="M131" i="8"/>
  <c r="G131" i="8"/>
  <c r="H131" i="8"/>
  <c r="I131" i="8"/>
  <c r="L131" i="8"/>
  <c r="J131" i="8"/>
  <c r="K131" i="8"/>
  <c r="H595" i="8"/>
  <c r="I595" i="8"/>
  <c r="J595" i="8"/>
  <c r="G595" i="8"/>
  <c r="K595" i="8"/>
  <c r="L595" i="8"/>
  <c r="M595" i="8"/>
  <c r="F595" i="8"/>
  <c r="H535" i="8"/>
  <c r="I535" i="8"/>
  <c r="J535" i="8"/>
  <c r="M535" i="8"/>
  <c r="K535" i="8"/>
  <c r="L535" i="8"/>
  <c r="G535" i="8"/>
  <c r="F535" i="8"/>
  <c r="H709" i="8"/>
  <c r="L709" i="8"/>
  <c r="K709" i="8"/>
  <c r="M709" i="8"/>
  <c r="J709" i="8"/>
  <c r="G709" i="8"/>
  <c r="I709" i="8"/>
  <c r="F709" i="8"/>
  <c r="G649" i="8"/>
  <c r="H649" i="8"/>
  <c r="L649" i="8"/>
  <c r="I649" i="8"/>
  <c r="J649" i="8"/>
  <c r="M649" i="8"/>
  <c r="K649" i="8"/>
  <c r="F649" i="8"/>
  <c r="H855" i="8"/>
  <c r="I855" i="8"/>
  <c r="J855" i="8"/>
  <c r="K855" i="8"/>
  <c r="M855" i="8"/>
  <c r="G855" i="8"/>
  <c r="J807" i="8"/>
  <c r="G807" i="8"/>
  <c r="I807" i="8"/>
  <c r="K807" i="8"/>
  <c r="L807" i="8"/>
  <c r="M807" i="8"/>
  <c r="J783" i="8"/>
  <c r="H783" i="8"/>
  <c r="I783" i="8"/>
  <c r="K783" i="8"/>
  <c r="L783" i="8"/>
  <c r="G783" i="8"/>
  <c r="K466" i="8"/>
  <c r="L466" i="8"/>
  <c r="M466" i="8"/>
  <c r="I466" i="8"/>
  <c r="J466" i="8"/>
  <c r="G466" i="8"/>
  <c r="H466" i="8"/>
  <c r="F466" i="8"/>
  <c r="G358" i="8"/>
  <c r="H358" i="8"/>
  <c r="I358" i="8"/>
  <c r="K358" i="8"/>
  <c r="J358" i="8"/>
  <c r="L358" i="8"/>
  <c r="M358" i="8"/>
  <c r="G238" i="8"/>
  <c r="H238" i="8"/>
  <c r="I238" i="8"/>
  <c r="J238" i="8"/>
  <c r="K238" i="8"/>
  <c r="L238" i="8"/>
  <c r="M238" i="8"/>
  <c r="F238" i="8"/>
  <c r="K28" i="8"/>
  <c r="L28" i="8"/>
  <c r="G28" i="8"/>
  <c r="H28" i="8"/>
  <c r="I28" i="8"/>
  <c r="J28" i="8"/>
  <c r="M28" i="8"/>
  <c r="F28" i="8"/>
  <c r="H439" i="8"/>
  <c r="I439" i="8"/>
  <c r="J439" i="8"/>
  <c r="L439" i="8"/>
  <c r="G439" i="8"/>
  <c r="K439" i="8"/>
  <c r="M439" i="8"/>
  <c r="H367" i="8"/>
  <c r="K367" i="8"/>
  <c r="L367" i="8"/>
  <c r="J367" i="8"/>
  <c r="M367" i="8"/>
  <c r="G367" i="8"/>
  <c r="I367" i="8"/>
  <c r="F367" i="8"/>
  <c r="H283" i="8"/>
  <c r="K283" i="8"/>
  <c r="L283" i="8"/>
  <c r="G283" i="8"/>
  <c r="I283" i="8"/>
  <c r="J283" i="8"/>
  <c r="M283" i="8"/>
  <c r="F283" i="8"/>
  <c r="G223" i="8"/>
  <c r="H223" i="8"/>
  <c r="K223" i="8"/>
  <c r="L223" i="8"/>
  <c r="I223" i="8"/>
  <c r="J223" i="8"/>
  <c r="M223" i="8"/>
  <c r="F223" i="8"/>
  <c r="H151" i="8"/>
  <c r="L151" i="8"/>
  <c r="M151" i="8"/>
  <c r="G151" i="8"/>
  <c r="I151" i="8"/>
  <c r="J151" i="8"/>
  <c r="K151" i="8"/>
  <c r="F151" i="8"/>
  <c r="H67" i="8"/>
  <c r="I67" i="8"/>
  <c r="K67" i="8"/>
  <c r="L67" i="8"/>
  <c r="M67" i="8"/>
  <c r="J67" i="8"/>
  <c r="G67" i="8"/>
  <c r="F67" i="8"/>
  <c r="L567" i="8"/>
  <c r="M567" i="8"/>
  <c r="G567" i="8"/>
  <c r="H567" i="8"/>
  <c r="I567" i="8"/>
  <c r="J567" i="8"/>
  <c r="K567" i="8"/>
  <c r="L636" i="8"/>
  <c r="M636" i="8"/>
  <c r="G636" i="8"/>
  <c r="K636" i="8"/>
  <c r="H636" i="8"/>
  <c r="I636" i="8"/>
  <c r="J636" i="8"/>
  <c r="F636" i="8"/>
  <c r="I717" i="8"/>
  <c r="J717" i="8"/>
  <c r="L717" i="8"/>
  <c r="H717" i="8"/>
  <c r="K717" i="8"/>
  <c r="M717" i="8"/>
  <c r="F717" i="8"/>
  <c r="I657" i="8"/>
  <c r="J657" i="8"/>
  <c r="K657" i="8"/>
  <c r="L657" i="8"/>
  <c r="H657" i="8"/>
  <c r="M657" i="8"/>
  <c r="G657" i="8"/>
  <c r="F657" i="8"/>
  <c r="L863" i="8"/>
  <c r="M863" i="8"/>
  <c r="G863" i="8"/>
  <c r="H863" i="8"/>
  <c r="I863" i="8"/>
  <c r="J863" i="8"/>
  <c r="G815" i="8"/>
  <c r="H815" i="8"/>
  <c r="I815" i="8"/>
  <c r="J815" i="8"/>
  <c r="K815" i="8"/>
  <c r="G779" i="8"/>
  <c r="H779" i="8"/>
  <c r="I779" i="8"/>
  <c r="J779" i="8"/>
  <c r="K779" i="8"/>
  <c r="M779" i="8"/>
  <c r="L779" i="8"/>
  <c r="F795" i="8"/>
  <c r="F734" i="8"/>
  <c r="F651" i="8"/>
  <c r="M2" i="8"/>
  <c r="L2" i="8"/>
  <c r="J2" i="8"/>
  <c r="I2" i="8"/>
  <c r="H2" i="8"/>
  <c r="K2" i="8"/>
  <c r="G2" i="8"/>
  <c r="F2" i="8"/>
  <c r="H49" i="8"/>
  <c r="I49" i="8"/>
  <c r="K49" i="8"/>
  <c r="L49" i="8"/>
  <c r="M49" i="8"/>
  <c r="G49" i="8"/>
  <c r="J49" i="8"/>
  <c r="F49" i="8"/>
  <c r="H37" i="8"/>
  <c r="I37" i="8"/>
  <c r="K37" i="8"/>
  <c r="L37" i="8"/>
  <c r="M37" i="8"/>
  <c r="G37" i="8"/>
  <c r="J37" i="8"/>
  <c r="F37" i="8"/>
  <c r="H25" i="8"/>
  <c r="I25" i="8"/>
  <c r="K25" i="8"/>
  <c r="L25" i="8"/>
  <c r="M25" i="8"/>
  <c r="J25" i="8"/>
  <c r="G25" i="8"/>
  <c r="F25" i="8"/>
  <c r="G496" i="8"/>
  <c r="L496" i="8"/>
  <c r="I496" i="8"/>
  <c r="H496" i="8"/>
  <c r="J496" i="8"/>
  <c r="K496" i="8"/>
  <c r="M496" i="8"/>
  <c r="G484" i="8"/>
  <c r="L484" i="8"/>
  <c r="J484" i="8"/>
  <c r="K484" i="8"/>
  <c r="M484" i="8"/>
  <c r="H484" i="8"/>
  <c r="I484" i="8"/>
  <c r="G472" i="8"/>
  <c r="L472" i="8"/>
  <c r="H472" i="8"/>
  <c r="I472" i="8"/>
  <c r="J472" i="8"/>
  <c r="M472" i="8"/>
  <c r="K472" i="8"/>
  <c r="G460" i="8"/>
  <c r="L460" i="8"/>
  <c r="I460" i="8"/>
  <c r="K460" i="8"/>
  <c r="M460" i="8"/>
  <c r="H460" i="8"/>
  <c r="J460" i="8"/>
  <c r="G448" i="8"/>
  <c r="L448" i="8"/>
  <c r="J448" i="8"/>
  <c r="K448" i="8"/>
  <c r="M448" i="8"/>
  <c r="H448" i="8"/>
  <c r="I448" i="8"/>
  <c r="F448" i="8"/>
  <c r="G436" i="8"/>
  <c r="L436" i="8"/>
  <c r="H436" i="8"/>
  <c r="I436" i="8"/>
  <c r="J436" i="8"/>
  <c r="M436" i="8"/>
  <c r="F436" i="8"/>
  <c r="K436" i="8"/>
  <c r="K424" i="8"/>
  <c r="L424" i="8"/>
  <c r="M424" i="8"/>
  <c r="I424" i="8"/>
  <c r="J424" i="8"/>
  <c r="H424" i="8"/>
  <c r="F424" i="8"/>
  <c r="G424" i="8"/>
  <c r="H412" i="8"/>
  <c r="I412" i="8"/>
  <c r="G412" i="8"/>
  <c r="J412" i="8"/>
  <c r="K412" i="8"/>
  <c r="F412" i="8"/>
  <c r="L412" i="8"/>
  <c r="G400" i="8"/>
  <c r="H400" i="8"/>
  <c r="I400" i="8"/>
  <c r="J400" i="8"/>
  <c r="K400" i="8"/>
  <c r="L400" i="8"/>
  <c r="M400" i="8"/>
  <c r="F400" i="8"/>
  <c r="M388" i="8"/>
  <c r="H388" i="8"/>
  <c r="I388" i="8"/>
  <c r="J388" i="8"/>
  <c r="K388" i="8"/>
  <c r="L388" i="8"/>
  <c r="G388" i="8"/>
  <c r="F388" i="8"/>
  <c r="M376" i="8"/>
  <c r="H376" i="8"/>
  <c r="I376" i="8"/>
  <c r="G376" i="8"/>
  <c r="J376" i="8"/>
  <c r="L376" i="8"/>
  <c r="K376" i="8"/>
  <c r="F376" i="8"/>
  <c r="M364" i="8"/>
  <c r="H364" i="8"/>
  <c r="I364" i="8"/>
  <c r="L364" i="8"/>
  <c r="G364" i="8"/>
  <c r="J364" i="8"/>
  <c r="K364" i="8"/>
  <c r="F364" i="8"/>
  <c r="M352" i="8"/>
  <c r="H352" i="8"/>
  <c r="I352" i="8"/>
  <c r="G352" i="8"/>
  <c r="J352" i="8"/>
  <c r="L352" i="8"/>
  <c r="K352" i="8"/>
  <c r="F352" i="8"/>
  <c r="M340" i="8"/>
  <c r="H340" i="8"/>
  <c r="I340" i="8"/>
  <c r="L340" i="8"/>
  <c r="G340" i="8"/>
  <c r="J340" i="8"/>
  <c r="K340" i="8"/>
  <c r="F340" i="8"/>
  <c r="M328" i="8"/>
  <c r="H328" i="8"/>
  <c r="I328" i="8"/>
  <c r="G328" i="8"/>
  <c r="J328" i="8"/>
  <c r="K328" i="8"/>
  <c r="L328" i="8"/>
  <c r="F328" i="8"/>
  <c r="M316" i="8"/>
  <c r="H316" i="8"/>
  <c r="I316" i="8"/>
  <c r="L316" i="8"/>
  <c r="G316" i="8"/>
  <c r="J316" i="8"/>
  <c r="F316" i="8"/>
  <c r="K316" i="8"/>
  <c r="M304" i="8"/>
  <c r="H304" i="8"/>
  <c r="I304" i="8"/>
  <c r="G304" i="8"/>
  <c r="J304" i="8"/>
  <c r="L304" i="8"/>
  <c r="K304" i="8"/>
  <c r="F304" i="8"/>
  <c r="M292" i="8"/>
  <c r="H292" i="8"/>
  <c r="I292" i="8"/>
  <c r="L292" i="8"/>
  <c r="G292" i="8"/>
  <c r="J292" i="8"/>
  <c r="K292" i="8"/>
  <c r="F292" i="8"/>
  <c r="M280" i="8"/>
  <c r="H280" i="8"/>
  <c r="I280" i="8"/>
  <c r="G280" i="8"/>
  <c r="J280" i="8"/>
  <c r="K280" i="8"/>
  <c r="L280" i="8"/>
  <c r="F280" i="8"/>
  <c r="M268" i="8"/>
  <c r="H268" i="8"/>
  <c r="I268" i="8"/>
  <c r="L268" i="8"/>
  <c r="G268" i="8"/>
  <c r="J268" i="8"/>
  <c r="K268" i="8"/>
  <c r="F268" i="8"/>
  <c r="M256" i="8"/>
  <c r="H256" i="8"/>
  <c r="I256" i="8"/>
  <c r="G256" i="8"/>
  <c r="J256" i="8"/>
  <c r="L256" i="8"/>
  <c r="K256" i="8"/>
  <c r="F256" i="8"/>
  <c r="M244" i="8"/>
  <c r="H244" i="8"/>
  <c r="I244" i="8"/>
  <c r="K244" i="8"/>
  <c r="L244" i="8"/>
  <c r="G244" i="8"/>
  <c r="J244" i="8"/>
  <c r="F244" i="8"/>
  <c r="M232" i="8"/>
  <c r="H232" i="8"/>
  <c r="I232" i="8"/>
  <c r="J232" i="8"/>
  <c r="K232" i="8"/>
  <c r="L232" i="8"/>
  <c r="G232" i="8"/>
  <c r="F232" i="8"/>
  <c r="M220" i="8"/>
  <c r="H220" i="8"/>
  <c r="I220" i="8"/>
  <c r="G220" i="8"/>
  <c r="J220" i="8"/>
  <c r="K220" i="8"/>
  <c r="L220" i="8"/>
  <c r="F220" i="8"/>
  <c r="M208" i="8"/>
  <c r="H208" i="8"/>
  <c r="I208" i="8"/>
  <c r="G208" i="8"/>
  <c r="J208" i="8"/>
  <c r="K208" i="8"/>
  <c r="L208" i="8"/>
  <c r="F208" i="8"/>
  <c r="M196" i="8"/>
  <c r="H196" i="8"/>
  <c r="I196" i="8"/>
  <c r="G196" i="8"/>
  <c r="J196" i="8"/>
  <c r="K196" i="8"/>
  <c r="L196" i="8"/>
  <c r="F196" i="8"/>
  <c r="G172" i="8"/>
  <c r="G177" i="8" s="1"/>
  <c r="G182" i="8" s="1"/>
  <c r="H172" i="8"/>
  <c r="H177" i="8" s="1"/>
  <c r="H182" i="8" s="1"/>
  <c r="I172" i="8"/>
  <c r="I177" i="8" s="1"/>
  <c r="J172" i="8"/>
  <c r="J177" i="8" s="1"/>
  <c r="J182" i="8" s="1"/>
  <c r="K172" i="8"/>
  <c r="K177" i="8" s="1"/>
  <c r="K182" i="8" s="1"/>
  <c r="L172" i="8"/>
  <c r="L177" i="8" s="1"/>
  <c r="M172" i="8"/>
  <c r="M177" i="8" s="1"/>
  <c r="F172" i="8"/>
  <c r="H160" i="8"/>
  <c r="M160" i="8"/>
  <c r="F160" i="8"/>
  <c r="I148" i="8"/>
  <c r="J148" i="8"/>
  <c r="G148" i="8"/>
  <c r="H148" i="8"/>
  <c r="K148" i="8"/>
  <c r="L148" i="8"/>
  <c r="M148" i="8"/>
  <c r="F148" i="8"/>
  <c r="I136" i="8"/>
  <c r="J136" i="8"/>
  <c r="H136" i="8"/>
  <c r="K136" i="8"/>
  <c r="L136" i="8"/>
  <c r="M136" i="8"/>
  <c r="G136" i="8"/>
  <c r="F136" i="8"/>
  <c r="H124" i="8"/>
  <c r="I124" i="8"/>
  <c r="J124" i="8"/>
  <c r="G124" i="8"/>
  <c r="M124" i="8"/>
  <c r="K124" i="8"/>
  <c r="L124" i="8"/>
  <c r="F124" i="8"/>
  <c r="H112" i="8"/>
  <c r="I112" i="8"/>
  <c r="J112" i="8"/>
  <c r="K112" i="8"/>
  <c r="M112" i="8"/>
  <c r="G112" i="8"/>
  <c r="L112" i="8"/>
  <c r="F112" i="8"/>
  <c r="H100" i="8"/>
  <c r="I100" i="8"/>
  <c r="J100" i="8"/>
  <c r="K100" i="8"/>
  <c r="L100" i="8"/>
  <c r="M100" i="8"/>
  <c r="G100" i="8"/>
  <c r="F100" i="8"/>
  <c r="H88" i="8"/>
  <c r="I88" i="8"/>
  <c r="J88" i="8"/>
  <c r="K88" i="8"/>
  <c r="G88" i="8"/>
  <c r="L88" i="8"/>
  <c r="M88" i="8"/>
  <c r="F88" i="8"/>
  <c r="H76" i="8"/>
  <c r="I76" i="8"/>
  <c r="J76" i="8"/>
  <c r="K76" i="8"/>
  <c r="G76" i="8"/>
  <c r="M76" i="8"/>
  <c r="L76" i="8"/>
  <c r="F76" i="8"/>
  <c r="G64" i="8"/>
  <c r="H64" i="8"/>
  <c r="I64" i="8"/>
  <c r="J64" i="8"/>
  <c r="K64" i="8"/>
  <c r="M64" i="8"/>
  <c r="L64" i="8"/>
  <c r="F64" i="8"/>
  <c r="K52" i="8"/>
  <c r="K57" i="8" s="1"/>
  <c r="L52" i="8"/>
  <c r="L57" i="8" s="1"/>
  <c r="G52" i="8"/>
  <c r="G57" i="8" s="1"/>
  <c r="H52" i="8"/>
  <c r="H57" i="8" s="1"/>
  <c r="I52" i="8"/>
  <c r="I57" i="8" s="1"/>
  <c r="J52" i="8"/>
  <c r="J57" i="8" s="1"/>
  <c r="M52" i="8"/>
  <c r="M57" i="8" s="1"/>
  <c r="F52" i="8"/>
  <c r="I612" i="8"/>
  <c r="J612" i="8"/>
  <c r="K612" i="8"/>
  <c r="H612" i="8"/>
  <c r="M612" i="8"/>
  <c r="G612" i="8"/>
  <c r="L612" i="8"/>
  <c r="F612" i="8"/>
  <c r="I600" i="8"/>
  <c r="J600" i="8"/>
  <c r="K600" i="8"/>
  <c r="G600" i="8"/>
  <c r="H600" i="8"/>
  <c r="L600" i="8"/>
  <c r="M600" i="8"/>
  <c r="F600" i="8"/>
  <c r="I588" i="8"/>
  <c r="J588" i="8"/>
  <c r="K588" i="8"/>
  <c r="M588" i="8"/>
  <c r="L588" i="8"/>
  <c r="H588" i="8"/>
  <c r="F588" i="8"/>
  <c r="I576" i="8"/>
  <c r="J576" i="8"/>
  <c r="K576" i="8"/>
  <c r="G576" i="8"/>
  <c r="H576" i="8"/>
  <c r="L576" i="8"/>
  <c r="M576" i="8"/>
  <c r="F576" i="8"/>
  <c r="I564" i="8"/>
  <c r="J564" i="8"/>
  <c r="K564" i="8"/>
  <c r="G564" i="8"/>
  <c r="H564" i="8"/>
  <c r="L564" i="8"/>
  <c r="M564" i="8"/>
  <c r="F564" i="8"/>
  <c r="I552" i="8"/>
  <c r="J552" i="8"/>
  <c r="K552" i="8"/>
  <c r="M552" i="8"/>
  <c r="G552" i="8"/>
  <c r="H552" i="8"/>
  <c r="L552" i="8"/>
  <c r="F552" i="8"/>
  <c r="I540" i="8"/>
  <c r="J540" i="8"/>
  <c r="K540" i="8"/>
  <c r="G540" i="8"/>
  <c r="H540" i="8"/>
  <c r="L540" i="8"/>
  <c r="M540" i="8"/>
  <c r="F540" i="8"/>
  <c r="I528" i="8"/>
  <c r="J528" i="8"/>
  <c r="K528" i="8"/>
  <c r="G528" i="8"/>
  <c r="H528" i="8"/>
  <c r="L528" i="8"/>
  <c r="M528" i="8"/>
  <c r="F528" i="8"/>
  <c r="I516" i="8"/>
  <c r="J516" i="8"/>
  <c r="K516" i="8"/>
  <c r="M516" i="8"/>
  <c r="H516" i="8"/>
  <c r="G516" i="8"/>
  <c r="L516" i="8"/>
  <c r="F516" i="8"/>
  <c r="I504" i="8"/>
  <c r="J504" i="8"/>
  <c r="K504" i="8"/>
  <c r="L504" i="8"/>
  <c r="M504" i="8"/>
  <c r="G504" i="8"/>
  <c r="H504" i="8"/>
  <c r="F504" i="8"/>
  <c r="I633" i="8"/>
  <c r="J633" i="8"/>
  <c r="K633" i="8"/>
  <c r="L633" i="8"/>
  <c r="G633" i="8"/>
  <c r="M633" i="8"/>
  <c r="H633" i="8"/>
  <c r="F633" i="8"/>
  <c r="G762" i="8"/>
  <c r="H762" i="8"/>
  <c r="M762" i="8"/>
  <c r="K762" i="8"/>
  <c r="L762" i="8"/>
  <c r="I762" i="8"/>
  <c r="J762" i="8"/>
  <c r="G750" i="8"/>
  <c r="H750" i="8"/>
  <c r="M750" i="8"/>
  <c r="I750" i="8"/>
  <c r="J750" i="8"/>
  <c r="L750" i="8"/>
  <c r="K750" i="8"/>
  <c r="G738" i="8"/>
  <c r="H738" i="8"/>
  <c r="M738" i="8"/>
  <c r="I738" i="8"/>
  <c r="J738" i="8"/>
  <c r="K738" i="8"/>
  <c r="L738" i="8"/>
  <c r="G726" i="8"/>
  <c r="I726" i="8"/>
  <c r="M726" i="8"/>
  <c r="K726" i="8"/>
  <c r="H726" i="8"/>
  <c r="G714" i="8"/>
  <c r="I714" i="8"/>
  <c r="M714" i="8"/>
  <c r="L714" i="8"/>
  <c r="H714" i="8"/>
  <c r="J714" i="8"/>
  <c r="K714" i="8"/>
  <c r="G702" i="8"/>
  <c r="V702" i="8" s="1"/>
  <c r="I702" i="8"/>
  <c r="M702" i="8"/>
  <c r="H702" i="8"/>
  <c r="J702" i="8"/>
  <c r="K702" i="8"/>
  <c r="G690" i="8"/>
  <c r="I690" i="8"/>
  <c r="M690" i="8"/>
  <c r="H690" i="8"/>
  <c r="K690" i="8"/>
  <c r="J690" i="8"/>
  <c r="L690" i="8"/>
  <c r="G678" i="8"/>
  <c r="I678" i="8"/>
  <c r="M678" i="8"/>
  <c r="L678" i="8"/>
  <c r="H678" i="8"/>
  <c r="K678" i="8"/>
  <c r="J678" i="8"/>
  <c r="G666" i="8"/>
  <c r="I666" i="8"/>
  <c r="M666" i="8"/>
  <c r="H666" i="8"/>
  <c r="J666" i="8"/>
  <c r="K666" i="8"/>
  <c r="L666" i="8"/>
  <c r="G654" i="8"/>
  <c r="H654" i="8"/>
  <c r="I654" i="8"/>
  <c r="M654" i="8"/>
  <c r="K654" i="8"/>
  <c r="L654" i="8"/>
  <c r="J654" i="8"/>
  <c r="G642" i="8"/>
  <c r="H642" i="8"/>
  <c r="I642" i="8"/>
  <c r="M642" i="8"/>
  <c r="L642" i="8"/>
  <c r="I884" i="8"/>
  <c r="J884" i="8"/>
  <c r="K884" i="8"/>
  <c r="L884" i="8"/>
  <c r="F884" i="8"/>
  <c r="G884" i="8"/>
  <c r="M884" i="8"/>
  <c r="I872" i="8"/>
  <c r="J872" i="8"/>
  <c r="K872" i="8"/>
  <c r="L872" i="8"/>
  <c r="F872" i="8"/>
  <c r="H872" i="8"/>
  <c r="M872" i="8"/>
  <c r="I860" i="8"/>
  <c r="J860" i="8"/>
  <c r="K860" i="8"/>
  <c r="L860" i="8"/>
  <c r="F860" i="8"/>
  <c r="G860" i="8"/>
  <c r="H860" i="8"/>
  <c r="I848" i="8"/>
  <c r="J848" i="8"/>
  <c r="K848" i="8"/>
  <c r="L848" i="8"/>
  <c r="F848" i="8"/>
  <c r="G848" i="8"/>
  <c r="I836" i="8"/>
  <c r="J836" i="8"/>
  <c r="K836" i="8"/>
  <c r="L836" i="8"/>
  <c r="F836" i="8"/>
  <c r="K824" i="8"/>
  <c r="I824" i="8"/>
  <c r="J824" i="8"/>
  <c r="L824" i="8"/>
  <c r="M824" i="8"/>
  <c r="G824" i="8"/>
  <c r="F824" i="8"/>
  <c r="H824" i="8"/>
  <c r="K812" i="8"/>
  <c r="G812" i="8"/>
  <c r="H812" i="8"/>
  <c r="J812" i="8"/>
  <c r="L812" i="8"/>
  <c r="M812" i="8"/>
  <c r="F812" i="8"/>
  <c r="I812" i="8"/>
  <c r="K800" i="8"/>
  <c r="G800" i="8"/>
  <c r="H800" i="8"/>
  <c r="F800" i="8"/>
  <c r="I800" i="8"/>
  <c r="J800" i="8"/>
  <c r="M800" i="8"/>
  <c r="K788" i="8"/>
  <c r="I788" i="8"/>
  <c r="J788" i="8"/>
  <c r="L788" i="8"/>
  <c r="M788" i="8"/>
  <c r="F788" i="8"/>
  <c r="G788" i="8"/>
  <c r="K776" i="8"/>
  <c r="G776" i="8"/>
  <c r="H776" i="8"/>
  <c r="J776" i="8"/>
  <c r="L776" i="8"/>
  <c r="M776" i="8"/>
  <c r="F776" i="8"/>
  <c r="F892" i="8"/>
  <c r="F852" i="8"/>
  <c r="F831" i="8"/>
  <c r="F791" i="8"/>
  <c r="F726" i="8"/>
  <c r="F708" i="8"/>
  <c r="F687" i="8"/>
  <c r="F642" i="8"/>
  <c r="F618" i="8"/>
  <c r="F590" i="8"/>
  <c r="F554" i="8"/>
  <c r="F518" i="8"/>
  <c r="F439" i="8"/>
  <c r="F377" i="8"/>
  <c r="F309" i="8"/>
  <c r="F45" i="8"/>
  <c r="J881" i="8"/>
  <c r="K856" i="8"/>
  <c r="J844" i="8"/>
  <c r="I832" i="8"/>
  <c r="L814" i="8"/>
  <c r="L795" i="8"/>
  <c r="L777" i="8"/>
  <c r="I759" i="8"/>
  <c r="G741" i="8"/>
  <c r="M715" i="8"/>
  <c r="L670" i="8"/>
  <c r="L613" i="8"/>
  <c r="J512" i="8"/>
  <c r="H325" i="8"/>
  <c r="G12" i="8"/>
  <c r="I12" i="8"/>
  <c r="J12" i="8"/>
  <c r="K12" i="8"/>
  <c r="L12" i="8"/>
  <c r="M12" i="8"/>
  <c r="H12" i="8"/>
  <c r="F12" i="8"/>
  <c r="I445" i="8"/>
  <c r="L445" i="8"/>
  <c r="M445" i="8"/>
  <c r="G445" i="8"/>
  <c r="J445" i="8"/>
  <c r="H445" i="8"/>
  <c r="K445" i="8"/>
  <c r="F445" i="8"/>
  <c r="J337" i="8"/>
  <c r="K337" i="8"/>
  <c r="L337" i="8"/>
  <c r="I337" i="8"/>
  <c r="M337" i="8"/>
  <c r="G337" i="8"/>
  <c r="H337" i="8"/>
  <c r="J229" i="8"/>
  <c r="K229" i="8"/>
  <c r="L229" i="8"/>
  <c r="M229" i="8"/>
  <c r="G229" i="8"/>
  <c r="H229" i="8"/>
  <c r="I229" i="8"/>
  <c r="F229" i="8"/>
  <c r="K145" i="8"/>
  <c r="L145" i="8"/>
  <c r="G145" i="8"/>
  <c r="H145" i="8"/>
  <c r="I145" i="8"/>
  <c r="J145" i="8"/>
  <c r="M145" i="8"/>
  <c r="F145" i="8"/>
  <c r="H61" i="8"/>
  <c r="I61" i="8"/>
  <c r="F61" i="8"/>
  <c r="G525" i="8"/>
  <c r="H525" i="8"/>
  <c r="M525" i="8"/>
  <c r="K525" i="8"/>
  <c r="L525" i="8"/>
  <c r="J525" i="8"/>
  <c r="F525" i="8"/>
  <c r="I525" i="8"/>
  <c r="J663" i="8"/>
  <c r="I663" i="8"/>
  <c r="K663" i="8"/>
  <c r="L663" i="8"/>
  <c r="M663" i="8"/>
  <c r="H663" i="8"/>
  <c r="G663" i="8"/>
  <c r="F109" i="8"/>
  <c r="I480" i="8"/>
  <c r="J480" i="8"/>
  <c r="K480" i="8"/>
  <c r="M480" i="8"/>
  <c r="G480" i="8"/>
  <c r="H480" i="8"/>
  <c r="F480" i="8"/>
  <c r="J396" i="8"/>
  <c r="K396" i="8"/>
  <c r="L396" i="8"/>
  <c r="M396" i="8"/>
  <c r="G396" i="8"/>
  <c r="H396" i="8"/>
  <c r="I396" i="8"/>
  <c r="F396" i="8"/>
  <c r="G276" i="8"/>
  <c r="I276" i="8"/>
  <c r="L276" i="8"/>
  <c r="M276" i="8"/>
  <c r="H276" i="8"/>
  <c r="J276" i="8"/>
  <c r="K276" i="8"/>
  <c r="F276" i="8"/>
  <c r="G204" i="8"/>
  <c r="H204" i="8"/>
  <c r="I204" i="8"/>
  <c r="L204" i="8"/>
  <c r="M204" i="8"/>
  <c r="J204" i="8"/>
  <c r="K204" i="8"/>
  <c r="F204" i="8"/>
  <c r="G108" i="8"/>
  <c r="I108" i="8"/>
  <c r="L108" i="8"/>
  <c r="M108" i="8"/>
  <c r="K108" i="8"/>
  <c r="H108" i="8"/>
  <c r="J108" i="8"/>
  <c r="M608" i="8"/>
  <c r="H608" i="8"/>
  <c r="G608" i="8"/>
  <c r="I608" i="8"/>
  <c r="J608" i="8"/>
  <c r="L608" i="8"/>
  <c r="K608" i="8"/>
  <c r="F608" i="8"/>
  <c r="M548" i="8"/>
  <c r="H548" i="8"/>
  <c r="K548" i="8"/>
  <c r="L548" i="8"/>
  <c r="J548" i="8"/>
  <c r="G548" i="8"/>
  <c r="I548" i="8"/>
  <c r="F548" i="8"/>
  <c r="J746" i="8"/>
  <c r="K746" i="8"/>
  <c r="L746" i="8"/>
  <c r="G746" i="8"/>
  <c r="H746" i="8"/>
  <c r="I746" i="8"/>
  <c r="J686" i="8"/>
  <c r="K686" i="8"/>
  <c r="M686" i="8"/>
  <c r="I686" i="8"/>
  <c r="L686" i="8"/>
  <c r="G686" i="8"/>
  <c r="H686" i="8"/>
  <c r="J650" i="8"/>
  <c r="K650" i="8"/>
  <c r="L650" i="8"/>
  <c r="M650" i="8"/>
  <c r="H650" i="8"/>
  <c r="G650" i="8"/>
  <c r="I650" i="8"/>
  <c r="M868" i="8"/>
  <c r="G868" i="8"/>
  <c r="H868" i="8"/>
  <c r="J868" i="8"/>
  <c r="K868" i="8"/>
  <c r="H820" i="8"/>
  <c r="I820" i="8"/>
  <c r="J820" i="8"/>
  <c r="G820" i="8"/>
  <c r="K820" i="8"/>
  <c r="L820" i="8"/>
  <c r="M820" i="8"/>
  <c r="K808" i="8"/>
  <c r="G44" i="8"/>
  <c r="H44" i="8"/>
  <c r="J44" i="8"/>
  <c r="K44" i="8"/>
  <c r="L44" i="8"/>
  <c r="M44" i="8"/>
  <c r="I44" i="8"/>
  <c r="F44" i="8"/>
  <c r="G407" i="8"/>
  <c r="H407" i="8"/>
  <c r="I407" i="8"/>
  <c r="J407" i="8"/>
  <c r="K407" i="8"/>
  <c r="L407" i="8"/>
  <c r="M407" i="8"/>
  <c r="F407" i="8"/>
  <c r="L311" i="8"/>
  <c r="M311" i="8"/>
  <c r="G311" i="8"/>
  <c r="H311" i="8"/>
  <c r="I311" i="8"/>
  <c r="K311" i="8"/>
  <c r="J311" i="8"/>
  <c r="F311" i="8"/>
  <c r="L191" i="8"/>
  <c r="M191" i="8"/>
  <c r="G191" i="8"/>
  <c r="H191" i="8"/>
  <c r="I191" i="8"/>
  <c r="J191" i="8"/>
  <c r="K191" i="8"/>
  <c r="F191" i="8"/>
  <c r="M83" i="8"/>
  <c r="G83" i="8"/>
  <c r="H83" i="8"/>
  <c r="I83" i="8"/>
  <c r="J83" i="8"/>
  <c r="K83" i="8"/>
  <c r="L83" i="8"/>
  <c r="G757" i="8"/>
  <c r="L757" i="8"/>
  <c r="J757" i="8"/>
  <c r="K757" i="8"/>
  <c r="M757" i="8"/>
  <c r="H757" i="8"/>
  <c r="F757" i="8"/>
  <c r="F843" i="8"/>
  <c r="G31" i="8"/>
  <c r="H31" i="8"/>
  <c r="I31" i="8"/>
  <c r="J31" i="8"/>
  <c r="K31" i="8"/>
  <c r="L31" i="8"/>
  <c r="M31" i="8"/>
  <c r="F31" i="8"/>
  <c r="L418" i="8"/>
  <c r="J418" i="8"/>
  <c r="K418" i="8"/>
  <c r="M418" i="8"/>
  <c r="H418" i="8"/>
  <c r="I418" i="8"/>
  <c r="G418" i="8"/>
  <c r="G346" i="8"/>
  <c r="H346" i="8"/>
  <c r="I346" i="8"/>
  <c r="K346" i="8"/>
  <c r="M346" i="8"/>
  <c r="L346" i="8"/>
  <c r="J346" i="8"/>
  <c r="F346" i="8"/>
  <c r="G262" i="8"/>
  <c r="H262" i="8"/>
  <c r="I262" i="8"/>
  <c r="K262" i="8"/>
  <c r="J262" i="8"/>
  <c r="L262" i="8"/>
  <c r="M262" i="8"/>
  <c r="J178" i="8"/>
  <c r="J183" i="8" s="1"/>
  <c r="K178" i="8"/>
  <c r="K183" i="8" s="1"/>
  <c r="H178" i="8"/>
  <c r="H183" i="8" s="1"/>
  <c r="H118" i="8"/>
  <c r="I118" i="8"/>
  <c r="K118" i="8"/>
  <c r="L118" i="8"/>
  <c r="M118" i="8"/>
  <c r="G118" i="8"/>
  <c r="J118" i="8"/>
  <c r="F118" i="8"/>
  <c r="J606" i="8"/>
  <c r="G606" i="8"/>
  <c r="L606" i="8"/>
  <c r="I606" i="8"/>
  <c r="K606" i="8"/>
  <c r="M606" i="8"/>
  <c r="J534" i="8"/>
  <c r="G534" i="8"/>
  <c r="L534" i="8"/>
  <c r="H534" i="8"/>
  <c r="F534" i="8"/>
  <c r="I534" i="8"/>
  <c r="L756" i="8"/>
  <c r="M756" i="8"/>
  <c r="G756" i="8"/>
  <c r="H756" i="8"/>
  <c r="I756" i="8"/>
  <c r="J756" i="8"/>
  <c r="K756" i="8"/>
  <c r="L720" i="8"/>
  <c r="M720" i="8"/>
  <c r="G720" i="8"/>
  <c r="H720" i="8"/>
  <c r="I720" i="8"/>
  <c r="J720" i="8"/>
  <c r="K720" i="8"/>
  <c r="L684" i="8"/>
  <c r="M684" i="8"/>
  <c r="G684" i="8"/>
  <c r="H684" i="8"/>
  <c r="I684" i="8"/>
  <c r="J684" i="8"/>
  <c r="K684" i="8"/>
  <c r="L648" i="8"/>
  <c r="M648" i="8"/>
  <c r="G648" i="8"/>
  <c r="J648" i="8"/>
  <c r="K648" i="8"/>
  <c r="H648" i="8"/>
  <c r="I648" i="8"/>
  <c r="F648" i="8"/>
  <c r="F759" i="8"/>
  <c r="G5" i="8"/>
  <c r="H5" i="8"/>
  <c r="I5" i="8"/>
  <c r="K5" i="8"/>
  <c r="L5" i="8"/>
  <c r="H463" i="8"/>
  <c r="I463" i="8"/>
  <c r="J463" i="8"/>
  <c r="M463" i="8"/>
  <c r="G463" i="8"/>
  <c r="K463" i="8"/>
  <c r="L463" i="8"/>
  <c r="F463" i="8"/>
  <c r="H391" i="8"/>
  <c r="K391" i="8"/>
  <c r="L391" i="8"/>
  <c r="I391" i="8"/>
  <c r="J391" i="8"/>
  <c r="M391" i="8"/>
  <c r="G391" i="8"/>
  <c r="F391" i="8"/>
  <c r="H319" i="8"/>
  <c r="K319" i="8"/>
  <c r="L319" i="8"/>
  <c r="J319" i="8"/>
  <c r="I319" i="8"/>
  <c r="M319" i="8"/>
  <c r="F319" i="8"/>
  <c r="G235" i="8"/>
  <c r="H235" i="8"/>
  <c r="K235" i="8"/>
  <c r="L235" i="8"/>
  <c r="J235" i="8"/>
  <c r="I235" i="8"/>
  <c r="M235" i="8"/>
  <c r="J163" i="8"/>
  <c r="K163" i="8"/>
  <c r="L163" i="8"/>
  <c r="M163" i="8"/>
  <c r="G163" i="8"/>
  <c r="H163" i="8"/>
  <c r="I163" i="8"/>
  <c r="F163" i="8"/>
  <c r="H91" i="8"/>
  <c r="K91" i="8"/>
  <c r="L91" i="8"/>
  <c r="M91" i="8"/>
  <c r="G91" i="8"/>
  <c r="I91" i="8"/>
  <c r="J91" i="8"/>
  <c r="F91" i="8"/>
  <c r="L543" i="8"/>
  <c r="M543" i="8"/>
  <c r="G543" i="8"/>
  <c r="J543" i="8"/>
  <c r="K543" i="8"/>
  <c r="I543" i="8"/>
  <c r="H543" i="8"/>
  <c r="I705" i="8"/>
  <c r="J705" i="8"/>
  <c r="L705" i="8"/>
  <c r="G705" i="8"/>
  <c r="K705" i="8"/>
  <c r="M705" i="8"/>
  <c r="F705" i="8"/>
  <c r="F856" i="8"/>
  <c r="F672" i="8"/>
  <c r="M14" i="8"/>
  <c r="G14" i="8"/>
  <c r="H14" i="8"/>
  <c r="I14" i="8"/>
  <c r="J14" i="8"/>
  <c r="K14" i="8"/>
  <c r="L14" i="8"/>
  <c r="F14" i="8"/>
  <c r="G48" i="8"/>
  <c r="H48" i="8"/>
  <c r="I48" i="8"/>
  <c r="J48" i="8"/>
  <c r="K48" i="8"/>
  <c r="L48" i="8"/>
  <c r="M48" i="8"/>
  <c r="F48" i="8"/>
  <c r="G36" i="8"/>
  <c r="H36" i="8"/>
  <c r="I36" i="8"/>
  <c r="J36" i="8"/>
  <c r="K36" i="8"/>
  <c r="L36" i="8"/>
  <c r="M36" i="8"/>
  <c r="F36" i="8"/>
  <c r="G24" i="8"/>
  <c r="H24" i="8"/>
  <c r="I24" i="8"/>
  <c r="J24" i="8"/>
  <c r="K24" i="8"/>
  <c r="L24" i="8"/>
  <c r="M24" i="8"/>
  <c r="F24" i="8"/>
  <c r="L495" i="8"/>
  <c r="M495" i="8"/>
  <c r="G495" i="8"/>
  <c r="H495" i="8"/>
  <c r="I495" i="8"/>
  <c r="J495" i="8"/>
  <c r="K495" i="8"/>
  <c r="L483" i="8"/>
  <c r="M483" i="8"/>
  <c r="G483" i="8"/>
  <c r="I483" i="8"/>
  <c r="H483" i="8"/>
  <c r="J483" i="8"/>
  <c r="K483" i="8"/>
  <c r="L471" i="8"/>
  <c r="M471" i="8"/>
  <c r="G471" i="8"/>
  <c r="J471" i="8"/>
  <c r="K471" i="8"/>
  <c r="H471" i="8"/>
  <c r="I471" i="8"/>
  <c r="L459" i="8"/>
  <c r="M459" i="8"/>
  <c r="G459" i="8"/>
  <c r="H459" i="8"/>
  <c r="I459" i="8"/>
  <c r="J459" i="8"/>
  <c r="K459" i="8"/>
  <c r="L447" i="8"/>
  <c r="M447" i="8"/>
  <c r="G447" i="8"/>
  <c r="I447" i="8"/>
  <c r="J447" i="8"/>
  <c r="K447" i="8"/>
  <c r="F447" i="8"/>
  <c r="L435" i="8"/>
  <c r="M435" i="8"/>
  <c r="G435" i="8"/>
  <c r="J435" i="8"/>
  <c r="K435" i="8"/>
  <c r="H435" i="8"/>
  <c r="I435" i="8"/>
  <c r="F435" i="8"/>
  <c r="M423" i="8"/>
  <c r="G423" i="8"/>
  <c r="L423" i="8"/>
  <c r="I423" i="8"/>
  <c r="H423" i="8"/>
  <c r="J423" i="8"/>
  <c r="K423" i="8"/>
  <c r="F423" i="8"/>
  <c r="M411" i="8"/>
  <c r="K411" i="8"/>
  <c r="L411" i="8"/>
  <c r="I411" i="8"/>
  <c r="J411" i="8"/>
  <c r="G411" i="8"/>
  <c r="H411" i="8"/>
  <c r="F411" i="8"/>
  <c r="M399" i="8"/>
  <c r="J399" i="8"/>
  <c r="G399" i="8"/>
  <c r="K399" i="8"/>
  <c r="L399" i="8"/>
  <c r="H399" i="8"/>
  <c r="I399" i="8"/>
  <c r="H387" i="8"/>
  <c r="I387" i="8"/>
  <c r="L387" i="8"/>
  <c r="K387" i="8"/>
  <c r="J387" i="8"/>
  <c r="M387" i="8"/>
  <c r="G387" i="8"/>
  <c r="F387" i="8"/>
  <c r="H375" i="8"/>
  <c r="I375" i="8"/>
  <c r="J375" i="8"/>
  <c r="L375" i="8"/>
  <c r="G375" i="8"/>
  <c r="K375" i="8"/>
  <c r="M375" i="8"/>
  <c r="F375" i="8"/>
  <c r="H363" i="8"/>
  <c r="I363" i="8"/>
  <c r="J363" i="8"/>
  <c r="L363" i="8"/>
  <c r="G363" i="8"/>
  <c r="K363" i="8"/>
  <c r="M363" i="8"/>
  <c r="F363" i="8"/>
  <c r="H351" i="8"/>
  <c r="I351" i="8"/>
  <c r="J351" i="8"/>
  <c r="L351" i="8"/>
  <c r="G351" i="8"/>
  <c r="K351" i="8"/>
  <c r="M351" i="8"/>
  <c r="H339" i="8"/>
  <c r="I339" i="8"/>
  <c r="J339" i="8"/>
  <c r="L339" i="8"/>
  <c r="G339" i="8"/>
  <c r="K339" i="8"/>
  <c r="M339" i="8"/>
  <c r="F339" i="8"/>
  <c r="H327" i="8"/>
  <c r="I327" i="8"/>
  <c r="J327" i="8"/>
  <c r="L327" i="8"/>
  <c r="G327" i="8"/>
  <c r="K327" i="8"/>
  <c r="M327" i="8"/>
  <c r="H315" i="8"/>
  <c r="I315" i="8"/>
  <c r="J315" i="8"/>
  <c r="L315" i="8"/>
  <c r="G315" i="8"/>
  <c r="K315" i="8"/>
  <c r="M315" i="8"/>
  <c r="F315" i="8"/>
  <c r="H303" i="8"/>
  <c r="I303" i="8"/>
  <c r="J303" i="8"/>
  <c r="L303" i="8"/>
  <c r="G303" i="8"/>
  <c r="K303" i="8"/>
  <c r="M303" i="8"/>
  <c r="H291" i="8"/>
  <c r="I291" i="8"/>
  <c r="J291" i="8"/>
  <c r="L291" i="8"/>
  <c r="G291" i="8"/>
  <c r="K291" i="8"/>
  <c r="M291" i="8"/>
  <c r="F291" i="8"/>
  <c r="H279" i="8"/>
  <c r="I279" i="8"/>
  <c r="J279" i="8"/>
  <c r="L279" i="8"/>
  <c r="G279" i="8"/>
  <c r="K279" i="8"/>
  <c r="M279" i="8"/>
  <c r="H267" i="8"/>
  <c r="I267" i="8"/>
  <c r="J267" i="8"/>
  <c r="L267" i="8"/>
  <c r="G267" i="8"/>
  <c r="K267" i="8"/>
  <c r="M267" i="8"/>
  <c r="F267" i="8"/>
  <c r="H255" i="8"/>
  <c r="I255" i="8"/>
  <c r="J255" i="8"/>
  <c r="L255" i="8"/>
  <c r="G255" i="8"/>
  <c r="K255" i="8"/>
  <c r="M255" i="8"/>
  <c r="F255" i="8"/>
  <c r="H243" i="8"/>
  <c r="I243" i="8"/>
  <c r="J243" i="8"/>
  <c r="K243" i="8"/>
  <c r="L243" i="8"/>
  <c r="M243" i="8"/>
  <c r="G243" i="8"/>
  <c r="F243" i="8"/>
  <c r="H231" i="8"/>
  <c r="I231" i="8"/>
  <c r="J231" i="8"/>
  <c r="K231" i="8"/>
  <c r="L231" i="8"/>
  <c r="G231" i="8"/>
  <c r="M231" i="8"/>
  <c r="H219" i="8"/>
  <c r="I219" i="8"/>
  <c r="J219" i="8"/>
  <c r="K219" i="8"/>
  <c r="L219" i="8"/>
  <c r="G219" i="8"/>
  <c r="M219" i="8"/>
  <c r="F219" i="8"/>
  <c r="H207" i="8"/>
  <c r="I207" i="8"/>
  <c r="J207" i="8"/>
  <c r="K207" i="8"/>
  <c r="L207" i="8"/>
  <c r="M207" i="8"/>
  <c r="G207" i="8"/>
  <c r="H195" i="8"/>
  <c r="I195" i="8"/>
  <c r="J195" i="8"/>
  <c r="K195" i="8"/>
  <c r="L195" i="8"/>
  <c r="G195" i="8"/>
  <c r="M195" i="8"/>
  <c r="I171" i="8"/>
  <c r="J171" i="8"/>
  <c r="M171" i="8"/>
  <c r="H171" i="8"/>
  <c r="G171" i="8"/>
  <c r="K171" i="8"/>
  <c r="L171" i="8"/>
  <c r="F171" i="8"/>
  <c r="L159" i="8"/>
  <c r="M159" i="8"/>
  <c r="G159" i="8"/>
  <c r="I159" i="8"/>
  <c r="K159" i="8"/>
  <c r="F159" i="8"/>
  <c r="I147" i="8"/>
  <c r="J147" i="8"/>
  <c r="L147" i="8"/>
  <c r="G147" i="8"/>
  <c r="M147" i="8"/>
  <c r="H147" i="8"/>
  <c r="F147" i="8"/>
  <c r="K147" i="8"/>
  <c r="I135" i="8"/>
  <c r="J135" i="8"/>
  <c r="L135" i="8"/>
  <c r="G135" i="8"/>
  <c r="H135" i="8"/>
  <c r="K135" i="8"/>
  <c r="M135" i="8"/>
  <c r="F135" i="8"/>
  <c r="I123" i="8"/>
  <c r="J123" i="8"/>
  <c r="L123" i="8"/>
  <c r="G123" i="8"/>
  <c r="H123" i="8"/>
  <c r="K123" i="8"/>
  <c r="M123" i="8"/>
  <c r="F123" i="8"/>
  <c r="I111" i="8"/>
  <c r="J111" i="8"/>
  <c r="L111" i="8"/>
  <c r="G111" i="8"/>
  <c r="H111" i="8"/>
  <c r="K111" i="8"/>
  <c r="M111" i="8"/>
  <c r="F111" i="8"/>
  <c r="I99" i="8"/>
  <c r="J99" i="8"/>
  <c r="L99" i="8"/>
  <c r="G99" i="8"/>
  <c r="H99" i="8"/>
  <c r="K99" i="8"/>
  <c r="M99" i="8"/>
  <c r="F99" i="8"/>
  <c r="I87" i="8"/>
  <c r="J87" i="8"/>
  <c r="L87" i="8"/>
  <c r="G87" i="8"/>
  <c r="H87" i="8"/>
  <c r="K87" i="8"/>
  <c r="M87" i="8"/>
  <c r="F87" i="8"/>
  <c r="I75" i="8"/>
  <c r="J75" i="8"/>
  <c r="L75" i="8"/>
  <c r="M75" i="8"/>
  <c r="K75" i="8"/>
  <c r="G75" i="8"/>
  <c r="H75" i="8"/>
  <c r="F75" i="8"/>
  <c r="I63" i="8"/>
  <c r="J63" i="8"/>
  <c r="L63" i="8"/>
  <c r="M63" i="8"/>
  <c r="G63" i="8"/>
  <c r="H63" i="8"/>
  <c r="K63" i="8"/>
  <c r="F63" i="8"/>
  <c r="G51" i="8"/>
  <c r="I51" i="8"/>
  <c r="J51" i="8"/>
  <c r="K51" i="8"/>
  <c r="L51" i="8"/>
  <c r="M51" i="8"/>
  <c r="H51" i="8"/>
  <c r="K611" i="8"/>
  <c r="G611" i="8"/>
  <c r="H611" i="8"/>
  <c r="M611" i="8"/>
  <c r="I611" i="8"/>
  <c r="J611" i="8"/>
  <c r="L611" i="8"/>
  <c r="K599" i="8"/>
  <c r="H599" i="8"/>
  <c r="I599" i="8"/>
  <c r="L599" i="8"/>
  <c r="G599" i="8"/>
  <c r="J599" i="8"/>
  <c r="M599" i="8"/>
  <c r="K587" i="8"/>
  <c r="I587" i="8"/>
  <c r="J587" i="8"/>
  <c r="L587" i="8"/>
  <c r="M587" i="8"/>
  <c r="K575" i="8"/>
  <c r="G575" i="8"/>
  <c r="H575" i="8"/>
  <c r="M575" i="8"/>
  <c r="J575" i="8"/>
  <c r="L575" i="8"/>
  <c r="I575" i="8"/>
  <c r="K563" i="8"/>
  <c r="H563" i="8"/>
  <c r="G563" i="8"/>
  <c r="I563" i="8"/>
  <c r="J563" i="8"/>
  <c r="L563" i="8"/>
  <c r="M563" i="8"/>
  <c r="K551" i="8"/>
  <c r="I551" i="8"/>
  <c r="J551" i="8"/>
  <c r="L551" i="8"/>
  <c r="M551" i="8"/>
  <c r="H551" i="8"/>
  <c r="G551" i="8"/>
  <c r="K539" i="8"/>
  <c r="G539" i="8"/>
  <c r="H539" i="8"/>
  <c r="M539" i="8"/>
  <c r="I539" i="8"/>
  <c r="L539" i="8"/>
  <c r="K527" i="8"/>
  <c r="H527" i="8"/>
  <c r="G527" i="8"/>
  <c r="I527" i="8"/>
  <c r="J527" i="8"/>
  <c r="L527" i="8"/>
  <c r="M527" i="8"/>
  <c r="K515" i="8"/>
  <c r="I515" i="8"/>
  <c r="J515" i="8"/>
  <c r="L515" i="8"/>
  <c r="M515" i="8"/>
  <c r="G515" i="8"/>
  <c r="H515" i="8"/>
  <c r="K503" i="8"/>
  <c r="G503" i="8"/>
  <c r="H503" i="8"/>
  <c r="M503" i="8"/>
  <c r="I503" i="8"/>
  <c r="J503" i="8"/>
  <c r="L503" i="8"/>
  <c r="G632" i="8"/>
  <c r="K632" i="8"/>
  <c r="I632" i="8"/>
  <c r="L632" i="8"/>
  <c r="H632" i="8"/>
  <c r="J632" i="8"/>
  <c r="M632" i="8"/>
  <c r="F632" i="8"/>
  <c r="M761" i="8"/>
  <c r="H761" i="8"/>
  <c r="G761" i="8"/>
  <c r="I761" i="8"/>
  <c r="J761" i="8"/>
  <c r="K761" i="8"/>
  <c r="L761" i="8"/>
  <c r="M749" i="8"/>
  <c r="H749" i="8"/>
  <c r="K749" i="8"/>
  <c r="L749" i="8"/>
  <c r="G749" i="8"/>
  <c r="I749" i="8"/>
  <c r="J749" i="8"/>
  <c r="M737" i="8"/>
  <c r="H737" i="8"/>
  <c r="G737" i="8"/>
  <c r="I737" i="8"/>
  <c r="J737" i="8"/>
  <c r="L737" i="8"/>
  <c r="K737" i="8"/>
  <c r="M725" i="8"/>
  <c r="H725" i="8"/>
  <c r="G725" i="8"/>
  <c r="I725" i="8"/>
  <c r="J725" i="8"/>
  <c r="K725" i="8"/>
  <c r="L725" i="8"/>
  <c r="M713" i="8"/>
  <c r="H713" i="8"/>
  <c r="K713" i="8"/>
  <c r="G713" i="8"/>
  <c r="J713" i="8"/>
  <c r="L713" i="8"/>
  <c r="M701" i="8"/>
  <c r="H701" i="8"/>
  <c r="L701" i="8"/>
  <c r="G701" i="8"/>
  <c r="I701" i="8"/>
  <c r="J701" i="8"/>
  <c r="K701" i="8"/>
  <c r="M689" i="8"/>
  <c r="H689" i="8"/>
  <c r="G689" i="8"/>
  <c r="I689" i="8"/>
  <c r="J689" i="8"/>
  <c r="K689" i="8"/>
  <c r="L689" i="8"/>
  <c r="M677" i="8"/>
  <c r="H677" i="8"/>
  <c r="I677" i="8"/>
  <c r="K677" i="8"/>
  <c r="G677" i="8"/>
  <c r="J677" i="8"/>
  <c r="L677" i="8"/>
  <c r="M665" i="8"/>
  <c r="H665" i="8"/>
  <c r="L665" i="8"/>
  <c r="G665" i="8"/>
  <c r="I665" i="8"/>
  <c r="J665" i="8"/>
  <c r="K665" i="8"/>
  <c r="M653" i="8"/>
  <c r="H653" i="8"/>
  <c r="I653" i="8"/>
  <c r="G653" i="8"/>
  <c r="J653" i="8"/>
  <c r="K653" i="8"/>
  <c r="L653" i="8"/>
  <c r="G895" i="8"/>
  <c r="I895" i="8"/>
  <c r="J895" i="8"/>
  <c r="K895" i="8"/>
  <c r="H895" i="8"/>
  <c r="L895" i="8"/>
  <c r="F895" i="8"/>
  <c r="M895" i="8"/>
  <c r="G883" i="8"/>
  <c r="I883" i="8"/>
  <c r="J883" i="8"/>
  <c r="K883" i="8"/>
  <c r="H883" i="8"/>
  <c r="F883" i="8"/>
  <c r="L883" i="8"/>
  <c r="M883" i="8"/>
  <c r="G871" i="8"/>
  <c r="I871" i="8"/>
  <c r="J871" i="8"/>
  <c r="K871" i="8"/>
  <c r="F871" i="8"/>
  <c r="H871" i="8"/>
  <c r="L871" i="8"/>
  <c r="M871" i="8"/>
  <c r="G859" i="8"/>
  <c r="I859" i="8"/>
  <c r="J859" i="8"/>
  <c r="K859" i="8"/>
  <c r="F859" i="8"/>
  <c r="H859" i="8"/>
  <c r="L859" i="8"/>
  <c r="G847" i="8"/>
  <c r="I847" i="8"/>
  <c r="J847" i="8"/>
  <c r="K847" i="8"/>
  <c r="F847" i="8"/>
  <c r="H847" i="8"/>
  <c r="M847" i="8"/>
  <c r="G835" i="8"/>
  <c r="I835" i="8"/>
  <c r="J835" i="8"/>
  <c r="K835" i="8"/>
  <c r="F835" i="8"/>
  <c r="L835" i="8"/>
  <c r="M835" i="8"/>
  <c r="K823" i="8"/>
  <c r="L823" i="8"/>
  <c r="M823" i="8"/>
  <c r="G823" i="8"/>
  <c r="H823" i="8"/>
  <c r="I823" i="8"/>
  <c r="J823" i="8"/>
  <c r="F823" i="8"/>
  <c r="K811" i="8"/>
  <c r="L811" i="8"/>
  <c r="M811" i="8"/>
  <c r="I811" i="8"/>
  <c r="J811" i="8"/>
  <c r="G811" i="8"/>
  <c r="F811" i="8"/>
  <c r="H811" i="8"/>
  <c r="K799" i="8"/>
  <c r="L799" i="8"/>
  <c r="M799" i="8"/>
  <c r="G799" i="8"/>
  <c r="H799" i="8"/>
  <c r="J799" i="8"/>
  <c r="F799" i="8"/>
  <c r="I799" i="8"/>
  <c r="K787" i="8"/>
  <c r="L787" i="8"/>
  <c r="M787" i="8"/>
  <c r="G787" i="8"/>
  <c r="H787" i="8"/>
  <c r="F787" i="8"/>
  <c r="I787" i="8"/>
  <c r="J787" i="8"/>
  <c r="K775" i="8"/>
  <c r="L775" i="8"/>
  <c r="M775" i="8"/>
  <c r="I775" i="8"/>
  <c r="J775" i="8"/>
  <c r="F775" i="8"/>
  <c r="G775" i="8"/>
  <c r="H775" i="8"/>
  <c r="K763" i="8"/>
  <c r="L763" i="8"/>
  <c r="M763" i="8"/>
  <c r="G763" i="8"/>
  <c r="H763" i="8"/>
  <c r="J763" i="8"/>
  <c r="F763" i="8"/>
  <c r="I763" i="8"/>
  <c r="F5" i="8"/>
  <c r="F891" i="8"/>
  <c r="F869" i="8"/>
  <c r="F851" i="8"/>
  <c r="F808" i="8"/>
  <c r="F768" i="8"/>
  <c r="F747" i="8"/>
  <c r="F725" i="8"/>
  <c r="F707" i="8"/>
  <c r="F686" i="8"/>
  <c r="F616" i="8"/>
  <c r="F587" i="8"/>
  <c r="F551" i="8"/>
  <c r="F515" i="8"/>
  <c r="F479" i="8"/>
  <c r="F433" i="8"/>
  <c r="F303" i="8"/>
  <c r="F224" i="8"/>
  <c r="F131" i="8"/>
  <c r="F39" i="8"/>
  <c r="K892" i="8"/>
  <c r="J880" i="8"/>
  <c r="I868" i="8"/>
  <c r="L855" i="8"/>
  <c r="G843" i="8"/>
  <c r="H813" i="8"/>
  <c r="H795" i="8"/>
  <c r="I776" i="8"/>
  <c r="I757" i="8"/>
  <c r="G739" i="8"/>
  <c r="I713" i="8"/>
  <c r="K670" i="8"/>
  <c r="L609" i="8"/>
  <c r="I512" i="8"/>
  <c r="G319" i="8"/>
  <c r="I481" i="8"/>
  <c r="L481" i="8"/>
  <c r="M481" i="8"/>
  <c r="G481" i="8"/>
  <c r="F481" i="8"/>
  <c r="K481" i="8"/>
  <c r="J373" i="8"/>
  <c r="K373" i="8"/>
  <c r="L373" i="8"/>
  <c r="M373" i="8"/>
  <c r="G373" i="8"/>
  <c r="H373" i="8"/>
  <c r="I373" i="8"/>
  <c r="F373" i="8"/>
  <c r="J301" i="8"/>
  <c r="K301" i="8"/>
  <c r="L301" i="8"/>
  <c r="G301" i="8"/>
  <c r="H301" i="8"/>
  <c r="I301" i="8"/>
  <c r="M301" i="8"/>
  <c r="F301" i="8"/>
  <c r="J205" i="8"/>
  <c r="K205" i="8"/>
  <c r="L205" i="8"/>
  <c r="M205" i="8"/>
  <c r="G205" i="8"/>
  <c r="H205" i="8"/>
  <c r="I205" i="8"/>
  <c r="F205" i="8"/>
  <c r="G621" i="8"/>
  <c r="H621" i="8"/>
  <c r="M621" i="8"/>
  <c r="I621" i="8"/>
  <c r="J621" i="8"/>
  <c r="K621" i="8"/>
  <c r="L621" i="8"/>
  <c r="F621" i="8"/>
  <c r="L21" i="8"/>
  <c r="M21" i="8"/>
  <c r="G21" i="8"/>
  <c r="H21" i="8"/>
  <c r="I21" i="8"/>
  <c r="J21" i="8"/>
  <c r="K21" i="8"/>
  <c r="J432" i="8"/>
  <c r="G432" i="8"/>
  <c r="H432" i="8"/>
  <c r="I432" i="8"/>
  <c r="M432" i="8"/>
  <c r="F432" i="8"/>
  <c r="K432" i="8"/>
  <c r="L432" i="8"/>
  <c r="G348" i="8"/>
  <c r="I348" i="8"/>
  <c r="L348" i="8"/>
  <c r="M348" i="8"/>
  <c r="H348" i="8"/>
  <c r="J348" i="8"/>
  <c r="K348" i="8"/>
  <c r="F348" i="8"/>
  <c r="G240" i="8"/>
  <c r="H240" i="8"/>
  <c r="I240" i="8"/>
  <c r="L240" i="8"/>
  <c r="M240" i="8"/>
  <c r="K240" i="8"/>
  <c r="J240" i="8"/>
  <c r="F240" i="8"/>
  <c r="G156" i="8"/>
  <c r="G161" i="8" s="1"/>
  <c r="H156" i="8"/>
  <c r="H161" i="8" s="1"/>
  <c r="I156" i="8"/>
  <c r="I161" i="8" s="1"/>
  <c r="J156" i="8"/>
  <c r="J161" i="8" s="1"/>
  <c r="M156" i="8"/>
  <c r="M161" i="8" s="1"/>
  <c r="K156" i="8"/>
  <c r="K161" i="8" s="1"/>
  <c r="L156" i="8"/>
  <c r="L161" i="8" s="1"/>
  <c r="F156" i="8"/>
  <c r="M641" i="8"/>
  <c r="H641" i="8"/>
  <c r="G641" i="8"/>
  <c r="J641" i="8"/>
  <c r="I641" i="8"/>
  <c r="K641" i="8"/>
  <c r="L641" i="8"/>
  <c r="F722" i="8"/>
  <c r="H481" i="8"/>
  <c r="K443" i="8"/>
  <c r="I443" i="8"/>
  <c r="J443" i="8"/>
  <c r="L443" i="8"/>
  <c r="M443" i="8"/>
  <c r="G443" i="8"/>
  <c r="H443" i="8"/>
  <c r="F443" i="8"/>
  <c r="L347" i="8"/>
  <c r="M347" i="8"/>
  <c r="G347" i="8"/>
  <c r="H347" i="8"/>
  <c r="K347" i="8"/>
  <c r="I347" i="8"/>
  <c r="J347" i="8"/>
  <c r="F347" i="8"/>
  <c r="L239" i="8"/>
  <c r="M239" i="8"/>
  <c r="G239" i="8"/>
  <c r="H239" i="8"/>
  <c r="J239" i="8"/>
  <c r="K239" i="8"/>
  <c r="I239" i="8"/>
  <c r="F239" i="8"/>
  <c r="M143" i="8"/>
  <c r="H143" i="8"/>
  <c r="I143" i="8"/>
  <c r="G143" i="8"/>
  <c r="L143" i="8"/>
  <c r="J143" i="8"/>
  <c r="K143" i="8"/>
  <c r="K59" i="8"/>
  <c r="J59" i="8"/>
  <c r="H523" i="8"/>
  <c r="I523" i="8"/>
  <c r="J523" i="8"/>
  <c r="G523" i="8"/>
  <c r="K523" i="8"/>
  <c r="L523" i="8"/>
  <c r="M523" i="8"/>
  <c r="F523" i="8"/>
  <c r="K454" i="8"/>
  <c r="L454" i="8"/>
  <c r="M454" i="8"/>
  <c r="G454" i="8"/>
  <c r="H454" i="8"/>
  <c r="J454" i="8"/>
  <c r="I454" i="8"/>
  <c r="F454" i="8"/>
  <c r="G370" i="8"/>
  <c r="H370" i="8"/>
  <c r="I370" i="8"/>
  <c r="K370" i="8"/>
  <c r="M370" i="8"/>
  <c r="J370" i="8"/>
  <c r="L370" i="8"/>
  <c r="G286" i="8"/>
  <c r="H286" i="8"/>
  <c r="I286" i="8"/>
  <c r="K286" i="8"/>
  <c r="J286" i="8"/>
  <c r="L286" i="8"/>
  <c r="M286" i="8"/>
  <c r="G190" i="8"/>
  <c r="H190" i="8"/>
  <c r="I190" i="8"/>
  <c r="J190" i="8"/>
  <c r="K190" i="8"/>
  <c r="L190" i="8"/>
  <c r="M190" i="8"/>
  <c r="F190" i="8"/>
  <c r="H94" i="8"/>
  <c r="I94" i="8"/>
  <c r="K94" i="8"/>
  <c r="G94" i="8"/>
  <c r="J94" i="8"/>
  <c r="L94" i="8"/>
  <c r="M94" i="8"/>
  <c r="F94" i="8"/>
  <c r="J558" i="8"/>
  <c r="M558" i="8"/>
  <c r="G558" i="8"/>
  <c r="H558" i="8"/>
  <c r="I558" i="8"/>
  <c r="K558" i="8"/>
  <c r="L558" i="8"/>
  <c r="F558" i="8"/>
  <c r="K40" i="8"/>
  <c r="L40" i="8"/>
  <c r="G40" i="8"/>
  <c r="H40" i="8"/>
  <c r="I40" i="8"/>
  <c r="J40" i="8"/>
  <c r="M40" i="8"/>
  <c r="F40" i="8"/>
  <c r="H451" i="8"/>
  <c r="I451" i="8"/>
  <c r="J451" i="8"/>
  <c r="G451" i="8"/>
  <c r="K451" i="8"/>
  <c r="L451" i="8"/>
  <c r="M451" i="8"/>
  <c r="F451" i="8"/>
  <c r="H379" i="8"/>
  <c r="K379" i="8"/>
  <c r="L379" i="8"/>
  <c r="G379" i="8"/>
  <c r="I379" i="8"/>
  <c r="J379" i="8"/>
  <c r="M379" i="8"/>
  <c r="H295" i="8"/>
  <c r="K295" i="8"/>
  <c r="L295" i="8"/>
  <c r="J295" i="8"/>
  <c r="G295" i="8"/>
  <c r="M295" i="8"/>
  <c r="I295" i="8"/>
  <c r="F295" i="8"/>
  <c r="G211" i="8"/>
  <c r="H211" i="8"/>
  <c r="K211" i="8"/>
  <c r="L211" i="8"/>
  <c r="M211" i="8"/>
  <c r="J211" i="8"/>
  <c r="I211" i="8"/>
  <c r="F211" i="8"/>
  <c r="H139" i="8"/>
  <c r="L139" i="8"/>
  <c r="M139" i="8"/>
  <c r="I139" i="8"/>
  <c r="J139" i="8"/>
  <c r="K139" i="8"/>
  <c r="G139" i="8"/>
  <c r="G55" i="8"/>
  <c r="G60" i="8" s="1"/>
  <c r="H55" i="8"/>
  <c r="H60" i="8" s="1"/>
  <c r="I55" i="8"/>
  <c r="I60" i="8" s="1"/>
  <c r="J55" i="8"/>
  <c r="J60" i="8" s="1"/>
  <c r="K55" i="8"/>
  <c r="K60" i="8" s="1"/>
  <c r="L55" i="8"/>
  <c r="L60" i="8" s="1"/>
  <c r="M55" i="8"/>
  <c r="M60" i="8" s="1"/>
  <c r="F55" i="8"/>
  <c r="L555" i="8"/>
  <c r="M555" i="8"/>
  <c r="G555" i="8"/>
  <c r="I555" i="8"/>
  <c r="H555" i="8"/>
  <c r="K555" i="8"/>
  <c r="J555" i="8"/>
  <c r="I729" i="8"/>
  <c r="J729" i="8"/>
  <c r="L729" i="8"/>
  <c r="G729" i="8"/>
  <c r="H729" i="8"/>
  <c r="K729" i="8"/>
  <c r="M729" i="8"/>
  <c r="F729" i="8"/>
  <c r="H13" i="8"/>
  <c r="I13" i="8"/>
  <c r="J13" i="8"/>
  <c r="K13" i="8"/>
  <c r="L13" i="8"/>
  <c r="G13" i="8"/>
  <c r="M13" i="8"/>
  <c r="F13" i="8"/>
  <c r="J47" i="8"/>
  <c r="K47" i="8"/>
  <c r="M47" i="8"/>
  <c r="G47" i="8"/>
  <c r="H47" i="8"/>
  <c r="I47" i="8"/>
  <c r="L47" i="8"/>
  <c r="F47" i="8"/>
  <c r="J35" i="8"/>
  <c r="K35" i="8"/>
  <c r="M35" i="8"/>
  <c r="G35" i="8"/>
  <c r="H35" i="8"/>
  <c r="I35" i="8"/>
  <c r="L35" i="8"/>
  <c r="F35" i="8"/>
  <c r="J23" i="8"/>
  <c r="K23" i="8"/>
  <c r="M23" i="8"/>
  <c r="G23" i="8"/>
  <c r="I23" i="8"/>
  <c r="L23" i="8"/>
  <c r="H23" i="8"/>
  <c r="F23" i="8"/>
  <c r="G494" i="8"/>
  <c r="H494" i="8"/>
  <c r="I494" i="8"/>
  <c r="L494" i="8"/>
  <c r="M494" i="8"/>
  <c r="J494" i="8"/>
  <c r="K494" i="8"/>
  <c r="G482" i="8"/>
  <c r="H482" i="8"/>
  <c r="I482" i="8"/>
  <c r="J482" i="8"/>
  <c r="K482" i="8"/>
  <c r="M482" i="8"/>
  <c r="L482" i="8"/>
  <c r="G470" i="8"/>
  <c r="H470" i="8"/>
  <c r="I470" i="8"/>
  <c r="K470" i="8"/>
  <c r="J470" i="8"/>
  <c r="L470" i="8"/>
  <c r="M470" i="8"/>
  <c r="G458" i="8"/>
  <c r="H458" i="8"/>
  <c r="I458" i="8"/>
  <c r="L458" i="8"/>
  <c r="M458" i="8"/>
  <c r="K458" i="8"/>
  <c r="J458" i="8"/>
  <c r="G446" i="8"/>
  <c r="H446" i="8"/>
  <c r="I446" i="8"/>
  <c r="J446" i="8"/>
  <c r="K446" i="8"/>
  <c r="F446" i="8"/>
  <c r="L446" i="8"/>
  <c r="M446" i="8"/>
  <c r="H434" i="8"/>
  <c r="G434" i="8"/>
  <c r="I434" i="8"/>
  <c r="K434" i="8"/>
  <c r="J434" i="8"/>
  <c r="L434" i="8"/>
  <c r="M434" i="8"/>
  <c r="F434" i="8"/>
  <c r="H422" i="8"/>
  <c r="K422" i="8"/>
  <c r="L422" i="8"/>
  <c r="M422" i="8"/>
  <c r="G422" i="8"/>
  <c r="J422" i="8"/>
  <c r="I422" i="8"/>
  <c r="F422" i="8"/>
  <c r="H410" i="8"/>
  <c r="J410" i="8"/>
  <c r="K410" i="8"/>
  <c r="M410" i="8"/>
  <c r="G410" i="8"/>
  <c r="I410" i="8"/>
  <c r="F410" i="8"/>
  <c r="L410" i="8"/>
  <c r="H398" i="8"/>
  <c r="I398" i="8"/>
  <c r="J398" i="8"/>
  <c r="K398" i="8"/>
  <c r="L398" i="8"/>
  <c r="M398" i="8"/>
  <c r="F398" i="8"/>
  <c r="G398" i="8"/>
  <c r="G386" i="8"/>
  <c r="J386" i="8"/>
  <c r="K386" i="8"/>
  <c r="H386" i="8"/>
  <c r="I386" i="8"/>
  <c r="L386" i="8"/>
  <c r="M386" i="8"/>
  <c r="F386" i="8"/>
  <c r="G374" i="8"/>
  <c r="J374" i="8"/>
  <c r="K374" i="8"/>
  <c r="I374" i="8"/>
  <c r="H374" i="8"/>
  <c r="L374" i="8"/>
  <c r="M374" i="8"/>
  <c r="F374" i="8"/>
  <c r="G362" i="8"/>
  <c r="J362" i="8"/>
  <c r="K362" i="8"/>
  <c r="H362" i="8"/>
  <c r="I362" i="8"/>
  <c r="L362" i="8"/>
  <c r="M362" i="8"/>
  <c r="F362" i="8"/>
  <c r="G350" i="8"/>
  <c r="J350" i="8"/>
  <c r="K350" i="8"/>
  <c r="I350" i="8"/>
  <c r="M350" i="8"/>
  <c r="H350" i="8"/>
  <c r="L350" i="8"/>
  <c r="F350" i="8"/>
  <c r="G338" i="8"/>
  <c r="J338" i="8"/>
  <c r="K338" i="8"/>
  <c r="H338" i="8"/>
  <c r="I338" i="8"/>
  <c r="L338" i="8"/>
  <c r="M338" i="8"/>
  <c r="F338" i="8"/>
  <c r="G326" i="8"/>
  <c r="J326" i="8"/>
  <c r="K326" i="8"/>
  <c r="I326" i="8"/>
  <c r="H326" i="8"/>
  <c r="L326" i="8"/>
  <c r="M326" i="8"/>
  <c r="F326" i="8"/>
  <c r="G314" i="8"/>
  <c r="J314" i="8"/>
  <c r="K314" i="8"/>
  <c r="H314" i="8"/>
  <c r="I314" i="8"/>
  <c r="L314" i="8"/>
  <c r="M314" i="8"/>
  <c r="F314" i="8"/>
  <c r="G302" i="8"/>
  <c r="J302" i="8"/>
  <c r="K302" i="8"/>
  <c r="I302" i="8"/>
  <c r="L302" i="8"/>
  <c r="M302" i="8"/>
  <c r="H302" i="8"/>
  <c r="F302" i="8"/>
  <c r="G290" i="8"/>
  <c r="J290" i="8"/>
  <c r="K290" i="8"/>
  <c r="H290" i="8"/>
  <c r="I290" i="8"/>
  <c r="L290" i="8"/>
  <c r="M290" i="8"/>
  <c r="F290" i="8"/>
  <c r="G278" i="8"/>
  <c r="J278" i="8"/>
  <c r="K278" i="8"/>
  <c r="I278" i="8"/>
  <c r="L278" i="8"/>
  <c r="H278" i="8"/>
  <c r="M278" i="8"/>
  <c r="F278" i="8"/>
  <c r="G266" i="8"/>
  <c r="J266" i="8"/>
  <c r="K266" i="8"/>
  <c r="H266" i="8"/>
  <c r="I266" i="8"/>
  <c r="L266" i="8"/>
  <c r="M266" i="8"/>
  <c r="F266" i="8"/>
  <c r="G254" i="8"/>
  <c r="J254" i="8"/>
  <c r="K254" i="8"/>
  <c r="I254" i="8"/>
  <c r="L254" i="8"/>
  <c r="M254" i="8"/>
  <c r="F254" i="8"/>
  <c r="H254" i="8"/>
  <c r="G242" i="8"/>
  <c r="J242" i="8"/>
  <c r="K242" i="8"/>
  <c r="H242" i="8"/>
  <c r="L242" i="8"/>
  <c r="I242" i="8"/>
  <c r="M242" i="8"/>
  <c r="F242" i="8"/>
  <c r="G230" i="8"/>
  <c r="J230" i="8"/>
  <c r="K230" i="8"/>
  <c r="H230" i="8"/>
  <c r="I230" i="8"/>
  <c r="L230" i="8"/>
  <c r="M230" i="8"/>
  <c r="F230" i="8"/>
  <c r="G218" i="8"/>
  <c r="J218" i="8"/>
  <c r="K218" i="8"/>
  <c r="M218" i="8"/>
  <c r="H218" i="8"/>
  <c r="I218" i="8"/>
  <c r="L218" i="8"/>
  <c r="F218" i="8"/>
  <c r="G206" i="8"/>
  <c r="J206" i="8"/>
  <c r="K206" i="8"/>
  <c r="L206" i="8"/>
  <c r="H206" i="8"/>
  <c r="I206" i="8"/>
  <c r="M206" i="8"/>
  <c r="F206" i="8"/>
  <c r="G194" i="8"/>
  <c r="J194" i="8"/>
  <c r="K194" i="8"/>
  <c r="I194" i="8"/>
  <c r="M194" i="8"/>
  <c r="L194" i="8"/>
  <c r="F194" i="8"/>
  <c r="H194" i="8"/>
  <c r="L182" i="8"/>
  <c r="I170" i="8"/>
  <c r="J170" i="8"/>
  <c r="K170" i="8"/>
  <c r="L170" i="8"/>
  <c r="M170" i="8"/>
  <c r="G170" i="8"/>
  <c r="H170" i="8"/>
  <c r="F170" i="8"/>
  <c r="I158" i="8"/>
  <c r="M158" i="8"/>
  <c r="J158" i="8"/>
  <c r="G146" i="8"/>
  <c r="K146" i="8"/>
  <c r="L146" i="8"/>
  <c r="H146" i="8"/>
  <c r="M146" i="8"/>
  <c r="J146" i="8"/>
  <c r="I146" i="8"/>
  <c r="F146" i="8"/>
  <c r="G134" i="8"/>
  <c r="K134" i="8"/>
  <c r="L134" i="8"/>
  <c r="H134" i="8"/>
  <c r="I134" i="8"/>
  <c r="J134" i="8"/>
  <c r="M134" i="8"/>
  <c r="G122" i="8"/>
  <c r="J122" i="8"/>
  <c r="K122" i="8"/>
  <c r="L122" i="8"/>
  <c r="M122" i="8"/>
  <c r="H122" i="8"/>
  <c r="I122" i="8"/>
  <c r="F122" i="8"/>
  <c r="G110" i="8"/>
  <c r="J110" i="8"/>
  <c r="K110" i="8"/>
  <c r="L110" i="8"/>
  <c r="M110" i="8"/>
  <c r="I110" i="8"/>
  <c r="H110" i="8"/>
  <c r="G98" i="8"/>
  <c r="J98" i="8"/>
  <c r="K98" i="8"/>
  <c r="L98" i="8"/>
  <c r="M98" i="8"/>
  <c r="H98" i="8"/>
  <c r="I98" i="8"/>
  <c r="G86" i="8"/>
  <c r="J86" i="8"/>
  <c r="K86" i="8"/>
  <c r="L86" i="8"/>
  <c r="M86" i="8"/>
  <c r="H86" i="8"/>
  <c r="I86" i="8"/>
  <c r="F86" i="8"/>
  <c r="G74" i="8"/>
  <c r="H74" i="8"/>
  <c r="J74" i="8"/>
  <c r="K74" i="8"/>
  <c r="L74" i="8"/>
  <c r="M74" i="8"/>
  <c r="I74" i="8"/>
  <c r="F74" i="8"/>
  <c r="G62" i="8"/>
  <c r="H62" i="8"/>
  <c r="I62" i="8"/>
  <c r="J62" i="8"/>
  <c r="K62" i="8"/>
  <c r="L62" i="8"/>
  <c r="M62" i="8"/>
  <c r="F62" i="8"/>
  <c r="M50" i="8"/>
  <c r="G50" i="8"/>
  <c r="H50" i="8"/>
  <c r="I50" i="8"/>
  <c r="J50" i="8"/>
  <c r="L50" i="8"/>
  <c r="K50" i="8"/>
  <c r="F50" i="8"/>
  <c r="K610" i="8"/>
  <c r="L610" i="8"/>
  <c r="M610" i="8"/>
  <c r="I610" i="8"/>
  <c r="J610" i="8"/>
  <c r="H610" i="8"/>
  <c r="G610" i="8"/>
  <c r="F610" i="8"/>
  <c r="K598" i="8"/>
  <c r="L598" i="8"/>
  <c r="M598" i="8"/>
  <c r="G598" i="8"/>
  <c r="H598" i="8"/>
  <c r="I598" i="8"/>
  <c r="J598" i="8"/>
  <c r="F598" i="8"/>
  <c r="K586" i="8"/>
  <c r="L586" i="8"/>
  <c r="M586" i="8"/>
  <c r="H586" i="8"/>
  <c r="G586" i="8"/>
  <c r="J586" i="8"/>
  <c r="F586" i="8"/>
  <c r="I586" i="8"/>
  <c r="K574" i="8"/>
  <c r="L574" i="8"/>
  <c r="M574" i="8"/>
  <c r="I574" i="8"/>
  <c r="J574" i="8"/>
  <c r="G574" i="8"/>
  <c r="H574" i="8"/>
  <c r="F574" i="8"/>
  <c r="K562" i="8"/>
  <c r="L562" i="8"/>
  <c r="M562" i="8"/>
  <c r="G562" i="8"/>
  <c r="H562" i="8"/>
  <c r="I562" i="8"/>
  <c r="J562" i="8"/>
  <c r="F562" i="8"/>
  <c r="K550" i="8"/>
  <c r="L550" i="8"/>
  <c r="M550" i="8"/>
  <c r="H550" i="8"/>
  <c r="G550" i="8"/>
  <c r="I550" i="8"/>
  <c r="J550" i="8"/>
  <c r="F550" i="8"/>
  <c r="K538" i="8"/>
  <c r="L538" i="8"/>
  <c r="M538" i="8"/>
  <c r="I538" i="8"/>
  <c r="J538" i="8"/>
  <c r="G538" i="8"/>
  <c r="H538" i="8"/>
  <c r="F538" i="8"/>
  <c r="K526" i="8"/>
  <c r="L526" i="8"/>
  <c r="M526" i="8"/>
  <c r="G526" i="8"/>
  <c r="H526" i="8"/>
  <c r="I526" i="8"/>
  <c r="J526" i="8"/>
  <c r="F526" i="8"/>
  <c r="K514" i="8"/>
  <c r="L514" i="8"/>
  <c r="M514" i="8"/>
  <c r="H514" i="8"/>
  <c r="G514" i="8"/>
  <c r="I514" i="8"/>
  <c r="J514" i="8"/>
  <c r="F514" i="8"/>
  <c r="K502" i="8"/>
  <c r="L502" i="8"/>
  <c r="M502" i="8"/>
  <c r="I502" i="8"/>
  <c r="J502" i="8"/>
  <c r="G502" i="8"/>
  <c r="F502" i="8"/>
  <c r="H502" i="8"/>
  <c r="K631" i="8"/>
  <c r="L631" i="8"/>
  <c r="M631" i="8"/>
  <c r="G631" i="8"/>
  <c r="H631" i="8"/>
  <c r="I631" i="8"/>
  <c r="J631" i="8"/>
  <c r="F631" i="8"/>
  <c r="H760" i="8"/>
  <c r="I760" i="8"/>
  <c r="J760" i="8"/>
  <c r="G760" i="8"/>
  <c r="K760" i="8"/>
  <c r="L760" i="8"/>
  <c r="M760" i="8"/>
  <c r="H748" i="8"/>
  <c r="I748" i="8"/>
  <c r="J748" i="8"/>
  <c r="G748" i="8"/>
  <c r="K748" i="8"/>
  <c r="L748" i="8"/>
  <c r="M748" i="8"/>
  <c r="H736" i="8"/>
  <c r="I736" i="8"/>
  <c r="J736" i="8"/>
  <c r="M736" i="8"/>
  <c r="K736" i="8"/>
  <c r="L736" i="8"/>
  <c r="G736" i="8"/>
  <c r="H724" i="8"/>
  <c r="I724" i="8"/>
  <c r="K724" i="8"/>
  <c r="G724" i="8"/>
  <c r="L724" i="8"/>
  <c r="M724" i="8"/>
  <c r="J724" i="8"/>
  <c r="H712" i="8"/>
  <c r="I712" i="8"/>
  <c r="K712" i="8"/>
  <c r="G712" i="8"/>
  <c r="J712" i="8"/>
  <c r="L712" i="8"/>
  <c r="M712" i="8"/>
  <c r="H700" i="8"/>
  <c r="I700" i="8"/>
  <c r="K700" i="8"/>
  <c r="M700" i="8"/>
  <c r="G700" i="8"/>
  <c r="J700" i="8"/>
  <c r="L700" i="8"/>
  <c r="H688" i="8"/>
  <c r="I688" i="8"/>
  <c r="K688" i="8"/>
  <c r="G688" i="8"/>
  <c r="J688" i="8"/>
  <c r="M688" i="8"/>
  <c r="L688" i="8"/>
  <c r="H676" i="8"/>
  <c r="I676" i="8"/>
  <c r="K676" i="8"/>
  <c r="G676" i="8"/>
  <c r="J676" i="8"/>
  <c r="L676" i="8"/>
  <c r="M676" i="8"/>
  <c r="H664" i="8"/>
  <c r="I664" i="8"/>
  <c r="K664" i="8"/>
  <c r="J664" i="8"/>
  <c r="M664" i="8"/>
  <c r="G664" i="8"/>
  <c r="L664" i="8"/>
  <c r="H652" i="8"/>
  <c r="I652" i="8"/>
  <c r="J652" i="8"/>
  <c r="K652" i="8"/>
  <c r="G652" i="8"/>
  <c r="M652" i="8"/>
  <c r="L652" i="8"/>
  <c r="K894" i="8"/>
  <c r="L894" i="8"/>
  <c r="M894" i="8"/>
  <c r="J894" i="8"/>
  <c r="K882" i="8"/>
  <c r="L882" i="8"/>
  <c r="M882" i="8"/>
  <c r="J882" i="8"/>
  <c r="I882" i="8"/>
  <c r="K870" i="8"/>
  <c r="L870" i="8"/>
  <c r="M870" i="8"/>
  <c r="I870" i="8"/>
  <c r="J870" i="8"/>
  <c r="H870" i="8"/>
  <c r="K858" i="8"/>
  <c r="L858" i="8"/>
  <c r="M858" i="8"/>
  <c r="H858" i="8"/>
  <c r="I858" i="8"/>
  <c r="J858" i="8"/>
  <c r="G858" i="8"/>
  <c r="K846" i="8"/>
  <c r="L846" i="8"/>
  <c r="M846" i="8"/>
  <c r="G846" i="8"/>
  <c r="H846" i="8"/>
  <c r="I846" i="8"/>
  <c r="J846" i="8"/>
  <c r="K834" i="8"/>
  <c r="L834" i="8"/>
  <c r="M834" i="8"/>
  <c r="G834" i="8"/>
  <c r="H834" i="8"/>
  <c r="I834" i="8"/>
  <c r="J834" i="8"/>
  <c r="G822" i="8"/>
  <c r="H822" i="8"/>
  <c r="M822" i="8"/>
  <c r="I822" i="8"/>
  <c r="J822" i="8"/>
  <c r="L822" i="8"/>
  <c r="K822" i="8"/>
  <c r="G810" i="8"/>
  <c r="H810" i="8"/>
  <c r="M810" i="8"/>
  <c r="I810" i="8"/>
  <c r="J810" i="8"/>
  <c r="L810" i="8"/>
  <c r="K810" i="8"/>
  <c r="G798" i="8"/>
  <c r="H798" i="8"/>
  <c r="M798" i="8"/>
  <c r="K798" i="8"/>
  <c r="L798" i="8"/>
  <c r="I798" i="8"/>
  <c r="J798" i="8"/>
  <c r="G786" i="8"/>
  <c r="H786" i="8"/>
  <c r="M786" i="8"/>
  <c r="I786" i="8"/>
  <c r="J786" i="8"/>
  <c r="L786" i="8"/>
  <c r="K786" i="8"/>
  <c r="G774" i="8"/>
  <c r="H774" i="8"/>
  <c r="M774" i="8"/>
  <c r="I774" i="8"/>
  <c r="J774" i="8"/>
  <c r="K774" i="8"/>
  <c r="L774" i="8"/>
  <c r="K906" i="8"/>
  <c r="L906" i="8"/>
  <c r="M906" i="8"/>
  <c r="G906" i="8"/>
  <c r="F4" i="8"/>
  <c r="F868" i="8"/>
  <c r="F846" i="8"/>
  <c r="F828" i="8"/>
  <c r="F807" i="8"/>
  <c r="F767" i="8"/>
  <c r="F746" i="8"/>
  <c r="F724" i="8"/>
  <c r="F684" i="8"/>
  <c r="F663" i="8"/>
  <c r="F640" i="8"/>
  <c r="F615" i="8"/>
  <c r="F580" i="8"/>
  <c r="F544" i="8"/>
  <c r="F508" i="8"/>
  <c r="F472" i="8"/>
  <c r="F421" i="8"/>
  <c r="F358" i="8"/>
  <c r="F289" i="8"/>
  <c r="F207" i="8"/>
  <c r="F110" i="8"/>
  <c r="F21" i="8"/>
  <c r="I865" i="8"/>
  <c r="H853" i="8"/>
  <c r="G841" i="8"/>
  <c r="I828" i="8"/>
  <c r="K790" i="8"/>
  <c r="H754" i="8"/>
  <c r="M735" i="8"/>
  <c r="V735" i="8" s="1"/>
  <c r="K706" i="8"/>
  <c r="J670" i="8"/>
  <c r="H606" i="8"/>
  <c r="G512" i="8"/>
  <c r="I318" i="8"/>
  <c r="G866" i="8"/>
  <c r="K764" i="8"/>
  <c r="G764" i="8"/>
  <c r="H764" i="8"/>
  <c r="I896" i="8"/>
  <c r="J896" i="8"/>
  <c r="K896" i="8"/>
  <c r="L896" i="8"/>
  <c r="L764" i="8"/>
  <c r="M782" i="8"/>
  <c r="J764" i="8"/>
  <c r="G845" i="8"/>
  <c r="H845" i="8"/>
  <c r="I845" i="8"/>
  <c r="K845" i="8"/>
  <c r="L845" i="8"/>
  <c r="M845" i="8"/>
  <c r="G833" i="8"/>
  <c r="H833" i="8"/>
  <c r="I833" i="8"/>
  <c r="K833" i="8"/>
  <c r="L833" i="8"/>
  <c r="M833" i="8"/>
  <c r="M821" i="8"/>
  <c r="H821" i="8"/>
  <c r="K821" i="8"/>
  <c r="L821" i="8"/>
  <c r="M809" i="8"/>
  <c r="H809" i="8"/>
  <c r="G809" i="8"/>
  <c r="I809" i="8"/>
  <c r="J809" i="8"/>
  <c r="L809" i="8"/>
  <c r="M797" i="8"/>
  <c r="H797" i="8"/>
  <c r="G797" i="8"/>
  <c r="I797" i="8"/>
  <c r="J797" i="8"/>
  <c r="M785" i="8"/>
  <c r="H785" i="8"/>
  <c r="K785" i="8"/>
  <c r="L785" i="8"/>
  <c r="M773" i="8"/>
  <c r="H773" i="8"/>
  <c r="G773" i="8"/>
  <c r="I773" i="8"/>
  <c r="J773" i="8"/>
  <c r="L773" i="8"/>
  <c r="G905" i="8"/>
  <c r="H905" i="8"/>
  <c r="I905" i="8"/>
  <c r="K905" i="8"/>
  <c r="L905" i="8"/>
  <c r="M905" i="8"/>
  <c r="H896" i="8"/>
  <c r="M842" i="8"/>
  <c r="L830" i="8"/>
  <c r="M818" i="8"/>
  <c r="H784" i="8"/>
  <c r="I784" i="8"/>
  <c r="J784" i="8"/>
  <c r="G784" i="8"/>
  <c r="K784" i="8"/>
  <c r="L784" i="8"/>
  <c r="H772" i="8"/>
  <c r="I772" i="8"/>
  <c r="J772" i="8"/>
  <c r="M772" i="8"/>
  <c r="M904" i="8"/>
  <c r="G904" i="8"/>
  <c r="H904" i="8"/>
  <c r="J904" i="8"/>
  <c r="G896" i="8"/>
  <c r="M854" i="8"/>
  <c r="L842" i="8"/>
  <c r="I818" i="8"/>
  <c r="H903" i="8"/>
  <c r="I903" i="8"/>
  <c r="J903" i="8"/>
  <c r="K903" i="8"/>
  <c r="M903" i="8"/>
  <c r="F896" i="8"/>
  <c r="F764" i="8"/>
  <c r="I904" i="8"/>
  <c r="H890" i="8"/>
  <c r="I890" i="8"/>
  <c r="J890" i="8"/>
  <c r="H878" i="8"/>
  <c r="I878" i="8"/>
  <c r="J878" i="8"/>
  <c r="H866" i="8"/>
  <c r="I866" i="8"/>
  <c r="J866" i="8"/>
  <c r="H854" i="8"/>
  <c r="I854" i="8"/>
  <c r="J854" i="8"/>
  <c r="H842" i="8"/>
  <c r="I842" i="8"/>
  <c r="J842" i="8"/>
  <c r="K830" i="8"/>
  <c r="G830" i="8"/>
  <c r="H830" i="8"/>
  <c r="I830" i="8"/>
  <c r="J818" i="8"/>
  <c r="K818" i="8"/>
  <c r="L818" i="8"/>
  <c r="G818" i="8"/>
  <c r="J806" i="8"/>
  <c r="K806" i="8"/>
  <c r="L806" i="8"/>
  <c r="H806" i="8"/>
  <c r="I806" i="8"/>
  <c r="M806" i="8"/>
  <c r="J794" i="8"/>
  <c r="K794" i="8"/>
  <c r="L794" i="8"/>
  <c r="G794" i="8"/>
  <c r="I794" i="8"/>
  <c r="M794" i="8"/>
  <c r="J782" i="8"/>
  <c r="K782" i="8"/>
  <c r="L782" i="8"/>
  <c r="G782" i="8"/>
  <c r="J770" i="8"/>
  <c r="K770" i="8"/>
  <c r="L770" i="8"/>
  <c r="H770" i="8"/>
  <c r="I770" i="8"/>
  <c r="M770" i="8"/>
  <c r="H902" i="8"/>
  <c r="I902" i="8"/>
  <c r="J902" i="8"/>
  <c r="L903" i="8"/>
  <c r="M878" i="8"/>
  <c r="L866" i="8"/>
  <c r="K854" i="8"/>
  <c r="G842" i="8"/>
  <c r="G903" i="8"/>
  <c r="M890" i="8"/>
  <c r="L878" i="8"/>
  <c r="K866" i="8"/>
  <c r="G854" i="8"/>
  <c r="J833" i="8"/>
  <c r="J785" i="8"/>
  <c r="K773" i="8"/>
  <c r="Y141" i="2"/>
  <c r="M111" i="2"/>
  <c r="X99" i="2"/>
  <c r="Y104" i="2"/>
  <c r="N92" i="2"/>
  <c r="N80" i="2"/>
  <c r="N68" i="2"/>
  <c r="T14" i="2"/>
  <c r="P166" i="2"/>
  <c r="AA116" i="2"/>
  <c r="Q176" i="2"/>
  <c r="Q164" i="2"/>
  <c r="R30" i="2"/>
  <c r="S135" i="2"/>
  <c r="S123" i="2"/>
  <c r="T121" i="2"/>
  <c r="M68" i="2"/>
  <c r="N27" i="2"/>
  <c r="AI129" i="2"/>
  <c r="T167" i="2"/>
  <c r="T155" i="2"/>
  <c r="AE23" i="2"/>
  <c r="AK153" i="2"/>
  <c r="R171" i="2"/>
  <c r="T146" i="2"/>
  <c r="Z144" i="2"/>
  <c r="Q20" i="2"/>
  <c r="Q152" i="2"/>
  <c r="AC18" i="2"/>
  <c r="S171" i="2"/>
  <c r="S62" i="2"/>
  <c r="S147" i="2"/>
  <c r="T145" i="2"/>
  <c r="M80" i="2"/>
  <c r="X173" i="2"/>
  <c r="N123" i="2"/>
  <c r="X44" i="2"/>
  <c r="AE35" i="2"/>
  <c r="O176" i="2"/>
  <c r="P138" i="2"/>
  <c r="T168" i="2"/>
  <c r="BM131" i="2"/>
  <c r="T117" i="2"/>
  <c r="M171" i="2"/>
  <c r="N152" i="2"/>
  <c r="P171" i="2"/>
  <c r="AB157" i="2"/>
  <c r="AE175" i="2"/>
  <c r="X170" i="2"/>
  <c r="X38" i="2"/>
  <c r="AJ139" i="2"/>
  <c r="N103" i="2"/>
  <c r="N55" i="2"/>
  <c r="AK88" i="2"/>
  <c r="BH134" i="2"/>
  <c r="AA86" i="2"/>
  <c r="AD175" i="2"/>
  <c r="T150" i="2"/>
  <c r="X109" i="2"/>
  <c r="X49" i="2"/>
  <c r="P133" i="2"/>
  <c r="P73" i="2"/>
  <c r="AY141" i="2"/>
  <c r="Z158" i="2"/>
  <c r="P156" i="2"/>
  <c r="AE110" i="2"/>
  <c r="T122" i="2"/>
  <c r="M20" i="2"/>
  <c r="M67" i="2"/>
  <c r="Z98" i="2"/>
  <c r="Z61" i="2"/>
  <c r="O50" i="2"/>
  <c r="P167" i="2"/>
  <c r="AA143" i="2"/>
  <c r="P107" i="2"/>
  <c r="AL95" i="2"/>
  <c r="P71" i="2"/>
  <c r="AA139" i="2"/>
  <c r="AB177" i="2"/>
  <c r="Q44" i="2"/>
  <c r="AM82" i="2"/>
  <c r="Q33" i="2"/>
  <c r="AY175" i="2"/>
  <c r="R31" i="2"/>
  <c r="R19" i="2"/>
  <c r="S136" i="2"/>
  <c r="AD124" i="2"/>
  <c r="S98" i="2"/>
  <c r="S122" i="2"/>
  <c r="S134" i="2"/>
  <c r="S28" i="2"/>
  <c r="S16" i="2"/>
  <c r="AE147" i="2"/>
  <c r="T169" i="2"/>
  <c r="T36" i="2"/>
  <c r="N140" i="2"/>
  <c r="P135" i="2"/>
  <c r="X122" i="2"/>
  <c r="X86" i="2"/>
  <c r="AU163" i="2"/>
  <c r="N127" i="2"/>
  <c r="N79" i="2"/>
  <c r="Y31" i="2"/>
  <c r="AA134" i="2"/>
  <c r="AN68" i="2"/>
  <c r="T174" i="2"/>
  <c r="X169" i="2"/>
  <c r="P145" i="2"/>
  <c r="P97" i="2"/>
  <c r="P61" i="2"/>
  <c r="AD174" i="2"/>
  <c r="M128" i="2"/>
  <c r="N87" i="2"/>
  <c r="Q142" i="2"/>
  <c r="S99" i="2"/>
  <c r="T110" i="2"/>
  <c r="AX58" i="2"/>
  <c r="S64" i="2"/>
  <c r="S124" i="2"/>
  <c r="AE101" i="2"/>
  <c r="M164" i="2"/>
  <c r="N89" i="2"/>
  <c r="N159" i="2"/>
  <c r="O104" i="2"/>
  <c r="O47" i="2"/>
  <c r="O34" i="2"/>
  <c r="AA164" i="2"/>
  <c r="AZ145" i="2"/>
  <c r="S52" i="2"/>
  <c r="AO65" i="2"/>
  <c r="AD89" i="2"/>
  <c r="AO63" i="2"/>
  <c r="S159" i="2"/>
  <c r="S170" i="2"/>
  <c r="T48" i="2"/>
  <c r="T24" i="2"/>
  <c r="S133" i="2"/>
  <c r="T107" i="2"/>
  <c r="AC139" i="2"/>
  <c r="Y164" i="2"/>
  <c r="X110" i="2"/>
  <c r="X50" i="2"/>
  <c r="N91" i="2"/>
  <c r="AK124" i="2"/>
  <c r="Z76" i="2"/>
  <c r="AA146" i="2"/>
  <c r="R142" i="2"/>
  <c r="R106" i="2"/>
  <c r="AE30" i="2"/>
  <c r="N18" i="2"/>
  <c r="P169" i="2"/>
  <c r="P121" i="2"/>
  <c r="P25" i="2"/>
  <c r="AC105" i="2"/>
  <c r="M140" i="2"/>
  <c r="Q94" i="2"/>
  <c r="Q130" i="2"/>
  <c r="S111" i="2"/>
  <c r="T74" i="2"/>
  <c r="M81" i="2"/>
  <c r="AB71" i="2"/>
  <c r="AB119" i="2"/>
  <c r="AD100" i="2"/>
  <c r="S158" i="2"/>
  <c r="Y180" i="2"/>
  <c r="N53" i="2"/>
  <c r="AJ121" i="2"/>
  <c r="N96" i="2"/>
  <c r="N60" i="2"/>
  <c r="Y36" i="2"/>
  <c r="Z129" i="2"/>
  <c r="Z69" i="2"/>
  <c r="P9" i="2"/>
  <c r="P83" i="2"/>
  <c r="Q178" i="2"/>
  <c r="R135" i="2"/>
  <c r="R99" i="2"/>
  <c r="AN111" i="2"/>
  <c r="R147" i="2"/>
  <c r="S41" i="2"/>
  <c r="AD60" i="2"/>
  <c r="S148" i="2"/>
  <c r="S160" i="2"/>
  <c r="T120" i="2"/>
  <c r="T108" i="2"/>
  <c r="T84" i="2"/>
  <c r="AW144" i="2"/>
  <c r="X147" i="2"/>
  <c r="P147" i="2"/>
  <c r="Y175" i="2"/>
  <c r="N115" i="2"/>
  <c r="N67" i="2"/>
  <c r="Y19" i="2"/>
  <c r="Z64" i="2"/>
  <c r="R70" i="2"/>
  <c r="T162" i="2"/>
  <c r="AE18" i="2"/>
  <c r="X61" i="2"/>
  <c r="Z111" i="2"/>
  <c r="Z39" i="2"/>
  <c r="P157" i="2"/>
  <c r="P85" i="2"/>
  <c r="P37" i="2"/>
  <c r="AC45" i="2"/>
  <c r="Y111" i="2"/>
  <c r="Q118" i="2"/>
  <c r="AY90" i="2"/>
  <c r="R42" i="2"/>
  <c r="S87" i="2"/>
  <c r="AK155" i="2"/>
  <c r="Z172" i="2"/>
  <c r="AM79" i="2"/>
  <c r="S88" i="2"/>
  <c r="O175" i="2"/>
  <c r="P59" i="2"/>
  <c r="P72" i="2"/>
  <c r="P102" i="2"/>
  <c r="AA90" i="2"/>
  <c r="P78" i="2"/>
  <c r="P66" i="2"/>
  <c r="P132" i="2"/>
  <c r="AX112" i="2"/>
  <c r="Q77" i="2"/>
  <c r="AB40" i="2"/>
  <c r="R32" i="2"/>
  <c r="AE106" i="2"/>
  <c r="S112" i="2"/>
  <c r="AD74" i="2"/>
  <c r="S74" i="2"/>
  <c r="S76" i="2"/>
  <c r="AD110" i="2"/>
  <c r="AP14" i="2"/>
  <c r="AP3" i="2"/>
  <c r="BM3" i="2"/>
  <c r="AE3" i="2"/>
  <c r="BA3" i="2"/>
  <c r="AX129" i="2"/>
  <c r="Q56" i="2"/>
  <c r="T158" i="2"/>
  <c r="T26" i="2"/>
  <c r="AE26" i="2"/>
  <c r="AT57" i="2"/>
  <c r="M129" i="2"/>
  <c r="X151" i="2"/>
  <c r="M151" i="2"/>
  <c r="AA81" i="2"/>
  <c r="S146" i="2"/>
  <c r="AD39" i="2"/>
  <c r="S110" i="2"/>
  <c r="AO3" i="2"/>
  <c r="BL3" i="2"/>
  <c r="AD3" i="2"/>
  <c r="AZ3" i="2"/>
  <c r="AE170" i="2"/>
  <c r="T170" i="2"/>
  <c r="AA131" i="2"/>
  <c r="P54" i="2"/>
  <c r="S100" i="2"/>
  <c r="AD86" i="2"/>
  <c r="BA123" i="2"/>
  <c r="T62" i="2"/>
  <c r="T157" i="2"/>
  <c r="AE157" i="2"/>
  <c r="Q8" i="2"/>
  <c r="S75" i="2"/>
  <c r="N3" i="2"/>
  <c r="Y3" i="2"/>
  <c r="AU3" i="2"/>
  <c r="AJ3" i="2"/>
  <c r="BG3" i="2"/>
  <c r="AO86" i="2"/>
  <c r="X140" i="2"/>
  <c r="Y61" i="2"/>
  <c r="X19" i="2"/>
  <c r="Y168" i="2"/>
  <c r="AD168" i="2"/>
  <c r="Y107" i="2"/>
  <c r="O140" i="2"/>
  <c r="O92" i="2"/>
  <c r="O44" i="2"/>
  <c r="P42" i="2"/>
  <c r="Q53" i="2"/>
  <c r="R26" i="2"/>
  <c r="AO158" i="2"/>
  <c r="T47" i="2"/>
  <c r="Q90" i="2"/>
  <c r="Z122" i="2"/>
  <c r="M173" i="2"/>
  <c r="X89" i="2"/>
  <c r="M41" i="2"/>
  <c r="M29" i="2"/>
  <c r="O151" i="2"/>
  <c r="AK127" i="2"/>
  <c r="O115" i="2"/>
  <c r="AV31" i="2"/>
  <c r="P173" i="2"/>
  <c r="AA151" i="2"/>
  <c r="P137" i="2"/>
  <c r="P101" i="2"/>
  <c r="P65" i="2"/>
  <c r="Q171" i="2"/>
  <c r="Q75" i="2"/>
  <c r="Q51" i="2"/>
  <c r="AB39" i="2"/>
  <c r="AC13" i="2"/>
  <c r="T81" i="2"/>
  <c r="AC3" i="2"/>
  <c r="AA121" i="2"/>
  <c r="AW3" i="2"/>
  <c r="X80" i="2"/>
  <c r="AD170" i="2"/>
  <c r="X6" i="2"/>
  <c r="AA174" i="2"/>
  <c r="P18" i="2"/>
  <c r="AD95" i="2"/>
  <c r="T144" i="2"/>
  <c r="T35" i="2"/>
  <c r="S63" i="2"/>
  <c r="M172" i="2"/>
  <c r="X150" i="2"/>
  <c r="M124" i="2"/>
  <c r="M100" i="2"/>
  <c r="BF89" i="2"/>
  <c r="X65" i="2"/>
  <c r="M40" i="2"/>
  <c r="M28" i="2"/>
  <c r="T4" i="2"/>
  <c r="Y81" i="2"/>
  <c r="Y70" i="2"/>
  <c r="Y57" i="2"/>
  <c r="N45" i="2"/>
  <c r="Z150" i="2"/>
  <c r="Z114" i="2"/>
  <c r="O91" i="2"/>
  <c r="Z66" i="2"/>
  <c r="O55" i="2"/>
  <c r="AK30" i="2"/>
  <c r="AL101" i="2"/>
  <c r="P89" i="2"/>
  <c r="P53" i="2"/>
  <c r="P40" i="2"/>
  <c r="AW16" i="2"/>
  <c r="AB134" i="2"/>
  <c r="AB86" i="2"/>
  <c r="AC168" i="2"/>
  <c r="AC156" i="2"/>
  <c r="BK146" i="2"/>
  <c r="AC108" i="2"/>
  <c r="AC96" i="2"/>
  <c r="AC84" i="2"/>
  <c r="R48" i="2"/>
  <c r="R36" i="2"/>
  <c r="R12" i="2"/>
  <c r="AO165" i="2"/>
  <c r="AD153" i="2"/>
  <c r="S81" i="2"/>
  <c r="S69" i="2"/>
  <c r="AD45" i="2"/>
  <c r="AZ33" i="2"/>
  <c r="AE179" i="2"/>
  <c r="N125" i="2"/>
  <c r="P63" i="2"/>
  <c r="AB3" i="2"/>
  <c r="X128" i="2"/>
  <c r="M44" i="2"/>
  <c r="M103" i="2"/>
  <c r="X7" i="2"/>
  <c r="N156" i="2"/>
  <c r="Y49" i="2"/>
  <c r="R75" i="2"/>
  <c r="Y95" i="2"/>
  <c r="O128" i="2"/>
  <c r="O56" i="2"/>
  <c r="AL30" i="2"/>
  <c r="AN134" i="2"/>
  <c r="T132" i="2"/>
  <c r="X87" i="2"/>
  <c r="M51" i="2"/>
  <c r="X39" i="2"/>
  <c r="X27" i="2"/>
  <c r="X15" i="2"/>
  <c r="S4" i="2"/>
  <c r="N56" i="2"/>
  <c r="N44" i="2"/>
  <c r="N32" i="2"/>
  <c r="N20" i="2"/>
  <c r="N8" i="2"/>
  <c r="O161" i="2"/>
  <c r="AV149" i="2"/>
  <c r="O127" i="2"/>
  <c r="O113" i="2"/>
  <c r="AK101" i="2"/>
  <c r="O77" i="2"/>
  <c r="P125" i="2"/>
  <c r="P87" i="2"/>
  <c r="P75" i="2"/>
  <c r="P39" i="2"/>
  <c r="AA15" i="2"/>
  <c r="AM109" i="2"/>
  <c r="Q49" i="2"/>
  <c r="Q37" i="2"/>
  <c r="AN179" i="2"/>
  <c r="R167" i="2"/>
  <c r="R143" i="2"/>
  <c r="R131" i="2"/>
  <c r="R107" i="2"/>
  <c r="R95" i="2"/>
  <c r="R71" i="2"/>
  <c r="AC59" i="2"/>
  <c r="S176" i="2"/>
  <c r="S140" i="2"/>
  <c r="S104" i="2"/>
  <c r="S68" i="2"/>
  <c r="AE139" i="2"/>
  <c r="AE19" i="2"/>
  <c r="P159" i="2"/>
  <c r="R111" i="2"/>
  <c r="P99" i="2"/>
  <c r="O45" i="2"/>
  <c r="S31" i="2"/>
  <c r="M3" i="2"/>
  <c r="M87" i="2"/>
  <c r="X104" i="2"/>
  <c r="M161" i="2"/>
  <c r="X26" i="2"/>
  <c r="X14" i="2"/>
  <c r="O163" i="2"/>
  <c r="AK52" i="2"/>
  <c r="O28" i="2"/>
  <c r="P161" i="2"/>
  <c r="P14" i="2"/>
  <c r="AB96" i="2"/>
  <c r="Q48" i="2"/>
  <c r="AC154" i="2"/>
  <c r="T114" i="2"/>
  <c r="T90" i="2"/>
  <c r="T66" i="2"/>
  <c r="X13" i="2"/>
  <c r="AU102" i="2"/>
  <c r="Z75" i="2"/>
  <c r="O15" i="2"/>
  <c r="Q167" i="2"/>
  <c r="AB155" i="2"/>
  <c r="Q143" i="2"/>
  <c r="Q107" i="2"/>
  <c r="Q95" i="2"/>
  <c r="Q83" i="2"/>
  <c r="Q71" i="2"/>
  <c r="Q47" i="2"/>
  <c r="Q35" i="2"/>
  <c r="Q23" i="2"/>
  <c r="Q11" i="2"/>
  <c r="AC177" i="2"/>
  <c r="AN165" i="2"/>
  <c r="AC153" i="2"/>
  <c r="AC81" i="2"/>
  <c r="AC21" i="2"/>
  <c r="AC9" i="2"/>
  <c r="S162" i="2"/>
  <c r="S150" i="2"/>
  <c r="S138" i="2"/>
  <c r="S114" i="2"/>
  <c r="S102" i="2"/>
  <c r="S78" i="2"/>
  <c r="S66" i="2"/>
  <c r="S54" i="2"/>
  <c r="S42" i="2"/>
  <c r="S30" i="2"/>
  <c r="AE161" i="2"/>
  <c r="AE125" i="2"/>
  <c r="T17" i="2"/>
  <c r="P144" i="2"/>
  <c r="Q123" i="2"/>
  <c r="P108" i="2"/>
  <c r="Q87" i="2"/>
  <c r="O72" i="2"/>
  <c r="Q42" i="2"/>
  <c r="BK3" i="2"/>
  <c r="X56" i="2"/>
  <c r="O40" i="2"/>
  <c r="P26" i="2"/>
  <c r="AX144" i="2"/>
  <c r="AB84" i="2"/>
  <c r="R178" i="2"/>
  <c r="BA138" i="2"/>
  <c r="T102" i="2"/>
  <c r="T78" i="2"/>
  <c r="T54" i="2"/>
  <c r="X25" i="2"/>
  <c r="AB4" i="2"/>
  <c r="AJ54" i="2"/>
  <c r="N149" i="2"/>
  <c r="N137" i="2"/>
  <c r="N113" i="2"/>
  <c r="N29" i="2"/>
  <c r="N17" i="2"/>
  <c r="Y5" i="2"/>
  <c r="Z146" i="2"/>
  <c r="Z134" i="2"/>
  <c r="AA144" i="2"/>
  <c r="P120" i="2"/>
  <c r="P96" i="2"/>
  <c r="P84" i="2"/>
  <c r="P60" i="2"/>
  <c r="AA48" i="2"/>
  <c r="AA36" i="2"/>
  <c r="AB178" i="2"/>
  <c r="Q166" i="2"/>
  <c r="AB154" i="2"/>
  <c r="AM106" i="2"/>
  <c r="Q82" i="2"/>
  <c r="Q70" i="2"/>
  <c r="AB10" i="2"/>
  <c r="R176" i="2"/>
  <c r="R140" i="2"/>
  <c r="R116" i="2"/>
  <c r="R56" i="2"/>
  <c r="R44" i="2"/>
  <c r="AD125" i="2"/>
  <c r="AD65" i="2"/>
  <c r="S29" i="2"/>
  <c r="S17" i="2"/>
  <c r="S5" i="2"/>
  <c r="T124" i="2"/>
  <c r="AE100" i="2"/>
  <c r="T28" i="2"/>
  <c r="AP16" i="2"/>
  <c r="P168" i="2"/>
  <c r="N132" i="2"/>
  <c r="T86" i="2"/>
  <c r="T23" i="2"/>
  <c r="Y148" i="2"/>
  <c r="AN44" i="2"/>
  <c r="N104" i="2"/>
  <c r="N5" i="2"/>
  <c r="X171" i="2"/>
  <c r="AI99" i="2"/>
  <c r="AI64" i="2"/>
  <c r="M63" i="2"/>
  <c r="AU130" i="2"/>
  <c r="N128" i="2"/>
  <c r="T92" i="2"/>
  <c r="AA51" i="2"/>
  <c r="P50" i="2"/>
  <c r="S92" i="2"/>
  <c r="S56" i="2"/>
  <c r="O149" i="2"/>
  <c r="M147" i="2"/>
  <c r="X145" i="2"/>
  <c r="X74" i="2"/>
  <c r="AJ30" i="2"/>
  <c r="N30" i="2"/>
  <c r="Z174" i="2"/>
  <c r="AB60" i="2"/>
  <c r="T164" i="2"/>
  <c r="AE4" i="2"/>
  <c r="X85" i="2"/>
  <c r="X37" i="2"/>
  <c r="AJ164" i="2"/>
  <c r="N161" i="2"/>
  <c r="N102" i="2"/>
  <c r="N101" i="2"/>
  <c r="N78" i="2"/>
  <c r="AJ77" i="2"/>
  <c r="N77" i="2"/>
  <c r="N54" i="2"/>
  <c r="AU53" i="2"/>
  <c r="N139" i="2"/>
  <c r="P123" i="2"/>
  <c r="AD165" i="2"/>
  <c r="T138" i="2"/>
  <c r="M148" i="2"/>
  <c r="AT112" i="2"/>
  <c r="M112" i="2"/>
  <c r="X77" i="2"/>
  <c r="AI76" i="2"/>
  <c r="AK128" i="2"/>
  <c r="Z126" i="2"/>
  <c r="AK173" i="2"/>
  <c r="O173" i="2"/>
  <c r="O137" i="2"/>
  <c r="AK137" i="2"/>
  <c r="O54" i="2"/>
  <c r="BA104" i="2"/>
  <c r="M99" i="2"/>
  <c r="X63" i="2"/>
  <c r="O138" i="2"/>
  <c r="AL173" i="2"/>
  <c r="AL170" i="2"/>
  <c r="AB121" i="2"/>
  <c r="T128" i="2"/>
  <c r="T126" i="2"/>
  <c r="N175" i="2"/>
  <c r="O53" i="2"/>
  <c r="Y92" i="2"/>
  <c r="AT135" i="2"/>
  <c r="X133" i="2"/>
  <c r="O52" i="2"/>
  <c r="O51" i="2"/>
  <c r="AA110" i="2"/>
  <c r="P49" i="2"/>
  <c r="AL49" i="2"/>
  <c r="Q131" i="2"/>
  <c r="AB131" i="2"/>
  <c r="AB120" i="2"/>
  <c r="AB95" i="2"/>
  <c r="AM95" i="2"/>
  <c r="R58" i="2"/>
  <c r="S128" i="2"/>
  <c r="S126" i="2"/>
  <c r="S165" i="2"/>
  <c r="X159" i="2"/>
  <c r="AI73" i="2"/>
  <c r="AJ173" i="2"/>
  <c r="N173" i="2"/>
  <c r="N90" i="2"/>
  <c r="AJ89" i="2"/>
  <c r="N66" i="2"/>
  <c r="N65" i="2"/>
  <c r="BH173" i="2"/>
  <c r="S174" i="2"/>
  <c r="Q155" i="2"/>
  <c r="Q59" i="2"/>
  <c r="O39" i="2"/>
  <c r="M39" i="2"/>
  <c r="X62" i="2"/>
  <c r="Y54" i="2"/>
  <c r="N164" i="2"/>
  <c r="R154" i="2"/>
  <c r="R179" i="2"/>
  <c r="S93" i="2"/>
  <c r="M27" i="2"/>
  <c r="Z160" i="2"/>
  <c r="Z136" i="2"/>
  <c r="T96" i="2"/>
  <c r="T95" i="2"/>
  <c r="T72" i="2"/>
  <c r="T71" i="2"/>
  <c r="T60" i="2"/>
  <c r="T59" i="2"/>
  <c r="Q179" i="2"/>
  <c r="S153" i="2"/>
  <c r="T119" i="2"/>
  <c r="AA158" i="2"/>
  <c r="AO177" i="2"/>
  <c r="S177" i="2"/>
  <c r="AD177" i="2"/>
  <c r="AZ58" i="2"/>
  <c r="S57" i="2"/>
  <c r="X125" i="2"/>
  <c r="X123" i="2"/>
  <c r="M123" i="2"/>
  <c r="O102" i="2"/>
  <c r="O101" i="2"/>
  <c r="O66" i="2"/>
  <c r="O65" i="2"/>
  <c r="T116" i="2"/>
  <c r="T56" i="2"/>
  <c r="X111" i="2"/>
  <c r="O150" i="2"/>
  <c r="P109" i="2"/>
  <c r="AD30" i="2"/>
  <c r="AL61" i="2"/>
  <c r="N176" i="2"/>
  <c r="Y176" i="2"/>
  <c r="Y116" i="2"/>
  <c r="N116" i="2"/>
  <c r="Y69" i="2"/>
  <c r="AJ68" i="2"/>
  <c r="Z90" i="2"/>
  <c r="O89" i="2"/>
  <c r="BH89" i="2"/>
  <c r="AL52" i="2"/>
  <c r="P51" i="2"/>
  <c r="AU166" i="2"/>
  <c r="N163" i="2"/>
  <c r="X98" i="2"/>
  <c r="S90" i="2"/>
  <c r="AO90" i="2"/>
  <c r="X146" i="2"/>
  <c r="X97" i="2"/>
  <c r="N114" i="2"/>
  <c r="AJ42" i="2"/>
  <c r="R59" i="2"/>
  <c r="AA162" i="2"/>
  <c r="P162" i="2"/>
  <c r="AL128" i="2"/>
  <c r="P126" i="2"/>
  <c r="P6" i="2"/>
  <c r="AA6" i="2"/>
  <c r="Q89" i="2"/>
  <c r="AM88" i="2"/>
  <c r="Q119" i="2"/>
  <c r="X149" i="2"/>
  <c r="AI149" i="2"/>
  <c r="M101" i="2"/>
  <c r="X101" i="2"/>
  <c r="X29" i="2"/>
  <c r="AI29" i="2"/>
  <c r="M17" i="2"/>
  <c r="AI17" i="2"/>
  <c r="X5" i="2"/>
  <c r="M5" i="2"/>
  <c r="AK80" i="2"/>
  <c r="O79" i="2"/>
  <c r="Q149" i="2"/>
  <c r="AB147" i="2"/>
  <c r="Q147" i="2"/>
  <c r="AM111" i="2"/>
  <c r="Q111" i="2"/>
  <c r="AY86" i="2"/>
  <c r="AN37" i="2"/>
  <c r="R37" i="2"/>
  <c r="T180" i="2"/>
  <c r="T177" i="2"/>
  <c r="T156" i="2"/>
  <c r="T153" i="2"/>
  <c r="BA141" i="2"/>
  <c r="T141" i="2"/>
  <c r="O125" i="2"/>
  <c r="M88" i="2"/>
  <c r="AC71" i="2"/>
  <c r="AA30" i="2"/>
  <c r="BF136" i="2"/>
  <c r="X158" i="2"/>
  <c r="N150" i="2"/>
  <c r="N138" i="2"/>
  <c r="N126" i="2"/>
  <c r="AU113" i="2"/>
  <c r="AU77" i="2"/>
  <c r="N41" i="2"/>
  <c r="O123" i="2"/>
  <c r="O111" i="2"/>
  <c r="O99" i="2"/>
  <c r="O87" i="2"/>
  <c r="O75" i="2"/>
  <c r="O63" i="2"/>
  <c r="AL183" i="2"/>
  <c r="P180" i="2"/>
  <c r="AC93" i="2"/>
  <c r="AN81" i="2"/>
  <c r="S164" i="2"/>
  <c r="AD161" i="2"/>
  <c r="X157" i="2"/>
  <c r="N174" i="2"/>
  <c r="Y171" i="2"/>
  <c r="O171" i="2"/>
  <c r="O159" i="2"/>
  <c r="AB168" i="2"/>
  <c r="AB143" i="2"/>
  <c r="M46" i="2"/>
  <c r="AU173" i="2"/>
  <c r="AA95" i="2"/>
  <c r="P94" i="2"/>
  <c r="Q117" i="2"/>
  <c r="Q69" i="2"/>
  <c r="AN177" i="2"/>
  <c r="AC115" i="2"/>
  <c r="AZ100" i="2"/>
  <c r="AE112" i="2"/>
  <c r="T52" i="2"/>
  <c r="O183" i="2"/>
  <c r="AK180" i="2"/>
  <c r="O135" i="2"/>
  <c r="AB156" i="2"/>
  <c r="R129" i="2"/>
  <c r="AO150" i="2"/>
  <c r="AW119" i="2"/>
  <c r="Q105" i="2"/>
  <c r="Q81" i="2"/>
  <c r="T100" i="2"/>
  <c r="T64" i="2"/>
  <c r="Q116" i="2"/>
  <c r="M69" i="2"/>
  <c r="N122" i="2"/>
  <c r="N86" i="2"/>
  <c r="N74" i="2"/>
  <c r="AL168" i="2"/>
  <c r="AA156" i="2"/>
  <c r="AW143" i="2"/>
  <c r="AX153" i="2"/>
  <c r="Q141" i="2"/>
  <c r="Q129" i="2"/>
  <c r="AB44" i="2"/>
  <c r="AC164" i="2"/>
  <c r="AN151" i="2"/>
  <c r="R114" i="2"/>
  <c r="R102" i="2"/>
  <c r="AC101" i="2"/>
  <c r="R90" i="2"/>
  <c r="R78" i="2"/>
  <c r="R66" i="2"/>
  <c r="R54" i="2"/>
  <c r="AO75" i="2"/>
  <c r="AE135" i="2"/>
  <c r="AE99" i="2"/>
  <c r="T98" i="2"/>
  <c r="AE87" i="2"/>
  <c r="AE63" i="2"/>
  <c r="Q106" i="2"/>
  <c r="S86" i="2"/>
  <c r="R80" i="2"/>
  <c r="Z110" i="2"/>
  <c r="O180" i="2"/>
  <c r="Q80" i="2"/>
  <c r="X68" i="2"/>
  <c r="N162" i="2"/>
  <c r="Z147" i="2"/>
  <c r="S172" i="2"/>
  <c r="AD172" i="2"/>
  <c r="Z170" i="2"/>
  <c r="AA83" i="2"/>
  <c r="AM142" i="2"/>
  <c r="Q93" i="2"/>
  <c r="Q57" i="2"/>
  <c r="R43" i="2"/>
  <c r="AE88" i="2"/>
  <c r="T76" i="2"/>
  <c r="AE75" i="2"/>
  <c r="AI178" i="2"/>
  <c r="Y144" i="2"/>
  <c r="N144" i="2"/>
  <c r="X67" i="2"/>
  <c r="N158" i="2"/>
  <c r="AB176" i="2"/>
  <c r="R174" i="2"/>
  <c r="R162" i="2"/>
  <c r="AN149" i="2"/>
  <c r="AN147" i="2"/>
  <c r="AC125" i="2"/>
  <c r="AD159" i="2"/>
  <c r="AD134" i="2"/>
  <c r="AE145" i="2"/>
  <c r="N180" i="2"/>
  <c r="P131" i="2"/>
  <c r="X66" i="2"/>
  <c r="AN116" i="2"/>
  <c r="Q177" i="2"/>
  <c r="Q165" i="2"/>
  <c r="AM140" i="2"/>
  <c r="AC163" i="2"/>
  <c r="R150" i="2"/>
  <c r="R138" i="2"/>
  <c r="R126" i="2"/>
  <c r="AD160" i="2"/>
  <c r="AD122" i="2"/>
  <c r="AO98" i="2"/>
  <c r="BL86" i="2"/>
  <c r="AD62" i="2"/>
  <c r="AE171" i="2"/>
  <c r="AP134" i="2"/>
  <c r="AP86" i="2"/>
  <c r="AE74" i="2"/>
  <c r="T50" i="2"/>
  <c r="AE38" i="2"/>
  <c r="S61" i="2"/>
  <c r="BF192" i="2"/>
  <c r="AT192" i="2"/>
  <c r="AI192" i="2"/>
  <c r="M192" i="2"/>
  <c r="X192" i="2"/>
  <c r="BF180" i="2"/>
  <c r="AT180" i="2"/>
  <c r="AI180" i="2"/>
  <c r="M180" i="2"/>
  <c r="X180" i="2"/>
  <c r="BF168" i="2"/>
  <c r="AT168" i="2"/>
  <c r="AI168" i="2"/>
  <c r="M168" i="2"/>
  <c r="X168" i="2"/>
  <c r="BF156" i="2"/>
  <c r="AT156" i="2"/>
  <c r="M156" i="2"/>
  <c r="X156" i="2"/>
  <c r="BF144" i="2"/>
  <c r="AT144" i="2"/>
  <c r="M144" i="2"/>
  <c r="X144" i="2"/>
  <c r="BF132" i="2"/>
  <c r="AI132" i="2"/>
  <c r="M132" i="2"/>
  <c r="X132" i="2"/>
  <c r="AT132" i="2"/>
  <c r="BF120" i="2"/>
  <c r="AT120" i="2"/>
  <c r="AI120" i="2"/>
  <c r="M120" i="2"/>
  <c r="X120" i="2"/>
  <c r="BF108" i="2"/>
  <c r="AI108" i="2"/>
  <c r="M108" i="2"/>
  <c r="X108" i="2"/>
  <c r="AT108" i="2"/>
  <c r="BF96" i="2"/>
  <c r="AT96" i="2"/>
  <c r="AI96" i="2"/>
  <c r="M96" i="2"/>
  <c r="X96" i="2"/>
  <c r="BF84" i="2"/>
  <c r="AT84" i="2"/>
  <c r="AI84" i="2"/>
  <c r="M84" i="2"/>
  <c r="X84" i="2"/>
  <c r="BF72" i="2"/>
  <c r="AT72" i="2"/>
  <c r="AI72" i="2"/>
  <c r="M72" i="2"/>
  <c r="X72" i="2"/>
  <c r="BF60" i="2"/>
  <c r="AT60" i="2"/>
  <c r="AI60" i="2"/>
  <c r="M60" i="2"/>
  <c r="X60" i="2"/>
  <c r="BF48" i="2"/>
  <c r="AT48" i="2"/>
  <c r="AI48" i="2"/>
  <c r="M48" i="2"/>
  <c r="X48" i="2"/>
  <c r="BF36" i="2"/>
  <c r="AT36" i="2"/>
  <c r="AI36" i="2"/>
  <c r="M36" i="2"/>
  <c r="X36" i="2"/>
  <c r="BF24" i="2"/>
  <c r="AI24" i="2"/>
  <c r="M24" i="2"/>
  <c r="AT24" i="2"/>
  <c r="X24" i="2"/>
  <c r="BF12" i="2"/>
  <c r="AI12" i="2"/>
  <c r="AT12" i="2"/>
  <c r="M12" i="2"/>
  <c r="X12" i="2"/>
  <c r="BI4" i="2"/>
  <c r="AL4" i="2"/>
  <c r="AA4" i="2"/>
  <c r="P4" i="2"/>
  <c r="AW4" i="2"/>
  <c r="BG184" i="2"/>
  <c r="AU184" i="2"/>
  <c r="AJ184" i="2"/>
  <c r="Y184" i="2"/>
  <c r="N184" i="2"/>
  <c r="BG172" i="2"/>
  <c r="AU172" i="2"/>
  <c r="AJ172" i="2"/>
  <c r="N172" i="2"/>
  <c r="Y172" i="2"/>
  <c r="AU160" i="2"/>
  <c r="BG160" i="2"/>
  <c r="AJ160" i="2"/>
  <c r="Y160" i="2"/>
  <c r="N160" i="2"/>
  <c r="AU148" i="2"/>
  <c r="BG148" i="2"/>
  <c r="AJ148" i="2"/>
  <c r="N148" i="2"/>
  <c r="BG136" i="2"/>
  <c r="AU136" i="2"/>
  <c r="AJ136" i="2"/>
  <c r="N136" i="2"/>
  <c r="BG124" i="2"/>
  <c r="AU124" i="2"/>
  <c r="Y124" i="2"/>
  <c r="N124" i="2"/>
  <c r="AJ124" i="2"/>
  <c r="AU112" i="2"/>
  <c r="AJ112" i="2"/>
  <c r="BG112" i="2"/>
  <c r="Y112" i="2"/>
  <c r="N112" i="2"/>
  <c r="BG100" i="2"/>
  <c r="AU100" i="2"/>
  <c r="AJ100" i="2"/>
  <c r="Y100" i="2"/>
  <c r="N100" i="2"/>
  <c r="BG88" i="2"/>
  <c r="AU88" i="2"/>
  <c r="AJ88" i="2"/>
  <c r="N88" i="2"/>
  <c r="Y88" i="2"/>
  <c r="BG76" i="2"/>
  <c r="AU76" i="2"/>
  <c r="AJ76" i="2"/>
  <c r="N76" i="2"/>
  <c r="BG64" i="2"/>
  <c r="AU64" i="2"/>
  <c r="AJ64" i="2"/>
  <c r="Y64" i="2"/>
  <c r="N64" i="2"/>
  <c r="BG52" i="2"/>
  <c r="AU52" i="2"/>
  <c r="Y52" i="2"/>
  <c r="AJ52" i="2"/>
  <c r="N52" i="2"/>
  <c r="BG40" i="2"/>
  <c r="Y40" i="2"/>
  <c r="AJ40" i="2"/>
  <c r="AU40" i="2"/>
  <c r="N40" i="2"/>
  <c r="BG28" i="2"/>
  <c r="AU28" i="2"/>
  <c r="Y28" i="2"/>
  <c r="AJ28" i="2"/>
  <c r="N28" i="2"/>
  <c r="BG16" i="2"/>
  <c r="AU16" i="2"/>
  <c r="AJ16" i="2"/>
  <c r="Y16" i="2"/>
  <c r="N16" i="2"/>
  <c r="BH193" i="2"/>
  <c r="AV193" i="2"/>
  <c r="AK193" i="2"/>
  <c r="O193" i="2"/>
  <c r="BH181" i="2"/>
  <c r="AV181" i="2"/>
  <c r="AK181" i="2"/>
  <c r="O181" i="2"/>
  <c r="Z181" i="2"/>
  <c r="AV169" i="2"/>
  <c r="BH169" i="2"/>
  <c r="AK169" i="2"/>
  <c r="Z169" i="2"/>
  <c r="O169" i="2"/>
  <c r="BH157" i="2"/>
  <c r="AV157" i="2"/>
  <c r="AK157" i="2"/>
  <c r="Z157" i="2"/>
  <c r="O157" i="2"/>
  <c r="BH145" i="2"/>
  <c r="AV145" i="2"/>
  <c r="AK145" i="2"/>
  <c r="Z145" i="2"/>
  <c r="O145" i="2"/>
  <c r="BH133" i="2"/>
  <c r="AV133" i="2"/>
  <c r="Z133" i="2"/>
  <c r="O133" i="2"/>
  <c r="AK133" i="2"/>
  <c r="BH121" i="2"/>
  <c r="AV121" i="2"/>
  <c r="AK121" i="2"/>
  <c r="Z121" i="2"/>
  <c r="O121" i="2"/>
  <c r="AV109" i="2"/>
  <c r="BH109" i="2"/>
  <c r="AK109" i="2"/>
  <c r="Z109" i="2"/>
  <c r="O109" i="2"/>
  <c r="BH97" i="2"/>
  <c r="AV97" i="2"/>
  <c r="AK97" i="2"/>
  <c r="Z97" i="2"/>
  <c r="O97" i="2"/>
  <c r="AV85" i="2"/>
  <c r="BH85" i="2"/>
  <c r="AK85" i="2"/>
  <c r="Z85" i="2"/>
  <c r="O85" i="2"/>
  <c r="BH73" i="2"/>
  <c r="AV73" i="2"/>
  <c r="AK73" i="2"/>
  <c r="O73" i="2"/>
  <c r="Z73" i="2"/>
  <c r="BH61" i="2"/>
  <c r="AV61" i="2"/>
  <c r="AK61" i="2"/>
  <c r="O61" i="2"/>
  <c r="BH49" i="2"/>
  <c r="AV49" i="2"/>
  <c r="AK49" i="2"/>
  <c r="BH37" i="2"/>
  <c r="AV37" i="2"/>
  <c r="AK37" i="2"/>
  <c r="Z37" i="2"/>
  <c r="O37" i="2"/>
  <c r="BH25" i="2"/>
  <c r="AV25" i="2"/>
  <c r="AK25" i="2"/>
  <c r="Z25" i="2"/>
  <c r="O25" i="2"/>
  <c r="BH13" i="2"/>
  <c r="AV13" i="2"/>
  <c r="AK13" i="2"/>
  <c r="Z13" i="2"/>
  <c r="O13" i="2"/>
  <c r="BI190" i="2"/>
  <c r="AW190" i="2"/>
  <c r="AL190" i="2"/>
  <c r="BI178" i="2"/>
  <c r="AL178" i="2"/>
  <c r="AW178" i="2"/>
  <c r="AW166" i="2"/>
  <c r="AL166" i="2"/>
  <c r="BI166" i="2"/>
  <c r="AA166" i="2"/>
  <c r="BI154" i="2"/>
  <c r="AW154" i="2"/>
  <c r="AL154" i="2"/>
  <c r="AA154" i="2"/>
  <c r="BI142" i="2"/>
  <c r="AW142" i="2"/>
  <c r="AA142" i="2"/>
  <c r="AL142" i="2"/>
  <c r="BI130" i="2"/>
  <c r="AW130" i="2"/>
  <c r="AL130" i="2"/>
  <c r="AA130" i="2"/>
  <c r="BI118" i="2"/>
  <c r="AW118" i="2"/>
  <c r="AA118" i="2"/>
  <c r="AL118" i="2"/>
  <c r="BI106" i="2"/>
  <c r="AW106" i="2"/>
  <c r="AL106" i="2"/>
  <c r="AA106" i="2"/>
  <c r="BI94" i="2"/>
  <c r="AW94" i="2"/>
  <c r="AL94" i="2"/>
  <c r="AA94" i="2"/>
  <c r="BI82" i="2"/>
  <c r="AW82" i="2"/>
  <c r="AA82" i="2"/>
  <c r="AL82" i="2"/>
  <c r="BI70" i="2"/>
  <c r="AW70" i="2"/>
  <c r="AL70" i="2"/>
  <c r="AA70" i="2"/>
  <c r="BI58" i="2"/>
  <c r="AA58" i="2"/>
  <c r="AL58" i="2"/>
  <c r="AW58" i="2"/>
  <c r="BI46" i="2"/>
  <c r="AW46" i="2"/>
  <c r="AL46" i="2"/>
  <c r="AA46" i="2"/>
  <c r="BI34" i="2"/>
  <c r="AW34" i="2"/>
  <c r="AA34" i="2"/>
  <c r="P34" i="2"/>
  <c r="BI22" i="2"/>
  <c r="AW22" i="2"/>
  <c r="AL22" i="2"/>
  <c r="P22" i="2"/>
  <c r="AA22" i="2"/>
  <c r="BI10" i="2"/>
  <c r="AL10" i="2"/>
  <c r="AW10" i="2"/>
  <c r="P10" i="2"/>
  <c r="AA10" i="2"/>
  <c r="BJ187" i="2"/>
  <c r="AM187" i="2"/>
  <c r="AX187" i="2"/>
  <c r="AB187" i="2"/>
  <c r="Q187" i="2"/>
  <c r="AM175" i="2"/>
  <c r="BJ175" i="2"/>
  <c r="AB175" i="2"/>
  <c r="AX175" i="2"/>
  <c r="Q175" i="2"/>
  <c r="BJ163" i="2"/>
  <c r="AM163" i="2"/>
  <c r="AB163" i="2"/>
  <c r="Q163" i="2"/>
  <c r="AX151" i="2"/>
  <c r="BJ151" i="2"/>
  <c r="AM151" i="2"/>
  <c r="Q151" i="2"/>
  <c r="BJ139" i="2"/>
  <c r="AX139" i="2"/>
  <c r="AM139" i="2"/>
  <c r="Q139" i="2"/>
  <c r="AB139" i="2"/>
  <c r="BJ127" i="2"/>
  <c r="AM127" i="2"/>
  <c r="AX127" i="2"/>
  <c r="Q127" i="2"/>
  <c r="BJ115" i="2"/>
  <c r="AX115" i="2"/>
  <c r="AM115" i="2"/>
  <c r="AB115" i="2"/>
  <c r="Q115" i="2"/>
  <c r="BJ103" i="2"/>
  <c r="AX103" i="2"/>
  <c r="AM103" i="2"/>
  <c r="AB103" i="2"/>
  <c r="Q103" i="2"/>
  <c r="BJ91" i="2"/>
  <c r="AX91" i="2"/>
  <c r="AB91" i="2"/>
  <c r="AM91" i="2"/>
  <c r="Q91" i="2"/>
  <c r="BJ79" i="2"/>
  <c r="AX79" i="2"/>
  <c r="AB79" i="2"/>
  <c r="Q79" i="2"/>
  <c r="BJ67" i="2"/>
  <c r="AX67" i="2"/>
  <c r="AM67" i="2"/>
  <c r="Q67" i="2"/>
  <c r="AB67" i="2"/>
  <c r="BJ55" i="2"/>
  <c r="AX55" i="2"/>
  <c r="AM55" i="2"/>
  <c r="Q55" i="2"/>
  <c r="AX43" i="2"/>
  <c r="BJ43" i="2"/>
  <c r="AM43" i="2"/>
  <c r="AB43" i="2"/>
  <c r="Q43" i="2"/>
  <c r="BJ31" i="2"/>
  <c r="AX31" i="2"/>
  <c r="AM31" i="2"/>
  <c r="AB31" i="2"/>
  <c r="Q31" i="2"/>
  <c r="BJ19" i="2"/>
  <c r="AX19" i="2"/>
  <c r="AM19" i="2"/>
  <c r="AB19" i="2"/>
  <c r="Q19" i="2"/>
  <c r="AX7" i="2"/>
  <c r="BJ7" i="2"/>
  <c r="AM7" i="2"/>
  <c r="AB7" i="2"/>
  <c r="Q7" i="2"/>
  <c r="AN184" i="2"/>
  <c r="AY184" i="2"/>
  <c r="BK184" i="2"/>
  <c r="R184" i="2"/>
  <c r="BK172" i="2"/>
  <c r="AY172" i="2"/>
  <c r="AN172" i="2"/>
  <c r="R172" i="2"/>
  <c r="AN160" i="2"/>
  <c r="R160" i="2"/>
  <c r="BK160" i="2"/>
  <c r="BK148" i="2"/>
  <c r="AN148" i="2"/>
  <c r="AC148" i="2"/>
  <c r="AY148" i="2"/>
  <c r="R148" i="2"/>
  <c r="BK136" i="2"/>
  <c r="AN136" i="2"/>
  <c r="AY136" i="2"/>
  <c r="R136" i="2"/>
  <c r="BK124" i="2"/>
  <c r="AN124" i="2"/>
  <c r="R124" i="2"/>
  <c r="AC124" i="2"/>
  <c r="AY124" i="2"/>
  <c r="BK112" i="2"/>
  <c r="AN112" i="2"/>
  <c r="AY112" i="2"/>
  <c r="AC112" i="2"/>
  <c r="R112" i="2"/>
  <c r="BK100" i="2"/>
  <c r="AN100" i="2"/>
  <c r="AY100" i="2"/>
  <c r="AC100" i="2"/>
  <c r="R100" i="2"/>
  <c r="BK88" i="2"/>
  <c r="AY88" i="2"/>
  <c r="AN88" i="2"/>
  <c r="AC88" i="2"/>
  <c r="R88" i="2"/>
  <c r="BK76" i="2"/>
  <c r="AY76" i="2"/>
  <c r="AN76" i="2"/>
  <c r="AC76" i="2"/>
  <c r="R76" i="2"/>
  <c r="AY64" i="2"/>
  <c r="BK64" i="2"/>
  <c r="AN64" i="2"/>
  <c r="AC64" i="2"/>
  <c r="R64" i="2"/>
  <c r="BK52" i="2"/>
  <c r="AY52" i="2"/>
  <c r="AN52" i="2"/>
  <c r="AC52" i="2"/>
  <c r="R52" i="2"/>
  <c r="BK40" i="2"/>
  <c r="AY40" i="2"/>
  <c r="AN40" i="2"/>
  <c r="AC40" i="2"/>
  <c r="AY28" i="2"/>
  <c r="BK28" i="2"/>
  <c r="AN28" i="2"/>
  <c r="R28" i="2"/>
  <c r="AY16" i="2"/>
  <c r="BK16" i="2"/>
  <c r="AN16" i="2"/>
  <c r="AC16" i="2"/>
  <c r="R16" i="2"/>
  <c r="BL193" i="2"/>
  <c r="AZ193" i="2"/>
  <c r="AO193" i="2"/>
  <c r="AD193" i="2"/>
  <c r="BL181" i="2"/>
  <c r="AO181" i="2"/>
  <c r="AZ181" i="2"/>
  <c r="AZ169" i="2"/>
  <c r="BL169" i="2"/>
  <c r="AD169" i="2"/>
  <c r="AO169" i="2"/>
  <c r="BL157" i="2"/>
  <c r="AZ157" i="2"/>
  <c r="AO157" i="2"/>
  <c r="AD157" i="2"/>
  <c r="BL145" i="2"/>
  <c r="AD145" i="2"/>
  <c r="AO145" i="2"/>
  <c r="BL133" i="2"/>
  <c r="AZ133" i="2"/>
  <c r="AO133" i="2"/>
  <c r="AD133" i="2"/>
  <c r="BL121" i="2"/>
  <c r="AZ121" i="2"/>
  <c r="AO121" i="2"/>
  <c r="AD121" i="2"/>
  <c r="BL109" i="2"/>
  <c r="AO109" i="2"/>
  <c r="AD109" i="2"/>
  <c r="BL97" i="2"/>
  <c r="AO97" i="2"/>
  <c r="AZ97" i="2"/>
  <c r="AD97" i="2"/>
  <c r="BL85" i="2"/>
  <c r="AZ85" i="2"/>
  <c r="AO85" i="2"/>
  <c r="AD85" i="2"/>
  <c r="BL73" i="2"/>
  <c r="AZ73" i="2"/>
  <c r="AO73" i="2"/>
  <c r="AD73" i="2"/>
  <c r="BL61" i="2"/>
  <c r="AZ61" i="2"/>
  <c r="AO61" i="2"/>
  <c r="AD61" i="2"/>
  <c r="BL49" i="2"/>
  <c r="AZ49" i="2"/>
  <c r="AO49" i="2"/>
  <c r="AD49" i="2"/>
  <c r="S49" i="2"/>
  <c r="AZ37" i="2"/>
  <c r="BL37" i="2"/>
  <c r="AD37" i="2"/>
  <c r="AO37" i="2"/>
  <c r="BL25" i="2"/>
  <c r="AO25" i="2"/>
  <c r="AZ25" i="2"/>
  <c r="AD25" i="2"/>
  <c r="S25" i="2"/>
  <c r="AZ13" i="2"/>
  <c r="BL13" i="2"/>
  <c r="AO13" i="2"/>
  <c r="S13" i="2"/>
  <c r="BM190" i="2"/>
  <c r="BA190" i="2"/>
  <c r="AP190" i="2"/>
  <c r="AE190" i="2"/>
  <c r="T190" i="2"/>
  <c r="BA178" i="2"/>
  <c r="AE178" i="2"/>
  <c r="T178" i="2"/>
  <c r="BM178" i="2"/>
  <c r="AP178" i="2"/>
  <c r="BM166" i="2"/>
  <c r="BA166" i="2"/>
  <c r="AP166" i="2"/>
  <c r="T166" i="2"/>
  <c r="AE166" i="2"/>
  <c r="BM154" i="2"/>
  <c r="BA154" i="2"/>
  <c r="AP154" i="2"/>
  <c r="AE154" i="2"/>
  <c r="T154" i="2"/>
  <c r="BM142" i="2"/>
  <c r="BA142" i="2"/>
  <c r="AP142" i="2"/>
  <c r="AE142" i="2"/>
  <c r="T142" i="2"/>
  <c r="BM130" i="2"/>
  <c r="AP130" i="2"/>
  <c r="BA130" i="2"/>
  <c r="T130" i="2"/>
  <c r="AE130" i="2"/>
  <c r="BM118" i="2"/>
  <c r="BA118" i="2"/>
  <c r="AP118" i="2"/>
  <c r="T118" i="2"/>
  <c r="AE118" i="2"/>
  <c r="BM106" i="2"/>
  <c r="AP106" i="2"/>
  <c r="T106" i="2"/>
  <c r="BA106" i="2"/>
  <c r="BA94" i="2"/>
  <c r="AP94" i="2"/>
  <c r="AE94" i="2"/>
  <c r="T94" i="2"/>
  <c r="BM94" i="2"/>
  <c r="BM82" i="2"/>
  <c r="AP82" i="2"/>
  <c r="BA82" i="2"/>
  <c r="AE82" i="2"/>
  <c r="T82" i="2"/>
  <c r="BM70" i="2"/>
  <c r="BA70" i="2"/>
  <c r="AP70" i="2"/>
  <c r="AE70" i="2"/>
  <c r="T70" i="2"/>
  <c r="BM58" i="2"/>
  <c r="BA58" i="2"/>
  <c r="AE58" i="2"/>
  <c r="T58" i="2"/>
  <c r="AP58" i="2"/>
  <c r="BM46" i="2"/>
  <c r="BA46" i="2"/>
  <c r="AE46" i="2"/>
  <c r="AP46" i="2"/>
  <c r="T46" i="2"/>
  <c r="BM34" i="2"/>
  <c r="BA34" i="2"/>
  <c r="AP34" i="2"/>
  <c r="AE34" i="2"/>
  <c r="T34" i="2"/>
  <c r="BA22" i="2"/>
  <c r="BM22" i="2"/>
  <c r="AP22" i="2"/>
  <c r="AE22" i="2"/>
  <c r="T22" i="2"/>
  <c r="BM10" i="2"/>
  <c r="BA10" i="2"/>
  <c r="AE10" i="2"/>
  <c r="T10" i="2"/>
  <c r="AP10" i="2"/>
  <c r="O49" i="2"/>
  <c r="AB127" i="2"/>
  <c r="BF191" i="2"/>
  <c r="AT191" i="2"/>
  <c r="AI191" i="2"/>
  <c r="M191" i="2"/>
  <c r="X191" i="2"/>
  <c r="AT179" i="2"/>
  <c r="AI179" i="2"/>
  <c r="M179" i="2"/>
  <c r="X179" i="2"/>
  <c r="BF179" i="2"/>
  <c r="BF167" i="2"/>
  <c r="AT167" i="2"/>
  <c r="AI167" i="2"/>
  <c r="M167" i="2"/>
  <c r="X167" i="2"/>
  <c r="BF155" i="2"/>
  <c r="AT155" i="2"/>
  <c r="M155" i="2"/>
  <c r="X155" i="2"/>
  <c r="AI155" i="2"/>
  <c r="BF143" i="2"/>
  <c r="AT143" i="2"/>
  <c r="AI143" i="2"/>
  <c r="M143" i="2"/>
  <c r="X143" i="2"/>
  <c r="BF131" i="2"/>
  <c r="AT131" i="2"/>
  <c r="M131" i="2"/>
  <c r="AI131" i="2"/>
  <c r="X131" i="2"/>
  <c r="BF119" i="2"/>
  <c r="AT119" i="2"/>
  <c r="M119" i="2"/>
  <c r="X119" i="2"/>
  <c r="BF107" i="2"/>
  <c r="AT107" i="2"/>
  <c r="AI107" i="2"/>
  <c r="M107" i="2"/>
  <c r="X107" i="2"/>
  <c r="BF95" i="2"/>
  <c r="M95" i="2"/>
  <c r="X95" i="2"/>
  <c r="AT95" i="2"/>
  <c r="AI95" i="2"/>
  <c r="BF83" i="2"/>
  <c r="AT83" i="2"/>
  <c r="AI83" i="2"/>
  <c r="M83" i="2"/>
  <c r="X83" i="2"/>
  <c r="BF71" i="2"/>
  <c r="AT71" i="2"/>
  <c r="AI71" i="2"/>
  <c r="M71" i="2"/>
  <c r="X71" i="2"/>
  <c r="BF59" i="2"/>
  <c r="AT59" i="2"/>
  <c r="AI59" i="2"/>
  <c r="M59" i="2"/>
  <c r="X59" i="2"/>
  <c r="BF47" i="2"/>
  <c r="AT47" i="2"/>
  <c r="AI47" i="2"/>
  <c r="M47" i="2"/>
  <c r="X47" i="2"/>
  <c r="AT35" i="2"/>
  <c r="BF35" i="2"/>
  <c r="AI35" i="2"/>
  <c r="M35" i="2"/>
  <c r="X35" i="2"/>
  <c r="BF23" i="2"/>
  <c r="AT23" i="2"/>
  <c r="AI23" i="2"/>
  <c r="M23" i="2"/>
  <c r="X23" i="2"/>
  <c r="BF11" i="2"/>
  <c r="AT11" i="2"/>
  <c r="AI11" i="2"/>
  <c r="M11" i="2"/>
  <c r="X11" i="2"/>
  <c r="BH4" i="2"/>
  <c r="AV4" i="2"/>
  <c r="AK4" i="2"/>
  <c r="Z4" i="2"/>
  <c r="O4" i="2"/>
  <c r="BG183" i="2"/>
  <c r="AU183" i="2"/>
  <c r="AJ183" i="2"/>
  <c r="Y183" i="2"/>
  <c r="BG171" i="2"/>
  <c r="AJ171" i="2"/>
  <c r="AU171" i="2"/>
  <c r="BG159" i="2"/>
  <c r="AJ159" i="2"/>
  <c r="AU159" i="2"/>
  <c r="Y159" i="2"/>
  <c r="BG147" i="2"/>
  <c r="AJ147" i="2"/>
  <c r="AU147" i="2"/>
  <c r="Y147" i="2"/>
  <c r="BG135" i="2"/>
  <c r="AU135" i="2"/>
  <c r="AJ135" i="2"/>
  <c r="Y135" i="2"/>
  <c r="BG123" i="2"/>
  <c r="AJ123" i="2"/>
  <c r="AU123" i="2"/>
  <c r="Y123" i="2"/>
  <c r="BG111" i="2"/>
  <c r="AJ111" i="2"/>
  <c r="AU111" i="2"/>
  <c r="BG99" i="2"/>
  <c r="AU99" i="2"/>
  <c r="AJ99" i="2"/>
  <c r="Y99" i="2"/>
  <c r="BG87" i="2"/>
  <c r="AJ87" i="2"/>
  <c r="Y87" i="2"/>
  <c r="AU87" i="2"/>
  <c r="BG75" i="2"/>
  <c r="AJ75" i="2"/>
  <c r="AU75" i="2"/>
  <c r="Y75" i="2"/>
  <c r="BG63" i="2"/>
  <c r="AJ63" i="2"/>
  <c r="AU63" i="2"/>
  <c r="Y63" i="2"/>
  <c r="BG51" i="2"/>
  <c r="AU51" i="2"/>
  <c r="Y51" i="2"/>
  <c r="AJ51" i="2"/>
  <c r="N51" i="2"/>
  <c r="BG39" i="2"/>
  <c r="AU39" i="2"/>
  <c r="AJ39" i="2"/>
  <c r="Y39" i="2"/>
  <c r="N39" i="2"/>
  <c r="BG27" i="2"/>
  <c r="AU27" i="2"/>
  <c r="Y27" i="2"/>
  <c r="AJ27" i="2"/>
  <c r="BG15" i="2"/>
  <c r="AU15" i="2"/>
  <c r="Y15" i="2"/>
  <c r="AJ15" i="2"/>
  <c r="BH192" i="2"/>
  <c r="AK192" i="2"/>
  <c r="AV192" i="2"/>
  <c r="BH180" i="2"/>
  <c r="AV180" i="2"/>
  <c r="Z180" i="2"/>
  <c r="BH168" i="2"/>
  <c r="AV168" i="2"/>
  <c r="AK168" i="2"/>
  <c r="Z168" i="2"/>
  <c r="BH156" i="2"/>
  <c r="AV156" i="2"/>
  <c r="Z156" i="2"/>
  <c r="BH144" i="2"/>
  <c r="AV144" i="2"/>
  <c r="AK144" i="2"/>
  <c r="BH132" i="2"/>
  <c r="AV132" i="2"/>
  <c r="AK132" i="2"/>
  <c r="Z132" i="2"/>
  <c r="BH120" i="2"/>
  <c r="AK120" i="2"/>
  <c r="Z120" i="2"/>
  <c r="AV120" i="2"/>
  <c r="BH108" i="2"/>
  <c r="AK108" i="2"/>
  <c r="AV108" i="2"/>
  <c r="Z108" i="2"/>
  <c r="AV96" i="2"/>
  <c r="AK96" i="2"/>
  <c r="BH96" i="2"/>
  <c r="Z96" i="2"/>
  <c r="BH84" i="2"/>
  <c r="AV84" i="2"/>
  <c r="AK84" i="2"/>
  <c r="Z84" i="2"/>
  <c r="BH72" i="2"/>
  <c r="AV72" i="2"/>
  <c r="AK72" i="2"/>
  <c r="Z72" i="2"/>
  <c r="BH60" i="2"/>
  <c r="AK60" i="2"/>
  <c r="AV60" i="2"/>
  <c r="Z60" i="2"/>
  <c r="BH48" i="2"/>
  <c r="AV48" i="2"/>
  <c r="AK48" i="2"/>
  <c r="Z48" i="2"/>
  <c r="O48" i="2"/>
  <c r="BH36" i="2"/>
  <c r="AV36" i="2"/>
  <c r="AK36" i="2"/>
  <c r="Z36" i="2"/>
  <c r="O36" i="2"/>
  <c r="BH24" i="2"/>
  <c r="AK24" i="2"/>
  <c r="AV24" i="2"/>
  <c r="O24" i="2"/>
  <c r="Z24" i="2"/>
  <c r="AV12" i="2"/>
  <c r="BH12" i="2"/>
  <c r="AK12" i="2"/>
  <c r="Z12" i="2"/>
  <c r="O12" i="2"/>
  <c r="BI189" i="2"/>
  <c r="AL189" i="2"/>
  <c r="AW189" i="2"/>
  <c r="AA189" i="2"/>
  <c r="P189" i="2"/>
  <c r="BI177" i="2"/>
  <c r="AW177" i="2"/>
  <c r="AL177" i="2"/>
  <c r="AA177" i="2"/>
  <c r="P177" i="2"/>
  <c r="BI165" i="2"/>
  <c r="AL165" i="2"/>
  <c r="AW165" i="2"/>
  <c r="AA165" i="2"/>
  <c r="P165" i="2"/>
  <c r="BI153" i="2"/>
  <c r="AL153" i="2"/>
  <c r="AW153" i="2"/>
  <c r="P153" i="2"/>
  <c r="AA153" i="2"/>
  <c r="BI141" i="2"/>
  <c r="AL141" i="2"/>
  <c r="AW141" i="2"/>
  <c r="AA141" i="2"/>
  <c r="P141" i="2"/>
  <c r="BI129" i="2"/>
  <c r="AL129" i="2"/>
  <c r="AW129" i="2"/>
  <c r="AA129" i="2"/>
  <c r="P129" i="2"/>
  <c r="BI117" i="2"/>
  <c r="AL117" i="2"/>
  <c r="AW117" i="2"/>
  <c r="AA117" i="2"/>
  <c r="P117" i="2"/>
  <c r="AL105" i="2"/>
  <c r="AW105" i="2"/>
  <c r="P105" i="2"/>
  <c r="AA105" i="2"/>
  <c r="BI93" i="2"/>
  <c r="AL93" i="2"/>
  <c r="AW93" i="2"/>
  <c r="P93" i="2"/>
  <c r="AA93" i="2"/>
  <c r="BI81" i="2"/>
  <c r="AL81" i="2"/>
  <c r="AW81" i="2"/>
  <c r="P81" i="2"/>
  <c r="BI69" i="2"/>
  <c r="AW69" i="2"/>
  <c r="AL69" i="2"/>
  <c r="AA69" i="2"/>
  <c r="P69" i="2"/>
  <c r="BI57" i="2"/>
  <c r="AW57" i="2"/>
  <c r="AL57" i="2"/>
  <c r="AA57" i="2"/>
  <c r="P57" i="2"/>
  <c r="BI45" i="2"/>
  <c r="AW45" i="2"/>
  <c r="AA45" i="2"/>
  <c r="AL45" i="2"/>
  <c r="P45" i="2"/>
  <c r="BI33" i="2"/>
  <c r="AW33" i="2"/>
  <c r="AL33" i="2"/>
  <c r="AA33" i="2"/>
  <c r="P33" i="2"/>
  <c r="BI21" i="2"/>
  <c r="AW21" i="2"/>
  <c r="AA21" i="2"/>
  <c r="AL21" i="2"/>
  <c r="BI9" i="2"/>
  <c r="AW9" i="2"/>
  <c r="AA9" i="2"/>
  <c r="AL9" i="2"/>
  <c r="BJ186" i="2"/>
  <c r="AX186" i="2"/>
  <c r="AM186" i="2"/>
  <c r="AB186" i="2"/>
  <c r="BJ174" i="2"/>
  <c r="AX174" i="2"/>
  <c r="AM174" i="2"/>
  <c r="AB174" i="2"/>
  <c r="BJ162" i="2"/>
  <c r="AX162" i="2"/>
  <c r="AM162" i="2"/>
  <c r="AB162" i="2"/>
  <c r="BJ150" i="2"/>
  <c r="AM150" i="2"/>
  <c r="AX150" i="2"/>
  <c r="AB150" i="2"/>
  <c r="AX138" i="2"/>
  <c r="BJ138" i="2"/>
  <c r="AM138" i="2"/>
  <c r="AB138" i="2"/>
  <c r="BJ126" i="2"/>
  <c r="AM126" i="2"/>
  <c r="AX126" i="2"/>
  <c r="AB126" i="2"/>
  <c r="BJ114" i="2"/>
  <c r="AX114" i="2"/>
  <c r="AM114" i="2"/>
  <c r="AB114" i="2"/>
  <c r="BJ102" i="2"/>
  <c r="AM102" i="2"/>
  <c r="AX102" i="2"/>
  <c r="AB102" i="2"/>
  <c r="BJ90" i="2"/>
  <c r="AM90" i="2"/>
  <c r="BJ78" i="2"/>
  <c r="AX78" i="2"/>
  <c r="AM78" i="2"/>
  <c r="AB78" i="2"/>
  <c r="BJ66" i="2"/>
  <c r="AM66" i="2"/>
  <c r="AX66" i="2"/>
  <c r="BJ54" i="2"/>
  <c r="AX54" i="2"/>
  <c r="AB54" i="2"/>
  <c r="AM54" i="2"/>
  <c r="BJ42" i="2"/>
  <c r="AX42" i="2"/>
  <c r="AM42" i="2"/>
  <c r="AB42" i="2"/>
  <c r="BJ30" i="2"/>
  <c r="AM30" i="2"/>
  <c r="AB30" i="2"/>
  <c r="AX30" i="2"/>
  <c r="Q30" i="2"/>
  <c r="BJ18" i="2"/>
  <c r="AX18" i="2"/>
  <c r="AB18" i="2"/>
  <c r="AM18" i="2"/>
  <c r="Q18" i="2"/>
  <c r="BJ6" i="2"/>
  <c r="AX6" i="2"/>
  <c r="AB6" i="2"/>
  <c r="AM6" i="2"/>
  <c r="BK183" i="2"/>
  <c r="AY183" i="2"/>
  <c r="AN183" i="2"/>
  <c r="AC183" i="2"/>
  <c r="BK171" i="2"/>
  <c r="AY171" i="2"/>
  <c r="AN171" i="2"/>
  <c r="AC171" i="2"/>
  <c r="BK159" i="2"/>
  <c r="AY159" i="2"/>
  <c r="AN159" i="2"/>
  <c r="AC159" i="2"/>
  <c r="BK147" i="2"/>
  <c r="AY147" i="2"/>
  <c r="BK135" i="2"/>
  <c r="AY135" i="2"/>
  <c r="AN135" i="2"/>
  <c r="AC135" i="2"/>
  <c r="BK123" i="2"/>
  <c r="AY123" i="2"/>
  <c r="AN123" i="2"/>
  <c r="AC123" i="2"/>
  <c r="BK111" i="2"/>
  <c r="AY111" i="2"/>
  <c r="AC111" i="2"/>
  <c r="BK99" i="2"/>
  <c r="AY99" i="2"/>
  <c r="AC99" i="2"/>
  <c r="AN99" i="2"/>
  <c r="BK87" i="2"/>
  <c r="AN87" i="2"/>
  <c r="AY87" i="2"/>
  <c r="AC87" i="2"/>
  <c r="BK75" i="2"/>
  <c r="AY75" i="2"/>
  <c r="AC75" i="2"/>
  <c r="BK63" i="2"/>
  <c r="AY63" i="2"/>
  <c r="AC63" i="2"/>
  <c r="AN63" i="2"/>
  <c r="AN51" i="2"/>
  <c r="BK51" i="2"/>
  <c r="AY51" i="2"/>
  <c r="AC51" i="2"/>
  <c r="R51" i="2"/>
  <c r="BK39" i="2"/>
  <c r="AY39" i="2"/>
  <c r="AN39" i="2"/>
  <c r="R39" i="2"/>
  <c r="AC39" i="2"/>
  <c r="BK27" i="2"/>
  <c r="AN27" i="2"/>
  <c r="AY27" i="2"/>
  <c r="R27" i="2"/>
  <c r="AC27" i="2"/>
  <c r="BK15" i="2"/>
  <c r="AN15" i="2"/>
  <c r="AY15" i="2"/>
  <c r="AC15" i="2"/>
  <c r="R15" i="2"/>
  <c r="BL192" i="2"/>
  <c r="AZ192" i="2"/>
  <c r="AD192" i="2"/>
  <c r="AO192" i="2"/>
  <c r="S192" i="2"/>
  <c r="BL180" i="2"/>
  <c r="AZ180" i="2"/>
  <c r="AO180" i="2"/>
  <c r="AD180" i="2"/>
  <c r="S180" i="2"/>
  <c r="BL168" i="2"/>
  <c r="AZ168" i="2"/>
  <c r="AO168" i="2"/>
  <c r="S168" i="2"/>
  <c r="BL156" i="2"/>
  <c r="AZ156" i="2"/>
  <c r="AD156" i="2"/>
  <c r="AO156" i="2"/>
  <c r="S156" i="2"/>
  <c r="BL144" i="2"/>
  <c r="AO144" i="2"/>
  <c r="AZ144" i="2"/>
  <c r="AD144" i="2"/>
  <c r="S144" i="2"/>
  <c r="BL132" i="2"/>
  <c r="AZ132" i="2"/>
  <c r="AO132" i="2"/>
  <c r="AD132" i="2"/>
  <c r="S132" i="2"/>
  <c r="BL120" i="2"/>
  <c r="AZ120" i="2"/>
  <c r="AO120" i="2"/>
  <c r="AD120" i="2"/>
  <c r="S120" i="2"/>
  <c r="BL108" i="2"/>
  <c r="AZ108" i="2"/>
  <c r="AO108" i="2"/>
  <c r="AD108" i="2"/>
  <c r="S108" i="2"/>
  <c r="BL96" i="2"/>
  <c r="AZ96" i="2"/>
  <c r="AO96" i="2"/>
  <c r="AD96" i="2"/>
  <c r="S96" i="2"/>
  <c r="BL84" i="2"/>
  <c r="AO84" i="2"/>
  <c r="AZ84" i="2"/>
  <c r="S84" i="2"/>
  <c r="AD84" i="2"/>
  <c r="BL72" i="2"/>
  <c r="AZ72" i="2"/>
  <c r="AO72" i="2"/>
  <c r="AD72" i="2"/>
  <c r="S72" i="2"/>
  <c r="BL60" i="2"/>
  <c r="AZ60" i="2"/>
  <c r="S60" i="2"/>
  <c r="AO60" i="2"/>
  <c r="BL48" i="2"/>
  <c r="AZ48" i="2"/>
  <c r="AD48" i="2"/>
  <c r="AO48" i="2"/>
  <c r="S48" i="2"/>
  <c r="BL36" i="2"/>
  <c r="AZ36" i="2"/>
  <c r="AO36" i="2"/>
  <c r="AD36" i="2"/>
  <c r="S36" i="2"/>
  <c r="BL24" i="2"/>
  <c r="AZ24" i="2"/>
  <c r="AO24" i="2"/>
  <c r="AD24" i="2"/>
  <c r="S24" i="2"/>
  <c r="BL12" i="2"/>
  <c r="AO12" i="2"/>
  <c r="AD12" i="2"/>
  <c r="S12" i="2"/>
  <c r="AZ12" i="2"/>
  <c r="BM189" i="2"/>
  <c r="BA189" i="2"/>
  <c r="AP189" i="2"/>
  <c r="AE189" i="2"/>
  <c r="BM177" i="2"/>
  <c r="BA177" i="2"/>
  <c r="AP177" i="2"/>
  <c r="AE177" i="2"/>
  <c r="BM165" i="2"/>
  <c r="BA165" i="2"/>
  <c r="AP165" i="2"/>
  <c r="BM153" i="2"/>
  <c r="BA153" i="2"/>
  <c r="AP153" i="2"/>
  <c r="AE153" i="2"/>
  <c r="BM141" i="2"/>
  <c r="AP141" i="2"/>
  <c r="AE141" i="2"/>
  <c r="BM129" i="2"/>
  <c r="BA129" i="2"/>
  <c r="AP129" i="2"/>
  <c r="AE129" i="2"/>
  <c r="BM117" i="2"/>
  <c r="BA117" i="2"/>
  <c r="AP117" i="2"/>
  <c r="AE117" i="2"/>
  <c r="BM105" i="2"/>
  <c r="BA105" i="2"/>
  <c r="AE105" i="2"/>
  <c r="AP105" i="2"/>
  <c r="BM93" i="2"/>
  <c r="BA93" i="2"/>
  <c r="AE93" i="2"/>
  <c r="AP93" i="2"/>
  <c r="BM81" i="2"/>
  <c r="BA81" i="2"/>
  <c r="AP81" i="2"/>
  <c r="AE81" i="2"/>
  <c r="BM69" i="2"/>
  <c r="BA69" i="2"/>
  <c r="AP69" i="2"/>
  <c r="AE69" i="2"/>
  <c r="BM57" i="2"/>
  <c r="BA57" i="2"/>
  <c r="AP57" i="2"/>
  <c r="AE57" i="2"/>
  <c r="AP45" i="2"/>
  <c r="BM45" i="2"/>
  <c r="AE45" i="2"/>
  <c r="BA45" i="2"/>
  <c r="T45" i="2"/>
  <c r="BM33" i="2"/>
  <c r="BA33" i="2"/>
  <c r="AP33" i="2"/>
  <c r="AE33" i="2"/>
  <c r="T33" i="2"/>
  <c r="AP21" i="2"/>
  <c r="BA21" i="2"/>
  <c r="BM21" i="2"/>
  <c r="AE21" i="2"/>
  <c r="T21" i="2"/>
  <c r="BM9" i="2"/>
  <c r="BA9" i="2"/>
  <c r="AP9" i="2"/>
  <c r="AE9" i="2"/>
  <c r="T9" i="2"/>
  <c r="P190" i="2"/>
  <c r="N183" i="2"/>
  <c r="O168" i="2"/>
  <c r="P154" i="2"/>
  <c r="N147" i="2"/>
  <c r="O132" i="2"/>
  <c r="P118" i="2"/>
  <c r="N111" i="2"/>
  <c r="O96" i="2"/>
  <c r="P82" i="2"/>
  <c r="N75" i="2"/>
  <c r="O60" i="2"/>
  <c r="AC136" i="2"/>
  <c r="BF166" i="2"/>
  <c r="AI166" i="2"/>
  <c r="AT166" i="2"/>
  <c r="X166" i="2"/>
  <c r="M166" i="2"/>
  <c r="BF118" i="2"/>
  <c r="AT118" i="2"/>
  <c r="AI118" i="2"/>
  <c r="X118" i="2"/>
  <c r="M118" i="2"/>
  <c r="BF70" i="2"/>
  <c r="AI70" i="2"/>
  <c r="X70" i="2"/>
  <c r="M70" i="2"/>
  <c r="AI22" i="2"/>
  <c r="AT22" i="2"/>
  <c r="BF22" i="2"/>
  <c r="X22" i="2"/>
  <c r="M22" i="2"/>
  <c r="BG182" i="2"/>
  <c r="AU182" i="2"/>
  <c r="AJ182" i="2"/>
  <c r="Y182" i="2"/>
  <c r="BG134" i="2"/>
  <c r="AU134" i="2"/>
  <c r="AJ134" i="2"/>
  <c r="Y134" i="2"/>
  <c r="BG50" i="2"/>
  <c r="AJ50" i="2"/>
  <c r="AU50" i="2"/>
  <c r="N50" i="2"/>
  <c r="Y50" i="2"/>
  <c r="AV191" i="2"/>
  <c r="BH191" i="2"/>
  <c r="Z191" i="2"/>
  <c r="AK191" i="2"/>
  <c r="O191" i="2"/>
  <c r="AV155" i="2"/>
  <c r="BH155" i="2"/>
  <c r="Z155" i="2"/>
  <c r="O155" i="2"/>
  <c r="BH107" i="2"/>
  <c r="AV107" i="2"/>
  <c r="AK107" i="2"/>
  <c r="Z107" i="2"/>
  <c r="O107" i="2"/>
  <c r="BH59" i="2"/>
  <c r="AV59" i="2"/>
  <c r="AK59" i="2"/>
  <c r="Z59" i="2"/>
  <c r="O59" i="2"/>
  <c r="BH11" i="2"/>
  <c r="AV11" i="2"/>
  <c r="AK11" i="2"/>
  <c r="Z11" i="2"/>
  <c r="BI152" i="2"/>
  <c r="AW152" i="2"/>
  <c r="AL152" i="2"/>
  <c r="AA152" i="2"/>
  <c r="P152" i="2"/>
  <c r="BI104" i="2"/>
  <c r="AW104" i="2"/>
  <c r="AL104" i="2"/>
  <c r="AA104" i="2"/>
  <c r="P104" i="2"/>
  <c r="BI68" i="2"/>
  <c r="AW68" i="2"/>
  <c r="AL68" i="2"/>
  <c r="AA68" i="2"/>
  <c r="P68" i="2"/>
  <c r="BI20" i="2"/>
  <c r="AW20" i="2"/>
  <c r="AL20" i="2"/>
  <c r="AA20" i="2"/>
  <c r="P20" i="2"/>
  <c r="BJ185" i="2"/>
  <c r="AX185" i="2"/>
  <c r="AM185" i="2"/>
  <c r="AB185" i="2"/>
  <c r="BJ137" i="2"/>
  <c r="AX137" i="2"/>
  <c r="AM137" i="2"/>
  <c r="AB137" i="2"/>
  <c r="BJ89" i="2"/>
  <c r="AX89" i="2"/>
  <c r="AM89" i="2"/>
  <c r="AB89" i="2"/>
  <c r="BJ5" i="2"/>
  <c r="AX5" i="2"/>
  <c r="AM5" i="2"/>
  <c r="AB5" i="2"/>
  <c r="Q5" i="2"/>
  <c r="BK158" i="2"/>
  <c r="AY158" i="2"/>
  <c r="AN158" i="2"/>
  <c r="AC158" i="2"/>
  <c r="R158" i="2"/>
  <c r="BK122" i="2"/>
  <c r="AY122" i="2"/>
  <c r="AC122" i="2"/>
  <c r="AN122" i="2"/>
  <c r="R122" i="2"/>
  <c r="BK74" i="2"/>
  <c r="AY74" i="2"/>
  <c r="AN74" i="2"/>
  <c r="AC74" i="2"/>
  <c r="R74" i="2"/>
  <c r="BK38" i="2"/>
  <c r="AY38" i="2"/>
  <c r="AN38" i="2"/>
  <c r="AC38" i="2"/>
  <c r="R38" i="2"/>
  <c r="BL179" i="2"/>
  <c r="AO179" i="2"/>
  <c r="AZ179" i="2"/>
  <c r="AD179" i="2"/>
  <c r="S179" i="2"/>
  <c r="BL143" i="2"/>
  <c r="AZ143" i="2"/>
  <c r="AO143" i="2"/>
  <c r="S143" i="2"/>
  <c r="AD143" i="2"/>
  <c r="BL95" i="2"/>
  <c r="AZ95" i="2"/>
  <c r="AO95" i="2"/>
  <c r="S95" i="2"/>
  <c r="AZ47" i="2"/>
  <c r="BL47" i="2"/>
  <c r="AO47" i="2"/>
  <c r="AD47" i="2"/>
  <c r="S47" i="2"/>
  <c r="AZ11" i="2"/>
  <c r="BL11" i="2"/>
  <c r="AO11" i="2"/>
  <c r="AD11" i="2"/>
  <c r="BM164" i="2"/>
  <c r="AP164" i="2"/>
  <c r="BA164" i="2"/>
  <c r="BM128" i="2"/>
  <c r="AP128" i="2"/>
  <c r="AE128" i="2"/>
  <c r="BA128" i="2"/>
  <c r="BM80" i="2"/>
  <c r="BA80" i="2"/>
  <c r="AP80" i="2"/>
  <c r="AE80" i="2"/>
  <c r="BA32" i="2"/>
  <c r="BM32" i="2"/>
  <c r="AP32" i="2"/>
  <c r="T32" i="2"/>
  <c r="AE32" i="2"/>
  <c r="O11" i="2"/>
  <c r="BF165" i="2"/>
  <c r="AT165" i="2"/>
  <c r="AI165" i="2"/>
  <c r="X165" i="2"/>
  <c r="M165" i="2"/>
  <c r="BF129" i="2"/>
  <c r="AT129" i="2"/>
  <c r="X129" i="2"/>
  <c r="BF81" i="2"/>
  <c r="AI81" i="2"/>
  <c r="AT81" i="2"/>
  <c r="X81" i="2"/>
  <c r="BF45" i="2"/>
  <c r="AT45" i="2"/>
  <c r="AI45" i="2"/>
  <c r="X45" i="2"/>
  <c r="BF9" i="2"/>
  <c r="AI9" i="2"/>
  <c r="AT9" i="2"/>
  <c r="X9" i="2"/>
  <c r="M9" i="2"/>
  <c r="BG181" i="2"/>
  <c r="AU181" i="2"/>
  <c r="N181" i="2"/>
  <c r="Y181" i="2"/>
  <c r="BG145" i="2"/>
  <c r="AU145" i="2"/>
  <c r="AJ145" i="2"/>
  <c r="Y145" i="2"/>
  <c r="N145" i="2"/>
  <c r="BG109" i="2"/>
  <c r="AU109" i="2"/>
  <c r="AJ109" i="2"/>
  <c r="Y109" i="2"/>
  <c r="N109" i="2"/>
  <c r="BG73" i="2"/>
  <c r="AU73" i="2"/>
  <c r="AJ73" i="2"/>
  <c r="Y73" i="2"/>
  <c r="N73" i="2"/>
  <c r="BG37" i="2"/>
  <c r="AU37" i="2"/>
  <c r="Y37" i="2"/>
  <c r="AJ37" i="2"/>
  <c r="N37" i="2"/>
  <c r="BH190" i="2"/>
  <c r="AK190" i="2"/>
  <c r="AV190" i="2"/>
  <c r="O190" i="2"/>
  <c r="BH154" i="2"/>
  <c r="AV154" i="2"/>
  <c r="Z154" i="2"/>
  <c r="AK154" i="2"/>
  <c r="O154" i="2"/>
  <c r="BH130" i="2"/>
  <c r="AK130" i="2"/>
  <c r="AV130" i="2"/>
  <c r="Z130" i="2"/>
  <c r="O130" i="2"/>
  <c r="BH82" i="2"/>
  <c r="AV82" i="2"/>
  <c r="Z82" i="2"/>
  <c r="AK82" i="2"/>
  <c r="O82" i="2"/>
  <c r="BH46" i="2"/>
  <c r="AV46" i="2"/>
  <c r="AK46" i="2"/>
  <c r="O46" i="2"/>
  <c r="Z46" i="2"/>
  <c r="AV10" i="2"/>
  <c r="BH10" i="2"/>
  <c r="AK10" i="2"/>
  <c r="O10" i="2"/>
  <c r="Z10" i="2"/>
  <c r="BI163" i="2"/>
  <c r="AL163" i="2"/>
  <c r="AA163" i="2"/>
  <c r="AW163" i="2"/>
  <c r="P163" i="2"/>
  <c r="BI139" i="2"/>
  <c r="AW139" i="2"/>
  <c r="AL139" i="2"/>
  <c r="P139" i="2"/>
  <c r="BI103" i="2"/>
  <c r="AW103" i="2"/>
  <c r="AL103" i="2"/>
  <c r="AA103" i="2"/>
  <c r="P103" i="2"/>
  <c r="AW67" i="2"/>
  <c r="BI67" i="2"/>
  <c r="AL67" i="2"/>
  <c r="P67" i="2"/>
  <c r="AA67" i="2"/>
  <c r="BI31" i="2"/>
  <c r="AW31" i="2"/>
  <c r="AL31" i="2"/>
  <c r="AA31" i="2"/>
  <c r="P31" i="2"/>
  <c r="AM184" i="2"/>
  <c r="BJ184" i="2"/>
  <c r="AX184" i="2"/>
  <c r="Q184" i="2"/>
  <c r="BJ136" i="2"/>
  <c r="AX136" i="2"/>
  <c r="AM136" i="2"/>
  <c r="AB136" i="2"/>
  <c r="Q136" i="2"/>
  <c r="Q185" i="2"/>
  <c r="T80" i="2"/>
  <c r="AJ49" i="2"/>
  <c r="AT187" i="2"/>
  <c r="BF187" i="2"/>
  <c r="AI187" i="2"/>
  <c r="M187" i="2"/>
  <c r="X187" i="2"/>
  <c r="AT139" i="2"/>
  <c r="BF139" i="2"/>
  <c r="AI139" i="2"/>
  <c r="X139" i="2"/>
  <c r="M139" i="2"/>
  <c r="BF91" i="2"/>
  <c r="AT91" i="2"/>
  <c r="AI91" i="2"/>
  <c r="X91" i="2"/>
  <c r="BF43" i="2"/>
  <c r="AT43" i="2"/>
  <c r="AI43" i="2"/>
  <c r="M43" i="2"/>
  <c r="X43" i="2"/>
  <c r="AU191" i="2"/>
  <c r="Y191" i="2"/>
  <c r="AJ191" i="2"/>
  <c r="N191" i="2"/>
  <c r="BG191" i="2"/>
  <c r="BG143" i="2"/>
  <c r="AU143" i="2"/>
  <c r="AJ143" i="2"/>
  <c r="N143" i="2"/>
  <c r="Y143" i="2"/>
  <c r="AU131" i="2"/>
  <c r="BG131" i="2"/>
  <c r="AJ131" i="2"/>
  <c r="Y131" i="2"/>
  <c r="N131" i="2"/>
  <c r="BG119" i="2"/>
  <c r="AU119" i="2"/>
  <c r="N119" i="2"/>
  <c r="Y119" i="2"/>
  <c r="BG71" i="2"/>
  <c r="AU71" i="2"/>
  <c r="AJ71" i="2"/>
  <c r="Y71" i="2"/>
  <c r="N71" i="2"/>
  <c r="BG59" i="2"/>
  <c r="AU59" i="2"/>
  <c r="AJ59" i="2"/>
  <c r="Y59" i="2"/>
  <c r="N59" i="2"/>
  <c r="BG47" i="2"/>
  <c r="AJ47" i="2"/>
  <c r="AU47" i="2"/>
  <c r="Y47" i="2"/>
  <c r="BG35" i="2"/>
  <c r="AU35" i="2"/>
  <c r="AJ35" i="2"/>
  <c r="Y35" i="2"/>
  <c r="BG23" i="2"/>
  <c r="AJ23" i="2"/>
  <c r="AU23" i="2"/>
  <c r="Y23" i="2"/>
  <c r="BG11" i="2"/>
  <c r="AU11" i="2"/>
  <c r="AJ11" i="2"/>
  <c r="Y11" i="2"/>
  <c r="N11" i="2"/>
  <c r="BH188" i="2"/>
  <c r="AV188" i="2"/>
  <c r="AK188" i="2"/>
  <c r="Z188" i="2"/>
  <c r="AV176" i="2"/>
  <c r="BH176" i="2"/>
  <c r="AK176" i="2"/>
  <c r="Z176" i="2"/>
  <c r="BH164" i="2"/>
  <c r="AV164" i="2"/>
  <c r="Z164" i="2"/>
  <c r="AK164" i="2"/>
  <c r="BH152" i="2"/>
  <c r="AV152" i="2"/>
  <c r="AK152" i="2"/>
  <c r="Z152" i="2"/>
  <c r="BH140" i="2"/>
  <c r="AV140" i="2"/>
  <c r="AK140" i="2"/>
  <c r="Z140" i="2"/>
  <c r="BH128" i="2"/>
  <c r="AV128" i="2"/>
  <c r="Z128" i="2"/>
  <c r="BH116" i="2"/>
  <c r="AV116" i="2"/>
  <c r="AK116" i="2"/>
  <c r="Z116" i="2"/>
  <c r="BH104" i="2"/>
  <c r="AV104" i="2"/>
  <c r="AK104" i="2"/>
  <c r="Z104" i="2"/>
  <c r="BH92" i="2"/>
  <c r="AK92" i="2"/>
  <c r="AV92" i="2"/>
  <c r="Z92" i="2"/>
  <c r="BH80" i="2"/>
  <c r="AV80" i="2"/>
  <c r="Z80" i="2"/>
  <c r="BH68" i="2"/>
  <c r="AV68" i="2"/>
  <c r="Z68" i="2"/>
  <c r="AK68" i="2"/>
  <c r="BH56" i="2"/>
  <c r="AV56" i="2"/>
  <c r="AK56" i="2"/>
  <c r="Z56" i="2"/>
  <c r="AV44" i="2"/>
  <c r="BH44" i="2"/>
  <c r="Z44" i="2"/>
  <c r="AK44" i="2"/>
  <c r="BH32" i="2"/>
  <c r="AV32" i="2"/>
  <c r="AK32" i="2"/>
  <c r="Z32" i="2"/>
  <c r="O32" i="2"/>
  <c r="BH20" i="2"/>
  <c r="AV20" i="2"/>
  <c r="AK20" i="2"/>
  <c r="Z20" i="2"/>
  <c r="O20" i="2"/>
  <c r="BH8" i="2"/>
  <c r="AV8" i="2"/>
  <c r="AK8" i="2"/>
  <c r="Z8" i="2"/>
  <c r="BI185" i="2"/>
  <c r="AL185" i="2"/>
  <c r="AW185" i="2"/>
  <c r="AA185" i="2"/>
  <c r="BI173" i="2"/>
  <c r="AW173" i="2"/>
  <c r="AA173" i="2"/>
  <c r="BI161" i="2"/>
  <c r="AW161" i="2"/>
  <c r="AL161" i="2"/>
  <c r="AA161" i="2"/>
  <c r="BI149" i="2"/>
  <c r="AW149" i="2"/>
  <c r="AL149" i="2"/>
  <c r="AA149" i="2"/>
  <c r="BI137" i="2"/>
  <c r="AW137" i="2"/>
  <c r="AA137" i="2"/>
  <c r="BI125" i="2"/>
  <c r="AW125" i="2"/>
  <c r="AL125" i="2"/>
  <c r="AA125" i="2"/>
  <c r="BI113" i="2"/>
  <c r="AW113" i="2"/>
  <c r="AA113" i="2"/>
  <c r="AL113" i="2"/>
  <c r="BI101" i="2"/>
  <c r="AW101" i="2"/>
  <c r="AA101" i="2"/>
  <c r="AW89" i="2"/>
  <c r="AL89" i="2"/>
  <c r="AA89" i="2"/>
  <c r="BI89" i="2"/>
  <c r="BI77" i="2"/>
  <c r="AW77" i="2"/>
  <c r="AL77" i="2"/>
  <c r="AA77" i="2"/>
  <c r="BI65" i="2"/>
  <c r="AL65" i="2"/>
  <c r="AA65" i="2"/>
  <c r="AW65" i="2"/>
  <c r="BI53" i="2"/>
  <c r="AW53" i="2"/>
  <c r="AL53" i="2"/>
  <c r="AA53" i="2"/>
  <c r="BI41" i="2"/>
  <c r="AL41" i="2"/>
  <c r="AW41" i="2"/>
  <c r="P41" i="2"/>
  <c r="AA41" i="2"/>
  <c r="BI29" i="2"/>
  <c r="AW29" i="2"/>
  <c r="AL29" i="2"/>
  <c r="AA29" i="2"/>
  <c r="P29" i="2"/>
  <c r="BI17" i="2"/>
  <c r="AW17" i="2"/>
  <c r="AL17" i="2"/>
  <c r="AA17" i="2"/>
  <c r="P17" i="2"/>
  <c r="BI5" i="2"/>
  <c r="AW5" i="2"/>
  <c r="AL5" i="2"/>
  <c r="AA5" i="2"/>
  <c r="P5" i="2"/>
  <c r="BJ182" i="2"/>
  <c r="AB182" i="2"/>
  <c r="AM182" i="2"/>
  <c r="Q182" i="2"/>
  <c r="BJ170" i="2"/>
  <c r="AX170" i="2"/>
  <c r="Q170" i="2"/>
  <c r="AB170" i="2"/>
  <c r="AM170" i="2"/>
  <c r="BJ158" i="2"/>
  <c r="AX158" i="2"/>
  <c r="AM158" i="2"/>
  <c r="Q158" i="2"/>
  <c r="BJ146" i="2"/>
  <c r="AX146" i="2"/>
  <c r="AM146" i="2"/>
  <c r="AB146" i="2"/>
  <c r="Q146" i="2"/>
  <c r="BJ134" i="2"/>
  <c r="AX134" i="2"/>
  <c r="AM134" i="2"/>
  <c r="Q134" i="2"/>
  <c r="BJ122" i="2"/>
  <c r="AM122" i="2"/>
  <c r="AB122" i="2"/>
  <c r="AX122" i="2"/>
  <c r="Q122" i="2"/>
  <c r="BJ110" i="2"/>
  <c r="AX110" i="2"/>
  <c r="AM110" i="2"/>
  <c r="AB110" i="2"/>
  <c r="Q110" i="2"/>
  <c r="BJ98" i="2"/>
  <c r="AX98" i="2"/>
  <c r="AM98" i="2"/>
  <c r="Q98" i="2"/>
  <c r="AB98" i="2"/>
  <c r="BJ86" i="2"/>
  <c r="AX86" i="2"/>
  <c r="AM86" i="2"/>
  <c r="Q86" i="2"/>
  <c r="BJ74" i="2"/>
  <c r="AX74" i="2"/>
  <c r="AM74" i="2"/>
  <c r="Q74" i="2"/>
  <c r="AB74" i="2"/>
  <c r="BJ62" i="2"/>
  <c r="AX62" i="2"/>
  <c r="AM62" i="2"/>
  <c r="AB62" i="2"/>
  <c r="Q62" i="2"/>
  <c r="AX50" i="2"/>
  <c r="BJ50" i="2"/>
  <c r="AM50" i="2"/>
  <c r="AB50" i="2"/>
  <c r="Q50" i="2"/>
  <c r="BJ38" i="2"/>
  <c r="AX38" i="2"/>
  <c r="AM38" i="2"/>
  <c r="AB38" i="2"/>
  <c r="Q38" i="2"/>
  <c r="BJ26" i="2"/>
  <c r="AX26" i="2"/>
  <c r="AM26" i="2"/>
  <c r="AB26" i="2"/>
  <c r="Q26" i="2"/>
  <c r="AX14" i="2"/>
  <c r="AM14" i="2"/>
  <c r="BJ14" i="2"/>
  <c r="AB14" i="2"/>
  <c r="Q14" i="2"/>
  <c r="AY191" i="2"/>
  <c r="AN191" i="2"/>
  <c r="BK191" i="2"/>
  <c r="AC191" i="2"/>
  <c r="BK179" i="2"/>
  <c r="AY179" i="2"/>
  <c r="AC179" i="2"/>
  <c r="BK167" i="2"/>
  <c r="AN167" i="2"/>
  <c r="AC167" i="2"/>
  <c r="AY167" i="2"/>
  <c r="BK155" i="2"/>
  <c r="AN155" i="2"/>
  <c r="AY155" i="2"/>
  <c r="AC155" i="2"/>
  <c r="BK143" i="2"/>
  <c r="AY143" i="2"/>
  <c r="AC143" i="2"/>
  <c r="AN143" i="2"/>
  <c r="BK131" i="2"/>
  <c r="AN131" i="2"/>
  <c r="BK119" i="2"/>
  <c r="AN119" i="2"/>
  <c r="AY119" i="2"/>
  <c r="BK107" i="2"/>
  <c r="AY107" i="2"/>
  <c r="AC107" i="2"/>
  <c r="AN107" i="2"/>
  <c r="BK95" i="2"/>
  <c r="AY95" i="2"/>
  <c r="AC95" i="2"/>
  <c r="BK83" i="2"/>
  <c r="AY83" i="2"/>
  <c r="AN83" i="2"/>
  <c r="AC83" i="2"/>
  <c r="AY71" i="2"/>
  <c r="BK71" i="2"/>
  <c r="AN71" i="2"/>
  <c r="BK59" i="2"/>
  <c r="AN59" i="2"/>
  <c r="AY59" i="2"/>
  <c r="BK47" i="2"/>
  <c r="AY47" i="2"/>
  <c r="AC47" i="2"/>
  <c r="AN47" i="2"/>
  <c r="R47" i="2"/>
  <c r="AY35" i="2"/>
  <c r="AN35" i="2"/>
  <c r="AC35" i="2"/>
  <c r="BK35" i="2"/>
  <c r="R35" i="2"/>
  <c r="BK23" i="2"/>
  <c r="AY23" i="2"/>
  <c r="AN23" i="2"/>
  <c r="AC23" i="2"/>
  <c r="BK11" i="2"/>
  <c r="AY11" i="2"/>
  <c r="AC11" i="2"/>
  <c r="AN11" i="2"/>
  <c r="R11" i="2"/>
  <c r="AZ188" i="2"/>
  <c r="BL188" i="2"/>
  <c r="AO188" i="2"/>
  <c r="AD188" i="2"/>
  <c r="BL176" i="2"/>
  <c r="AZ176" i="2"/>
  <c r="AO176" i="2"/>
  <c r="AD176" i="2"/>
  <c r="BL164" i="2"/>
  <c r="AZ164" i="2"/>
  <c r="AO164" i="2"/>
  <c r="AD164" i="2"/>
  <c r="BL152" i="2"/>
  <c r="AZ152" i="2"/>
  <c r="AO152" i="2"/>
  <c r="AD152" i="2"/>
  <c r="BL140" i="2"/>
  <c r="AZ140" i="2"/>
  <c r="AO140" i="2"/>
  <c r="BL128" i="2"/>
  <c r="AZ128" i="2"/>
  <c r="AO128" i="2"/>
  <c r="AD128" i="2"/>
  <c r="BL116" i="2"/>
  <c r="AO116" i="2"/>
  <c r="AD116" i="2"/>
  <c r="AZ116" i="2"/>
  <c r="BL104" i="2"/>
  <c r="AZ104" i="2"/>
  <c r="AD104" i="2"/>
  <c r="AO104" i="2"/>
  <c r="BL92" i="2"/>
  <c r="AZ92" i="2"/>
  <c r="AD92" i="2"/>
  <c r="AO92" i="2"/>
  <c r="BL80" i="2"/>
  <c r="AO80" i="2"/>
  <c r="AZ80" i="2"/>
  <c r="AD80" i="2"/>
  <c r="BL68" i="2"/>
  <c r="AD68" i="2"/>
  <c r="AO68" i="2"/>
  <c r="BL56" i="2"/>
  <c r="AO56" i="2"/>
  <c r="AD56" i="2"/>
  <c r="AZ56" i="2"/>
  <c r="BL44" i="2"/>
  <c r="AO44" i="2"/>
  <c r="AZ44" i="2"/>
  <c r="S44" i="2"/>
  <c r="AD44" i="2"/>
  <c r="BL32" i="2"/>
  <c r="AZ32" i="2"/>
  <c r="AO32" i="2"/>
  <c r="S32" i="2"/>
  <c r="AD32" i="2"/>
  <c r="AZ20" i="2"/>
  <c r="BL20" i="2"/>
  <c r="AO20" i="2"/>
  <c r="S20" i="2"/>
  <c r="AD20" i="2"/>
  <c r="BL8" i="2"/>
  <c r="AZ8" i="2"/>
  <c r="AO8" i="2"/>
  <c r="AD8" i="2"/>
  <c r="S8" i="2"/>
  <c r="BM185" i="2"/>
  <c r="BA185" i="2"/>
  <c r="AP185" i="2"/>
  <c r="AE185" i="2"/>
  <c r="T185" i="2"/>
  <c r="BM173" i="2"/>
  <c r="AP173" i="2"/>
  <c r="BA173" i="2"/>
  <c r="AE173" i="2"/>
  <c r="T173" i="2"/>
  <c r="BM161" i="2"/>
  <c r="BA161" i="2"/>
  <c r="AP161" i="2"/>
  <c r="T161" i="2"/>
  <c r="BM149" i="2"/>
  <c r="BA149" i="2"/>
  <c r="T149" i="2"/>
  <c r="AE149" i="2"/>
  <c r="AP149" i="2"/>
  <c r="BM137" i="2"/>
  <c r="BA137" i="2"/>
  <c r="AP137" i="2"/>
  <c r="AE137" i="2"/>
  <c r="T137" i="2"/>
  <c r="BM125" i="2"/>
  <c r="BA125" i="2"/>
  <c r="AP125" i="2"/>
  <c r="T125" i="2"/>
  <c r="BM113" i="2"/>
  <c r="BA113" i="2"/>
  <c r="AP113" i="2"/>
  <c r="T113" i="2"/>
  <c r="AE113" i="2"/>
  <c r="BM101" i="2"/>
  <c r="BA101" i="2"/>
  <c r="AP101" i="2"/>
  <c r="T101" i="2"/>
  <c r="BM89" i="2"/>
  <c r="AP89" i="2"/>
  <c r="BA89" i="2"/>
  <c r="AE89" i="2"/>
  <c r="T89" i="2"/>
  <c r="BM77" i="2"/>
  <c r="BA77" i="2"/>
  <c r="AP77" i="2"/>
  <c r="AE77" i="2"/>
  <c r="T77" i="2"/>
  <c r="BM65" i="2"/>
  <c r="BA65" i="2"/>
  <c r="AP65" i="2"/>
  <c r="T65" i="2"/>
  <c r="BA53" i="2"/>
  <c r="BM53" i="2"/>
  <c r="AP53" i="2"/>
  <c r="T53" i="2"/>
  <c r="AE53" i="2"/>
  <c r="BA41" i="2"/>
  <c r="BM41" i="2"/>
  <c r="AE41" i="2"/>
  <c r="AP41" i="2"/>
  <c r="BM29" i="2"/>
  <c r="AE29" i="2"/>
  <c r="BA29" i="2"/>
  <c r="AP29" i="2"/>
  <c r="BM17" i="2"/>
  <c r="BA17" i="2"/>
  <c r="AP17" i="2"/>
  <c r="AE17" i="2"/>
  <c r="BM5" i="2"/>
  <c r="BA5" i="2"/>
  <c r="AE5" i="2"/>
  <c r="AP5" i="2"/>
  <c r="T5" i="2"/>
  <c r="O192" i="2"/>
  <c r="S188" i="2"/>
  <c r="P185" i="2"/>
  <c r="P178" i="2"/>
  <c r="N171" i="2"/>
  <c r="O156" i="2"/>
  <c r="S152" i="2"/>
  <c r="P149" i="2"/>
  <c r="P142" i="2"/>
  <c r="N135" i="2"/>
  <c r="O120" i="2"/>
  <c r="S116" i="2"/>
  <c r="P113" i="2"/>
  <c r="P106" i="2"/>
  <c r="N99" i="2"/>
  <c r="O84" i="2"/>
  <c r="S80" i="2"/>
  <c r="P77" i="2"/>
  <c r="P70" i="2"/>
  <c r="N63" i="2"/>
  <c r="R23" i="2"/>
  <c r="M7" i="2"/>
  <c r="Z193" i="2"/>
  <c r="AB158" i="2"/>
  <c r="AB151" i="2"/>
  <c r="Z49" i="2"/>
  <c r="AI144" i="2"/>
  <c r="AJ119" i="2"/>
  <c r="AN95" i="2"/>
  <c r="AN75" i="2"/>
  <c r="AY131" i="2"/>
  <c r="BF190" i="2"/>
  <c r="AT190" i="2"/>
  <c r="X190" i="2"/>
  <c r="AI190" i="2"/>
  <c r="BF142" i="2"/>
  <c r="AI142" i="2"/>
  <c r="X142" i="2"/>
  <c r="AT142" i="2"/>
  <c r="BF82" i="2"/>
  <c r="AT82" i="2"/>
  <c r="AI82" i="2"/>
  <c r="X82" i="2"/>
  <c r="M82" i="2"/>
  <c r="BF34" i="2"/>
  <c r="AT34" i="2"/>
  <c r="AI34" i="2"/>
  <c r="X34" i="2"/>
  <c r="M34" i="2"/>
  <c r="BG170" i="2"/>
  <c r="AU170" i="2"/>
  <c r="AJ170" i="2"/>
  <c r="Y170" i="2"/>
  <c r="BG110" i="2"/>
  <c r="AU110" i="2"/>
  <c r="AJ110" i="2"/>
  <c r="Y110" i="2"/>
  <c r="BG74" i="2"/>
  <c r="AU74" i="2"/>
  <c r="AJ74" i="2"/>
  <c r="Y74" i="2"/>
  <c r="AU26" i="2"/>
  <c r="AJ26" i="2"/>
  <c r="BG26" i="2"/>
  <c r="Y26" i="2"/>
  <c r="N26" i="2"/>
  <c r="BH179" i="2"/>
  <c r="AV179" i="2"/>
  <c r="AK179" i="2"/>
  <c r="O179" i="2"/>
  <c r="AV131" i="2"/>
  <c r="BH131" i="2"/>
  <c r="AK131" i="2"/>
  <c r="Z131" i="2"/>
  <c r="O131" i="2"/>
  <c r="BH83" i="2"/>
  <c r="AV83" i="2"/>
  <c r="AK83" i="2"/>
  <c r="Z83" i="2"/>
  <c r="O83" i="2"/>
  <c r="BH23" i="2"/>
  <c r="AK23" i="2"/>
  <c r="Z23" i="2"/>
  <c r="AV23" i="2"/>
  <c r="O23" i="2"/>
  <c r="AW140" i="2"/>
  <c r="BI140" i="2"/>
  <c r="AL140" i="2"/>
  <c r="AA140" i="2"/>
  <c r="P140" i="2"/>
  <c r="BI44" i="2"/>
  <c r="AL44" i="2"/>
  <c r="AA44" i="2"/>
  <c r="AW44" i="2"/>
  <c r="P44" i="2"/>
  <c r="BJ173" i="2"/>
  <c r="AX173" i="2"/>
  <c r="AB173" i="2"/>
  <c r="AM173" i="2"/>
  <c r="BJ101" i="2"/>
  <c r="AX101" i="2"/>
  <c r="AB101" i="2"/>
  <c r="AM101" i="2"/>
  <c r="BJ53" i="2"/>
  <c r="AX53" i="2"/>
  <c r="AM53" i="2"/>
  <c r="AB53" i="2"/>
  <c r="BJ17" i="2"/>
  <c r="AX17" i="2"/>
  <c r="AM17" i="2"/>
  <c r="AB17" i="2"/>
  <c r="Q17" i="2"/>
  <c r="BK134" i="2"/>
  <c r="AY134" i="2"/>
  <c r="AC134" i="2"/>
  <c r="R134" i="2"/>
  <c r="BK98" i="2"/>
  <c r="AY98" i="2"/>
  <c r="AN98" i="2"/>
  <c r="AC98" i="2"/>
  <c r="R98" i="2"/>
  <c r="BK26" i="2"/>
  <c r="AY26" i="2"/>
  <c r="AC26" i="2"/>
  <c r="AN26" i="2"/>
  <c r="BL119" i="2"/>
  <c r="AO119" i="2"/>
  <c r="AZ119" i="2"/>
  <c r="AD119" i="2"/>
  <c r="S119" i="2"/>
  <c r="BM104" i="2"/>
  <c r="AP104" i="2"/>
  <c r="AE104" i="2"/>
  <c r="BF175" i="2"/>
  <c r="AT175" i="2"/>
  <c r="M175" i="2"/>
  <c r="X175" i="2"/>
  <c r="AI175" i="2"/>
  <c r="AT127" i="2"/>
  <c r="AI127" i="2"/>
  <c r="BF127" i="2"/>
  <c r="M127" i="2"/>
  <c r="BF79" i="2"/>
  <c r="AT79" i="2"/>
  <c r="AI79" i="2"/>
  <c r="M79" i="2"/>
  <c r="X79" i="2"/>
  <c r="BF31" i="2"/>
  <c r="AI31" i="2"/>
  <c r="M31" i="2"/>
  <c r="X31" i="2"/>
  <c r="AT31" i="2"/>
  <c r="BG179" i="2"/>
  <c r="AU179" i="2"/>
  <c r="AJ179" i="2"/>
  <c r="Y179" i="2"/>
  <c r="N179" i="2"/>
  <c r="BG95" i="2"/>
  <c r="AJ95" i="2"/>
  <c r="AU95" i="2"/>
  <c r="N95" i="2"/>
  <c r="AT162" i="2"/>
  <c r="BF162" i="2"/>
  <c r="AI162" i="2"/>
  <c r="M162" i="2"/>
  <c r="X162" i="2"/>
  <c r="AT126" i="2"/>
  <c r="AI126" i="2"/>
  <c r="BF126" i="2"/>
  <c r="M126" i="2"/>
  <c r="X126" i="2"/>
  <c r="BF90" i="2"/>
  <c r="AI90" i="2"/>
  <c r="AT90" i="2"/>
  <c r="M90" i="2"/>
  <c r="AT42" i="2"/>
  <c r="AI42" i="2"/>
  <c r="BF42" i="2"/>
  <c r="M42" i="2"/>
  <c r="X42" i="2"/>
  <c r="BG178" i="2"/>
  <c r="AU178" i="2"/>
  <c r="AJ178" i="2"/>
  <c r="Y178" i="2"/>
  <c r="N178" i="2"/>
  <c r="AJ106" i="2"/>
  <c r="BG106" i="2"/>
  <c r="Y106" i="2"/>
  <c r="AU106" i="2"/>
  <c r="N106" i="2"/>
  <c r="BG70" i="2"/>
  <c r="AJ70" i="2"/>
  <c r="AU70" i="2"/>
  <c r="N70" i="2"/>
  <c r="BG34" i="2"/>
  <c r="AU34" i="2"/>
  <c r="AJ34" i="2"/>
  <c r="Y34" i="2"/>
  <c r="N34" i="2"/>
  <c r="BH187" i="2"/>
  <c r="AK187" i="2"/>
  <c r="AV187" i="2"/>
  <c r="Z187" i="2"/>
  <c r="BH151" i="2"/>
  <c r="AV151" i="2"/>
  <c r="AK151" i="2"/>
  <c r="Z151" i="2"/>
  <c r="BH115" i="2"/>
  <c r="AV115" i="2"/>
  <c r="Z115" i="2"/>
  <c r="AK115" i="2"/>
  <c r="BH67" i="2"/>
  <c r="AV67" i="2"/>
  <c r="AK67" i="2"/>
  <c r="Z67" i="2"/>
  <c r="BH31" i="2"/>
  <c r="AK31" i="2"/>
  <c r="Z31" i="2"/>
  <c r="O31" i="2"/>
  <c r="AL184" i="2"/>
  <c r="BI184" i="2"/>
  <c r="AW184" i="2"/>
  <c r="P184" i="2"/>
  <c r="AA184" i="2"/>
  <c r="BI148" i="2"/>
  <c r="AW148" i="2"/>
  <c r="AL148" i="2"/>
  <c r="AA148" i="2"/>
  <c r="P148" i="2"/>
  <c r="BI100" i="2"/>
  <c r="AW100" i="2"/>
  <c r="AL100" i="2"/>
  <c r="AA100" i="2"/>
  <c r="P100" i="2"/>
  <c r="AW64" i="2"/>
  <c r="BI64" i="2"/>
  <c r="AA64" i="2"/>
  <c r="AL64" i="2"/>
  <c r="P64" i="2"/>
  <c r="BI28" i="2"/>
  <c r="AW28" i="2"/>
  <c r="AL28" i="2"/>
  <c r="AA28" i="2"/>
  <c r="P28" i="2"/>
  <c r="BJ181" i="2"/>
  <c r="AX181" i="2"/>
  <c r="AM181" i="2"/>
  <c r="Q181" i="2"/>
  <c r="BJ133" i="2"/>
  <c r="AX133" i="2"/>
  <c r="AB133" i="2"/>
  <c r="AM133" i="2"/>
  <c r="Q133" i="2"/>
  <c r="BJ85" i="2"/>
  <c r="AX85" i="2"/>
  <c r="AM85" i="2"/>
  <c r="AB85" i="2"/>
  <c r="Q85" i="2"/>
  <c r="BJ49" i="2"/>
  <c r="AM49" i="2"/>
  <c r="AB49" i="2"/>
  <c r="AX49" i="2"/>
  <c r="BJ13" i="2"/>
  <c r="AX13" i="2"/>
  <c r="AM13" i="2"/>
  <c r="Q13" i="2"/>
  <c r="AB13" i="2"/>
  <c r="BK154" i="2"/>
  <c r="AY154" i="2"/>
  <c r="AN154" i="2"/>
  <c r="BK118" i="2"/>
  <c r="AY118" i="2"/>
  <c r="AN118" i="2"/>
  <c r="AC118" i="2"/>
  <c r="BK82" i="2"/>
  <c r="AN82" i="2"/>
  <c r="AY82" i="2"/>
  <c r="AC82" i="2"/>
  <c r="BK46" i="2"/>
  <c r="AY46" i="2"/>
  <c r="AN46" i="2"/>
  <c r="AC46" i="2"/>
  <c r="R46" i="2"/>
  <c r="BK22" i="2"/>
  <c r="AY22" i="2"/>
  <c r="AC22" i="2"/>
  <c r="AN22" i="2"/>
  <c r="R22" i="2"/>
  <c r="BL187" i="2"/>
  <c r="AZ187" i="2"/>
  <c r="AO187" i="2"/>
  <c r="S187" i="2"/>
  <c r="AZ163" i="2"/>
  <c r="BL163" i="2"/>
  <c r="AO163" i="2"/>
  <c r="AD163" i="2"/>
  <c r="S163" i="2"/>
  <c r="BL151" i="2"/>
  <c r="AZ151" i="2"/>
  <c r="AD151" i="2"/>
  <c r="AO151" i="2"/>
  <c r="S151" i="2"/>
  <c r="AZ139" i="2"/>
  <c r="BL139" i="2"/>
  <c r="AO139" i="2"/>
  <c r="AD139" i="2"/>
  <c r="S139" i="2"/>
  <c r="BL127" i="2"/>
  <c r="AZ127" i="2"/>
  <c r="AD127" i="2"/>
  <c r="S127" i="2"/>
  <c r="AO127" i="2"/>
  <c r="BL115" i="2"/>
  <c r="AZ115" i="2"/>
  <c r="AD115" i="2"/>
  <c r="S115" i="2"/>
  <c r="AO115" i="2"/>
  <c r="BL103" i="2"/>
  <c r="AZ103" i="2"/>
  <c r="AO103" i="2"/>
  <c r="AD103" i="2"/>
  <c r="S103" i="2"/>
  <c r="BL91" i="2"/>
  <c r="AO91" i="2"/>
  <c r="AZ91" i="2"/>
  <c r="AD91" i="2"/>
  <c r="S91" i="2"/>
  <c r="BL79" i="2"/>
  <c r="AO79" i="2"/>
  <c r="AZ79" i="2"/>
  <c r="AD79" i="2"/>
  <c r="S79" i="2"/>
  <c r="BL43" i="2"/>
  <c r="AZ43" i="2"/>
  <c r="AO43" i="2"/>
  <c r="AD43" i="2"/>
  <c r="S43" i="2"/>
  <c r="BL31" i="2"/>
  <c r="AZ31" i="2"/>
  <c r="AO31" i="2"/>
  <c r="AD31" i="2"/>
  <c r="BL19" i="2"/>
  <c r="AO19" i="2"/>
  <c r="AD19" i="2"/>
  <c r="AZ19" i="2"/>
  <c r="S19" i="2"/>
  <c r="BL7" i="2"/>
  <c r="AZ7" i="2"/>
  <c r="AO7" i="2"/>
  <c r="AD7" i="2"/>
  <c r="S7" i="2"/>
  <c r="BM184" i="2"/>
  <c r="BA184" i="2"/>
  <c r="AP184" i="2"/>
  <c r="T184" i="2"/>
  <c r="BM172" i="2"/>
  <c r="BA172" i="2"/>
  <c r="AP172" i="2"/>
  <c r="AE172" i="2"/>
  <c r="T172" i="2"/>
  <c r="BM160" i="2"/>
  <c r="BA160" i="2"/>
  <c r="AP160" i="2"/>
  <c r="AE160" i="2"/>
  <c r="T160" i="2"/>
  <c r="BM148" i="2"/>
  <c r="BA148" i="2"/>
  <c r="AP148" i="2"/>
  <c r="AE148" i="2"/>
  <c r="T148" i="2"/>
  <c r="BM136" i="2"/>
  <c r="BA136" i="2"/>
  <c r="AP136" i="2"/>
  <c r="AE136" i="2"/>
  <c r="T136" i="2"/>
  <c r="S181" i="2"/>
  <c r="Q174" i="2"/>
  <c r="R159" i="2"/>
  <c r="S145" i="2"/>
  <c r="Q138" i="2"/>
  <c r="R123" i="2"/>
  <c r="S109" i="2"/>
  <c r="T105" i="2"/>
  <c r="Q102" i="2"/>
  <c r="R87" i="2"/>
  <c r="S73" i="2"/>
  <c r="T69" i="2"/>
  <c r="Q66" i="2"/>
  <c r="N47" i="2"/>
  <c r="T41" i="2"/>
  <c r="T29" i="2"/>
  <c r="M142" i="2"/>
  <c r="Z192" i="2"/>
  <c r="AE165" i="2"/>
  <c r="AE65" i="2"/>
  <c r="AI119" i="2"/>
  <c r="AX163" i="2"/>
  <c r="BF178" i="2"/>
  <c r="AT178" i="2"/>
  <c r="X178" i="2"/>
  <c r="M178" i="2"/>
  <c r="BF130" i="2"/>
  <c r="AT130" i="2"/>
  <c r="X130" i="2"/>
  <c r="AI130" i="2"/>
  <c r="BF94" i="2"/>
  <c r="AT94" i="2"/>
  <c r="AI94" i="2"/>
  <c r="X94" i="2"/>
  <c r="M94" i="2"/>
  <c r="BF58" i="2"/>
  <c r="AT58" i="2"/>
  <c r="AI58" i="2"/>
  <c r="X58" i="2"/>
  <c r="M58" i="2"/>
  <c r="BF10" i="2"/>
  <c r="AT10" i="2"/>
  <c r="AI10" i="2"/>
  <c r="X10" i="2"/>
  <c r="M10" i="2"/>
  <c r="BG158" i="2"/>
  <c r="AU158" i="2"/>
  <c r="AJ158" i="2"/>
  <c r="Y158" i="2"/>
  <c r="BG98" i="2"/>
  <c r="AJ98" i="2"/>
  <c r="Y98" i="2"/>
  <c r="AU98" i="2"/>
  <c r="BG62" i="2"/>
  <c r="AU62" i="2"/>
  <c r="Y62" i="2"/>
  <c r="AJ62" i="2"/>
  <c r="BG14" i="2"/>
  <c r="AJ14" i="2"/>
  <c r="AU14" i="2"/>
  <c r="Y14" i="2"/>
  <c r="N14" i="2"/>
  <c r="BH143" i="2"/>
  <c r="AV143" i="2"/>
  <c r="AK143" i="2"/>
  <c r="Z143" i="2"/>
  <c r="O143" i="2"/>
  <c r="BH95" i="2"/>
  <c r="AV95" i="2"/>
  <c r="AK95" i="2"/>
  <c r="Z95" i="2"/>
  <c r="O95" i="2"/>
  <c r="BH47" i="2"/>
  <c r="AV47" i="2"/>
  <c r="Z47" i="2"/>
  <c r="AK47" i="2"/>
  <c r="BI164" i="2"/>
  <c r="AW164" i="2"/>
  <c r="P164" i="2"/>
  <c r="BI116" i="2"/>
  <c r="AW116" i="2"/>
  <c r="AL116" i="2"/>
  <c r="P116" i="2"/>
  <c r="BI80" i="2"/>
  <c r="AW80" i="2"/>
  <c r="AL80" i="2"/>
  <c r="P80" i="2"/>
  <c r="AA80" i="2"/>
  <c r="BI32" i="2"/>
  <c r="AW32" i="2"/>
  <c r="AL32" i="2"/>
  <c r="AA32" i="2"/>
  <c r="BJ161" i="2"/>
  <c r="AX161" i="2"/>
  <c r="AB161" i="2"/>
  <c r="AM161" i="2"/>
  <c r="BJ113" i="2"/>
  <c r="AX113" i="2"/>
  <c r="AM113" i="2"/>
  <c r="AB113" i="2"/>
  <c r="BJ65" i="2"/>
  <c r="AM65" i="2"/>
  <c r="AB65" i="2"/>
  <c r="AX65" i="2"/>
  <c r="BJ29" i="2"/>
  <c r="AM29" i="2"/>
  <c r="AX29" i="2"/>
  <c r="Q29" i="2"/>
  <c r="AB29" i="2"/>
  <c r="BK170" i="2"/>
  <c r="AY170" i="2"/>
  <c r="AC170" i="2"/>
  <c r="R170" i="2"/>
  <c r="AN170" i="2"/>
  <c r="BK110" i="2"/>
  <c r="AY110" i="2"/>
  <c r="AN110" i="2"/>
  <c r="AC110" i="2"/>
  <c r="R110" i="2"/>
  <c r="BK62" i="2"/>
  <c r="AY62" i="2"/>
  <c r="AN62" i="2"/>
  <c r="AC62" i="2"/>
  <c r="R62" i="2"/>
  <c r="BK14" i="2"/>
  <c r="AY14" i="2"/>
  <c r="AC14" i="2"/>
  <c r="AN14" i="2"/>
  <c r="R14" i="2"/>
  <c r="BL167" i="2"/>
  <c r="AO167" i="2"/>
  <c r="AZ167" i="2"/>
  <c r="AD167" i="2"/>
  <c r="S167" i="2"/>
  <c r="BL131" i="2"/>
  <c r="AZ131" i="2"/>
  <c r="AD131" i="2"/>
  <c r="AO131" i="2"/>
  <c r="S131" i="2"/>
  <c r="AZ83" i="2"/>
  <c r="BL83" i="2"/>
  <c r="AO83" i="2"/>
  <c r="AD83" i="2"/>
  <c r="S83" i="2"/>
  <c r="BL59" i="2"/>
  <c r="AZ59" i="2"/>
  <c r="AO59" i="2"/>
  <c r="AD59" i="2"/>
  <c r="S59" i="2"/>
  <c r="BL23" i="2"/>
  <c r="AZ23" i="2"/>
  <c r="AO23" i="2"/>
  <c r="AD23" i="2"/>
  <c r="BA176" i="2"/>
  <c r="AP176" i="2"/>
  <c r="BM176" i="2"/>
  <c r="AE176" i="2"/>
  <c r="BM140" i="2"/>
  <c r="BA140" i="2"/>
  <c r="AE140" i="2"/>
  <c r="AP140" i="2"/>
  <c r="BM92" i="2"/>
  <c r="BA92" i="2"/>
  <c r="AP92" i="2"/>
  <c r="AE92" i="2"/>
  <c r="BM56" i="2"/>
  <c r="BA56" i="2"/>
  <c r="AP56" i="2"/>
  <c r="AE56" i="2"/>
  <c r="BM44" i="2"/>
  <c r="BA44" i="2"/>
  <c r="AE44" i="2"/>
  <c r="AP44" i="2"/>
  <c r="T44" i="2"/>
  <c r="BM8" i="2"/>
  <c r="BA8" i="2"/>
  <c r="AP8" i="2"/>
  <c r="T8" i="2"/>
  <c r="AE8" i="2"/>
  <c r="P32" i="2"/>
  <c r="BF189" i="2"/>
  <c r="AT189" i="2"/>
  <c r="AI189" i="2"/>
  <c r="X189" i="2"/>
  <c r="BF153" i="2"/>
  <c r="AT153" i="2"/>
  <c r="X153" i="2"/>
  <c r="M153" i="2"/>
  <c r="AI153" i="2"/>
  <c r="BF105" i="2"/>
  <c r="AT105" i="2"/>
  <c r="X105" i="2"/>
  <c r="AI105" i="2"/>
  <c r="M105" i="2"/>
  <c r="BF69" i="2"/>
  <c r="AT69" i="2"/>
  <c r="X69" i="2"/>
  <c r="AI69" i="2"/>
  <c r="AT33" i="2"/>
  <c r="AI33" i="2"/>
  <c r="BF33" i="2"/>
  <c r="X33" i="2"/>
  <c r="M33" i="2"/>
  <c r="AU193" i="2"/>
  <c r="BG193" i="2"/>
  <c r="AJ193" i="2"/>
  <c r="N193" i="2"/>
  <c r="Y193" i="2"/>
  <c r="BG133" i="2"/>
  <c r="AU133" i="2"/>
  <c r="AJ133" i="2"/>
  <c r="Y133" i="2"/>
  <c r="N133" i="2"/>
  <c r="BG97" i="2"/>
  <c r="AU97" i="2"/>
  <c r="AJ97" i="2"/>
  <c r="Y97" i="2"/>
  <c r="N97" i="2"/>
  <c r="BG61" i="2"/>
  <c r="AU61" i="2"/>
  <c r="AJ61" i="2"/>
  <c r="N61" i="2"/>
  <c r="BG25" i="2"/>
  <c r="AU25" i="2"/>
  <c r="AJ25" i="2"/>
  <c r="Y25" i="2"/>
  <c r="N25" i="2"/>
  <c r="BH178" i="2"/>
  <c r="AK178" i="2"/>
  <c r="AV178" i="2"/>
  <c r="Z178" i="2"/>
  <c r="O178" i="2"/>
  <c r="BH118" i="2"/>
  <c r="AV118" i="2"/>
  <c r="Z118" i="2"/>
  <c r="AK118" i="2"/>
  <c r="O118" i="2"/>
  <c r="BH94" i="2"/>
  <c r="AV94" i="2"/>
  <c r="AK94" i="2"/>
  <c r="Z94" i="2"/>
  <c r="O94" i="2"/>
  <c r="AV58" i="2"/>
  <c r="AK58" i="2"/>
  <c r="Z58" i="2"/>
  <c r="BH58" i="2"/>
  <c r="O58" i="2"/>
  <c r="AV22" i="2"/>
  <c r="BH22" i="2"/>
  <c r="Z22" i="2"/>
  <c r="O22" i="2"/>
  <c r="AK22" i="2"/>
  <c r="BI175" i="2"/>
  <c r="AL175" i="2"/>
  <c r="AA175" i="2"/>
  <c r="P175" i="2"/>
  <c r="AW175" i="2"/>
  <c r="BI127" i="2"/>
  <c r="AW127" i="2"/>
  <c r="AA127" i="2"/>
  <c r="P127" i="2"/>
  <c r="AL127" i="2"/>
  <c r="BI91" i="2"/>
  <c r="AW91" i="2"/>
  <c r="AA91" i="2"/>
  <c r="AL91" i="2"/>
  <c r="P91" i="2"/>
  <c r="BI55" i="2"/>
  <c r="AW55" i="2"/>
  <c r="AL55" i="2"/>
  <c r="P55" i="2"/>
  <c r="BI19" i="2"/>
  <c r="AW19" i="2"/>
  <c r="AA19" i="2"/>
  <c r="AL19" i="2"/>
  <c r="P19" i="2"/>
  <c r="BJ172" i="2"/>
  <c r="AM172" i="2"/>
  <c r="AB172" i="2"/>
  <c r="AX172" i="2"/>
  <c r="Q172" i="2"/>
  <c r="BJ124" i="2"/>
  <c r="AX124" i="2"/>
  <c r="AM124" i="2"/>
  <c r="AB124" i="2"/>
  <c r="Q124" i="2"/>
  <c r="N110" i="2"/>
  <c r="M190" i="2"/>
  <c r="BF151" i="2"/>
  <c r="AT151" i="2"/>
  <c r="AI151" i="2"/>
  <c r="BF103" i="2"/>
  <c r="AT103" i="2"/>
  <c r="AI103" i="2"/>
  <c r="X103" i="2"/>
  <c r="BF55" i="2"/>
  <c r="AT55" i="2"/>
  <c r="AI55" i="2"/>
  <c r="M55" i="2"/>
  <c r="X55" i="2"/>
  <c r="BF7" i="2"/>
  <c r="AT7" i="2"/>
  <c r="AI7" i="2"/>
  <c r="BG155" i="2"/>
  <c r="AU155" i="2"/>
  <c r="Y155" i="2"/>
  <c r="N155" i="2"/>
  <c r="AJ155" i="2"/>
  <c r="BG83" i="2"/>
  <c r="AU83" i="2"/>
  <c r="AJ83" i="2"/>
  <c r="Y83" i="2"/>
  <c r="N83" i="2"/>
  <c r="BF174" i="2"/>
  <c r="AT174" i="2"/>
  <c r="AI174" i="2"/>
  <c r="M174" i="2"/>
  <c r="X174" i="2"/>
  <c r="BF150" i="2"/>
  <c r="AT150" i="2"/>
  <c r="AI150" i="2"/>
  <c r="M150" i="2"/>
  <c r="BF114" i="2"/>
  <c r="AI114" i="2"/>
  <c r="AT114" i="2"/>
  <c r="M114" i="2"/>
  <c r="X114" i="2"/>
  <c r="BF78" i="2"/>
  <c r="AT78" i="2"/>
  <c r="AI78" i="2"/>
  <c r="M78" i="2"/>
  <c r="X78" i="2"/>
  <c r="AT54" i="2"/>
  <c r="AI54" i="2"/>
  <c r="BF54" i="2"/>
  <c r="M54" i="2"/>
  <c r="X54" i="2"/>
  <c r="AT18" i="2"/>
  <c r="BF18" i="2"/>
  <c r="AI18" i="2"/>
  <c r="M18" i="2"/>
  <c r="X18" i="2"/>
  <c r="BG190" i="2"/>
  <c r="AU190" i="2"/>
  <c r="AJ190" i="2"/>
  <c r="N190" i="2"/>
  <c r="Y190" i="2"/>
  <c r="BG154" i="2"/>
  <c r="AU154" i="2"/>
  <c r="AJ154" i="2"/>
  <c r="Y154" i="2"/>
  <c r="N154" i="2"/>
  <c r="BG130" i="2"/>
  <c r="AJ130" i="2"/>
  <c r="N130" i="2"/>
  <c r="BG82" i="2"/>
  <c r="AU82" i="2"/>
  <c r="AJ82" i="2"/>
  <c r="Y82" i="2"/>
  <c r="N82" i="2"/>
  <c r="BG46" i="2"/>
  <c r="AU46" i="2"/>
  <c r="AJ46" i="2"/>
  <c r="N46" i="2"/>
  <c r="Y46" i="2"/>
  <c r="BG22" i="2"/>
  <c r="AU22" i="2"/>
  <c r="Y22" i="2"/>
  <c r="AJ22" i="2"/>
  <c r="N22" i="2"/>
  <c r="BH175" i="2"/>
  <c r="AV175" i="2"/>
  <c r="AK175" i="2"/>
  <c r="Z175" i="2"/>
  <c r="BH139" i="2"/>
  <c r="AK139" i="2"/>
  <c r="AV139" i="2"/>
  <c r="Z139" i="2"/>
  <c r="BH103" i="2"/>
  <c r="AV103" i="2"/>
  <c r="AK103" i="2"/>
  <c r="Z103" i="2"/>
  <c r="AV79" i="2"/>
  <c r="BH79" i="2"/>
  <c r="Z79" i="2"/>
  <c r="AK79" i="2"/>
  <c r="BH43" i="2"/>
  <c r="AV43" i="2"/>
  <c r="AK43" i="2"/>
  <c r="Z43" i="2"/>
  <c r="O43" i="2"/>
  <c r="BH7" i="2"/>
  <c r="AV7" i="2"/>
  <c r="Z7" i="2"/>
  <c r="O7" i="2"/>
  <c r="AK7" i="2"/>
  <c r="BI160" i="2"/>
  <c r="AL160" i="2"/>
  <c r="AA160" i="2"/>
  <c r="AW160" i="2"/>
  <c r="P160" i="2"/>
  <c r="BI124" i="2"/>
  <c r="AW124" i="2"/>
  <c r="AA124" i="2"/>
  <c r="AL124" i="2"/>
  <c r="P124" i="2"/>
  <c r="AW88" i="2"/>
  <c r="AL88" i="2"/>
  <c r="AA88" i="2"/>
  <c r="BI88" i="2"/>
  <c r="P88" i="2"/>
  <c r="BI52" i="2"/>
  <c r="AA52" i="2"/>
  <c r="AW52" i="2"/>
  <c r="P52" i="2"/>
  <c r="BI16" i="2"/>
  <c r="AL16" i="2"/>
  <c r="AA16" i="2"/>
  <c r="P16" i="2"/>
  <c r="BJ169" i="2"/>
  <c r="AX169" i="2"/>
  <c r="AM169" i="2"/>
  <c r="AB169" i="2"/>
  <c r="Q169" i="2"/>
  <c r="BJ145" i="2"/>
  <c r="AX145" i="2"/>
  <c r="AM145" i="2"/>
  <c r="AB145" i="2"/>
  <c r="Q145" i="2"/>
  <c r="BJ109" i="2"/>
  <c r="AX109" i="2"/>
  <c r="AB109" i="2"/>
  <c r="Q109" i="2"/>
  <c r="BJ73" i="2"/>
  <c r="AX73" i="2"/>
  <c r="AM73" i="2"/>
  <c r="AB73" i="2"/>
  <c r="Q73" i="2"/>
  <c r="BJ37" i="2"/>
  <c r="AX37" i="2"/>
  <c r="AM37" i="2"/>
  <c r="AB37" i="2"/>
  <c r="BK190" i="2"/>
  <c r="AY190" i="2"/>
  <c r="AN190" i="2"/>
  <c r="AC190" i="2"/>
  <c r="BK166" i="2"/>
  <c r="AY166" i="2"/>
  <c r="AN166" i="2"/>
  <c r="AC166" i="2"/>
  <c r="BK130" i="2"/>
  <c r="AN130" i="2"/>
  <c r="AY130" i="2"/>
  <c r="AC130" i="2"/>
  <c r="BK94" i="2"/>
  <c r="AN94" i="2"/>
  <c r="AC94" i="2"/>
  <c r="AY94" i="2"/>
  <c r="BK70" i="2"/>
  <c r="AY70" i="2"/>
  <c r="AN70" i="2"/>
  <c r="AC70" i="2"/>
  <c r="BK10" i="2"/>
  <c r="AY10" i="2"/>
  <c r="AN10" i="2"/>
  <c r="R10" i="2"/>
  <c r="AC10" i="2"/>
  <c r="BL67" i="2"/>
  <c r="AZ67" i="2"/>
  <c r="AO67" i="2"/>
  <c r="AD67" i="2"/>
  <c r="S67" i="2"/>
  <c r="R166" i="2"/>
  <c r="R130" i="2"/>
  <c r="R94" i="2"/>
  <c r="P46" i="2"/>
  <c r="N23" i="2"/>
  <c r="O8" i="2"/>
  <c r="M91" i="2"/>
  <c r="M45" i="2"/>
  <c r="X90" i="2"/>
  <c r="Z179" i="2"/>
  <c r="AC131" i="2"/>
  <c r="Y76" i="2"/>
  <c r="AD13" i="2"/>
  <c r="AL164" i="2"/>
  <c r="AL34" i="2"/>
  <c r="AT70" i="2"/>
  <c r="BI105" i="2"/>
  <c r="BF154" i="2"/>
  <c r="AT154" i="2"/>
  <c r="AI154" i="2"/>
  <c r="X154" i="2"/>
  <c r="M154" i="2"/>
  <c r="AT106" i="2"/>
  <c r="BF106" i="2"/>
  <c r="AI106" i="2"/>
  <c r="X106" i="2"/>
  <c r="BF46" i="2"/>
  <c r="AI46" i="2"/>
  <c r="X46" i="2"/>
  <c r="AT46" i="2"/>
  <c r="BG4" i="2"/>
  <c r="AU4" i="2"/>
  <c r="Y4" i="2"/>
  <c r="N4" i="2"/>
  <c r="AJ4" i="2"/>
  <c r="BG146" i="2"/>
  <c r="AU146" i="2"/>
  <c r="AJ146" i="2"/>
  <c r="Y146" i="2"/>
  <c r="BG122" i="2"/>
  <c r="AU122" i="2"/>
  <c r="Y122" i="2"/>
  <c r="AJ122" i="2"/>
  <c r="BG86" i="2"/>
  <c r="AU86" i="2"/>
  <c r="AJ86" i="2"/>
  <c r="Y86" i="2"/>
  <c r="BG38" i="2"/>
  <c r="AU38" i="2"/>
  <c r="AJ38" i="2"/>
  <c r="Y38" i="2"/>
  <c r="N38" i="2"/>
  <c r="BH167" i="2"/>
  <c r="AV167" i="2"/>
  <c r="Z167" i="2"/>
  <c r="AK167" i="2"/>
  <c r="O167" i="2"/>
  <c r="BH119" i="2"/>
  <c r="AV119" i="2"/>
  <c r="Z119" i="2"/>
  <c r="AK119" i="2"/>
  <c r="O119" i="2"/>
  <c r="BH71" i="2"/>
  <c r="AV71" i="2"/>
  <c r="Z71" i="2"/>
  <c r="AK71" i="2"/>
  <c r="O71" i="2"/>
  <c r="BH35" i="2"/>
  <c r="AK35" i="2"/>
  <c r="AV35" i="2"/>
  <c r="Z35" i="2"/>
  <c r="BI188" i="2"/>
  <c r="AW188" i="2"/>
  <c r="AA188" i="2"/>
  <c r="P188" i="2"/>
  <c r="BI176" i="2"/>
  <c r="AW176" i="2"/>
  <c r="AL176" i="2"/>
  <c r="AA176" i="2"/>
  <c r="P176" i="2"/>
  <c r="BI128" i="2"/>
  <c r="AW128" i="2"/>
  <c r="AA128" i="2"/>
  <c r="P128" i="2"/>
  <c r="BI92" i="2"/>
  <c r="AW92" i="2"/>
  <c r="AL92" i="2"/>
  <c r="AA92" i="2"/>
  <c r="P92" i="2"/>
  <c r="BI56" i="2"/>
  <c r="AW56" i="2"/>
  <c r="AL56" i="2"/>
  <c r="AA56" i="2"/>
  <c r="P56" i="2"/>
  <c r="BI8" i="2"/>
  <c r="AW8" i="2"/>
  <c r="AL8" i="2"/>
  <c r="AA8" i="2"/>
  <c r="P8" i="2"/>
  <c r="BJ149" i="2"/>
  <c r="AX149" i="2"/>
  <c r="AM149" i="2"/>
  <c r="AB149" i="2"/>
  <c r="BJ125" i="2"/>
  <c r="AX125" i="2"/>
  <c r="AB125" i="2"/>
  <c r="AM125" i="2"/>
  <c r="BJ77" i="2"/>
  <c r="AX77" i="2"/>
  <c r="AB77" i="2"/>
  <c r="AM77" i="2"/>
  <c r="BJ41" i="2"/>
  <c r="AM41" i="2"/>
  <c r="AX41" i="2"/>
  <c r="Q41" i="2"/>
  <c r="AB41" i="2"/>
  <c r="AY182" i="2"/>
  <c r="BK182" i="2"/>
  <c r="AN182" i="2"/>
  <c r="AC182" i="2"/>
  <c r="R182" i="2"/>
  <c r="AY146" i="2"/>
  <c r="AN146" i="2"/>
  <c r="AC146" i="2"/>
  <c r="R146" i="2"/>
  <c r="BK86" i="2"/>
  <c r="AC86" i="2"/>
  <c r="AN86" i="2"/>
  <c r="R86" i="2"/>
  <c r="BK50" i="2"/>
  <c r="AY50" i="2"/>
  <c r="AN50" i="2"/>
  <c r="AC50" i="2"/>
  <c r="BL191" i="2"/>
  <c r="AO191" i="2"/>
  <c r="AZ191" i="2"/>
  <c r="AD191" i="2"/>
  <c r="S191" i="2"/>
  <c r="BL155" i="2"/>
  <c r="AO155" i="2"/>
  <c r="AD155" i="2"/>
  <c r="AZ155" i="2"/>
  <c r="S155" i="2"/>
  <c r="BL107" i="2"/>
  <c r="AZ107" i="2"/>
  <c r="AD107" i="2"/>
  <c r="S107" i="2"/>
  <c r="AO107" i="2"/>
  <c r="BL71" i="2"/>
  <c r="AZ71" i="2"/>
  <c r="AO71" i="2"/>
  <c r="AD71" i="2"/>
  <c r="S71" i="2"/>
  <c r="AZ35" i="2"/>
  <c r="AO35" i="2"/>
  <c r="BL35" i="2"/>
  <c r="S35" i="2"/>
  <c r="AD35" i="2"/>
  <c r="BM188" i="2"/>
  <c r="BA188" i="2"/>
  <c r="AP188" i="2"/>
  <c r="AE188" i="2"/>
  <c r="BM152" i="2"/>
  <c r="BA152" i="2"/>
  <c r="AE152" i="2"/>
  <c r="AP152" i="2"/>
  <c r="BM116" i="2"/>
  <c r="AP116" i="2"/>
  <c r="AE116" i="2"/>
  <c r="BA116" i="2"/>
  <c r="BA68" i="2"/>
  <c r="BM68" i="2"/>
  <c r="AE68" i="2"/>
  <c r="AP68" i="2"/>
  <c r="BA20" i="2"/>
  <c r="BM20" i="2"/>
  <c r="AP20" i="2"/>
  <c r="T20" i="2"/>
  <c r="AE20" i="2"/>
  <c r="BF177" i="2"/>
  <c r="AT177" i="2"/>
  <c r="AI177" i="2"/>
  <c r="X177" i="2"/>
  <c r="M177" i="2"/>
  <c r="BF141" i="2"/>
  <c r="AT141" i="2"/>
  <c r="AI141" i="2"/>
  <c r="X141" i="2"/>
  <c r="M141" i="2"/>
  <c r="BF117" i="2"/>
  <c r="AT117" i="2"/>
  <c r="AI117" i="2"/>
  <c r="X117" i="2"/>
  <c r="M117" i="2"/>
  <c r="BF93" i="2"/>
  <c r="AI93" i="2"/>
  <c r="AT93" i="2"/>
  <c r="X93" i="2"/>
  <c r="M93" i="2"/>
  <c r="AI57" i="2"/>
  <c r="BF57" i="2"/>
  <c r="X57" i="2"/>
  <c r="M57" i="2"/>
  <c r="BF21" i="2"/>
  <c r="AI21" i="2"/>
  <c r="AT21" i="2"/>
  <c r="X21" i="2"/>
  <c r="M21" i="2"/>
  <c r="BG169" i="2"/>
  <c r="AU169" i="2"/>
  <c r="AJ169" i="2"/>
  <c r="N169" i="2"/>
  <c r="BG157" i="2"/>
  <c r="AU157" i="2"/>
  <c r="AJ157" i="2"/>
  <c r="Y157" i="2"/>
  <c r="N157" i="2"/>
  <c r="BG121" i="2"/>
  <c r="AU121" i="2"/>
  <c r="Y121" i="2"/>
  <c r="N121" i="2"/>
  <c r="AU85" i="2"/>
  <c r="BG85" i="2"/>
  <c r="AJ85" i="2"/>
  <c r="N85" i="2"/>
  <c r="Y85" i="2"/>
  <c r="BG49" i="2"/>
  <c r="AU49" i="2"/>
  <c r="N49" i="2"/>
  <c r="BG13" i="2"/>
  <c r="AU13" i="2"/>
  <c r="AJ13" i="2"/>
  <c r="Y13" i="2"/>
  <c r="N13" i="2"/>
  <c r="BH166" i="2"/>
  <c r="AK166" i="2"/>
  <c r="AV166" i="2"/>
  <c r="Z166" i="2"/>
  <c r="O166" i="2"/>
  <c r="BH142" i="2"/>
  <c r="AV142" i="2"/>
  <c r="Z142" i="2"/>
  <c r="AK142" i="2"/>
  <c r="O142" i="2"/>
  <c r="AV106" i="2"/>
  <c r="AK106" i="2"/>
  <c r="BH106" i="2"/>
  <c r="Z106" i="2"/>
  <c r="O106" i="2"/>
  <c r="BH70" i="2"/>
  <c r="AV70" i="2"/>
  <c r="Z70" i="2"/>
  <c r="AK70" i="2"/>
  <c r="O70" i="2"/>
  <c r="BH34" i="2"/>
  <c r="AV34" i="2"/>
  <c r="AK34" i="2"/>
  <c r="Z34" i="2"/>
  <c r="BI187" i="2"/>
  <c r="AL187" i="2"/>
  <c r="AW187" i="2"/>
  <c r="AA187" i="2"/>
  <c r="P187" i="2"/>
  <c r="AW151" i="2"/>
  <c r="BI151" i="2"/>
  <c r="AL151" i="2"/>
  <c r="P151" i="2"/>
  <c r="BI115" i="2"/>
  <c r="AW115" i="2"/>
  <c r="AL115" i="2"/>
  <c r="AA115" i="2"/>
  <c r="P115" i="2"/>
  <c r="AW79" i="2"/>
  <c r="BI79" i="2"/>
  <c r="AL79" i="2"/>
  <c r="P79" i="2"/>
  <c r="BI43" i="2"/>
  <c r="AW43" i="2"/>
  <c r="AA43" i="2"/>
  <c r="AL43" i="2"/>
  <c r="P43" i="2"/>
  <c r="BI7" i="2"/>
  <c r="AW7" i="2"/>
  <c r="AA7" i="2"/>
  <c r="P7" i="2"/>
  <c r="AL7" i="2"/>
  <c r="BJ160" i="2"/>
  <c r="AM160" i="2"/>
  <c r="AX160" i="2"/>
  <c r="AB160" i="2"/>
  <c r="Q160" i="2"/>
  <c r="BJ148" i="2"/>
  <c r="AM148" i="2"/>
  <c r="AX148" i="2"/>
  <c r="AB148" i="2"/>
  <c r="Q148" i="2"/>
  <c r="M106" i="2"/>
  <c r="AC160" i="2"/>
  <c r="Y136" i="2"/>
  <c r="AA55" i="2"/>
  <c r="N182" i="2"/>
  <c r="T152" i="2"/>
  <c r="N146" i="2"/>
  <c r="Q113" i="2"/>
  <c r="S23" i="2"/>
  <c r="AA79" i="2"/>
  <c r="BF163" i="2"/>
  <c r="AT163" i="2"/>
  <c r="AI163" i="2"/>
  <c r="M163" i="2"/>
  <c r="BF115" i="2"/>
  <c r="AT115" i="2"/>
  <c r="AI115" i="2"/>
  <c r="M115" i="2"/>
  <c r="X115" i="2"/>
  <c r="BF67" i="2"/>
  <c r="AT67" i="2"/>
  <c r="BF19" i="2"/>
  <c r="AI19" i="2"/>
  <c r="AT19" i="2"/>
  <c r="M19" i="2"/>
  <c r="BG167" i="2"/>
  <c r="AU167" i="2"/>
  <c r="Y167" i="2"/>
  <c r="AJ167" i="2"/>
  <c r="N167" i="2"/>
  <c r="BG107" i="2"/>
  <c r="AU107" i="2"/>
  <c r="AJ107" i="2"/>
  <c r="N107" i="2"/>
  <c r="BF186" i="2"/>
  <c r="AT186" i="2"/>
  <c r="AI186" i="2"/>
  <c r="M186" i="2"/>
  <c r="X186" i="2"/>
  <c r="BF138" i="2"/>
  <c r="AT138" i="2"/>
  <c r="M138" i="2"/>
  <c r="X138" i="2"/>
  <c r="BF102" i="2"/>
  <c r="AT102" i="2"/>
  <c r="AI102" i="2"/>
  <c r="M102" i="2"/>
  <c r="BF66" i="2"/>
  <c r="AT66" i="2"/>
  <c r="AI66" i="2"/>
  <c r="M66" i="2"/>
  <c r="BF30" i="2"/>
  <c r="AT30" i="2"/>
  <c r="AI30" i="2"/>
  <c r="M30" i="2"/>
  <c r="X30" i="2"/>
  <c r="AT6" i="2"/>
  <c r="BF6" i="2"/>
  <c r="AI6" i="2"/>
  <c r="M6" i="2"/>
  <c r="BG166" i="2"/>
  <c r="AJ166" i="2"/>
  <c r="Y166" i="2"/>
  <c r="N166" i="2"/>
  <c r="BG142" i="2"/>
  <c r="AJ142" i="2"/>
  <c r="AU142" i="2"/>
  <c r="Y142" i="2"/>
  <c r="N142" i="2"/>
  <c r="BG118" i="2"/>
  <c r="AU118" i="2"/>
  <c r="AJ118" i="2"/>
  <c r="Y118" i="2"/>
  <c r="N118" i="2"/>
  <c r="BG94" i="2"/>
  <c r="AU94" i="2"/>
  <c r="AJ94" i="2"/>
  <c r="Y94" i="2"/>
  <c r="N94" i="2"/>
  <c r="BG58" i="2"/>
  <c r="AJ58" i="2"/>
  <c r="Y58" i="2"/>
  <c r="AU58" i="2"/>
  <c r="N58" i="2"/>
  <c r="BG10" i="2"/>
  <c r="AU10" i="2"/>
  <c r="Y10" i="2"/>
  <c r="N10" i="2"/>
  <c r="AJ10" i="2"/>
  <c r="BH163" i="2"/>
  <c r="AV163" i="2"/>
  <c r="AK163" i="2"/>
  <c r="Z163" i="2"/>
  <c r="BH127" i="2"/>
  <c r="AV127" i="2"/>
  <c r="Z127" i="2"/>
  <c r="BH91" i="2"/>
  <c r="AV91" i="2"/>
  <c r="Z91" i="2"/>
  <c r="AK91" i="2"/>
  <c r="BH55" i="2"/>
  <c r="AV55" i="2"/>
  <c r="AK55" i="2"/>
  <c r="Z55" i="2"/>
  <c r="BH19" i="2"/>
  <c r="AV19" i="2"/>
  <c r="AK19" i="2"/>
  <c r="O19" i="2"/>
  <c r="Z19" i="2"/>
  <c r="BI172" i="2"/>
  <c r="AW172" i="2"/>
  <c r="AL172" i="2"/>
  <c r="AA172" i="2"/>
  <c r="P172" i="2"/>
  <c r="BI136" i="2"/>
  <c r="AW136" i="2"/>
  <c r="AA136" i="2"/>
  <c r="AL136" i="2"/>
  <c r="P136" i="2"/>
  <c r="BI112" i="2"/>
  <c r="AL112" i="2"/>
  <c r="AW112" i="2"/>
  <c r="AA112" i="2"/>
  <c r="P112" i="2"/>
  <c r="BI76" i="2"/>
  <c r="AW76" i="2"/>
  <c r="AL76" i="2"/>
  <c r="AA76" i="2"/>
  <c r="P76" i="2"/>
  <c r="BI40" i="2"/>
  <c r="AW40" i="2"/>
  <c r="AA40" i="2"/>
  <c r="AL40" i="2"/>
  <c r="BJ193" i="2"/>
  <c r="AX193" i="2"/>
  <c r="AM193" i="2"/>
  <c r="Q193" i="2"/>
  <c r="U193" i="2" s="1"/>
  <c r="BJ157" i="2"/>
  <c r="AX157" i="2"/>
  <c r="AM157" i="2"/>
  <c r="Q157" i="2"/>
  <c r="BJ121" i="2"/>
  <c r="AX121" i="2"/>
  <c r="AM121" i="2"/>
  <c r="Q121" i="2"/>
  <c r="BJ97" i="2"/>
  <c r="AX97" i="2"/>
  <c r="AM97" i="2"/>
  <c r="AB97" i="2"/>
  <c r="Q97" i="2"/>
  <c r="BJ61" i="2"/>
  <c r="AM61" i="2"/>
  <c r="AX61" i="2"/>
  <c r="AB61" i="2"/>
  <c r="Q61" i="2"/>
  <c r="BJ25" i="2"/>
  <c r="AX25" i="2"/>
  <c r="AM25" i="2"/>
  <c r="AB25" i="2"/>
  <c r="Q25" i="2"/>
  <c r="BK178" i="2"/>
  <c r="AN178" i="2"/>
  <c r="AY178" i="2"/>
  <c r="AC178" i="2"/>
  <c r="BK142" i="2"/>
  <c r="AY142" i="2"/>
  <c r="AN142" i="2"/>
  <c r="AC142" i="2"/>
  <c r="BK106" i="2"/>
  <c r="AN106" i="2"/>
  <c r="AY106" i="2"/>
  <c r="AC106" i="2"/>
  <c r="AY58" i="2"/>
  <c r="AC58" i="2"/>
  <c r="AN58" i="2"/>
  <c r="BK58" i="2"/>
  <c r="BK34" i="2"/>
  <c r="AY34" i="2"/>
  <c r="AC34" i="2"/>
  <c r="AN34" i="2"/>
  <c r="R34" i="2"/>
  <c r="BL175" i="2"/>
  <c r="AZ175" i="2"/>
  <c r="AO175" i="2"/>
  <c r="S175" i="2"/>
  <c r="BL55" i="2"/>
  <c r="AZ55" i="2"/>
  <c r="AD55" i="2"/>
  <c r="AO55" i="2"/>
  <c r="S55" i="2"/>
  <c r="R191" i="2"/>
  <c r="O188" i="2"/>
  <c r="T176" i="2"/>
  <c r="Q173" i="2"/>
  <c r="N170" i="2"/>
  <c r="R155" i="2"/>
  <c r="O152" i="2"/>
  <c r="T140" i="2"/>
  <c r="Q137" i="2"/>
  <c r="N134" i="2"/>
  <c r="R119" i="2"/>
  <c r="O116" i="2"/>
  <c r="T104" i="2"/>
  <c r="Q101" i="2"/>
  <c r="N98" i="2"/>
  <c r="R83" i="2"/>
  <c r="O80" i="2"/>
  <c r="T68" i="2"/>
  <c r="Q65" i="2"/>
  <c r="N62" i="2"/>
  <c r="R50" i="2"/>
  <c r="P21" i="2"/>
  <c r="N15" i="2"/>
  <c r="M130" i="2"/>
  <c r="X127" i="2"/>
  <c r="AE184" i="2"/>
  <c r="AE164" i="2"/>
  <c r="AD140" i="2"/>
  <c r="AC119" i="2"/>
  <c r="AJ181" i="2"/>
  <c r="AL137" i="2"/>
  <c r="AI67" i="2"/>
  <c r="AY160" i="2"/>
  <c r="AZ68" i="2"/>
  <c r="BJ112" i="2"/>
  <c r="AB112" i="2"/>
  <c r="BJ100" i="2"/>
  <c r="AX100" i="2"/>
  <c r="AM100" i="2"/>
  <c r="AB100" i="2"/>
  <c r="BJ88" i="2"/>
  <c r="AX88" i="2"/>
  <c r="AB88" i="2"/>
  <c r="BJ76" i="2"/>
  <c r="AX76" i="2"/>
  <c r="AM76" i="2"/>
  <c r="AB76" i="2"/>
  <c r="BJ64" i="2"/>
  <c r="AX64" i="2"/>
  <c r="AM64" i="2"/>
  <c r="BJ52" i="2"/>
  <c r="AX52" i="2"/>
  <c r="AM52" i="2"/>
  <c r="AB52" i="2"/>
  <c r="Q52" i="2"/>
  <c r="BJ40" i="2"/>
  <c r="AX40" i="2"/>
  <c r="AM40" i="2"/>
  <c r="Q40" i="2"/>
  <c r="AX28" i="2"/>
  <c r="AM28" i="2"/>
  <c r="BJ28" i="2"/>
  <c r="Q28" i="2"/>
  <c r="AX16" i="2"/>
  <c r="AM16" i="2"/>
  <c r="BJ16" i="2"/>
  <c r="Q16" i="2"/>
  <c r="BK193" i="2"/>
  <c r="AY193" i="2"/>
  <c r="AN193" i="2"/>
  <c r="BK181" i="2"/>
  <c r="AY181" i="2"/>
  <c r="AN181" i="2"/>
  <c r="AY169" i="2"/>
  <c r="AN169" i="2"/>
  <c r="AC169" i="2"/>
  <c r="BK169" i="2"/>
  <c r="BK157" i="2"/>
  <c r="AN157" i="2"/>
  <c r="AY157" i="2"/>
  <c r="AC157" i="2"/>
  <c r="BK145" i="2"/>
  <c r="AN145" i="2"/>
  <c r="AY145" i="2"/>
  <c r="AC145" i="2"/>
  <c r="BK133" i="2"/>
  <c r="AN133" i="2"/>
  <c r="AY133" i="2"/>
  <c r="AC133" i="2"/>
  <c r="BK121" i="2"/>
  <c r="AN121" i="2"/>
  <c r="AC121" i="2"/>
  <c r="AY121" i="2"/>
  <c r="BK109" i="2"/>
  <c r="AN109" i="2"/>
  <c r="AC109" i="2"/>
  <c r="AY109" i="2"/>
  <c r="BK97" i="2"/>
  <c r="AN97" i="2"/>
  <c r="AC97" i="2"/>
  <c r="AY97" i="2"/>
  <c r="BK85" i="2"/>
  <c r="AY85" i="2"/>
  <c r="AN85" i="2"/>
  <c r="AC85" i="2"/>
  <c r="BK73" i="2"/>
  <c r="AN73" i="2"/>
  <c r="AY73" i="2"/>
  <c r="AC73" i="2"/>
  <c r="BK61" i="2"/>
  <c r="AN61" i="2"/>
  <c r="AC61" i="2"/>
  <c r="AY61" i="2"/>
  <c r="BK49" i="2"/>
  <c r="AN49" i="2"/>
  <c r="AY49" i="2"/>
  <c r="AC49" i="2"/>
  <c r="AY37" i="2"/>
  <c r="BK37" i="2"/>
  <c r="AC37" i="2"/>
  <c r="BK25" i="2"/>
  <c r="AY25" i="2"/>
  <c r="AN25" i="2"/>
  <c r="BK13" i="2"/>
  <c r="AY13" i="2"/>
  <c r="AN13" i="2"/>
  <c r="BL190" i="2"/>
  <c r="AZ190" i="2"/>
  <c r="AD190" i="2"/>
  <c r="BL178" i="2"/>
  <c r="AZ178" i="2"/>
  <c r="AD178" i="2"/>
  <c r="BL166" i="2"/>
  <c r="AZ166" i="2"/>
  <c r="AO166" i="2"/>
  <c r="BL154" i="2"/>
  <c r="AZ154" i="2"/>
  <c r="AO154" i="2"/>
  <c r="AD154" i="2"/>
  <c r="BL142" i="2"/>
  <c r="AZ142" i="2"/>
  <c r="AD142" i="2"/>
  <c r="BL130" i="2"/>
  <c r="AZ130" i="2"/>
  <c r="AO130" i="2"/>
  <c r="BL118" i="2"/>
  <c r="AZ118" i="2"/>
  <c r="AO118" i="2"/>
  <c r="BL106" i="2"/>
  <c r="AO106" i="2"/>
  <c r="AZ106" i="2"/>
  <c r="AD106" i="2"/>
  <c r="BL94" i="2"/>
  <c r="AO94" i="2"/>
  <c r="AZ94" i="2"/>
  <c r="AD94" i="2"/>
  <c r="BL82" i="2"/>
  <c r="AO82" i="2"/>
  <c r="AZ82" i="2"/>
  <c r="AD82" i="2"/>
  <c r="BL70" i="2"/>
  <c r="AO70" i="2"/>
  <c r="AZ70" i="2"/>
  <c r="AD70" i="2"/>
  <c r="BL46" i="2"/>
  <c r="AZ46" i="2"/>
  <c r="AD46" i="2"/>
  <c r="AO46" i="2"/>
  <c r="BL34" i="2"/>
  <c r="AZ34" i="2"/>
  <c r="AD34" i="2"/>
  <c r="AO34" i="2"/>
  <c r="S34" i="2"/>
  <c r="BL22" i="2"/>
  <c r="AZ22" i="2"/>
  <c r="AD22" i="2"/>
  <c r="AO22" i="2"/>
  <c r="S22" i="2"/>
  <c r="BL10" i="2"/>
  <c r="AZ10" i="2"/>
  <c r="AO10" i="2"/>
  <c r="AD10" i="2"/>
  <c r="S10" i="2"/>
  <c r="BM187" i="2"/>
  <c r="BA187" i="2"/>
  <c r="BM175" i="2"/>
  <c r="BA175" i="2"/>
  <c r="AP175" i="2"/>
  <c r="BA163" i="2"/>
  <c r="BM163" i="2"/>
  <c r="AP163" i="2"/>
  <c r="BM151" i="2"/>
  <c r="AP151" i="2"/>
  <c r="BA151" i="2"/>
  <c r="AE151" i="2"/>
  <c r="BM139" i="2"/>
  <c r="BA139" i="2"/>
  <c r="AP139" i="2"/>
  <c r="BM127" i="2"/>
  <c r="AP127" i="2"/>
  <c r="BA127" i="2"/>
  <c r="BM115" i="2"/>
  <c r="BA115" i="2"/>
  <c r="AP115" i="2"/>
  <c r="BM103" i="2"/>
  <c r="BA103" i="2"/>
  <c r="AP103" i="2"/>
  <c r="BM91" i="2"/>
  <c r="BA91" i="2"/>
  <c r="AP91" i="2"/>
  <c r="AE91" i="2"/>
  <c r="BM79" i="2"/>
  <c r="AP79" i="2"/>
  <c r="BA79" i="2"/>
  <c r="AE79" i="2"/>
  <c r="BM67" i="2"/>
  <c r="BA67" i="2"/>
  <c r="AP67" i="2"/>
  <c r="AE67" i="2"/>
  <c r="BM55" i="2"/>
  <c r="BA55" i="2"/>
  <c r="AE55" i="2"/>
  <c r="AP55" i="2"/>
  <c r="BM43" i="2"/>
  <c r="BA43" i="2"/>
  <c r="AP43" i="2"/>
  <c r="AE43" i="2"/>
  <c r="T43" i="2"/>
  <c r="BM31" i="2"/>
  <c r="BA31" i="2"/>
  <c r="AP31" i="2"/>
  <c r="AE31" i="2"/>
  <c r="T31" i="2"/>
  <c r="BM19" i="2"/>
  <c r="BA19" i="2"/>
  <c r="AP19" i="2"/>
  <c r="T19" i="2"/>
  <c r="BM7" i="2"/>
  <c r="BA7" i="2"/>
  <c r="AP7" i="2"/>
  <c r="AE7" i="2"/>
  <c r="T7" i="2"/>
  <c r="R193" i="2"/>
  <c r="R181" i="2"/>
  <c r="R169" i="2"/>
  <c r="R157" i="2"/>
  <c r="R145" i="2"/>
  <c r="R133" i="2"/>
  <c r="R121" i="2"/>
  <c r="R109" i="2"/>
  <c r="R97" i="2"/>
  <c r="R85" i="2"/>
  <c r="R73" i="2"/>
  <c r="R61" i="2"/>
  <c r="M65" i="2"/>
  <c r="AE115" i="2"/>
  <c r="BF188" i="2"/>
  <c r="AI188" i="2"/>
  <c r="BF176" i="2"/>
  <c r="AT176" i="2"/>
  <c r="AI176" i="2"/>
  <c r="BF164" i="2"/>
  <c r="AT164" i="2"/>
  <c r="AI164" i="2"/>
  <c r="BF152" i="2"/>
  <c r="AT152" i="2"/>
  <c r="AI152" i="2"/>
  <c r="BF140" i="2"/>
  <c r="AT140" i="2"/>
  <c r="BF128" i="2"/>
  <c r="AT128" i="2"/>
  <c r="AI128" i="2"/>
  <c r="BF116" i="2"/>
  <c r="AT116" i="2"/>
  <c r="AI116" i="2"/>
  <c r="BF104" i="2"/>
  <c r="AT104" i="2"/>
  <c r="AI104" i="2"/>
  <c r="BF92" i="2"/>
  <c r="AI92" i="2"/>
  <c r="AT92" i="2"/>
  <c r="BF80" i="2"/>
  <c r="AT80" i="2"/>
  <c r="AI80" i="2"/>
  <c r="BF68" i="2"/>
  <c r="AT68" i="2"/>
  <c r="AI68" i="2"/>
  <c r="BF56" i="2"/>
  <c r="AT56" i="2"/>
  <c r="AI56" i="2"/>
  <c r="BF44" i="2"/>
  <c r="AI44" i="2"/>
  <c r="BF32" i="2"/>
  <c r="AT32" i="2"/>
  <c r="AI32" i="2"/>
  <c r="BF20" i="2"/>
  <c r="AI20" i="2"/>
  <c r="AT20" i="2"/>
  <c r="BF8" i="2"/>
  <c r="AT8" i="2"/>
  <c r="AI8" i="2"/>
  <c r="BG192" i="2"/>
  <c r="AU192" i="2"/>
  <c r="AJ192" i="2"/>
  <c r="BG180" i="2"/>
  <c r="AU180" i="2"/>
  <c r="AJ180" i="2"/>
  <c r="BG168" i="2"/>
  <c r="AU168" i="2"/>
  <c r="AJ168" i="2"/>
  <c r="BG156" i="2"/>
  <c r="AJ156" i="2"/>
  <c r="Y156" i="2"/>
  <c r="AU144" i="2"/>
  <c r="AJ144" i="2"/>
  <c r="BG144" i="2"/>
  <c r="BG132" i="2"/>
  <c r="AJ132" i="2"/>
  <c r="AU132" i="2"/>
  <c r="Y132" i="2"/>
  <c r="BG120" i="2"/>
  <c r="AU120" i="2"/>
  <c r="AJ120" i="2"/>
  <c r="Y120" i="2"/>
  <c r="BG108" i="2"/>
  <c r="AJ108" i="2"/>
  <c r="AU108" i="2"/>
  <c r="Y108" i="2"/>
  <c r="BG96" i="2"/>
  <c r="AJ96" i="2"/>
  <c r="AU96" i="2"/>
  <c r="Y96" i="2"/>
  <c r="BG84" i="2"/>
  <c r="AU84" i="2"/>
  <c r="AJ84" i="2"/>
  <c r="Y84" i="2"/>
  <c r="BG72" i="2"/>
  <c r="AU72" i="2"/>
  <c r="AJ72" i="2"/>
  <c r="Y72" i="2"/>
  <c r="BG60" i="2"/>
  <c r="AU60" i="2"/>
  <c r="AJ60" i="2"/>
  <c r="Y60" i="2"/>
  <c r="BG48" i="2"/>
  <c r="AU48" i="2"/>
  <c r="AJ48" i="2"/>
  <c r="Y48" i="2"/>
  <c r="BG36" i="2"/>
  <c r="AJ36" i="2"/>
  <c r="AU36" i="2"/>
  <c r="BG24" i="2"/>
  <c r="AJ24" i="2"/>
  <c r="AU24" i="2"/>
  <c r="N24" i="2"/>
  <c r="BG12" i="2"/>
  <c r="AJ12" i="2"/>
  <c r="AU12" i="2"/>
  <c r="Y12" i="2"/>
  <c r="N12" i="2"/>
  <c r="BH189" i="2"/>
  <c r="AV189" i="2"/>
  <c r="AK189" i="2"/>
  <c r="Z189" i="2"/>
  <c r="BH177" i="2"/>
  <c r="AV177" i="2"/>
  <c r="AK177" i="2"/>
  <c r="Z177" i="2"/>
  <c r="AV165" i="2"/>
  <c r="BH165" i="2"/>
  <c r="Z165" i="2"/>
  <c r="AK165" i="2"/>
  <c r="BH153" i="2"/>
  <c r="AV153" i="2"/>
  <c r="Z153" i="2"/>
  <c r="BH141" i="2"/>
  <c r="AV141" i="2"/>
  <c r="AK141" i="2"/>
  <c r="BH129" i="2"/>
  <c r="AV129" i="2"/>
  <c r="AK129" i="2"/>
  <c r="BH117" i="2"/>
  <c r="AV117" i="2"/>
  <c r="AK117" i="2"/>
  <c r="BH105" i="2"/>
  <c r="AK105" i="2"/>
  <c r="AV105" i="2"/>
  <c r="BH93" i="2"/>
  <c r="AV93" i="2"/>
  <c r="AK93" i="2"/>
  <c r="BH81" i="2"/>
  <c r="AK81" i="2"/>
  <c r="AV81" i="2"/>
  <c r="Z81" i="2"/>
  <c r="BH69" i="2"/>
  <c r="AK69" i="2"/>
  <c r="AV69" i="2"/>
  <c r="BH57" i="2"/>
  <c r="AV57" i="2"/>
  <c r="AK57" i="2"/>
  <c r="BH45" i="2"/>
  <c r="AV45" i="2"/>
  <c r="Z45" i="2"/>
  <c r="AK45" i="2"/>
  <c r="AK33" i="2"/>
  <c r="AV33" i="2"/>
  <c r="Z33" i="2"/>
  <c r="BH33" i="2"/>
  <c r="BH21" i="2"/>
  <c r="AV21" i="2"/>
  <c r="Z21" i="2"/>
  <c r="AK21" i="2"/>
  <c r="BH9" i="2"/>
  <c r="AV9" i="2"/>
  <c r="Z9" i="2"/>
  <c r="BI186" i="2"/>
  <c r="AW186" i="2"/>
  <c r="BI174" i="2"/>
  <c r="AW174" i="2"/>
  <c r="AL174" i="2"/>
  <c r="BI162" i="2"/>
  <c r="AW162" i="2"/>
  <c r="AL162" i="2"/>
  <c r="BI150" i="2"/>
  <c r="AL150" i="2"/>
  <c r="AW150" i="2"/>
  <c r="BI138" i="2"/>
  <c r="AW138" i="2"/>
  <c r="AL138" i="2"/>
  <c r="BI126" i="2"/>
  <c r="AL126" i="2"/>
  <c r="AW126" i="2"/>
  <c r="AA126" i="2"/>
  <c r="BI114" i="2"/>
  <c r="AW114" i="2"/>
  <c r="AL114" i="2"/>
  <c r="BI102" i="2"/>
  <c r="AL102" i="2"/>
  <c r="AW102" i="2"/>
  <c r="BI90" i="2"/>
  <c r="AL90" i="2"/>
  <c r="AW90" i="2"/>
  <c r="BI78" i="2"/>
  <c r="AW78" i="2"/>
  <c r="AL78" i="2"/>
  <c r="BI66" i="2"/>
  <c r="AW66" i="2"/>
  <c r="AL66" i="2"/>
  <c r="AA66" i="2"/>
  <c r="AW54" i="2"/>
  <c r="AL54" i="2"/>
  <c r="BI54" i="2"/>
  <c r="BI42" i="2"/>
  <c r="AW42" i="2"/>
  <c r="AA42" i="2"/>
  <c r="BI30" i="2"/>
  <c r="AW30" i="2"/>
  <c r="BI18" i="2"/>
  <c r="AW18" i="2"/>
  <c r="AL18" i="2"/>
  <c r="AA18" i="2"/>
  <c r="BI6" i="2"/>
  <c r="AW6" i="2"/>
  <c r="AL6" i="2"/>
  <c r="BJ183" i="2"/>
  <c r="AX183" i="2"/>
  <c r="AM183" i="2"/>
  <c r="AX171" i="2"/>
  <c r="BJ171" i="2"/>
  <c r="AM171" i="2"/>
  <c r="AB171" i="2"/>
  <c r="BJ159" i="2"/>
  <c r="AX159" i="2"/>
  <c r="AM159" i="2"/>
  <c r="AB159" i="2"/>
  <c r="BJ147" i="2"/>
  <c r="AX147" i="2"/>
  <c r="AM147" i="2"/>
  <c r="BJ135" i="2"/>
  <c r="AX135" i="2"/>
  <c r="AM135" i="2"/>
  <c r="AB135" i="2"/>
  <c r="AX123" i="2"/>
  <c r="BJ123" i="2"/>
  <c r="AM123" i="2"/>
  <c r="AB123" i="2"/>
  <c r="BJ111" i="2"/>
  <c r="AX111" i="2"/>
  <c r="AB111" i="2"/>
  <c r="BJ99" i="2"/>
  <c r="AX99" i="2"/>
  <c r="AB99" i="2"/>
  <c r="BJ87" i="2"/>
  <c r="AX87" i="2"/>
  <c r="AM87" i="2"/>
  <c r="AB87" i="2"/>
  <c r="BJ75" i="2"/>
  <c r="AX75" i="2"/>
  <c r="AM75" i="2"/>
  <c r="AB75" i="2"/>
  <c r="BJ63" i="2"/>
  <c r="AX63" i="2"/>
  <c r="AM63" i="2"/>
  <c r="AB63" i="2"/>
  <c r="BJ51" i="2"/>
  <c r="AX51" i="2"/>
  <c r="AM51" i="2"/>
  <c r="BJ39" i="2"/>
  <c r="AX39" i="2"/>
  <c r="AM39" i="2"/>
  <c r="BJ27" i="2"/>
  <c r="AX27" i="2"/>
  <c r="AM27" i="2"/>
  <c r="AB27" i="2"/>
  <c r="Q27" i="2"/>
  <c r="BJ15" i="2"/>
  <c r="AX15" i="2"/>
  <c r="AM15" i="2"/>
  <c r="Q15" i="2"/>
  <c r="BK192" i="2"/>
  <c r="AY192" i="2"/>
  <c r="AN192" i="2"/>
  <c r="AC192" i="2"/>
  <c r="BK180" i="2"/>
  <c r="AY180" i="2"/>
  <c r="AN180" i="2"/>
  <c r="AC180" i="2"/>
  <c r="BK168" i="2"/>
  <c r="AY168" i="2"/>
  <c r="AY156" i="2"/>
  <c r="BK156" i="2"/>
  <c r="AN156" i="2"/>
  <c r="BK144" i="2"/>
  <c r="AY144" i="2"/>
  <c r="AN144" i="2"/>
  <c r="AC144" i="2"/>
  <c r="BK132" i="2"/>
  <c r="AY132" i="2"/>
  <c r="AN132" i="2"/>
  <c r="AC132" i="2"/>
  <c r="BK120" i="2"/>
  <c r="AY120" i="2"/>
  <c r="AN120" i="2"/>
  <c r="AC120" i="2"/>
  <c r="BK108" i="2"/>
  <c r="AY108" i="2"/>
  <c r="AN108" i="2"/>
  <c r="BK96" i="2"/>
  <c r="AY96" i="2"/>
  <c r="AN96" i="2"/>
  <c r="BK84" i="2"/>
  <c r="AY84" i="2"/>
  <c r="AN84" i="2"/>
  <c r="BK72" i="2"/>
  <c r="AY72" i="2"/>
  <c r="AN72" i="2"/>
  <c r="BK60" i="2"/>
  <c r="AY60" i="2"/>
  <c r="AN60" i="2"/>
  <c r="AC60" i="2"/>
  <c r="BK48" i="2"/>
  <c r="AN48" i="2"/>
  <c r="AY48" i="2"/>
  <c r="AC48" i="2"/>
  <c r="BK36" i="2"/>
  <c r="AN36" i="2"/>
  <c r="AY36" i="2"/>
  <c r="AC36" i="2"/>
  <c r="BK24" i="2"/>
  <c r="AY24" i="2"/>
  <c r="AN24" i="2"/>
  <c r="AC24" i="2"/>
  <c r="BK12" i="2"/>
  <c r="AY12" i="2"/>
  <c r="AN12" i="2"/>
  <c r="AC12" i="2"/>
  <c r="BL189" i="2"/>
  <c r="AZ189" i="2"/>
  <c r="AO189" i="2"/>
  <c r="BL177" i="2"/>
  <c r="AZ177" i="2"/>
  <c r="AZ165" i="2"/>
  <c r="BL165" i="2"/>
  <c r="BL153" i="2"/>
  <c r="AZ153" i="2"/>
  <c r="AO153" i="2"/>
  <c r="BL141" i="2"/>
  <c r="AZ141" i="2"/>
  <c r="AO141" i="2"/>
  <c r="AZ129" i="2"/>
  <c r="BL129" i="2"/>
  <c r="AO129" i="2"/>
  <c r="AD129" i="2"/>
  <c r="BL117" i="2"/>
  <c r="AZ117" i="2"/>
  <c r="AO117" i="2"/>
  <c r="AD117" i="2"/>
  <c r="BL105" i="2"/>
  <c r="AZ105" i="2"/>
  <c r="AD105" i="2"/>
  <c r="AO105" i="2"/>
  <c r="BL93" i="2"/>
  <c r="AZ93" i="2"/>
  <c r="AO93" i="2"/>
  <c r="BL81" i="2"/>
  <c r="AZ81" i="2"/>
  <c r="AO81" i="2"/>
  <c r="BL69" i="2"/>
  <c r="AZ69" i="2"/>
  <c r="AO69" i="2"/>
  <c r="BL57" i="2"/>
  <c r="AZ57" i="2"/>
  <c r="AO57" i="2"/>
  <c r="BL45" i="2"/>
  <c r="AZ45" i="2"/>
  <c r="AO45" i="2"/>
  <c r="BL33" i="2"/>
  <c r="AO33" i="2"/>
  <c r="BL21" i="2"/>
  <c r="AO21" i="2"/>
  <c r="AZ21" i="2"/>
  <c r="AD21" i="2"/>
  <c r="BL9" i="2"/>
  <c r="AZ9" i="2"/>
  <c r="AO9" i="2"/>
  <c r="AD9" i="2"/>
  <c r="BA174" i="2"/>
  <c r="BM174" i="2"/>
  <c r="BM162" i="2"/>
  <c r="AP162" i="2"/>
  <c r="BA150" i="2"/>
  <c r="BM150" i="2"/>
  <c r="AP150" i="2"/>
  <c r="AE150" i="2"/>
  <c r="BM138" i="2"/>
  <c r="AP138" i="2"/>
  <c r="AE138" i="2"/>
  <c r="BM126" i="2"/>
  <c r="BA126" i="2"/>
  <c r="AP126" i="2"/>
  <c r="AE126" i="2"/>
  <c r="BM114" i="2"/>
  <c r="BA114" i="2"/>
  <c r="AE114" i="2"/>
  <c r="AP114" i="2"/>
  <c r="BM102" i="2"/>
  <c r="BA102" i="2"/>
  <c r="AE102" i="2"/>
  <c r="AP102" i="2"/>
  <c r="BM90" i="2"/>
  <c r="BA90" i="2"/>
  <c r="AP90" i="2"/>
  <c r="AE90" i="2"/>
  <c r="BM78" i="2"/>
  <c r="BA78" i="2"/>
  <c r="AP78" i="2"/>
  <c r="AE78" i="2"/>
  <c r="BM66" i="2"/>
  <c r="BA66" i="2"/>
  <c r="AE66" i="2"/>
  <c r="AP66" i="2"/>
  <c r="BM54" i="2"/>
  <c r="BA54" i="2"/>
  <c r="AP54" i="2"/>
  <c r="AE54" i="2"/>
  <c r="BM42" i="2"/>
  <c r="BA42" i="2"/>
  <c r="AP42" i="2"/>
  <c r="AE42" i="2"/>
  <c r="BM30" i="2"/>
  <c r="BA30" i="2"/>
  <c r="AP30" i="2"/>
  <c r="T30" i="2"/>
  <c r="BM18" i="2"/>
  <c r="AP18" i="2"/>
  <c r="BA18" i="2"/>
  <c r="T18" i="2"/>
  <c r="BM6" i="2"/>
  <c r="BA6" i="2"/>
  <c r="AP6" i="2"/>
  <c r="AE6" i="2"/>
  <c r="T6" i="2"/>
  <c r="O147" i="2"/>
  <c r="T112" i="2"/>
  <c r="T88" i="2"/>
  <c r="S46" i="2"/>
  <c r="N42" i="2"/>
  <c r="Q39" i="2"/>
  <c r="M125" i="2"/>
  <c r="M104" i="2"/>
  <c r="M64" i="2"/>
  <c r="X164" i="2"/>
  <c r="X20" i="2"/>
  <c r="AE192" i="2"/>
  <c r="AD189" i="2"/>
  <c r="AE174" i="2"/>
  <c r="AA150" i="2"/>
  <c r="AD130" i="2"/>
  <c r="Z105" i="2"/>
  <c r="AD69" i="2"/>
  <c r="AB64" i="2"/>
  <c r="AA54" i="2"/>
  <c r="AL186" i="2"/>
  <c r="AO178" i="2"/>
  <c r="AM153" i="2"/>
  <c r="BA162" i="2"/>
  <c r="AZ86" i="2"/>
  <c r="BA124" i="2"/>
  <c r="AP124" i="2"/>
  <c r="BM124" i="2"/>
  <c r="AE124" i="2"/>
  <c r="BM76" i="2"/>
  <c r="BA76" i="2"/>
  <c r="AP76" i="2"/>
  <c r="AE76" i="2"/>
  <c r="BM28" i="2"/>
  <c r="BA28" i="2"/>
  <c r="AE28" i="2"/>
  <c r="BF185" i="2"/>
  <c r="AT185" i="2"/>
  <c r="AI185" i="2"/>
  <c r="BF137" i="2"/>
  <c r="AT137" i="2"/>
  <c r="AI137" i="2"/>
  <c r="BF101" i="2"/>
  <c r="AT101" i="2"/>
  <c r="AI101" i="2"/>
  <c r="BF53" i="2"/>
  <c r="AI53" i="2"/>
  <c r="BF5" i="2"/>
  <c r="AT5" i="2"/>
  <c r="AI5" i="2"/>
  <c r="BG153" i="2"/>
  <c r="AJ153" i="2"/>
  <c r="AU153" i="2"/>
  <c r="Y153" i="2"/>
  <c r="BG105" i="2"/>
  <c r="AJ105" i="2"/>
  <c r="AU105" i="2"/>
  <c r="BG57" i="2"/>
  <c r="AU57" i="2"/>
  <c r="AJ57" i="2"/>
  <c r="BG21" i="2"/>
  <c r="AU21" i="2"/>
  <c r="AJ21" i="2"/>
  <c r="Y21" i="2"/>
  <c r="N21" i="2"/>
  <c r="BH162" i="2"/>
  <c r="AV162" i="2"/>
  <c r="AK162" i="2"/>
  <c r="Z162" i="2"/>
  <c r="BH114" i="2"/>
  <c r="AV114" i="2"/>
  <c r="AK114" i="2"/>
  <c r="AV78" i="2"/>
  <c r="AK78" i="2"/>
  <c r="BH78" i="2"/>
  <c r="Z78" i="2"/>
  <c r="BH30" i="2"/>
  <c r="AV30" i="2"/>
  <c r="Z30" i="2"/>
  <c r="O30" i="2"/>
  <c r="BI171" i="2"/>
  <c r="AL171" i="2"/>
  <c r="AA171" i="2"/>
  <c r="AW171" i="2"/>
  <c r="BI135" i="2"/>
  <c r="AW135" i="2"/>
  <c r="AL135" i="2"/>
  <c r="AA135" i="2"/>
  <c r="BI87" i="2"/>
  <c r="AW87" i="2"/>
  <c r="AL87" i="2"/>
  <c r="AA87" i="2"/>
  <c r="BI27" i="2"/>
  <c r="AW27" i="2"/>
  <c r="AL27" i="2"/>
  <c r="AA27" i="2"/>
  <c r="BJ168" i="2"/>
  <c r="AX168" i="2"/>
  <c r="AM168" i="2"/>
  <c r="BJ108" i="2"/>
  <c r="AX108" i="2"/>
  <c r="AM108" i="2"/>
  <c r="BJ60" i="2"/>
  <c r="AX60" i="2"/>
  <c r="AM60" i="2"/>
  <c r="BJ12" i="2"/>
  <c r="AX12" i="2"/>
  <c r="AM12" i="2"/>
  <c r="AB12" i="2"/>
  <c r="Q12" i="2"/>
  <c r="BK165" i="2"/>
  <c r="AY165" i="2"/>
  <c r="AC165" i="2"/>
  <c r="AY117" i="2"/>
  <c r="BK117" i="2"/>
  <c r="AC117" i="2"/>
  <c r="AN117" i="2"/>
  <c r="AY69" i="2"/>
  <c r="BK69" i="2"/>
  <c r="AN69" i="2"/>
  <c r="BK33" i="2"/>
  <c r="AY33" i="2"/>
  <c r="AN33" i="2"/>
  <c r="AC33" i="2"/>
  <c r="R33" i="2"/>
  <c r="BL174" i="2"/>
  <c r="AZ174" i="2"/>
  <c r="BL138" i="2"/>
  <c r="AD138" i="2"/>
  <c r="AO138" i="2"/>
  <c r="AZ138" i="2"/>
  <c r="BL90" i="2"/>
  <c r="AZ90" i="2"/>
  <c r="AD90" i="2"/>
  <c r="BL42" i="2"/>
  <c r="AZ42" i="2"/>
  <c r="AO42" i="2"/>
  <c r="AD42" i="2"/>
  <c r="BL6" i="2"/>
  <c r="AZ6" i="2"/>
  <c r="AO6" i="2"/>
  <c r="AD6" i="2"/>
  <c r="BM159" i="2"/>
  <c r="BA159" i="2"/>
  <c r="BM111" i="2"/>
  <c r="BA111" i="2"/>
  <c r="AP111" i="2"/>
  <c r="AE111" i="2"/>
  <c r="BA75" i="2"/>
  <c r="BM75" i="2"/>
  <c r="AP75" i="2"/>
  <c r="BA15" i="2"/>
  <c r="AP15" i="2"/>
  <c r="BM15" i="2"/>
  <c r="AE15" i="2"/>
  <c r="T15" i="2"/>
  <c r="T175" i="2"/>
  <c r="R117" i="2"/>
  <c r="T103" i="2"/>
  <c r="T91" i="2"/>
  <c r="T79" i="2"/>
  <c r="T67" i="2"/>
  <c r="T55" i="2"/>
  <c r="X17" i="2"/>
  <c r="Z186" i="2"/>
  <c r="AF186" i="2" s="1"/>
  <c r="AT184" i="2"/>
  <c r="BF184" i="2"/>
  <c r="AI184" i="2"/>
  <c r="X184" i="2"/>
  <c r="AT172" i="2"/>
  <c r="BF172" i="2"/>
  <c r="AI172" i="2"/>
  <c r="X172" i="2"/>
  <c r="BF160" i="2"/>
  <c r="AT160" i="2"/>
  <c r="AI160" i="2"/>
  <c r="X160" i="2"/>
  <c r="AT148" i="2"/>
  <c r="BF148" i="2"/>
  <c r="AI148" i="2"/>
  <c r="X148" i="2"/>
  <c r="AI136" i="2"/>
  <c r="AT136" i="2"/>
  <c r="X136" i="2"/>
  <c r="AT124" i="2"/>
  <c r="BF124" i="2"/>
  <c r="AI124" i="2"/>
  <c r="X124" i="2"/>
  <c r="AI112" i="2"/>
  <c r="BF112" i="2"/>
  <c r="X112" i="2"/>
  <c r="BF100" i="2"/>
  <c r="AT100" i="2"/>
  <c r="AI100" i="2"/>
  <c r="X100" i="2"/>
  <c r="BF88" i="2"/>
  <c r="AT88" i="2"/>
  <c r="AI88" i="2"/>
  <c r="X88" i="2"/>
  <c r="BF76" i="2"/>
  <c r="AT76" i="2"/>
  <c r="X76" i="2"/>
  <c r="BF64" i="2"/>
  <c r="AT64" i="2"/>
  <c r="X64" i="2"/>
  <c r="BF52" i="2"/>
  <c r="AT52" i="2"/>
  <c r="AI52" i="2"/>
  <c r="X52" i="2"/>
  <c r="BF40" i="2"/>
  <c r="AI40" i="2"/>
  <c r="AT40" i="2"/>
  <c r="X40" i="2"/>
  <c r="BF28" i="2"/>
  <c r="AT28" i="2"/>
  <c r="AI28" i="2"/>
  <c r="X28" i="2"/>
  <c r="BF16" i="2"/>
  <c r="AT16" i="2"/>
  <c r="AI16" i="2"/>
  <c r="X16" i="2"/>
  <c r="BM4" i="2"/>
  <c r="AP4" i="2"/>
  <c r="BA4" i="2"/>
  <c r="BG176" i="2"/>
  <c r="AU176" i="2"/>
  <c r="AJ176" i="2"/>
  <c r="BG164" i="2"/>
  <c r="AU164" i="2"/>
  <c r="BG152" i="2"/>
  <c r="AU152" i="2"/>
  <c r="AJ152" i="2"/>
  <c r="BG140" i="2"/>
  <c r="AU140" i="2"/>
  <c r="Y140" i="2"/>
  <c r="BG128" i="2"/>
  <c r="AU128" i="2"/>
  <c r="AJ128" i="2"/>
  <c r="Y128" i="2"/>
  <c r="BG116" i="2"/>
  <c r="AU116" i="2"/>
  <c r="AJ116" i="2"/>
  <c r="BG104" i="2"/>
  <c r="AU104" i="2"/>
  <c r="AJ104" i="2"/>
  <c r="BG92" i="2"/>
  <c r="AJ92" i="2"/>
  <c r="AU92" i="2"/>
  <c r="BG80" i="2"/>
  <c r="AU80" i="2"/>
  <c r="AJ80" i="2"/>
  <c r="Y80" i="2"/>
  <c r="BG68" i="2"/>
  <c r="AU68" i="2"/>
  <c r="Y68" i="2"/>
  <c r="BG56" i="2"/>
  <c r="AU56" i="2"/>
  <c r="AJ56" i="2"/>
  <c r="Y56" i="2"/>
  <c r="BG44" i="2"/>
  <c r="AU44" i="2"/>
  <c r="AJ44" i="2"/>
  <c r="Y44" i="2"/>
  <c r="BG32" i="2"/>
  <c r="AU32" i="2"/>
  <c r="AJ32" i="2"/>
  <c r="Y32" i="2"/>
  <c r="BG20" i="2"/>
  <c r="AU20" i="2"/>
  <c r="AJ20" i="2"/>
  <c r="Y20" i="2"/>
  <c r="BG8" i="2"/>
  <c r="AU8" i="2"/>
  <c r="AJ8" i="2"/>
  <c r="BH185" i="2"/>
  <c r="AK185" i="2"/>
  <c r="BH161" i="2"/>
  <c r="AV161" i="2"/>
  <c r="AK161" i="2"/>
  <c r="Z161" i="2"/>
  <c r="BH149" i="2"/>
  <c r="AK149" i="2"/>
  <c r="Z149" i="2"/>
  <c r="BH137" i="2"/>
  <c r="AV137" i="2"/>
  <c r="BH125" i="2"/>
  <c r="AV125" i="2"/>
  <c r="AK125" i="2"/>
  <c r="Z125" i="2"/>
  <c r="BH113" i="2"/>
  <c r="Z113" i="2"/>
  <c r="AV113" i="2"/>
  <c r="BH101" i="2"/>
  <c r="AV101" i="2"/>
  <c r="Z101" i="2"/>
  <c r="AV89" i="2"/>
  <c r="AK89" i="2"/>
  <c r="Z89" i="2"/>
  <c r="BH77" i="2"/>
  <c r="AV77" i="2"/>
  <c r="Z77" i="2"/>
  <c r="AK77" i="2"/>
  <c r="AV65" i="2"/>
  <c r="BH65" i="2"/>
  <c r="AK65" i="2"/>
  <c r="Z65" i="2"/>
  <c r="BH53" i="2"/>
  <c r="AV53" i="2"/>
  <c r="AK53" i="2"/>
  <c r="Z53" i="2"/>
  <c r="BH41" i="2"/>
  <c r="AV41" i="2"/>
  <c r="AK41" i="2"/>
  <c r="Z41" i="2"/>
  <c r="AV29" i="2"/>
  <c r="BH29" i="2"/>
  <c r="AK29" i="2"/>
  <c r="Z29" i="2"/>
  <c r="O29" i="2"/>
  <c r="BH17" i="2"/>
  <c r="AV17" i="2"/>
  <c r="AK17" i="2"/>
  <c r="Z17" i="2"/>
  <c r="O17" i="2"/>
  <c r="AV5" i="2"/>
  <c r="BH5" i="2"/>
  <c r="AK5" i="2"/>
  <c r="Z5" i="2"/>
  <c r="O5" i="2"/>
  <c r="BI182" i="2"/>
  <c r="AA182" i="2"/>
  <c r="BI170" i="2"/>
  <c r="AW170" i="2"/>
  <c r="AA170" i="2"/>
  <c r="AW158" i="2"/>
  <c r="AL158" i="2"/>
  <c r="BI146" i="2"/>
  <c r="AW146" i="2"/>
  <c r="AL146" i="2"/>
  <c r="BI134" i="2"/>
  <c r="AL134" i="2"/>
  <c r="AW134" i="2"/>
  <c r="BI122" i="2"/>
  <c r="AW122" i="2"/>
  <c r="AA122" i="2"/>
  <c r="BI110" i="2"/>
  <c r="AL110" i="2"/>
  <c r="AW110" i="2"/>
  <c r="BI98" i="2"/>
  <c r="AL98" i="2"/>
  <c r="AW98" i="2"/>
  <c r="BI86" i="2"/>
  <c r="AL86" i="2"/>
  <c r="AW86" i="2"/>
  <c r="BI74" i="2"/>
  <c r="AW74" i="2"/>
  <c r="AL74" i="2"/>
  <c r="AA74" i="2"/>
  <c r="BI62" i="2"/>
  <c r="AW62" i="2"/>
  <c r="AL62" i="2"/>
  <c r="AA62" i="2"/>
  <c r="BI50" i="2"/>
  <c r="AL50" i="2"/>
  <c r="AW50" i="2"/>
  <c r="AA50" i="2"/>
  <c r="BI38" i="2"/>
  <c r="AW38" i="2"/>
  <c r="AL38" i="2"/>
  <c r="AA38" i="2"/>
  <c r="BI26" i="2"/>
  <c r="AW26" i="2"/>
  <c r="AL26" i="2"/>
  <c r="AA26" i="2"/>
  <c r="BI14" i="2"/>
  <c r="AW14" i="2"/>
  <c r="AL14" i="2"/>
  <c r="AA14" i="2"/>
  <c r="BJ191" i="2"/>
  <c r="AX191" i="2"/>
  <c r="BJ179" i="2"/>
  <c r="AX179" i="2"/>
  <c r="AM179" i="2"/>
  <c r="BJ167" i="2"/>
  <c r="AM167" i="2"/>
  <c r="AB167" i="2"/>
  <c r="BJ155" i="2"/>
  <c r="AX155" i="2"/>
  <c r="AM155" i="2"/>
  <c r="BJ143" i="2"/>
  <c r="AX143" i="2"/>
  <c r="AM143" i="2"/>
  <c r="AX131" i="2"/>
  <c r="BJ131" i="2"/>
  <c r="AM131" i="2"/>
  <c r="BJ119" i="2"/>
  <c r="AM119" i="2"/>
  <c r="BJ107" i="2"/>
  <c r="AX107" i="2"/>
  <c r="AM107" i="2"/>
  <c r="AB107" i="2"/>
  <c r="BJ95" i="2"/>
  <c r="AX95" i="2"/>
  <c r="BJ83" i="2"/>
  <c r="AX83" i="2"/>
  <c r="AM83" i="2"/>
  <c r="BJ71" i="2"/>
  <c r="AX71" i="2"/>
  <c r="AM71" i="2"/>
  <c r="BJ59" i="2"/>
  <c r="AM59" i="2"/>
  <c r="AX59" i="2"/>
  <c r="AB59" i="2"/>
  <c r="AX47" i="2"/>
  <c r="AM47" i="2"/>
  <c r="BJ47" i="2"/>
  <c r="AB47" i="2"/>
  <c r="BJ35" i="2"/>
  <c r="AM35" i="2"/>
  <c r="AX35" i="2"/>
  <c r="AB35" i="2"/>
  <c r="BJ23" i="2"/>
  <c r="AM23" i="2"/>
  <c r="AX23" i="2"/>
  <c r="AB23" i="2"/>
  <c r="BJ11" i="2"/>
  <c r="AX11" i="2"/>
  <c r="AM11" i="2"/>
  <c r="AB11" i="2"/>
  <c r="AY188" i="2"/>
  <c r="BK188" i="2"/>
  <c r="AN188" i="2"/>
  <c r="BK176" i="2"/>
  <c r="AY176" i="2"/>
  <c r="AN176" i="2"/>
  <c r="BK164" i="2"/>
  <c r="AY164" i="2"/>
  <c r="AN164" i="2"/>
  <c r="BK152" i="2"/>
  <c r="AY152" i="2"/>
  <c r="AN152" i="2"/>
  <c r="BK140" i="2"/>
  <c r="AY140" i="2"/>
  <c r="AN140" i="2"/>
  <c r="AC140" i="2"/>
  <c r="BK128" i="2"/>
  <c r="AY128" i="2"/>
  <c r="AN128" i="2"/>
  <c r="AC128" i="2"/>
  <c r="BK116" i="2"/>
  <c r="AC116" i="2"/>
  <c r="AY116" i="2"/>
  <c r="AY104" i="2"/>
  <c r="BK104" i="2"/>
  <c r="AC104" i="2"/>
  <c r="AN104" i="2"/>
  <c r="BK92" i="2"/>
  <c r="AY92" i="2"/>
  <c r="AC92" i="2"/>
  <c r="BK80" i="2"/>
  <c r="AY80" i="2"/>
  <c r="AN80" i="2"/>
  <c r="AC80" i="2"/>
  <c r="BK68" i="2"/>
  <c r="AC68" i="2"/>
  <c r="AY68" i="2"/>
  <c r="BK56" i="2"/>
  <c r="AN56" i="2"/>
  <c r="AC56" i="2"/>
  <c r="AY56" i="2"/>
  <c r="BK44" i="2"/>
  <c r="AY44" i="2"/>
  <c r="BK32" i="2"/>
  <c r="AN32" i="2"/>
  <c r="AY32" i="2"/>
  <c r="AC32" i="2"/>
  <c r="AY20" i="2"/>
  <c r="BK20" i="2"/>
  <c r="AN20" i="2"/>
  <c r="AC20" i="2"/>
  <c r="R20" i="2"/>
  <c r="BK8" i="2"/>
  <c r="AY8" i="2"/>
  <c r="AN8" i="2"/>
  <c r="AC8" i="2"/>
  <c r="R8" i="2"/>
  <c r="BL185" i="2"/>
  <c r="AO185" i="2"/>
  <c r="AZ185" i="2"/>
  <c r="AD185" i="2"/>
  <c r="BL173" i="2"/>
  <c r="AZ173" i="2"/>
  <c r="AO173" i="2"/>
  <c r="AD173" i="2"/>
  <c r="BL161" i="2"/>
  <c r="AZ161" i="2"/>
  <c r="AO161" i="2"/>
  <c r="BL149" i="2"/>
  <c r="AZ149" i="2"/>
  <c r="AD149" i="2"/>
  <c r="BL137" i="2"/>
  <c r="AZ137" i="2"/>
  <c r="AO137" i="2"/>
  <c r="AD137" i="2"/>
  <c r="BL125" i="2"/>
  <c r="AZ125" i="2"/>
  <c r="AO125" i="2"/>
  <c r="BL113" i="2"/>
  <c r="AZ113" i="2"/>
  <c r="AO113" i="2"/>
  <c r="BL101" i="2"/>
  <c r="AZ101" i="2"/>
  <c r="AD101" i="2"/>
  <c r="BL89" i="2"/>
  <c r="AO89" i="2"/>
  <c r="AZ89" i="2"/>
  <c r="BL77" i="2"/>
  <c r="AZ77" i="2"/>
  <c r="AO77" i="2"/>
  <c r="BL65" i="2"/>
  <c r="AZ65" i="2"/>
  <c r="BL53" i="2"/>
  <c r="AZ53" i="2"/>
  <c r="AD53" i="2"/>
  <c r="AO53" i="2"/>
  <c r="BL41" i="2"/>
  <c r="AO41" i="2"/>
  <c r="AD41" i="2"/>
  <c r="AZ41" i="2"/>
  <c r="BL29" i="2"/>
  <c r="AZ29" i="2"/>
  <c r="AD29" i="2"/>
  <c r="AO29" i="2"/>
  <c r="BL17" i="2"/>
  <c r="AZ17" i="2"/>
  <c r="AD17" i="2"/>
  <c r="AO17" i="2"/>
  <c r="BL5" i="2"/>
  <c r="AZ5" i="2"/>
  <c r="AO5" i="2"/>
  <c r="AD5" i="2"/>
  <c r="BM182" i="2"/>
  <c r="AP182" i="2"/>
  <c r="BA182" i="2"/>
  <c r="BM170" i="2"/>
  <c r="BA170" i="2"/>
  <c r="AP170" i="2"/>
  <c r="BM158" i="2"/>
  <c r="BA158" i="2"/>
  <c r="AE158" i="2"/>
  <c r="BM146" i="2"/>
  <c r="BA146" i="2"/>
  <c r="AP146" i="2"/>
  <c r="AE146" i="2"/>
  <c r="BM134" i="2"/>
  <c r="AE134" i="2"/>
  <c r="BM122" i="2"/>
  <c r="BA122" i="2"/>
  <c r="AP122" i="2"/>
  <c r="BM110" i="2"/>
  <c r="BA110" i="2"/>
  <c r="AP110" i="2"/>
  <c r="BM98" i="2"/>
  <c r="BA98" i="2"/>
  <c r="AP98" i="2"/>
  <c r="BM86" i="2"/>
  <c r="BA86" i="2"/>
  <c r="AE86" i="2"/>
  <c r="BM74" i="2"/>
  <c r="BA74" i="2"/>
  <c r="AP74" i="2"/>
  <c r="BM62" i="2"/>
  <c r="AP62" i="2"/>
  <c r="BA62" i="2"/>
  <c r="BM50" i="2"/>
  <c r="BA50" i="2"/>
  <c r="AP50" i="2"/>
  <c r="BM38" i="2"/>
  <c r="BA38" i="2"/>
  <c r="AP38" i="2"/>
  <c r="BM26" i="2"/>
  <c r="BA26" i="2"/>
  <c r="AP26" i="2"/>
  <c r="BM14" i="2"/>
  <c r="BA14" i="2"/>
  <c r="AE14" i="2"/>
  <c r="T192" i="2"/>
  <c r="N186" i="2"/>
  <c r="Q153" i="2"/>
  <c r="N48" i="2"/>
  <c r="O41" i="2"/>
  <c r="T38" i="2"/>
  <c r="N36" i="2"/>
  <c r="S33" i="2"/>
  <c r="M160" i="2"/>
  <c r="M77" i="2"/>
  <c r="M56" i="2"/>
  <c r="M16" i="2"/>
  <c r="X116" i="2"/>
  <c r="AC188" i="2"/>
  <c r="AE182" i="2"/>
  <c r="AD166" i="2"/>
  <c r="AE159" i="2"/>
  <c r="AC152" i="2"/>
  <c r="AA138" i="2"/>
  <c r="AD113" i="2"/>
  <c r="AB108" i="2"/>
  <c r="AE103" i="2"/>
  <c r="AB83" i="2"/>
  <c r="AA78" i="2"/>
  <c r="AB51" i="2"/>
  <c r="AC25" i="2"/>
  <c r="AN168" i="2"/>
  <c r="AP159" i="2"/>
  <c r="AL42" i="2"/>
  <c r="BA192" i="2"/>
  <c r="AV173" i="2"/>
  <c r="AX119" i="2"/>
  <c r="BM100" i="2"/>
  <c r="BA100" i="2"/>
  <c r="AP100" i="2"/>
  <c r="BM64" i="2"/>
  <c r="BA64" i="2"/>
  <c r="AP64" i="2"/>
  <c r="AE64" i="2"/>
  <c r="BM40" i="2"/>
  <c r="BA40" i="2"/>
  <c r="AP40" i="2"/>
  <c r="AE40" i="2"/>
  <c r="R13" i="2"/>
  <c r="AD58" i="2"/>
  <c r="BF161" i="2"/>
  <c r="AT161" i="2"/>
  <c r="AI161" i="2"/>
  <c r="BF113" i="2"/>
  <c r="AT113" i="2"/>
  <c r="BF77" i="2"/>
  <c r="AI77" i="2"/>
  <c r="AT77" i="2"/>
  <c r="BF29" i="2"/>
  <c r="AT29" i="2"/>
  <c r="BG177" i="2"/>
  <c r="AU177" i="2"/>
  <c r="AJ177" i="2"/>
  <c r="Y177" i="2"/>
  <c r="BG129" i="2"/>
  <c r="AJ129" i="2"/>
  <c r="AU129" i="2"/>
  <c r="BG81" i="2"/>
  <c r="AU81" i="2"/>
  <c r="AJ81" i="2"/>
  <c r="BG33" i="2"/>
  <c r="AU33" i="2"/>
  <c r="Y33" i="2"/>
  <c r="AJ33" i="2"/>
  <c r="N33" i="2"/>
  <c r="AV174" i="2"/>
  <c r="BH174" i="2"/>
  <c r="AK174" i="2"/>
  <c r="AV126" i="2"/>
  <c r="AK126" i="2"/>
  <c r="BH126" i="2"/>
  <c r="BH90" i="2"/>
  <c r="AV90" i="2"/>
  <c r="AK90" i="2"/>
  <c r="BH42" i="2"/>
  <c r="AV42" i="2"/>
  <c r="AK42" i="2"/>
  <c r="Z42" i="2"/>
  <c r="O42" i="2"/>
  <c r="BH6" i="2"/>
  <c r="AV6" i="2"/>
  <c r="AK6" i="2"/>
  <c r="Z6" i="2"/>
  <c r="O6" i="2"/>
  <c r="BI147" i="2"/>
  <c r="AW147" i="2"/>
  <c r="AL147" i="2"/>
  <c r="AA147" i="2"/>
  <c r="BI99" i="2"/>
  <c r="AW99" i="2"/>
  <c r="AL99" i="2"/>
  <c r="AA99" i="2"/>
  <c r="BI63" i="2"/>
  <c r="AW63" i="2"/>
  <c r="AL63" i="2"/>
  <c r="AA63" i="2"/>
  <c r="BI15" i="2"/>
  <c r="AW15" i="2"/>
  <c r="AL15" i="2"/>
  <c r="BJ144" i="2"/>
  <c r="AM144" i="2"/>
  <c r="AB144" i="2"/>
  <c r="BJ96" i="2"/>
  <c r="AX96" i="2"/>
  <c r="AM96" i="2"/>
  <c r="BJ48" i="2"/>
  <c r="AM48" i="2"/>
  <c r="AX48" i="2"/>
  <c r="AB48" i="2"/>
  <c r="BK189" i="2"/>
  <c r="AY189" i="2"/>
  <c r="AN189" i="2"/>
  <c r="BK141" i="2"/>
  <c r="AN141" i="2"/>
  <c r="BK105" i="2"/>
  <c r="AY105" i="2"/>
  <c r="BK57" i="2"/>
  <c r="AY57" i="2"/>
  <c r="AN57" i="2"/>
  <c r="AC57" i="2"/>
  <c r="BL186" i="2"/>
  <c r="AZ186" i="2"/>
  <c r="AO186" i="2"/>
  <c r="BL126" i="2"/>
  <c r="AO126" i="2"/>
  <c r="AZ126" i="2"/>
  <c r="AD126" i="2"/>
  <c r="BL78" i="2"/>
  <c r="AZ78" i="2"/>
  <c r="AO78" i="2"/>
  <c r="AD78" i="2"/>
  <c r="AZ18" i="2"/>
  <c r="BL18" i="2"/>
  <c r="AO18" i="2"/>
  <c r="AD18" i="2"/>
  <c r="BM147" i="2"/>
  <c r="BA147" i="2"/>
  <c r="AP147" i="2"/>
  <c r="BM99" i="2"/>
  <c r="BA99" i="2"/>
  <c r="AP99" i="2"/>
  <c r="BM63" i="2"/>
  <c r="BA63" i="2"/>
  <c r="AP63" i="2"/>
  <c r="BM39" i="2"/>
  <c r="AP39" i="2"/>
  <c r="AE39" i="2"/>
  <c r="BA39" i="2"/>
  <c r="T39" i="2"/>
  <c r="O162" i="2"/>
  <c r="T151" i="2"/>
  <c r="T115" i="2"/>
  <c r="O90" i="2"/>
  <c r="O78" i="2"/>
  <c r="X161" i="2"/>
  <c r="AE163" i="2"/>
  <c r="Y129" i="2"/>
  <c r="AO142" i="2"/>
  <c r="AN105" i="2"/>
  <c r="BF183" i="2"/>
  <c r="AT183" i="2"/>
  <c r="AI183" i="2"/>
  <c r="BF171" i="2"/>
  <c r="AT171" i="2"/>
  <c r="AI171" i="2"/>
  <c r="BF159" i="2"/>
  <c r="AI159" i="2"/>
  <c r="AT159" i="2"/>
  <c r="AT147" i="2"/>
  <c r="BF147" i="2"/>
  <c r="AI147" i="2"/>
  <c r="BF135" i="2"/>
  <c r="AI135" i="2"/>
  <c r="BF123" i="2"/>
  <c r="AT123" i="2"/>
  <c r="AI123" i="2"/>
  <c r="BF111" i="2"/>
  <c r="AT111" i="2"/>
  <c r="AI111" i="2"/>
  <c r="AT99" i="2"/>
  <c r="BF99" i="2"/>
  <c r="BF87" i="2"/>
  <c r="AI87" i="2"/>
  <c r="AT87" i="2"/>
  <c r="BF75" i="2"/>
  <c r="AT75" i="2"/>
  <c r="AI75" i="2"/>
  <c r="BF63" i="2"/>
  <c r="AT63" i="2"/>
  <c r="AI63" i="2"/>
  <c r="BF51" i="2"/>
  <c r="AI51" i="2"/>
  <c r="AT51" i="2"/>
  <c r="AI39" i="2"/>
  <c r="AT39" i="2"/>
  <c r="BF39" i="2"/>
  <c r="BF27" i="2"/>
  <c r="AT27" i="2"/>
  <c r="AI27" i="2"/>
  <c r="BF15" i="2"/>
  <c r="AI15" i="2"/>
  <c r="AT15" i="2"/>
  <c r="BL4" i="2"/>
  <c r="AZ4" i="2"/>
  <c r="AO4" i="2"/>
  <c r="AD4" i="2"/>
  <c r="BG187" i="2"/>
  <c r="AU187" i="2"/>
  <c r="AJ187" i="2"/>
  <c r="BG175" i="2"/>
  <c r="AU175" i="2"/>
  <c r="AJ175" i="2"/>
  <c r="BG163" i="2"/>
  <c r="AJ163" i="2"/>
  <c r="Y163" i="2"/>
  <c r="BG151" i="2"/>
  <c r="AU151" i="2"/>
  <c r="AJ151" i="2"/>
  <c r="Y151" i="2"/>
  <c r="BG139" i="2"/>
  <c r="AU139" i="2"/>
  <c r="Y139" i="2"/>
  <c r="BG127" i="2"/>
  <c r="AU127" i="2"/>
  <c r="AJ127" i="2"/>
  <c r="Y127" i="2"/>
  <c r="BG115" i="2"/>
  <c r="AU115" i="2"/>
  <c r="Y115" i="2"/>
  <c r="AJ115" i="2"/>
  <c r="BG103" i="2"/>
  <c r="AU103" i="2"/>
  <c r="Y103" i="2"/>
  <c r="AJ103" i="2"/>
  <c r="BG91" i="2"/>
  <c r="AU91" i="2"/>
  <c r="Y91" i="2"/>
  <c r="AJ91" i="2"/>
  <c r="BG79" i="2"/>
  <c r="AU79" i="2"/>
  <c r="Y79" i="2"/>
  <c r="AJ79" i="2"/>
  <c r="BG67" i="2"/>
  <c r="AU67" i="2"/>
  <c r="AJ67" i="2"/>
  <c r="Y67" i="2"/>
  <c r="BG55" i="2"/>
  <c r="AU55" i="2"/>
  <c r="AJ55" i="2"/>
  <c r="Y55" i="2"/>
  <c r="BG43" i="2"/>
  <c r="AU43" i="2"/>
  <c r="AJ43" i="2"/>
  <c r="N43" i="2"/>
  <c r="BG31" i="2"/>
  <c r="AU31" i="2"/>
  <c r="AJ31" i="2"/>
  <c r="N31" i="2"/>
  <c r="BG19" i="2"/>
  <c r="AU19" i="2"/>
  <c r="AJ19" i="2"/>
  <c r="N19" i="2"/>
  <c r="BG7" i="2"/>
  <c r="AU7" i="2"/>
  <c r="AJ7" i="2"/>
  <c r="Y7" i="2"/>
  <c r="N7" i="2"/>
  <c r="BH184" i="2"/>
  <c r="AV184" i="2"/>
  <c r="AK184" i="2"/>
  <c r="Z184" i="2"/>
  <c r="BH172" i="2"/>
  <c r="AV172" i="2"/>
  <c r="AK172" i="2"/>
  <c r="BH160" i="2"/>
  <c r="AK160" i="2"/>
  <c r="AV160" i="2"/>
  <c r="BH148" i="2"/>
  <c r="AV148" i="2"/>
  <c r="AK148" i="2"/>
  <c r="BH136" i="2"/>
  <c r="AV136" i="2"/>
  <c r="AK136" i="2"/>
  <c r="BH124" i="2"/>
  <c r="AV124" i="2"/>
  <c r="Z124" i="2"/>
  <c r="BH112" i="2"/>
  <c r="AK112" i="2"/>
  <c r="AV112" i="2"/>
  <c r="Z112" i="2"/>
  <c r="BH100" i="2"/>
  <c r="AV100" i="2"/>
  <c r="AK100" i="2"/>
  <c r="Z100" i="2"/>
  <c r="BH88" i="2"/>
  <c r="AV88" i="2"/>
  <c r="Z88" i="2"/>
  <c r="BH76" i="2"/>
  <c r="AK76" i="2"/>
  <c r="BH64" i="2"/>
  <c r="AK64" i="2"/>
  <c r="AV64" i="2"/>
  <c r="BH52" i="2"/>
  <c r="AV52" i="2"/>
  <c r="Z52" i="2"/>
  <c r="BH40" i="2"/>
  <c r="AV40" i="2"/>
  <c r="Z40" i="2"/>
  <c r="AK40" i="2"/>
  <c r="BH28" i="2"/>
  <c r="AV28" i="2"/>
  <c r="AK28" i="2"/>
  <c r="Z28" i="2"/>
  <c r="BH16" i="2"/>
  <c r="AV16" i="2"/>
  <c r="AK16" i="2"/>
  <c r="Z16" i="2"/>
  <c r="BI193" i="2"/>
  <c r="AW193" i="2"/>
  <c r="AL193" i="2"/>
  <c r="AA193" i="2"/>
  <c r="BI181" i="2"/>
  <c r="AW181" i="2"/>
  <c r="AL181" i="2"/>
  <c r="AA181" i="2"/>
  <c r="AW169" i="2"/>
  <c r="AL169" i="2"/>
  <c r="AA169" i="2"/>
  <c r="BI169" i="2"/>
  <c r="BI157" i="2"/>
  <c r="AW157" i="2"/>
  <c r="AL157" i="2"/>
  <c r="AA157" i="2"/>
  <c r="BI145" i="2"/>
  <c r="AW145" i="2"/>
  <c r="AL145" i="2"/>
  <c r="BI133" i="2"/>
  <c r="AW133" i="2"/>
  <c r="AL133" i="2"/>
  <c r="BI121" i="2"/>
  <c r="AW121" i="2"/>
  <c r="AL121" i="2"/>
  <c r="BI109" i="2"/>
  <c r="AW109" i="2"/>
  <c r="AL109" i="2"/>
  <c r="AA109" i="2"/>
  <c r="BI97" i="2"/>
  <c r="AW97" i="2"/>
  <c r="AL97" i="2"/>
  <c r="AA97" i="2"/>
  <c r="BI85" i="2"/>
  <c r="AW85" i="2"/>
  <c r="AL85" i="2"/>
  <c r="AA85" i="2"/>
  <c r="BI73" i="2"/>
  <c r="AW73" i="2"/>
  <c r="AL73" i="2"/>
  <c r="AA73" i="2"/>
  <c r="BI61" i="2"/>
  <c r="AW61" i="2"/>
  <c r="BI49" i="2"/>
  <c r="AW49" i="2"/>
  <c r="AA49" i="2"/>
  <c r="BI37" i="2"/>
  <c r="AW37" i="2"/>
  <c r="AA37" i="2"/>
  <c r="AL37" i="2"/>
  <c r="BI25" i="2"/>
  <c r="AW25" i="2"/>
  <c r="AA25" i="2"/>
  <c r="AL25" i="2"/>
  <c r="BI13" i="2"/>
  <c r="AW13" i="2"/>
  <c r="AL13" i="2"/>
  <c r="AA13" i="2"/>
  <c r="BJ190" i="2"/>
  <c r="AX190" i="2"/>
  <c r="AM190" i="2"/>
  <c r="BJ178" i="2"/>
  <c r="AX178" i="2"/>
  <c r="AM178" i="2"/>
  <c r="AX166" i="2"/>
  <c r="AM166" i="2"/>
  <c r="BJ166" i="2"/>
  <c r="BJ154" i="2"/>
  <c r="AX154" i="2"/>
  <c r="AM154" i="2"/>
  <c r="BJ142" i="2"/>
  <c r="AX142" i="2"/>
  <c r="AB142" i="2"/>
  <c r="BJ130" i="2"/>
  <c r="AX130" i="2"/>
  <c r="AM130" i="2"/>
  <c r="AB130" i="2"/>
  <c r="BJ118" i="2"/>
  <c r="AX118" i="2"/>
  <c r="AM118" i="2"/>
  <c r="AB118" i="2"/>
  <c r="BJ106" i="2"/>
  <c r="AX106" i="2"/>
  <c r="AB106" i="2"/>
  <c r="BJ94" i="2"/>
  <c r="AX94" i="2"/>
  <c r="AB94" i="2"/>
  <c r="AM94" i="2"/>
  <c r="BJ82" i="2"/>
  <c r="AX82" i="2"/>
  <c r="AB82" i="2"/>
  <c r="BJ70" i="2"/>
  <c r="AX70" i="2"/>
  <c r="AM70" i="2"/>
  <c r="AB70" i="2"/>
  <c r="BJ58" i="2"/>
  <c r="AM58" i="2"/>
  <c r="AB58" i="2"/>
  <c r="BJ46" i="2"/>
  <c r="AX46" i="2"/>
  <c r="AM46" i="2"/>
  <c r="AB46" i="2"/>
  <c r="Q46" i="2"/>
  <c r="BJ34" i="2"/>
  <c r="AX34" i="2"/>
  <c r="AM34" i="2"/>
  <c r="AB34" i="2"/>
  <c r="Q34" i="2"/>
  <c r="BJ22" i="2"/>
  <c r="AX22" i="2"/>
  <c r="AM22" i="2"/>
  <c r="Q22" i="2"/>
  <c r="AB22" i="2"/>
  <c r="AM10" i="2"/>
  <c r="BJ10" i="2"/>
  <c r="AX10" i="2"/>
  <c r="Q10" i="2"/>
  <c r="BK187" i="2"/>
  <c r="AY187" i="2"/>
  <c r="AN187" i="2"/>
  <c r="AC187" i="2"/>
  <c r="AN175" i="2"/>
  <c r="BK175" i="2"/>
  <c r="AC175" i="2"/>
  <c r="AY163" i="2"/>
  <c r="BK163" i="2"/>
  <c r="AN163" i="2"/>
  <c r="AY139" i="2"/>
  <c r="AN139" i="2"/>
  <c r="BK139" i="2"/>
  <c r="BK127" i="2"/>
  <c r="AN127" i="2"/>
  <c r="AY127" i="2"/>
  <c r="BK115" i="2"/>
  <c r="AY115" i="2"/>
  <c r="AN115" i="2"/>
  <c r="BK103" i="2"/>
  <c r="AN103" i="2"/>
  <c r="AY103" i="2"/>
  <c r="AC103" i="2"/>
  <c r="BK91" i="2"/>
  <c r="AY91" i="2"/>
  <c r="AN91" i="2"/>
  <c r="AC91" i="2"/>
  <c r="BK79" i="2"/>
  <c r="AN79" i="2"/>
  <c r="AY79" i="2"/>
  <c r="AC79" i="2"/>
  <c r="BK67" i="2"/>
  <c r="AY67" i="2"/>
  <c r="AN67" i="2"/>
  <c r="AC67" i="2"/>
  <c r="BK55" i="2"/>
  <c r="AY55" i="2"/>
  <c r="AC55" i="2"/>
  <c r="AN55" i="2"/>
  <c r="BK43" i="2"/>
  <c r="AY43" i="2"/>
  <c r="AN43" i="2"/>
  <c r="AC43" i="2"/>
  <c r="BK31" i="2"/>
  <c r="AY31" i="2"/>
  <c r="AN31" i="2"/>
  <c r="AC31" i="2"/>
  <c r="BK19" i="2"/>
  <c r="AY19" i="2"/>
  <c r="AN19" i="2"/>
  <c r="AC19" i="2"/>
  <c r="BK7" i="2"/>
  <c r="AY7" i="2"/>
  <c r="AN7" i="2"/>
  <c r="AC7" i="2"/>
  <c r="BL184" i="2"/>
  <c r="AZ184" i="2"/>
  <c r="AO184" i="2"/>
  <c r="AD184" i="2"/>
  <c r="BL172" i="2"/>
  <c r="AZ172" i="2"/>
  <c r="AO172" i="2"/>
  <c r="BL160" i="2"/>
  <c r="AZ160" i="2"/>
  <c r="BL148" i="2"/>
  <c r="AO148" i="2"/>
  <c r="AZ148" i="2"/>
  <c r="AD148" i="2"/>
  <c r="BL136" i="2"/>
  <c r="AZ136" i="2"/>
  <c r="AO136" i="2"/>
  <c r="BL124" i="2"/>
  <c r="AZ124" i="2"/>
  <c r="AO124" i="2"/>
  <c r="BL112" i="2"/>
  <c r="AZ112" i="2"/>
  <c r="AO112" i="2"/>
  <c r="BL100" i="2"/>
  <c r="AO100" i="2"/>
  <c r="BL88" i="2"/>
  <c r="AZ88" i="2"/>
  <c r="AO88" i="2"/>
  <c r="AD88" i="2"/>
  <c r="BL76" i="2"/>
  <c r="AZ76" i="2"/>
  <c r="AO76" i="2"/>
  <c r="AD76" i="2"/>
  <c r="BL64" i="2"/>
  <c r="AZ64" i="2"/>
  <c r="AO64" i="2"/>
  <c r="AD64" i="2"/>
  <c r="BL52" i="2"/>
  <c r="AZ52" i="2"/>
  <c r="AO52" i="2"/>
  <c r="AD52" i="2"/>
  <c r="BL40" i="2"/>
  <c r="AZ40" i="2"/>
  <c r="AD40" i="2"/>
  <c r="BL28" i="2"/>
  <c r="AZ28" i="2"/>
  <c r="AO28" i="2"/>
  <c r="AD28" i="2"/>
  <c r="BL16" i="2"/>
  <c r="AZ16" i="2"/>
  <c r="AO16" i="2"/>
  <c r="AD16" i="2"/>
  <c r="BM193" i="2"/>
  <c r="BA193" i="2"/>
  <c r="AP193" i="2"/>
  <c r="BA181" i="2"/>
  <c r="BM181" i="2"/>
  <c r="AP181" i="2"/>
  <c r="BM169" i="2"/>
  <c r="BA169" i="2"/>
  <c r="AP169" i="2"/>
  <c r="BM157" i="2"/>
  <c r="BA157" i="2"/>
  <c r="AP157" i="2"/>
  <c r="BM145" i="2"/>
  <c r="AP145" i="2"/>
  <c r="BA145" i="2"/>
  <c r="BA133" i="2"/>
  <c r="AP133" i="2"/>
  <c r="AE133" i="2"/>
  <c r="BM133" i="2"/>
  <c r="BM121" i="2"/>
  <c r="AP121" i="2"/>
  <c r="BA121" i="2"/>
  <c r="AE121" i="2"/>
  <c r="BM109" i="2"/>
  <c r="BA109" i="2"/>
  <c r="AP109" i="2"/>
  <c r="AE109" i="2"/>
  <c r="BM97" i="2"/>
  <c r="BA97" i="2"/>
  <c r="AP97" i="2"/>
  <c r="AE97" i="2"/>
  <c r="BM85" i="2"/>
  <c r="BA85" i="2"/>
  <c r="AP85" i="2"/>
  <c r="AE85" i="2"/>
  <c r="BM73" i="2"/>
  <c r="AP73" i="2"/>
  <c r="BA73" i="2"/>
  <c r="AE73" i="2"/>
  <c r="BM61" i="2"/>
  <c r="BA61" i="2"/>
  <c r="AP61" i="2"/>
  <c r="AE61" i="2"/>
  <c r="BM49" i="2"/>
  <c r="AP49" i="2"/>
  <c r="BA49" i="2"/>
  <c r="AE49" i="2"/>
  <c r="BM37" i="2"/>
  <c r="BA37" i="2"/>
  <c r="AP37" i="2"/>
  <c r="AE37" i="2"/>
  <c r="T37" i="2"/>
  <c r="BM25" i="2"/>
  <c r="AP25" i="2"/>
  <c r="BA25" i="2"/>
  <c r="AE25" i="2"/>
  <c r="T25" i="2"/>
  <c r="BM13" i="2"/>
  <c r="BA13" i="2"/>
  <c r="AP13" i="2"/>
  <c r="AE13" i="2"/>
  <c r="T13" i="2"/>
  <c r="R187" i="2"/>
  <c r="O184" i="2"/>
  <c r="R175" i="2"/>
  <c r="O172" i="2"/>
  <c r="R163" i="2"/>
  <c r="O160" i="2"/>
  <c r="R151" i="2"/>
  <c r="O148" i="2"/>
  <c r="R139" i="2"/>
  <c r="O136" i="2"/>
  <c r="R127" i="2"/>
  <c r="O124" i="2"/>
  <c r="R115" i="2"/>
  <c r="O112" i="2"/>
  <c r="R103" i="2"/>
  <c r="O100" i="2"/>
  <c r="R91" i="2"/>
  <c r="O88" i="2"/>
  <c r="R79" i="2"/>
  <c r="O76" i="2"/>
  <c r="R67" i="2"/>
  <c r="O64" i="2"/>
  <c r="R55" i="2"/>
  <c r="T49" i="2"/>
  <c r="S45" i="2"/>
  <c r="S18" i="2"/>
  <c r="O16" i="2"/>
  <c r="M159" i="2"/>
  <c r="M137" i="2"/>
  <c r="M116" i="2"/>
  <c r="M76" i="2"/>
  <c r="M15" i="2"/>
  <c r="X176" i="2"/>
  <c r="X137" i="2"/>
  <c r="X75" i="2"/>
  <c r="X32" i="2"/>
  <c r="AB191" i="2"/>
  <c r="AC176" i="2"/>
  <c r="AE162" i="2"/>
  <c r="AD141" i="2"/>
  <c r="Z137" i="2"/>
  <c r="AA133" i="2"/>
  <c r="AE122" i="2"/>
  <c r="AD118" i="2"/>
  <c r="AA98" i="2"/>
  <c r="Z93" i="2"/>
  <c r="AE62" i="2"/>
  <c r="AD57" i="2"/>
  <c r="Y43" i="2"/>
  <c r="AB16" i="2"/>
  <c r="AP158" i="2"/>
  <c r="AO149" i="2"/>
  <c r="AK113" i="2"/>
  <c r="AU188" i="2"/>
  <c r="BA134" i="2"/>
  <c r="AV98" i="2"/>
  <c r="BL58" i="2"/>
  <c r="BM16" i="2"/>
  <c r="BA16" i="2"/>
  <c r="AE16" i="2"/>
  <c r="BF173" i="2"/>
  <c r="AT173" i="2"/>
  <c r="AI173" i="2"/>
  <c r="BF125" i="2"/>
  <c r="AI125" i="2"/>
  <c r="AT125" i="2"/>
  <c r="BF65" i="2"/>
  <c r="AT65" i="2"/>
  <c r="AI65" i="2"/>
  <c r="BF17" i="2"/>
  <c r="AT17" i="2"/>
  <c r="BG165" i="2"/>
  <c r="AU165" i="2"/>
  <c r="AJ165" i="2"/>
  <c r="Y165" i="2"/>
  <c r="BG117" i="2"/>
  <c r="AU117" i="2"/>
  <c r="AJ117" i="2"/>
  <c r="BG69" i="2"/>
  <c r="AU69" i="2"/>
  <c r="AJ69" i="2"/>
  <c r="BG9" i="2"/>
  <c r="AU9" i="2"/>
  <c r="Y9" i="2"/>
  <c r="AJ9" i="2"/>
  <c r="N9" i="2"/>
  <c r="AV138" i="2"/>
  <c r="Z138" i="2"/>
  <c r="BH138" i="2"/>
  <c r="AK138" i="2"/>
  <c r="BH66" i="2"/>
  <c r="AV66" i="2"/>
  <c r="AK66" i="2"/>
  <c r="BI183" i="2"/>
  <c r="AW183" i="2"/>
  <c r="BI111" i="2"/>
  <c r="AW111" i="2"/>
  <c r="AL111" i="2"/>
  <c r="AA111" i="2"/>
  <c r="BI51" i="2"/>
  <c r="AW51" i="2"/>
  <c r="AL51" i="2"/>
  <c r="BJ180" i="2"/>
  <c r="AX180" i="2"/>
  <c r="AM180" i="2"/>
  <c r="AB180" i="2"/>
  <c r="BJ132" i="2"/>
  <c r="AX132" i="2"/>
  <c r="AM132" i="2"/>
  <c r="AB132" i="2"/>
  <c r="BJ84" i="2"/>
  <c r="AX84" i="2"/>
  <c r="AM84" i="2"/>
  <c r="BJ24" i="2"/>
  <c r="AX24" i="2"/>
  <c r="AB24" i="2"/>
  <c r="AM24" i="2"/>
  <c r="Q24" i="2"/>
  <c r="BK153" i="2"/>
  <c r="AY153" i="2"/>
  <c r="AN153" i="2"/>
  <c r="BK93" i="2"/>
  <c r="AY93" i="2"/>
  <c r="AN93" i="2"/>
  <c r="BK21" i="2"/>
  <c r="AN21" i="2"/>
  <c r="AY21" i="2"/>
  <c r="R21" i="2"/>
  <c r="BL114" i="2"/>
  <c r="AZ114" i="2"/>
  <c r="AD114" i="2"/>
  <c r="AO114" i="2"/>
  <c r="AZ54" i="2"/>
  <c r="BL54" i="2"/>
  <c r="AO54" i="2"/>
  <c r="AD54" i="2"/>
  <c r="BM183" i="2"/>
  <c r="BA183" i="2"/>
  <c r="AE183" i="2"/>
  <c r="BM135" i="2"/>
  <c r="BA135" i="2"/>
  <c r="AP135" i="2"/>
  <c r="BM51" i="2"/>
  <c r="AP51" i="2"/>
  <c r="AE51" i="2"/>
  <c r="BA51" i="2"/>
  <c r="T187" i="2"/>
  <c r="O174" i="2"/>
  <c r="R165" i="2"/>
  <c r="R141" i="2"/>
  <c r="T127" i="2"/>
  <c r="O114" i="2"/>
  <c r="Q100" i="2"/>
  <c r="R93" i="2"/>
  <c r="Q76" i="2"/>
  <c r="AT53" i="2"/>
  <c r="BF4" i="2"/>
  <c r="AT4" i="2"/>
  <c r="AI4" i="2"/>
  <c r="X4" i="2"/>
  <c r="BF170" i="2"/>
  <c r="AT170" i="2"/>
  <c r="AI170" i="2"/>
  <c r="M170" i="2"/>
  <c r="BF146" i="2"/>
  <c r="AT146" i="2"/>
  <c r="M146" i="2"/>
  <c r="BF122" i="2"/>
  <c r="AT122" i="2"/>
  <c r="AI122" i="2"/>
  <c r="M122" i="2"/>
  <c r="BF86" i="2"/>
  <c r="AT86" i="2"/>
  <c r="AI86" i="2"/>
  <c r="M86" i="2"/>
  <c r="BF50" i="2"/>
  <c r="AT50" i="2"/>
  <c r="AI50" i="2"/>
  <c r="M50" i="2"/>
  <c r="BF26" i="2"/>
  <c r="AI26" i="2"/>
  <c r="AT26" i="2"/>
  <c r="M26" i="2"/>
  <c r="BK4" i="2"/>
  <c r="AY4" i="2"/>
  <c r="AN4" i="2"/>
  <c r="AC4" i="2"/>
  <c r="BG162" i="2"/>
  <c r="AU162" i="2"/>
  <c r="AJ162" i="2"/>
  <c r="Y162" i="2"/>
  <c r="BG138" i="2"/>
  <c r="AU138" i="2"/>
  <c r="AJ138" i="2"/>
  <c r="Y138" i="2"/>
  <c r="BG114" i="2"/>
  <c r="AU114" i="2"/>
  <c r="AJ114" i="2"/>
  <c r="Y114" i="2"/>
  <c r="BG90" i="2"/>
  <c r="AU90" i="2"/>
  <c r="AJ90" i="2"/>
  <c r="Y90" i="2"/>
  <c r="BG66" i="2"/>
  <c r="AU66" i="2"/>
  <c r="AJ66" i="2"/>
  <c r="Y66" i="2"/>
  <c r="BG42" i="2"/>
  <c r="AU42" i="2"/>
  <c r="Y42" i="2"/>
  <c r="BG18" i="2"/>
  <c r="AU18" i="2"/>
  <c r="AJ18" i="2"/>
  <c r="Y18" i="2"/>
  <c r="BH183" i="2"/>
  <c r="AV183" i="2"/>
  <c r="AK183" i="2"/>
  <c r="BH159" i="2"/>
  <c r="AV159" i="2"/>
  <c r="AK159" i="2"/>
  <c r="Z159" i="2"/>
  <c r="BH147" i="2"/>
  <c r="AV147" i="2"/>
  <c r="AK147" i="2"/>
  <c r="BH135" i="2"/>
  <c r="AV135" i="2"/>
  <c r="AK135" i="2"/>
  <c r="Z135" i="2"/>
  <c r="BH123" i="2"/>
  <c r="AV123" i="2"/>
  <c r="AK123" i="2"/>
  <c r="Z123" i="2"/>
  <c r="BH99" i="2"/>
  <c r="AV99" i="2"/>
  <c r="AK99" i="2"/>
  <c r="BH87" i="2"/>
  <c r="AK87" i="2"/>
  <c r="AV87" i="2"/>
  <c r="BH75" i="2"/>
  <c r="AV75" i="2"/>
  <c r="AK75" i="2"/>
  <c r="BH63" i="2"/>
  <c r="AV63" i="2"/>
  <c r="AK63" i="2"/>
  <c r="Z63" i="2"/>
  <c r="BH51" i="2"/>
  <c r="AV51" i="2"/>
  <c r="AK51" i="2"/>
  <c r="Z51" i="2"/>
  <c r="AV39" i="2"/>
  <c r="BH39" i="2"/>
  <c r="AK39" i="2"/>
  <c r="BH27" i="2"/>
  <c r="AV27" i="2"/>
  <c r="AK27" i="2"/>
  <c r="Z27" i="2"/>
  <c r="BH15" i="2"/>
  <c r="AV15" i="2"/>
  <c r="AK15" i="2"/>
  <c r="Z15" i="2"/>
  <c r="BI192" i="2"/>
  <c r="AW192" i="2"/>
  <c r="AL192" i="2"/>
  <c r="AA192" i="2"/>
  <c r="BI180" i="2"/>
  <c r="AW180" i="2"/>
  <c r="AL180" i="2"/>
  <c r="AA180" i="2"/>
  <c r="BI168" i="2"/>
  <c r="AW168" i="2"/>
  <c r="AA168" i="2"/>
  <c r="BI156" i="2"/>
  <c r="AL156" i="2"/>
  <c r="AW156" i="2"/>
  <c r="BI144" i="2"/>
  <c r="AL144" i="2"/>
  <c r="BI132" i="2"/>
  <c r="AL132" i="2"/>
  <c r="AW132" i="2"/>
  <c r="AA132" i="2"/>
  <c r="BI120" i="2"/>
  <c r="AL120" i="2"/>
  <c r="AW120" i="2"/>
  <c r="AA120" i="2"/>
  <c r="BI108" i="2"/>
  <c r="AW108" i="2"/>
  <c r="AL108" i="2"/>
  <c r="AA108" i="2"/>
  <c r="BI96" i="2"/>
  <c r="AW96" i="2"/>
  <c r="AL96" i="2"/>
  <c r="AA96" i="2"/>
  <c r="BI84" i="2"/>
  <c r="AL84" i="2"/>
  <c r="AA84" i="2"/>
  <c r="AW84" i="2"/>
  <c r="BI72" i="2"/>
  <c r="AW72" i="2"/>
  <c r="AL72" i="2"/>
  <c r="AA72" i="2"/>
  <c r="AW60" i="2"/>
  <c r="BI60" i="2"/>
  <c r="AL60" i="2"/>
  <c r="AA60" i="2"/>
  <c r="BI48" i="2"/>
  <c r="AW48" i="2"/>
  <c r="AL48" i="2"/>
  <c r="P48" i="2"/>
  <c r="BI36" i="2"/>
  <c r="AW36" i="2"/>
  <c r="AL36" i="2"/>
  <c r="P36" i="2"/>
  <c r="AW24" i="2"/>
  <c r="AL24" i="2"/>
  <c r="BI24" i="2"/>
  <c r="AA24" i="2"/>
  <c r="P24" i="2"/>
  <c r="AW12" i="2"/>
  <c r="BI12" i="2"/>
  <c r="AL12" i="2"/>
  <c r="AA12" i="2"/>
  <c r="P12" i="2"/>
  <c r="BJ189" i="2"/>
  <c r="AM189" i="2"/>
  <c r="AX189" i="2"/>
  <c r="BJ177" i="2"/>
  <c r="AX177" i="2"/>
  <c r="AM177" i="2"/>
  <c r="BJ165" i="2"/>
  <c r="AX165" i="2"/>
  <c r="AM165" i="2"/>
  <c r="AB165" i="2"/>
  <c r="BJ153" i="2"/>
  <c r="AB153" i="2"/>
  <c r="BJ141" i="2"/>
  <c r="AM141" i="2"/>
  <c r="AX141" i="2"/>
  <c r="AB141" i="2"/>
  <c r="BJ129" i="2"/>
  <c r="AM129" i="2"/>
  <c r="AB129" i="2"/>
  <c r="BJ117" i="2"/>
  <c r="AM117" i="2"/>
  <c r="AX117" i="2"/>
  <c r="AB117" i="2"/>
  <c r="BJ105" i="2"/>
  <c r="AM105" i="2"/>
  <c r="AB105" i="2"/>
  <c r="AX105" i="2"/>
  <c r="BJ93" i="2"/>
  <c r="AX93" i="2"/>
  <c r="AM93" i="2"/>
  <c r="AB93" i="2"/>
  <c r="BJ81" i="2"/>
  <c r="AX81" i="2"/>
  <c r="AM81" i="2"/>
  <c r="AB81" i="2"/>
  <c r="AX69" i="2"/>
  <c r="AM69" i="2"/>
  <c r="BJ69" i="2"/>
  <c r="AB69" i="2"/>
  <c r="BJ57" i="2"/>
  <c r="AX57" i="2"/>
  <c r="AM57" i="2"/>
  <c r="AB57" i="2"/>
  <c r="BJ45" i="2"/>
  <c r="AX45" i="2"/>
  <c r="AB45" i="2"/>
  <c r="AM45" i="2"/>
  <c r="BJ33" i="2"/>
  <c r="AX33" i="2"/>
  <c r="AM33" i="2"/>
  <c r="AB33" i="2"/>
  <c r="BJ21" i="2"/>
  <c r="AX21" i="2"/>
  <c r="AB21" i="2"/>
  <c r="AM21" i="2"/>
  <c r="AX9" i="2"/>
  <c r="BJ9" i="2"/>
  <c r="AB9" i="2"/>
  <c r="AM9" i="2"/>
  <c r="BK186" i="2"/>
  <c r="AY186" i="2"/>
  <c r="BK174" i="2"/>
  <c r="AN174" i="2"/>
  <c r="AY174" i="2"/>
  <c r="BK162" i="2"/>
  <c r="AY162" i="2"/>
  <c r="AN162" i="2"/>
  <c r="BK150" i="2"/>
  <c r="AY150" i="2"/>
  <c r="AN150" i="2"/>
  <c r="AC150" i="2"/>
  <c r="BK138" i="2"/>
  <c r="AN138" i="2"/>
  <c r="AY138" i="2"/>
  <c r="BK126" i="2"/>
  <c r="AN126" i="2"/>
  <c r="AY126" i="2"/>
  <c r="AC126" i="2"/>
  <c r="BK114" i="2"/>
  <c r="AY114" i="2"/>
  <c r="AN114" i="2"/>
  <c r="AC114" i="2"/>
  <c r="BK102" i="2"/>
  <c r="AN102" i="2"/>
  <c r="AY102" i="2"/>
  <c r="AC102" i="2"/>
  <c r="BK90" i="2"/>
  <c r="AN90" i="2"/>
  <c r="BK78" i="2"/>
  <c r="AY78" i="2"/>
  <c r="AN78" i="2"/>
  <c r="BK66" i="2"/>
  <c r="AY66" i="2"/>
  <c r="AN66" i="2"/>
  <c r="BK54" i="2"/>
  <c r="AY54" i="2"/>
  <c r="AN54" i="2"/>
  <c r="AC54" i="2"/>
  <c r="BK42" i="2"/>
  <c r="AN42" i="2"/>
  <c r="AY42" i="2"/>
  <c r="AC42" i="2"/>
  <c r="BK30" i="2"/>
  <c r="AY30" i="2"/>
  <c r="AN30" i="2"/>
  <c r="AC30" i="2"/>
  <c r="BK18" i="2"/>
  <c r="AY18" i="2"/>
  <c r="AN18" i="2"/>
  <c r="BK6" i="2"/>
  <c r="AY6" i="2"/>
  <c r="AN6" i="2"/>
  <c r="BL183" i="2"/>
  <c r="AZ183" i="2"/>
  <c r="AD183" i="2"/>
  <c r="BL171" i="2"/>
  <c r="AZ171" i="2"/>
  <c r="AO171" i="2"/>
  <c r="AD171" i="2"/>
  <c r="AZ159" i="2"/>
  <c r="BL159" i="2"/>
  <c r="AO159" i="2"/>
  <c r="BL147" i="2"/>
  <c r="AZ147" i="2"/>
  <c r="AO147" i="2"/>
  <c r="AD147" i="2"/>
  <c r="BL135" i="2"/>
  <c r="AZ135" i="2"/>
  <c r="AO135" i="2"/>
  <c r="AD135" i="2"/>
  <c r="BL123" i="2"/>
  <c r="AZ123" i="2"/>
  <c r="AO123" i="2"/>
  <c r="AD123" i="2"/>
  <c r="BL111" i="2"/>
  <c r="AZ111" i="2"/>
  <c r="AD111" i="2"/>
  <c r="AO111" i="2"/>
  <c r="BL99" i="2"/>
  <c r="AO99" i="2"/>
  <c r="AD99" i="2"/>
  <c r="AZ99" i="2"/>
  <c r="BL87" i="2"/>
  <c r="AZ87" i="2"/>
  <c r="AO87" i="2"/>
  <c r="AD87" i="2"/>
  <c r="BL75" i="2"/>
  <c r="AZ75" i="2"/>
  <c r="AD75" i="2"/>
  <c r="BL63" i="2"/>
  <c r="AZ63" i="2"/>
  <c r="AD63" i="2"/>
  <c r="BL51" i="2"/>
  <c r="AZ51" i="2"/>
  <c r="AO51" i="2"/>
  <c r="AD51" i="2"/>
  <c r="S51" i="2"/>
  <c r="BL39" i="2"/>
  <c r="AO39" i="2"/>
  <c r="S39" i="2"/>
  <c r="BL27" i="2"/>
  <c r="AZ27" i="2"/>
  <c r="AO27" i="2"/>
  <c r="S27" i="2"/>
  <c r="AD27" i="2"/>
  <c r="BL15" i="2"/>
  <c r="AZ15" i="2"/>
  <c r="AO15" i="2"/>
  <c r="S15" i="2"/>
  <c r="BM180" i="2"/>
  <c r="BA180" i="2"/>
  <c r="AP180" i="2"/>
  <c r="BM168" i="2"/>
  <c r="BA168" i="2"/>
  <c r="AP168" i="2"/>
  <c r="AE168" i="2"/>
  <c r="BM156" i="2"/>
  <c r="BA156" i="2"/>
  <c r="AP156" i="2"/>
  <c r="AE156" i="2"/>
  <c r="BM144" i="2"/>
  <c r="BA144" i="2"/>
  <c r="AP144" i="2"/>
  <c r="AE144" i="2"/>
  <c r="BM132" i="2"/>
  <c r="BA132" i="2"/>
  <c r="AP132" i="2"/>
  <c r="AE132" i="2"/>
  <c r="BM120" i="2"/>
  <c r="BA120" i="2"/>
  <c r="AE120" i="2"/>
  <c r="AP120" i="2"/>
  <c r="BM108" i="2"/>
  <c r="BA108" i="2"/>
  <c r="AP108" i="2"/>
  <c r="AE108" i="2"/>
  <c r="BM96" i="2"/>
  <c r="BA96" i="2"/>
  <c r="AP96" i="2"/>
  <c r="AE96" i="2"/>
  <c r="BM84" i="2"/>
  <c r="BA84" i="2"/>
  <c r="AE84" i="2"/>
  <c r="AP84" i="2"/>
  <c r="BM72" i="2"/>
  <c r="BA72" i="2"/>
  <c r="AP72" i="2"/>
  <c r="AE72" i="2"/>
  <c r="BM60" i="2"/>
  <c r="AP60" i="2"/>
  <c r="BA60" i="2"/>
  <c r="AE60" i="2"/>
  <c r="BM48" i="2"/>
  <c r="AP48" i="2"/>
  <c r="BA48" i="2"/>
  <c r="AE48" i="2"/>
  <c r="BM36" i="2"/>
  <c r="AP36" i="2"/>
  <c r="AE36" i="2"/>
  <c r="BA36" i="2"/>
  <c r="BM24" i="2"/>
  <c r="BA24" i="2"/>
  <c r="AP24" i="2"/>
  <c r="AE24" i="2"/>
  <c r="BM12" i="2"/>
  <c r="AP12" i="2"/>
  <c r="AE12" i="2"/>
  <c r="R192" i="2"/>
  <c r="O189" i="2"/>
  <c r="S185" i="2"/>
  <c r="P182" i="2"/>
  <c r="R180" i="2"/>
  <c r="O177" i="2"/>
  <c r="S173" i="2"/>
  <c r="P170" i="2"/>
  <c r="R168" i="2"/>
  <c r="O165" i="2"/>
  <c r="S161" i="2"/>
  <c r="P158" i="2"/>
  <c r="R156" i="2"/>
  <c r="O153" i="2"/>
  <c r="S149" i="2"/>
  <c r="P146" i="2"/>
  <c r="R144" i="2"/>
  <c r="O141" i="2"/>
  <c r="S137" i="2"/>
  <c r="P134" i="2"/>
  <c r="R132" i="2"/>
  <c r="O129" i="2"/>
  <c r="S125" i="2"/>
  <c r="P122" i="2"/>
  <c r="R120" i="2"/>
  <c r="O117" i="2"/>
  <c r="S113" i="2"/>
  <c r="P110" i="2"/>
  <c r="R108" i="2"/>
  <c r="O105" i="2"/>
  <c r="S101" i="2"/>
  <c r="P98" i="2"/>
  <c r="R96" i="2"/>
  <c r="O93" i="2"/>
  <c r="S89" i="2"/>
  <c r="P86" i="2"/>
  <c r="R84" i="2"/>
  <c r="O81" i="2"/>
  <c r="S77" i="2"/>
  <c r="P74" i="2"/>
  <c r="R72" i="2"/>
  <c r="O69" i="2"/>
  <c r="S65" i="2"/>
  <c r="P62" i="2"/>
  <c r="R60" i="2"/>
  <c r="O57" i="2"/>
  <c r="S53" i="2"/>
  <c r="T51" i="2"/>
  <c r="Q45" i="2"/>
  <c r="T40" i="2"/>
  <c r="P27" i="2"/>
  <c r="S21" i="2"/>
  <c r="R18" i="2"/>
  <c r="T12" i="2"/>
  <c r="S6" i="2"/>
  <c r="M176" i="2"/>
  <c r="M136" i="2"/>
  <c r="M75" i="2"/>
  <c r="M53" i="2"/>
  <c r="M32" i="2"/>
  <c r="X135" i="2"/>
  <c r="X92" i="2"/>
  <c r="X53" i="2"/>
  <c r="AE193" i="2"/>
  <c r="Z185" i="2"/>
  <c r="AB179" i="2"/>
  <c r="Z173" i="2"/>
  <c r="AB166" i="2"/>
  <c r="AC162" i="2"/>
  <c r="AA145" i="2"/>
  <c r="AC141" i="2"/>
  <c r="AE127" i="2"/>
  <c r="AD112" i="2"/>
  <c r="AA102" i="2"/>
  <c r="Z87" i="2"/>
  <c r="AD77" i="2"/>
  <c r="AC72" i="2"/>
  <c r="AE50" i="2"/>
  <c r="AD15" i="2"/>
  <c r="Y8" i="2"/>
  <c r="AO190" i="2"/>
  <c r="AP174" i="2"/>
  <c r="AJ140" i="2"/>
  <c r="AL122" i="2"/>
  <c r="AI113" i="2"/>
  <c r="AO101" i="2"/>
  <c r="AO58" i="2"/>
  <c r="AO40" i="2"/>
  <c r="AT188" i="2"/>
  <c r="AY151" i="2"/>
  <c r="AV76" i="2"/>
  <c r="AT44" i="2"/>
  <c r="BM112" i="2"/>
  <c r="BA112" i="2"/>
  <c r="AP112" i="2"/>
  <c r="BM88" i="2"/>
  <c r="BA88" i="2"/>
  <c r="AP88" i="2"/>
  <c r="BA52" i="2"/>
  <c r="BM52" i="2"/>
  <c r="AP52" i="2"/>
  <c r="AE52" i="2"/>
  <c r="U3" i="2"/>
  <c r="B2" i="7" s="1"/>
  <c r="E2" i="7" s="1"/>
  <c r="AB28" i="2"/>
  <c r="AP28" i="2"/>
  <c r="BF149" i="2"/>
  <c r="AT149" i="2"/>
  <c r="AI89" i="2"/>
  <c r="AT89" i="2"/>
  <c r="BF41" i="2"/>
  <c r="AT41" i="2"/>
  <c r="AI41" i="2"/>
  <c r="BG189" i="2"/>
  <c r="AU189" i="2"/>
  <c r="AJ189" i="2"/>
  <c r="Y189" i="2"/>
  <c r="BG141" i="2"/>
  <c r="AU141" i="2"/>
  <c r="AJ141" i="2"/>
  <c r="BG93" i="2"/>
  <c r="AJ93" i="2"/>
  <c r="AU93" i="2"/>
  <c r="Y93" i="2"/>
  <c r="BG45" i="2"/>
  <c r="AU45" i="2"/>
  <c r="Y45" i="2"/>
  <c r="AJ45" i="2"/>
  <c r="BH186" i="2"/>
  <c r="AV186" i="2"/>
  <c r="BH150" i="2"/>
  <c r="AV150" i="2"/>
  <c r="AK150" i="2"/>
  <c r="BH102" i="2"/>
  <c r="AV102" i="2"/>
  <c r="AK102" i="2"/>
  <c r="BH54" i="2"/>
  <c r="AV54" i="2"/>
  <c r="AK54" i="2"/>
  <c r="Z54" i="2"/>
  <c r="BH18" i="2"/>
  <c r="AV18" i="2"/>
  <c r="AK18" i="2"/>
  <c r="Z18" i="2"/>
  <c r="O18" i="2"/>
  <c r="BI159" i="2"/>
  <c r="AW159" i="2"/>
  <c r="AL159" i="2"/>
  <c r="AA159" i="2"/>
  <c r="BI123" i="2"/>
  <c r="AW123" i="2"/>
  <c r="AL123" i="2"/>
  <c r="AA123" i="2"/>
  <c r="BI75" i="2"/>
  <c r="AL75" i="2"/>
  <c r="AW75" i="2"/>
  <c r="AA75" i="2"/>
  <c r="BI39" i="2"/>
  <c r="AW39" i="2"/>
  <c r="AL39" i="2"/>
  <c r="AA39" i="2"/>
  <c r="BJ192" i="2"/>
  <c r="AM192" i="2"/>
  <c r="AB192" i="2"/>
  <c r="AX192" i="2"/>
  <c r="AX156" i="2"/>
  <c r="BJ156" i="2"/>
  <c r="AM156" i="2"/>
  <c r="BJ120" i="2"/>
  <c r="AM120" i="2"/>
  <c r="AX120" i="2"/>
  <c r="BJ72" i="2"/>
  <c r="AX72" i="2"/>
  <c r="AM72" i="2"/>
  <c r="AB72" i="2"/>
  <c r="BJ36" i="2"/>
  <c r="AX36" i="2"/>
  <c r="AB36" i="2"/>
  <c r="AM36" i="2"/>
  <c r="Q36" i="2"/>
  <c r="AY177" i="2"/>
  <c r="BK177" i="2"/>
  <c r="AY129" i="2"/>
  <c r="BK129" i="2"/>
  <c r="AN129" i="2"/>
  <c r="AC129" i="2"/>
  <c r="BK81" i="2"/>
  <c r="AY81" i="2"/>
  <c r="BK45" i="2"/>
  <c r="AN45" i="2"/>
  <c r="AY45" i="2"/>
  <c r="R45" i="2"/>
  <c r="BK9" i="2"/>
  <c r="AY9" i="2"/>
  <c r="AN9" i="2"/>
  <c r="R9" i="2"/>
  <c r="BL162" i="2"/>
  <c r="AO162" i="2"/>
  <c r="AZ162" i="2"/>
  <c r="AD162" i="2"/>
  <c r="BL150" i="2"/>
  <c r="AZ150" i="2"/>
  <c r="AD150" i="2"/>
  <c r="BL102" i="2"/>
  <c r="AD102" i="2"/>
  <c r="AZ102" i="2"/>
  <c r="AO102" i="2"/>
  <c r="BL66" i="2"/>
  <c r="AZ66" i="2"/>
  <c r="AD66" i="2"/>
  <c r="AO66" i="2"/>
  <c r="AZ30" i="2"/>
  <c r="BL30" i="2"/>
  <c r="AO30" i="2"/>
  <c r="BA171" i="2"/>
  <c r="BM171" i="2"/>
  <c r="AP171" i="2"/>
  <c r="BM123" i="2"/>
  <c r="AP123" i="2"/>
  <c r="AE123" i="2"/>
  <c r="BM87" i="2"/>
  <c r="BA87" i="2"/>
  <c r="AP87" i="2"/>
  <c r="BM27" i="2"/>
  <c r="BA27" i="2"/>
  <c r="AP27" i="2"/>
  <c r="AE27" i="2"/>
  <c r="T27" i="2"/>
  <c r="R177" i="2"/>
  <c r="T163" i="2"/>
  <c r="R153" i="2"/>
  <c r="T139" i="2"/>
  <c r="O126" i="2"/>
  <c r="Q112" i="2"/>
  <c r="R105" i="2"/>
  <c r="Q88" i="2"/>
  <c r="R81" i="2"/>
  <c r="R69" i="2"/>
  <c r="Q64" i="2"/>
  <c r="R57" i="2"/>
  <c r="BF182" i="2"/>
  <c r="AT182" i="2"/>
  <c r="AI182" i="2"/>
  <c r="M182" i="2"/>
  <c r="BF158" i="2"/>
  <c r="AT158" i="2"/>
  <c r="AI158" i="2"/>
  <c r="M158" i="2"/>
  <c r="BF134" i="2"/>
  <c r="AT134" i="2"/>
  <c r="AI134" i="2"/>
  <c r="M134" i="2"/>
  <c r="BF110" i="2"/>
  <c r="AT110" i="2"/>
  <c r="AI110" i="2"/>
  <c r="M110" i="2"/>
  <c r="BF98" i="2"/>
  <c r="AI98" i="2"/>
  <c r="M98" i="2"/>
  <c r="BF74" i="2"/>
  <c r="AI74" i="2"/>
  <c r="AT74" i="2"/>
  <c r="M74" i="2"/>
  <c r="BF62" i="2"/>
  <c r="AT62" i="2"/>
  <c r="AI62" i="2"/>
  <c r="M62" i="2"/>
  <c r="BF38" i="2"/>
  <c r="AT38" i="2"/>
  <c r="AI38" i="2"/>
  <c r="M38" i="2"/>
  <c r="BF14" i="2"/>
  <c r="AT14" i="2"/>
  <c r="AI14" i="2"/>
  <c r="M14" i="2"/>
  <c r="AU186" i="2"/>
  <c r="BG186" i="2"/>
  <c r="AJ186" i="2"/>
  <c r="BG174" i="2"/>
  <c r="AU174" i="2"/>
  <c r="AJ174" i="2"/>
  <c r="Y174" i="2"/>
  <c r="BG150" i="2"/>
  <c r="AJ150" i="2"/>
  <c r="AU150" i="2"/>
  <c r="Y150" i="2"/>
  <c r="BG126" i="2"/>
  <c r="AJ126" i="2"/>
  <c r="AU126" i="2"/>
  <c r="Y126" i="2"/>
  <c r="BG102" i="2"/>
  <c r="AJ102" i="2"/>
  <c r="Y102" i="2"/>
  <c r="BG78" i="2"/>
  <c r="AJ78" i="2"/>
  <c r="AU78" i="2"/>
  <c r="Y78" i="2"/>
  <c r="BG54" i="2"/>
  <c r="AU54" i="2"/>
  <c r="BG30" i="2"/>
  <c r="AU30" i="2"/>
  <c r="Y30" i="2"/>
  <c r="BG6" i="2"/>
  <c r="AU6" i="2"/>
  <c r="Y6" i="2"/>
  <c r="AJ6" i="2"/>
  <c r="BH171" i="2"/>
  <c r="AV171" i="2"/>
  <c r="AK171" i="2"/>
  <c r="Z171" i="2"/>
  <c r="BH111" i="2"/>
  <c r="AK111" i="2"/>
  <c r="AV111" i="2"/>
  <c r="BF193" i="2"/>
  <c r="AT193" i="2"/>
  <c r="M193" i="2"/>
  <c r="BF181" i="2"/>
  <c r="AT181" i="2"/>
  <c r="M181" i="2"/>
  <c r="AI181" i="2"/>
  <c r="BF169" i="2"/>
  <c r="AT169" i="2"/>
  <c r="AI169" i="2"/>
  <c r="M169" i="2"/>
  <c r="BF157" i="2"/>
  <c r="AT157" i="2"/>
  <c r="AI157" i="2"/>
  <c r="M157" i="2"/>
  <c r="BF145" i="2"/>
  <c r="AT145" i="2"/>
  <c r="AI145" i="2"/>
  <c r="M145" i="2"/>
  <c r="BF133" i="2"/>
  <c r="AT133" i="2"/>
  <c r="AI133" i="2"/>
  <c r="M133" i="2"/>
  <c r="BF121" i="2"/>
  <c r="AT121" i="2"/>
  <c r="M121" i="2"/>
  <c r="AI121" i="2"/>
  <c r="BF109" i="2"/>
  <c r="AT109" i="2"/>
  <c r="AI109" i="2"/>
  <c r="M109" i="2"/>
  <c r="BF97" i="2"/>
  <c r="AT97" i="2"/>
  <c r="AI97" i="2"/>
  <c r="M97" i="2"/>
  <c r="BF85" i="2"/>
  <c r="AT85" i="2"/>
  <c r="AI85" i="2"/>
  <c r="M85" i="2"/>
  <c r="AT73" i="2"/>
  <c r="BF73" i="2"/>
  <c r="M73" i="2"/>
  <c r="AT61" i="2"/>
  <c r="BF61" i="2"/>
  <c r="AI61" i="2"/>
  <c r="M61" i="2"/>
  <c r="BF49" i="2"/>
  <c r="AT49" i="2"/>
  <c r="AI49" i="2"/>
  <c r="M49" i="2"/>
  <c r="BF37" i="2"/>
  <c r="AI37" i="2"/>
  <c r="AT37" i="2"/>
  <c r="M37" i="2"/>
  <c r="AT25" i="2"/>
  <c r="BF25" i="2"/>
  <c r="AI25" i="2"/>
  <c r="M25" i="2"/>
  <c r="BF13" i="2"/>
  <c r="AT13" i="2"/>
  <c r="AI13" i="2"/>
  <c r="M13" i="2"/>
  <c r="BJ4" i="2"/>
  <c r="AM4" i="2"/>
  <c r="AX4" i="2"/>
  <c r="Q4" i="2"/>
  <c r="BG185" i="2"/>
  <c r="AU185" i="2"/>
  <c r="AJ185" i="2"/>
  <c r="BG173" i="2"/>
  <c r="Y173" i="2"/>
  <c r="BG161" i="2"/>
  <c r="AJ161" i="2"/>
  <c r="Y161" i="2"/>
  <c r="AU161" i="2"/>
  <c r="BG149" i="2"/>
  <c r="Y149" i="2"/>
  <c r="AU149" i="2"/>
  <c r="BG137" i="2"/>
  <c r="Y137" i="2"/>
  <c r="AU137" i="2"/>
  <c r="AJ137" i="2"/>
  <c r="BG125" i="2"/>
  <c r="AJ125" i="2"/>
  <c r="AU125" i="2"/>
  <c r="Y125" i="2"/>
  <c r="BG113" i="2"/>
  <c r="AJ113" i="2"/>
  <c r="Y113" i="2"/>
  <c r="BG101" i="2"/>
  <c r="AU101" i="2"/>
  <c r="AJ101" i="2"/>
  <c r="Y101" i="2"/>
  <c r="BG89" i="2"/>
  <c r="AU89" i="2"/>
  <c r="Y89" i="2"/>
  <c r="BG77" i="2"/>
  <c r="Y77" i="2"/>
  <c r="BG65" i="2"/>
  <c r="AU65" i="2"/>
  <c r="AJ65" i="2"/>
  <c r="Y65" i="2"/>
  <c r="BG53" i="2"/>
  <c r="AJ53" i="2"/>
  <c r="Y53" i="2"/>
  <c r="AJ41" i="2"/>
  <c r="BG41" i="2"/>
  <c r="Y41" i="2"/>
  <c r="AU41" i="2"/>
  <c r="AU29" i="2"/>
  <c r="AJ29" i="2"/>
  <c r="BG29" i="2"/>
  <c r="Y29" i="2"/>
  <c r="BG17" i="2"/>
  <c r="AJ17" i="2"/>
  <c r="AU17" i="2"/>
  <c r="Y17" i="2"/>
  <c r="BG5" i="2"/>
  <c r="AU5" i="2"/>
  <c r="AJ5" i="2"/>
  <c r="BH182" i="2"/>
  <c r="AV182" i="2"/>
  <c r="AK182" i="2"/>
  <c r="Z182" i="2"/>
  <c r="BH170" i="2"/>
  <c r="AK170" i="2"/>
  <c r="AV170" i="2"/>
  <c r="BH158" i="2"/>
  <c r="AV158" i="2"/>
  <c r="AK158" i="2"/>
  <c r="BH146" i="2"/>
  <c r="AV146" i="2"/>
  <c r="AK146" i="2"/>
  <c r="AV134" i="2"/>
  <c r="AK134" i="2"/>
  <c r="BH122" i="2"/>
  <c r="AV122" i="2"/>
  <c r="AK122" i="2"/>
  <c r="BH110" i="2"/>
  <c r="AV110" i="2"/>
  <c r="AK110" i="2"/>
  <c r="BH98" i="2"/>
  <c r="AK98" i="2"/>
  <c r="BH86" i="2"/>
  <c r="AV86" i="2"/>
  <c r="AK86" i="2"/>
  <c r="Z86" i="2"/>
  <c r="BH74" i="2"/>
  <c r="AV74" i="2"/>
  <c r="AK74" i="2"/>
  <c r="Z74" i="2"/>
  <c r="BH62" i="2"/>
  <c r="AV62" i="2"/>
  <c r="AK62" i="2"/>
  <c r="Z62" i="2"/>
  <c r="BH50" i="2"/>
  <c r="AV50" i="2"/>
  <c r="AK50" i="2"/>
  <c r="Z50" i="2"/>
  <c r="BH38" i="2"/>
  <c r="AV38" i="2"/>
  <c r="AK38" i="2"/>
  <c r="Z38" i="2"/>
  <c r="O38" i="2"/>
  <c r="AV26" i="2"/>
  <c r="AK26" i="2"/>
  <c r="BH26" i="2"/>
  <c r="Z26" i="2"/>
  <c r="O26" i="2"/>
  <c r="BH14" i="2"/>
  <c r="AK14" i="2"/>
  <c r="AV14" i="2"/>
  <c r="Z14" i="2"/>
  <c r="O14" i="2"/>
  <c r="BI191" i="2"/>
  <c r="AW191" i="2"/>
  <c r="AL191" i="2"/>
  <c r="BI179" i="2"/>
  <c r="AW179" i="2"/>
  <c r="AL179" i="2"/>
  <c r="BI167" i="2"/>
  <c r="AW167" i="2"/>
  <c r="AL167" i="2"/>
  <c r="AA167" i="2"/>
  <c r="BI155" i="2"/>
  <c r="AW155" i="2"/>
  <c r="AL155" i="2"/>
  <c r="AA155" i="2"/>
  <c r="BI143" i="2"/>
  <c r="AL143" i="2"/>
  <c r="BI131" i="2"/>
  <c r="AW131" i="2"/>
  <c r="AL131" i="2"/>
  <c r="BI119" i="2"/>
  <c r="AL119" i="2"/>
  <c r="AA119" i="2"/>
  <c r="BI107" i="2"/>
  <c r="AW107" i="2"/>
  <c r="AL107" i="2"/>
  <c r="BI95" i="2"/>
  <c r="AW95" i="2"/>
  <c r="BI83" i="2"/>
  <c r="AW83" i="2"/>
  <c r="AL83" i="2"/>
  <c r="BI71" i="2"/>
  <c r="AW71" i="2"/>
  <c r="AL71" i="2"/>
  <c r="AA71" i="2"/>
  <c r="BI59" i="2"/>
  <c r="AW59" i="2"/>
  <c r="AL59" i="2"/>
  <c r="AA59" i="2"/>
  <c r="AL47" i="2"/>
  <c r="BI47" i="2"/>
  <c r="AA47" i="2"/>
  <c r="AW47" i="2"/>
  <c r="P47" i="2"/>
  <c r="BI35" i="2"/>
  <c r="AL35" i="2"/>
  <c r="AW35" i="2"/>
  <c r="AA35" i="2"/>
  <c r="P35" i="2"/>
  <c r="BI23" i="2"/>
  <c r="AW23" i="2"/>
  <c r="AL23" i="2"/>
  <c r="AA23" i="2"/>
  <c r="P23" i="2"/>
  <c r="BI11" i="2"/>
  <c r="AW11" i="2"/>
  <c r="AL11" i="2"/>
  <c r="AA11" i="2"/>
  <c r="P11" i="2"/>
  <c r="BJ188" i="2"/>
  <c r="AX188" i="2"/>
  <c r="BJ176" i="2"/>
  <c r="AX176" i="2"/>
  <c r="AM176" i="2"/>
  <c r="BJ164" i="2"/>
  <c r="AX164" i="2"/>
  <c r="AM164" i="2"/>
  <c r="AB164" i="2"/>
  <c r="BJ152" i="2"/>
  <c r="AX152" i="2"/>
  <c r="AB152" i="2"/>
  <c r="AM152" i="2"/>
  <c r="BJ140" i="2"/>
  <c r="AX140" i="2"/>
  <c r="AB140" i="2"/>
  <c r="BJ128" i="2"/>
  <c r="AX128" i="2"/>
  <c r="AM128" i="2"/>
  <c r="AB128" i="2"/>
  <c r="BJ116" i="2"/>
  <c r="AX116" i="2"/>
  <c r="AB116" i="2"/>
  <c r="BJ104" i="2"/>
  <c r="AX104" i="2"/>
  <c r="AM104" i="2"/>
  <c r="AB104" i="2"/>
  <c r="BJ92" i="2"/>
  <c r="AX92" i="2"/>
  <c r="AM92" i="2"/>
  <c r="AB92" i="2"/>
  <c r="BJ80" i="2"/>
  <c r="AX80" i="2"/>
  <c r="AB80" i="2"/>
  <c r="AM80" i="2"/>
  <c r="BJ68" i="2"/>
  <c r="AX68" i="2"/>
  <c r="AB68" i="2"/>
  <c r="AM68" i="2"/>
  <c r="BJ56" i="2"/>
  <c r="AX56" i="2"/>
  <c r="AM56" i="2"/>
  <c r="AB56" i="2"/>
  <c r="BJ44" i="2"/>
  <c r="AM44" i="2"/>
  <c r="AX44" i="2"/>
  <c r="BJ32" i="2"/>
  <c r="AX32" i="2"/>
  <c r="AM32" i="2"/>
  <c r="AB32" i="2"/>
  <c r="AX20" i="2"/>
  <c r="BJ20" i="2"/>
  <c r="AM20" i="2"/>
  <c r="AB20" i="2"/>
  <c r="BJ8" i="2"/>
  <c r="AX8" i="2"/>
  <c r="AM8" i="2"/>
  <c r="AB8" i="2"/>
  <c r="BK185" i="2"/>
  <c r="AC185" i="2"/>
  <c r="AN185" i="2"/>
  <c r="BK173" i="2"/>
  <c r="AY173" i="2"/>
  <c r="AN173" i="2"/>
  <c r="AC173" i="2"/>
  <c r="BK161" i="2"/>
  <c r="AY161" i="2"/>
  <c r="BK149" i="2"/>
  <c r="AY149" i="2"/>
  <c r="BK137" i="2"/>
  <c r="AY137" i="2"/>
  <c r="AN137" i="2"/>
  <c r="AC137" i="2"/>
  <c r="BK125" i="2"/>
  <c r="AY125" i="2"/>
  <c r="AN125" i="2"/>
  <c r="BK113" i="2"/>
  <c r="AY113" i="2"/>
  <c r="AN113" i="2"/>
  <c r="AC113" i="2"/>
  <c r="BK101" i="2"/>
  <c r="AY101" i="2"/>
  <c r="AN101" i="2"/>
  <c r="BK89" i="2"/>
  <c r="AY89" i="2"/>
  <c r="AN89" i="2"/>
  <c r="BK77" i="2"/>
  <c r="AN77" i="2"/>
  <c r="BK65" i="2"/>
  <c r="AY65" i="2"/>
  <c r="AN65" i="2"/>
  <c r="AC65" i="2"/>
  <c r="BK53" i="2"/>
  <c r="AY53" i="2"/>
  <c r="AN53" i="2"/>
  <c r="AC53" i="2"/>
  <c r="BK41" i="2"/>
  <c r="AY41" i="2"/>
  <c r="AN41" i="2"/>
  <c r="AC41" i="2"/>
  <c r="BK29" i="2"/>
  <c r="AC29" i="2"/>
  <c r="AN29" i="2"/>
  <c r="AY29" i="2"/>
  <c r="R29" i="2"/>
  <c r="BK17" i="2"/>
  <c r="AY17" i="2"/>
  <c r="AC17" i="2"/>
  <c r="AN17" i="2"/>
  <c r="R17" i="2"/>
  <c r="BK5" i="2"/>
  <c r="AY5" i="2"/>
  <c r="AN5" i="2"/>
  <c r="AC5" i="2"/>
  <c r="R5" i="2"/>
  <c r="AZ182" i="2"/>
  <c r="BL182" i="2"/>
  <c r="AO182" i="2"/>
  <c r="BL170" i="2"/>
  <c r="AZ170" i="2"/>
  <c r="AO170" i="2"/>
  <c r="BL158" i="2"/>
  <c r="AZ158" i="2"/>
  <c r="BL146" i="2"/>
  <c r="AZ146" i="2"/>
  <c r="AO146" i="2"/>
  <c r="AD146" i="2"/>
  <c r="BL134" i="2"/>
  <c r="AZ134" i="2"/>
  <c r="AO134" i="2"/>
  <c r="BL122" i="2"/>
  <c r="AZ122" i="2"/>
  <c r="AO122" i="2"/>
  <c r="BL110" i="2"/>
  <c r="AZ110" i="2"/>
  <c r="AO110" i="2"/>
  <c r="BL98" i="2"/>
  <c r="AZ98" i="2"/>
  <c r="AD98" i="2"/>
  <c r="BL74" i="2"/>
  <c r="AZ74" i="2"/>
  <c r="AO74" i="2"/>
  <c r="BL62" i="2"/>
  <c r="AZ62" i="2"/>
  <c r="AO62" i="2"/>
  <c r="BL50" i="2"/>
  <c r="AZ50" i="2"/>
  <c r="AO50" i="2"/>
  <c r="S50" i="2"/>
  <c r="BL38" i="2"/>
  <c r="AZ38" i="2"/>
  <c r="AO38" i="2"/>
  <c r="AD38" i="2"/>
  <c r="S38" i="2"/>
  <c r="BL26" i="2"/>
  <c r="AZ26" i="2"/>
  <c r="AO26" i="2"/>
  <c r="AD26" i="2"/>
  <c r="S26" i="2"/>
  <c r="AZ14" i="2"/>
  <c r="BL14" i="2"/>
  <c r="AD14" i="2"/>
  <c r="AO14" i="2"/>
  <c r="S14" i="2"/>
  <c r="BA191" i="2"/>
  <c r="AP191" i="2"/>
  <c r="BM191" i="2"/>
  <c r="BA179" i="2"/>
  <c r="AP179" i="2"/>
  <c r="BM167" i="2"/>
  <c r="BA167" i="2"/>
  <c r="AP167" i="2"/>
  <c r="AE167" i="2"/>
  <c r="BM155" i="2"/>
  <c r="AP155" i="2"/>
  <c r="AE155" i="2"/>
  <c r="BA155" i="2"/>
  <c r="BM143" i="2"/>
  <c r="BA143" i="2"/>
  <c r="AE143" i="2"/>
  <c r="AP143" i="2"/>
  <c r="AP131" i="2"/>
  <c r="AE131" i="2"/>
  <c r="BM119" i="2"/>
  <c r="BA119" i="2"/>
  <c r="AP119" i="2"/>
  <c r="AE119" i="2"/>
  <c r="AP107" i="2"/>
  <c r="BA107" i="2"/>
  <c r="AE107" i="2"/>
  <c r="BM107" i="2"/>
  <c r="BM95" i="2"/>
  <c r="BA95" i="2"/>
  <c r="AP95" i="2"/>
  <c r="AE95" i="2"/>
  <c r="BM83" i="2"/>
  <c r="BA83" i="2"/>
  <c r="AP83" i="2"/>
  <c r="AE83" i="2"/>
  <c r="BM71" i="2"/>
  <c r="BA71" i="2"/>
  <c r="AP71" i="2"/>
  <c r="AE71" i="2"/>
  <c r="BM59" i="2"/>
  <c r="BA59" i="2"/>
  <c r="AP59" i="2"/>
  <c r="AE59" i="2"/>
  <c r="BM47" i="2"/>
  <c r="BA47" i="2"/>
  <c r="AE47" i="2"/>
  <c r="AP47" i="2"/>
  <c r="BM35" i="2"/>
  <c r="BA35" i="2"/>
  <c r="AP35" i="2"/>
  <c r="BM23" i="2"/>
  <c r="BA23" i="2"/>
  <c r="AP23" i="2"/>
  <c r="BM11" i="2"/>
  <c r="BA11" i="2"/>
  <c r="AP11" i="2"/>
  <c r="AE11" i="2"/>
  <c r="Q192" i="2"/>
  <c r="S190" i="2"/>
  <c r="N189" i="2"/>
  <c r="U189" i="2" s="1"/>
  <c r="R185" i="2"/>
  <c r="T183" i="2"/>
  <c r="O182" i="2"/>
  <c r="Q180" i="2"/>
  <c r="S178" i="2"/>
  <c r="N177" i="2"/>
  <c r="R173" i="2"/>
  <c r="T171" i="2"/>
  <c r="O170" i="2"/>
  <c r="Q168" i="2"/>
  <c r="S166" i="2"/>
  <c r="N165" i="2"/>
  <c r="R161" i="2"/>
  <c r="T159" i="2"/>
  <c r="O158" i="2"/>
  <c r="Q156" i="2"/>
  <c r="S154" i="2"/>
  <c r="N153" i="2"/>
  <c r="R149" i="2"/>
  <c r="T147" i="2"/>
  <c r="O146" i="2"/>
  <c r="Q144" i="2"/>
  <c r="S142" i="2"/>
  <c r="N141" i="2"/>
  <c r="R137" i="2"/>
  <c r="T135" i="2"/>
  <c r="O134" i="2"/>
  <c r="Q132" i="2"/>
  <c r="S130" i="2"/>
  <c r="N129" i="2"/>
  <c r="R125" i="2"/>
  <c r="T123" i="2"/>
  <c r="O122" i="2"/>
  <c r="Q120" i="2"/>
  <c r="S118" i="2"/>
  <c r="N117" i="2"/>
  <c r="R113" i="2"/>
  <c r="T111" i="2"/>
  <c r="O110" i="2"/>
  <c r="Q108" i="2"/>
  <c r="S106" i="2"/>
  <c r="N105" i="2"/>
  <c r="R101" i="2"/>
  <c r="T99" i="2"/>
  <c r="O98" i="2"/>
  <c r="Q96" i="2"/>
  <c r="S94" i="2"/>
  <c r="N93" i="2"/>
  <c r="R89" i="2"/>
  <c r="T87" i="2"/>
  <c r="O86" i="2"/>
  <c r="Q84" i="2"/>
  <c r="S82" i="2"/>
  <c r="N81" i="2"/>
  <c r="R77" i="2"/>
  <c r="T75" i="2"/>
  <c r="O74" i="2"/>
  <c r="Q72" i="2"/>
  <c r="S70" i="2"/>
  <c r="N69" i="2"/>
  <c r="R65" i="2"/>
  <c r="T63" i="2"/>
  <c r="O62" i="2"/>
  <c r="Q60" i="2"/>
  <c r="S58" i="2"/>
  <c r="N57" i="2"/>
  <c r="R53" i="2"/>
  <c r="R49" i="2"/>
  <c r="T42" i="2"/>
  <c r="S40" i="2"/>
  <c r="P38" i="2"/>
  <c r="O33" i="2"/>
  <c r="P30" i="2"/>
  <c r="O27" i="2"/>
  <c r="R24" i="2"/>
  <c r="Q21" i="2"/>
  <c r="P15" i="2"/>
  <c r="S9" i="2"/>
  <c r="R6" i="2"/>
  <c r="M135" i="2"/>
  <c r="M113" i="2"/>
  <c r="M92" i="2"/>
  <c r="M52" i="2"/>
  <c r="X152" i="2"/>
  <c r="X134" i="2"/>
  <c r="X113" i="2"/>
  <c r="X73" i="2"/>
  <c r="X51" i="2"/>
  <c r="X8" i="2"/>
  <c r="Y188" i="2"/>
  <c r="Y185" i="2"/>
  <c r="AE181" i="2"/>
  <c r="AA179" i="2"/>
  <c r="AE169" i="2"/>
  <c r="AD158" i="2"/>
  <c r="Y152" i="2"/>
  <c r="Z148" i="2"/>
  <c r="Z141" i="2"/>
  <c r="AD136" i="2"/>
  <c r="AC127" i="2"/>
  <c r="Z117" i="2"/>
  <c r="AA107" i="2"/>
  <c r="Z102" i="2"/>
  <c r="AD81" i="2"/>
  <c r="AC77" i="2"/>
  <c r="AC66" i="2"/>
  <c r="AA61" i="2"/>
  <c r="Z57" i="2"/>
  <c r="AD50" i="2"/>
  <c r="AD33" i="2"/>
  <c r="AB15" i="2"/>
  <c r="AC6" i="2"/>
  <c r="AM188" i="2"/>
  <c r="AL182" i="2"/>
  <c r="AO174" i="2"/>
  <c r="AJ149" i="2"/>
  <c r="AI140" i="2"/>
  <c r="AM112" i="2"/>
  <c r="AN92" i="2"/>
  <c r="BA186" i="2"/>
  <c r="BA131" i="2"/>
  <c r="AT98" i="2"/>
  <c r="AZ39" i="2"/>
  <c r="BI158" i="2"/>
  <c r="V554" i="8" l="1"/>
  <c r="U554" i="8" s="1"/>
  <c r="V616" i="8"/>
  <c r="O616" i="8" s="1"/>
  <c r="O876" i="8"/>
  <c r="T554" i="8"/>
  <c r="O735" i="8"/>
  <c r="N735" i="8"/>
  <c r="P554" i="8"/>
  <c r="V681" i="8"/>
  <c r="T681" i="8" s="1"/>
  <c r="V580" i="8"/>
  <c r="V615" i="8"/>
  <c r="P615" i="8" s="1"/>
  <c r="V556" i="8"/>
  <c r="Q556" i="8" s="1"/>
  <c r="V270" i="8"/>
  <c r="O270" i="8" s="1"/>
  <c r="N616" i="8"/>
  <c r="V235" i="8"/>
  <c r="V26" i="8"/>
  <c r="V252" i="8"/>
  <c r="V444" i="8"/>
  <c r="V758" i="8"/>
  <c r="V542" i="8"/>
  <c r="V707" i="8"/>
  <c r="V807" i="8"/>
  <c r="V240" i="8"/>
  <c r="V701" i="8"/>
  <c r="N701" i="8" s="1"/>
  <c r="V441" i="8"/>
  <c r="V202" i="8"/>
  <c r="V309" i="8"/>
  <c r="V508" i="8"/>
  <c r="V83" i="8"/>
  <c r="V381" i="8"/>
  <c r="Q616" i="8"/>
  <c r="V839" i="8"/>
  <c r="V714" i="8"/>
  <c r="R714" i="8" s="1"/>
  <c r="V738" i="8"/>
  <c r="V867" i="8"/>
  <c r="Q867" i="8" s="1"/>
  <c r="P41" i="8"/>
  <c r="T188" i="8"/>
  <c r="Q876" i="8"/>
  <c r="N702" i="8"/>
  <c r="Q735" i="8"/>
  <c r="U41" i="8"/>
  <c r="S658" i="8"/>
  <c r="T41" i="8"/>
  <c r="N554" i="8"/>
  <c r="O488" i="8"/>
  <c r="Q41" i="8"/>
  <c r="N41" i="8"/>
  <c r="Q80" i="8"/>
  <c r="P452" i="8"/>
  <c r="S357" i="8"/>
  <c r="O357" i="8"/>
  <c r="Q452" i="8"/>
  <c r="T702" i="8"/>
  <c r="U488" i="8"/>
  <c r="R188" i="8"/>
  <c r="N488" i="8"/>
  <c r="Q488" i="8"/>
  <c r="P188" i="8"/>
  <c r="R658" i="8"/>
  <c r="P658" i="8"/>
  <c r="O658" i="8"/>
  <c r="T658" i="8"/>
  <c r="N658" i="8"/>
  <c r="O188" i="8"/>
  <c r="N188" i="8"/>
  <c r="T488" i="8"/>
  <c r="N80" i="8"/>
  <c r="T80" i="8"/>
  <c r="N357" i="8"/>
  <c r="O452" i="8"/>
  <c r="U452" i="8"/>
  <c r="N452" i="8"/>
  <c r="T452" i="8"/>
  <c r="O702" i="8"/>
  <c r="S452" i="8"/>
  <c r="R452" i="8"/>
  <c r="U357" i="8"/>
  <c r="V473" i="8"/>
  <c r="V399" i="8"/>
  <c r="V397" i="8"/>
  <c r="V624" i="8"/>
  <c r="V531" i="8"/>
  <c r="V79" i="8"/>
  <c r="T79" i="8" s="1"/>
  <c r="U658" i="8"/>
  <c r="Q658" i="8"/>
  <c r="V604" i="8"/>
  <c r="P80" i="8"/>
  <c r="R80" i="8"/>
  <c r="O80" i="8"/>
  <c r="V116" i="8"/>
  <c r="V152" i="8"/>
  <c r="Q188" i="8"/>
  <c r="S188" i="8"/>
  <c r="U188" i="8"/>
  <c r="P488" i="8"/>
  <c r="R488" i="8"/>
  <c r="R41" i="8"/>
  <c r="O41" i="8"/>
  <c r="P876" i="8"/>
  <c r="R876" i="8"/>
  <c r="V503" i="8"/>
  <c r="V440" i="8"/>
  <c r="N270" i="8"/>
  <c r="V143" i="8"/>
  <c r="V845" i="8"/>
  <c r="V460" i="8"/>
  <c r="S381" i="8"/>
  <c r="V896" i="8"/>
  <c r="V904" i="8"/>
  <c r="V379" i="8"/>
  <c r="V467" i="8"/>
  <c r="V570" i="8"/>
  <c r="U876" i="8"/>
  <c r="V358" i="8"/>
  <c r="V746" i="8"/>
  <c r="V683" i="8"/>
  <c r="T876" i="8"/>
  <c r="P735" i="8"/>
  <c r="T735" i="8"/>
  <c r="V421" i="8"/>
  <c r="V767" i="8"/>
  <c r="V820" i="8"/>
  <c r="V276" i="8"/>
  <c r="V827" i="8"/>
  <c r="V594" i="8"/>
  <c r="V226" i="8"/>
  <c r="V659" i="8"/>
  <c r="S876" i="8"/>
  <c r="V443" i="8"/>
  <c r="V895" i="8"/>
  <c r="V543" i="8"/>
  <c r="V650" i="8"/>
  <c r="V608" i="8"/>
  <c r="V342" i="8"/>
  <c r="V378" i="8"/>
  <c r="V414" i="8"/>
  <c r="V641" i="8"/>
  <c r="V677" i="8"/>
  <c r="V231" i="8"/>
  <c r="V721" i="8"/>
  <c r="V819" i="8"/>
  <c r="V696" i="8"/>
  <c r="V769" i="8"/>
  <c r="V509" i="8"/>
  <c r="V545" i="8"/>
  <c r="V581" i="8"/>
  <c r="V617" i="8"/>
  <c r="V794" i="8"/>
  <c r="V747" i="8"/>
  <c r="V337" i="8"/>
  <c r="V863" i="8"/>
  <c r="V169" i="8"/>
  <c r="V682" i="8"/>
  <c r="V284" i="8"/>
  <c r="V320" i="8"/>
  <c r="V768" i="8"/>
  <c r="V675" i="8"/>
  <c r="V380" i="8"/>
  <c r="V566" i="8"/>
  <c r="V796" i="8"/>
  <c r="V193" i="8"/>
  <c r="V146" i="8"/>
  <c r="V239" i="8"/>
  <c r="V611" i="8"/>
  <c r="V483" i="8"/>
  <c r="V463" i="8"/>
  <c r="V377" i="8"/>
  <c r="V678" i="8"/>
  <c r="V484" i="8"/>
  <c r="V623" i="8"/>
  <c r="V879" i="8"/>
  <c r="V628" i="8"/>
  <c r="V778" i="8"/>
  <c r="V506" i="8"/>
  <c r="V66" i="8"/>
  <c r="V102" i="8"/>
  <c r="V138" i="8"/>
  <c r="V167" i="8"/>
  <c r="V804" i="8"/>
  <c r="V356" i="8"/>
  <c r="V6" i="8"/>
  <c r="V300" i="8"/>
  <c r="V759" i="8"/>
  <c r="V418" i="8"/>
  <c r="V892" i="8"/>
  <c r="V220" i="8"/>
  <c r="V256" i="8"/>
  <c r="V292" i="8"/>
  <c r="V328" i="8"/>
  <c r="V364" i="8"/>
  <c r="V400" i="8"/>
  <c r="R400" i="8" s="1"/>
  <c r="V436" i="8"/>
  <c r="V779" i="8"/>
  <c r="V507" i="8"/>
  <c r="V583" i="8"/>
  <c r="V84" i="8"/>
  <c r="V520" i="8"/>
  <c r="V620" i="8"/>
  <c r="V456" i="8"/>
  <c r="V81" i="8"/>
  <c r="V117" i="8"/>
  <c r="V263" i="8"/>
  <c r="V727" i="8"/>
  <c r="S727" i="8" s="1"/>
  <c r="V613" i="8"/>
  <c r="V662" i="8"/>
  <c r="V878" i="8"/>
  <c r="V846" i="8"/>
  <c r="V574" i="8"/>
  <c r="V610" i="8"/>
  <c r="V689" i="8"/>
  <c r="V713" i="8"/>
  <c r="V435" i="8"/>
  <c r="V731" i="8"/>
  <c r="V394" i="8"/>
  <c r="V699" i="8"/>
  <c r="V674" i="8"/>
  <c r="V144" i="8"/>
  <c r="V755" i="8"/>
  <c r="V133" i="8"/>
  <c r="V756" i="8"/>
  <c r="V445" i="8"/>
  <c r="V590" i="8"/>
  <c r="V860" i="8"/>
  <c r="V654" i="8"/>
  <c r="V762" i="8"/>
  <c r="V567" i="8"/>
  <c r="V861" i="8"/>
  <c r="V887" i="8"/>
  <c r="V579" i="8"/>
  <c r="V886" i="8"/>
  <c r="V719" i="8"/>
  <c r="V784" i="8"/>
  <c r="V254" i="8"/>
  <c r="V398" i="8"/>
  <c r="V761" i="8"/>
  <c r="V539" i="8"/>
  <c r="V563" i="8"/>
  <c r="V75" i="8"/>
  <c r="V111" i="8"/>
  <c r="V424" i="8"/>
  <c r="V783" i="8"/>
  <c r="V855" i="8"/>
  <c r="V408" i="8"/>
  <c r="V166" i="8"/>
  <c r="V559" i="8"/>
  <c r="V22" i="8"/>
  <c r="V201" i="8"/>
  <c r="Q201" i="8" s="1"/>
  <c r="O554" i="8"/>
  <c r="S554" i="8"/>
  <c r="R554" i="8"/>
  <c r="Q554" i="8"/>
  <c r="Q580" i="8"/>
  <c r="R702" i="8"/>
  <c r="N876" i="8"/>
  <c r="S488" i="8"/>
  <c r="S735" i="8"/>
  <c r="O580" i="8"/>
  <c r="T580" i="8"/>
  <c r="N580" i="8"/>
  <c r="S580" i="8"/>
  <c r="O443" i="8"/>
  <c r="V700" i="8"/>
  <c r="V760" i="8"/>
  <c r="V538" i="8"/>
  <c r="V515" i="8"/>
  <c r="V891" i="8"/>
  <c r="V775" i="8"/>
  <c r="V854" i="8"/>
  <c r="V834" i="8"/>
  <c r="V736" i="8"/>
  <c r="V842" i="8"/>
  <c r="V712" i="8"/>
  <c r="V664" i="8"/>
  <c r="J186" i="8"/>
  <c r="V98" i="8"/>
  <c r="U616" i="8"/>
  <c r="R616" i="8"/>
  <c r="T616" i="8"/>
  <c r="V737" i="8"/>
  <c r="R231" i="8"/>
  <c r="V818" i="8"/>
  <c r="V748" i="8"/>
  <c r="V206" i="8"/>
  <c r="V242" i="8"/>
  <c r="V278" i="8"/>
  <c r="V314" i="8"/>
  <c r="V350" i="8"/>
  <c r="V386" i="8"/>
  <c r="V422" i="8"/>
  <c r="V470" i="8"/>
  <c r="V35" i="8"/>
  <c r="V139" i="8"/>
  <c r="V454" i="8"/>
  <c r="V902" i="8"/>
  <c r="V606" i="8"/>
  <c r="V207" i="8"/>
  <c r="S702" i="8"/>
  <c r="Q702" i="8"/>
  <c r="P702" i="8"/>
  <c r="U702" i="8"/>
  <c r="S714" i="8"/>
  <c r="S738" i="8"/>
  <c r="V40" i="8"/>
  <c r="V720" i="8"/>
  <c r="V773" i="8"/>
  <c r="V786" i="8"/>
  <c r="V652" i="8"/>
  <c r="V134" i="8"/>
  <c r="V494" i="8"/>
  <c r="V459" i="8"/>
  <c r="M182" i="8"/>
  <c r="V770" i="8"/>
  <c r="V798" i="8"/>
  <c r="V882" i="8"/>
  <c r="V195" i="8"/>
  <c r="V243" i="8"/>
  <c r="V375" i="8"/>
  <c r="V830" i="8"/>
  <c r="V772" i="8"/>
  <c r="V858" i="8"/>
  <c r="V676" i="8"/>
  <c r="V458" i="8"/>
  <c r="V690" i="8"/>
  <c r="U735" i="8"/>
  <c r="V782" i="8"/>
  <c r="V806" i="8"/>
  <c r="U580" i="8"/>
  <c r="R580" i="8"/>
  <c r="V868" i="8"/>
  <c r="V774" i="8"/>
  <c r="V482" i="8"/>
  <c r="V749" i="8"/>
  <c r="V638" i="8"/>
  <c r="V744" i="8"/>
  <c r="V582" i="8"/>
  <c r="V558" i="8"/>
  <c r="V797" i="8"/>
  <c r="V822" i="8"/>
  <c r="V870" i="8"/>
  <c r="V631" i="8"/>
  <c r="V526" i="8"/>
  <c r="V562" i="8"/>
  <c r="V598" i="8"/>
  <c r="V62" i="8"/>
  <c r="V370" i="8"/>
  <c r="V665" i="8"/>
  <c r="V527" i="8"/>
  <c r="V279" i="8"/>
  <c r="V597" i="8"/>
  <c r="V813" i="8"/>
  <c r="S80" i="8"/>
  <c r="U80" i="8"/>
  <c r="V688" i="8"/>
  <c r="V122" i="8"/>
  <c r="V555" i="8"/>
  <c r="V621" i="8"/>
  <c r="V373" i="8"/>
  <c r="V551" i="8"/>
  <c r="F179" i="8"/>
  <c r="V174" i="8"/>
  <c r="V871" i="8"/>
  <c r="V653" i="8"/>
  <c r="V575" i="8"/>
  <c r="V471" i="8"/>
  <c r="V750" i="8"/>
  <c r="V496" i="8"/>
  <c r="V614" i="8"/>
  <c r="V864" i="8"/>
  <c r="R735" i="8"/>
  <c r="V586" i="8"/>
  <c r="V286" i="8"/>
  <c r="V495" i="8"/>
  <c r="V666" i="8"/>
  <c r="V209" i="8"/>
  <c r="V245" i="8"/>
  <c r="V281" i="8"/>
  <c r="V317" i="8"/>
  <c r="V353" i="8"/>
  <c r="V449" i="8"/>
  <c r="V217" i="8"/>
  <c r="V313" i="8"/>
  <c r="V592" i="8"/>
  <c r="V903" i="8"/>
  <c r="V809" i="8"/>
  <c r="V833" i="8"/>
  <c r="V810" i="8"/>
  <c r="V51" i="8"/>
  <c r="V327" i="8"/>
  <c r="T357" i="8"/>
  <c r="Q357" i="8"/>
  <c r="R357" i="8"/>
  <c r="V642" i="8"/>
  <c r="V803" i="8"/>
  <c r="V530" i="8"/>
  <c r="J179" i="8"/>
  <c r="V639" i="8"/>
  <c r="V743" i="8"/>
  <c r="V453" i="8"/>
  <c r="V132" i="8"/>
  <c r="V265" i="8"/>
  <c r="S41" i="8"/>
  <c r="U381" i="8"/>
  <c r="R381" i="8"/>
  <c r="F157" i="8"/>
  <c r="V578" i="8"/>
  <c r="V816" i="8"/>
  <c r="V718" i="8"/>
  <c r="V754" i="8"/>
  <c r="S616" i="8"/>
  <c r="V890" i="8"/>
  <c r="V905" i="8"/>
  <c r="V821" i="8"/>
  <c r="V866" i="8"/>
  <c r="V906" i="8"/>
  <c r="V351" i="8"/>
  <c r="V108" i="8"/>
  <c r="V168" i="8"/>
  <c r="V671" i="8"/>
  <c r="V635" i="8"/>
  <c r="V840" i="8"/>
  <c r="V285" i="8"/>
  <c r="V417" i="8"/>
  <c r="V250" i="8"/>
  <c r="V888" i="8"/>
  <c r="V532" i="8"/>
  <c r="V568" i="8"/>
  <c r="V660" i="8"/>
  <c r="V9" i="8"/>
  <c r="V869" i="8"/>
  <c r="V811" i="8"/>
  <c r="V847" i="8"/>
  <c r="V599" i="8"/>
  <c r="V339" i="8"/>
  <c r="V223" i="8"/>
  <c r="V723" i="8"/>
  <c r="V645" i="8"/>
  <c r="V487" i="8"/>
  <c r="V406" i="8"/>
  <c r="V511" i="8"/>
  <c r="V215" i="8"/>
  <c r="V32" i="8"/>
  <c r="V260" i="8"/>
  <c r="V780" i="8"/>
  <c r="V629" i="8"/>
  <c r="V49" i="8"/>
  <c r="V897" i="8"/>
  <c r="V667" i="8"/>
  <c r="V622" i="8"/>
  <c r="V517" i="8"/>
  <c r="V553" i="8"/>
  <c r="V413" i="8"/>
  <c r="V602" i="8"/>
  <c r="V486" i="8"/>
  <c r="V19" i="8"/>
  <c r="V703" i="8"/>
  <c r="V77" i="8"/>
  <c r="V113" i="8"/>
  <c r="V149" i="8"/>
  <c r="V153" i="8"/>
  <c r="F158" i="8"/>
  <c r="V262" i="8"/>
  <c r="V776" i="8"/>
  <c r="F57" i="8"/>
  <c r="V52" i="8"/>
  <c r="V88" i="8"/>
  <c r="V124" i="8"/>
  <c r="V160" i="8"/>
  <c r="I182" i="8"/>
  <c r="V647" i="8"/>
  <c r="V401" i="8"/>
  <c r="V251" i="8"/>
  <c r="V334" i="8"/>
  <c r="V20" i="8"/>
  <c r="F180" i="8"/>
  <c r="V175" i="8"/>
  <c r="V427" i="8"/>
  <c r="V491" i="8"/>
  <c r="V898" i="8"/>
  <c r="V862" i="8"/>
  <c r="V644" i="8"/>
  <c r="R270" i="8"/>
  <c r="V603" i="8"/>
  <c r="V472" i="8"/>
  <c r="V785" i="8"/>
  <c r="V514" i="8"/>
  <c r="V550" i="8"/>
  <c r="V50" i="8"/>
  <c r="V86" i="8"/>
  <c r="V587" i="8"/>
  <c r="V5" i="8"/>
  <c r="V48" i="8"/>
  <c r="V407" i="8"/>
  <c r="V145" i="8"/>
  <c r="V618" i="8"/>
  <c r="V836" i="8"/>
  <c r="V516" i="8"/>
  <c r="V552" i="8"/>
  <c r="V588" i="8"/>
  <c r="V657" i="8"/>
  <c r="V466" i="8"/>
  <c r="V709" i="8"/>
  <c r="V431" i="8"/>
  <c r="V572" i="8"/>
  <c r="V710" i="8"/>
  <c r="V777" i="8"/>
  <c r="V801" i="8"/>
  <c r="V837" i="8"/>
  <c r="V577" i="8"/>
  <c r="V115" i="8"/>
  <c r="V307" i="8"/>
  <c r="V475" i="8"/>
  <c r="V573" i="8"/>
  <c r="V626" i="8"/>
  <c r="V802" i="8"/>
  <c r="V680" i="8"/>
  <c r="V740" i="8"/>
  <c r="V198" i="8"/>
  <c r="V234" i="8"/>
  <c r="V306" i="8"/>
  <c r="V450" i="8"/>
  <c r="V271" i="8"/>
  <c r="V214" i="8"/>
  <c r="V241" i="8"/>
  <c r="V669" i="8"/>
  <c r="V637" i="8"/>
  <c r="V248" i="8"/>
  <c r="V416" i="8"/>
  <c r="V536" i="8"/>
  <c r="V384" i="8"/>
  <c r="V253" i="8"/>
  <c r="V805" i="8"/>
  <c r="V889" i="8"/>
  <c r="V213" i="8"/>
  <c r="V249" i="8"/>
  <c r="V345" i="8"/>
  <c r="V477" i="8"/>
  <c r="V30" i="8"/>
  <c r="V478" i="8"/>
  <c r="V596" i="8"/>
  <c r="V457" i="8"/>
  <c r="V733" i="8"/>
  <c r="V841" i="8"/>
  <c r="V865" i="8"/>
  <c r="V544" i="8"/>
  <c r="V828" i="8"/>
  <c r="V729" i="8"/>
  <c r="V523" i="8"/>
  <c r="V722" i="8"/>
  <c r="V686" i="8"/>
  <c r="V763" i="8"/>
  <c r="V799" i="8"/>
  <c r="V147" i="8"/>
  <c r="V267" i="8"/>
  <c r="V363" i="8"/>
  <c r="V648" i="8"/>
  <c r="V204" i="8"/>
  <c r="V480" i="8"/>
  <c r="V687" i="8"/>
  <c r="V37" i="8"/>
  <c r="V651" i="8"/>
  <c r="V151" i="8"/>
  <c r="V367" i="8"/>
  <c r="V501" i="8"/>
  <c r="V771" i="8"/>
  <c r="V765" i="8"/>
  <c r="V885" i="8"/>
  <c r="V655" i="8"/>
  <c r="V505" i="8"/>
  <c r="V541" i="8"/>
  <c r="F178" i="8"/>
  <c r="V173" i="8"/>
  <c r="V197" i="8"/>
  <c r="V233" i="8"/>
  <c r="V269" i="8"/>
  <c r="V305" i="8"/>
  <c r="V341" i="8"/>
  <c r="V437" i="8"/>
  <c r="V3" i="8"/>
  <c r="V697" i="8"/>
  <c r="V711" i="8"/>
  <c r="V826" i="8"/>
  <c r="V850" i="8"/>
  <c r="V668" i="8"/>
  <c r="V704" i="8"/>
  <c r="V474" i="8"/>
  <c r="V27" i="8"/>
  <c r="V199" i="8"/>
  <c r="V403" i="8"/>
  <c r="V359" i="8"/>
  <c r="V324" i="8"/>
  <c r="V274" i="8"/>
  <c r="V333" i="8"/>
  <c r="V646" i="8"/>
  <c r="V742" i="8"/>
  <c r="V68" i="8"/>
  <c r="V104" i="8"/>
  <c r="V140" i="8"/>
  <c r="V176" i="8"/>
  <c r="V212" i="8"/>
  <c r="V476" i="8"/>
  <c r="V29" i="8"/>
  <c r="V261" i="8"/>
  <c r="V522" i="8"/>
  <c r="V155" i="8"/>
  <c r="V11" i="8"/>
  <c r="V301" i="8"/>
  <c r="V835" i="8"/>
  <c r="V391" i="8"/>
  <c r="V548" i="8"/>
  <c r="V708" i="8"/>
  <c r="V884" i="8"/>
  <c r="V612" i="8"/>
  <c r="V76" i="8"/>
  <c r="V112" i="8"/>
  <c r="V148" i="8"/>
  <c r="V208" i="8"/>
  <c r="V244" i="8"/>
  <c r="V280" i="8"/>
  <c r="V352" i="8"/>
  <c r="V388" i="8"/>
  <c r="V734" i="8"/>
  <c r="V636" i="8"/>
  <c r="V323" i="8"/>
  <c r="V792" i="8"/>
  <c r="V65" i="8"/>
  <c r="V101" i="8"/>
  <c r="V137" i="8"/>
  <c r="V43" i="8"/>
  <c r="V732" i="8"/>
  <c r="F59" i="8"/>
  <c r="V54" i="8"/>
  <c r="V90" i="8"/>
  <c r="V126" i="8"/>
  <c r="V162" i="8"/>
  <c r="V330" i="8"/>
  <c r="V366" i="8"/>
  <c r="V402" i="8"/>
  <c r="V490" i="8"/>
  <c r="V899" i="8"/>
  <c r="V103" i="8"/>
  <c r="V331" i="8"/>
  <c r="V630" i="8"/>
  <c r="V107" i="8"/>
  <c r="V395" i="8"/>
  <c r="V706" i="8"/>
  <c r="V272" i="8"/>
  <c r="V308" i="8"/>
  <c r="V344" i="8"/>
  <c r="V154" i="8"/>
  <c r="V430" i="8"/>
  <c r="V745" i="8"/>
  <c r="V288" i="8"/>
  <c r="V609" i="8"/>
  <c r="V69" i="8"/>
  <c r="V105" i="8"/>
  <c r="V141" i="8"/>
  <c r="V273" i="8"/>
  <c r="V369" i="8"/>
  <c r="V405" i="8"/>
  <c r="V216" i="8"/>
  <c r="V33" i="8"/>
  <c r="V287" i="8"/>
  <c r="V455" i="8"/>
  <c r="V74" i="8"/>
  <c r="V170" i="8"/>
  <c r="V295" i="8"/>
  <c r="V39" i="8"/>
  <c r="V725" i="8"/>
  <c r="V171" i="8"/>
  <c r="V36" i="8"/>
  <c r="V672" i="8"/>
  <c r="V346" i="8"/>
  <c r="V843" i="8"/>
  <c r="V311" i="8"/>
  <c r="V61" i="8"/>
  <c r="V726" i="8"/>
  <c r="V800" i="8"/>
  <c r="V504" i="8"/>
  <c r="V540" i="8"/>
  <c r="V576" i="8"/>
  <c r="V316" i="8"/>
  <c r="V795" i="8"/>
  <c r="V649" i="8"/>
  <c r="V595" i="8"/>
  <c r="V832" i="8"/>
  <c r="V825" i="8"/>
  <c r="V751" i="8"/>
  <c r="V601" i="8"/>
  <c r="V247" i="8"/>
  <c r="V415" i="8"/>
  <c r="V419" i="8"/>
  <c r="V560" i="8"/>
  <c r="V728" i="8"/>
  <c r="V222" i="8"/>
  <c r="V258" i="8"/>
  <c r="V294" i="8"/>
  <c r="V438" i="8"/>
  <c r="V70" i="8"/>
  <c r="V121" i="8"/>
  <c r="V34" i="8"/>
  <c r="V695" i="8"/>
  <c r="V625" i="8"/>
  <c r="V404" i="8"/>
  <c r="V546" i="8"/>
  <c r="V880" i="8"/>
  <c r="V793" i="8"/>
  <c r="V829" i="8"/>
  <c r="V237" i="8"/>
  <c r="V465" i="8"/>
  <c r="V18" i="8"/>
  <c r="V8" i="8"/>
  <c r="V382" i="8"/>
  <c r="V524" i="8"/>
  <c r="V361" i="8"/>
  <c r="V640" i="8"/>
  <c r="V502" i="8"/>
  <c r="V230" i="8"/>
  <c r="V266" i="8"/>
  <c r="V302" i="8"/>
  <c r="V338" i="8"/>
  <c r="V374" i="8"/>
  <c r="V23" i="8"/>
  <c r="V13" i="8"/>
  <c r="F60" i="8"/>
  <c r="V55" i="8"/>
  <c r="V190" i="8"/>
  <c r="V156" i="8"/>
  <c r="V131" i="8"/>
  <c r="V823" i="8"/>
  <c r="V859" i="8"/>
  <c r="V63" i="8"/>
  <c r="V99" i="8"/>
  <c r="V135" i="8"/>
  <c r="V291" i="8"/>
  <c r="V423" i="8"/>
  <c r="V856" i="8"/>
  <c r="V163" i="8"/>
  <c r="V45" i="8"/>
  <c r="V824" i="8"/>
  <c r="V28" i="8"/>
  <c r="V349" i="8"/>
  <c r="V46" i="8"/>
  <c r="V789" i="8"/>
  <c r="V691" i="8"/>
  <c r="V461" i="8"/>
  <c r="V497" i="8"/>
  <c r="V15" i="8"/>
  <c r="V130" i="8"/>
  <c r="V547" i="8"/>
  <c r="V372" i="8"/>
  <c r="V513" i="8"/>
  <c r="V814" i="8"/>
  <c r="V692" i="8"/>
  <c r="V16" i="8"/>
  <c r="V203" i="8"/>
  <c r="V512" i="8"/>
  <c r="V685" i="8"/>
  <c r="V383" i="8"/>
  <c r="F181" i="8"/>
  <c r="V533" i="8"/>
  <c r="V569" i="8"/>
  <c r="V605" i="8"/>
  <c r="V106" i="8"/>
  <c r="V85" i="8"/>
  <c r="V585" i="8"/>
  <c r="V409" i="8"/>
  <c r="V21" i="8"/>
  <c r="V663" i="8"/>
  <c r="V4" i="8"/>
  <c r="V194" i="8"/>
  <c r="V410" i="8"/>
  <c r="V224" i="8"/>
  <c r="V255" i="8"/>
  <c r="V387" i="8"/>
  <c r="V757" i="8"/>
  <c r="V396" i="8"/>
  <c r="V791" i="8"/>
  <c r="V848" i="8"/>
  <c r="F177" i="8"/>
  <c r="V172" i="8"/>
  <c r="V448" i="8"/>
  <c r="V25" i="8"/>
  <c r="V2" i="8"/>
  <c r="V67" i="8"/>
  <c r="V283" i="8"/>
  <c r="V336" i="8"/>
  <c r="V97" i="8"/>
  <c r="V310" i="8"/>
  <c r="V875" i="8"/>
  <c r="V643" i="8"/>
  <c r="V679" i="8"/>
  <c r="V715" i="8"/>
  <c r="V634" i="8"/>
  <c r="V529" i="8"/>
  <c r="V221" i="8"/>
  <c r="V257" i="8"/>
  <c r="V293" i="8"/>
  <c r="V329" i="8"/>
  <c r="V365" i="8"/>
  <c r="V425" i="8"/>
  <c r="V881" i="8"/>
  <c r="V661" i="8"/>
  <c r="V236" i="8"/>
  <c r="V815" i="8"/>
  <c r="V766" i="8"/>
  <c r="V838" i="8"/>
  <c r="V874" i="8"/>
  <c r="V656" i="8"/>
  <c r="V462" i="8"/>
  <c r="V498" i="8"/>
  <c r="V693" i="8"/>
  <c r="V127" i="8"/>
  <c r="V343" i="8"/>
  <c r="V698" i="8"/>
  <c r="V192" i="8"/>
  <c r="V72" i="8"/>
  <c r="V142" i="8"/>
  <c r="V857" i="8"/>
  <c r="V730" i="8"/>
  <c r="V56" i="8"/>
  <c r="V92" i="8"/>
  <c r="V128" i="8"/>
  <c r="V164" i="8"/>
  <c r="V200" i="8"/>
  <c r="V368" i="8"/>
  <c r="V464" i="8"/>
  <c r="V500" i="8"/>
  <c r="V71" i="8"/>
  <c r="V901" i="8"/>
  <c r="V877" i="8"/>
  <c r="V297" i="8"/>
  <c r="V429" i="8"/>
  <c r="V619" i="8"/>
  <c r="V371" i="8"/>
  <c r="V764" i="8"/>
  <c r="V110" i="8"/>
  <c r="V684" i="8"/>
  <c r="V446" i="8"/>
  <c r="V451" i="8"/>
  <c r="V347" i="8"/>
  <c r="V432" i="8"/>
  <c r="V205" i="8"/>
  <c r="V303" i="8"/>
  <c r="V808" i="8"/>
  <c r="V787" i="8"/>
  <c r="V632" i="8"/>
  <c r="V219" i="8"/>
  <c r="V705" i="8"/>
  <c r="V118" i="8"/>
  <c r="V31" i="8"/>
  <c r="V12" i="8"/>
  <c r="V788" i="8"/>
  <c r="V600" i="8"/>
  <c r="V64" i="8"/>
  <c r="V100" i="8"/>
  <c r="V136" i="8"/>
  <c r="V196" i="8"/>
  <c r="V232" i="8"/>
  <c r="V268" i="8"/>
  <c r="V304" i="8"/>
  <c r="V340" i="8"/>
  <c r="V376" i="8"/>
  <c r="V227" i="8"/>
  <c r="V10" i="8"/>
  <c r="V893" i="8"/>
  <c r="V565" i="8"/>
  <c r="F58" i="8"/>
  <c r="V53" i="8"/>
  <c r="V89" i="8"/>
  <c r="V125" i="8"/>
  <c r="F161" i="8"/>
  <c r="V442" i="8"/>
  <c r="V335" i="8"/>
  <c r="V790" i="8"/>
  <c r="V78" i="8"/>
  <c r="V114" i="8"/>
  <c r="V150" i="8"/>
  <c r="V354" i="8"/>
  <c r="V390" i="8"/>
  <c r="V259" i="8"/>
  <c r="V571" i="8"/>
  <c r="V900" i="8"/>
  <c r="V670" i="8"/>
  <c r="V694" i="8"/>
  <c r="V296" i="8"/>
  <c r="V332" i="8"/>
  <c r="V7" i="8"/>
  <c r="V82" i="8"/>
  <c r="V322" i="8"/>
  <c r="V228" i="8"/>
  <c r="V468" i="8"/>
  <c r="V537" i="8"/>
  <c r="V93" i="8"/>
  <c r="V129" i="8"/>
  <c r="V165" i="8"/>
  <c r="V393" i="8"/>
  <c r="V120" i="8"/>
  <c r="V420" i="8"/>
  <c r="V119" i="8"/>
  <c r="V360" i="8"/>
  <c r="V211" i="8"/>
  <c r="V481" i="8"/>
  <c r="V433" i="8"/>
  <c r="V883" i="8"/>
  <c r="V315" i="8"/>
  <c r="V24" i="8"/>
  <c r="V14" i="8"/>
  <c r="V319" i="8"/>
  <c r="V534" i="8"/>
  <c r="V191" i="8"/>
  <c r="V44" i="8"/>
  <c r="V229" i="8"/>
  <c r="V439" i="8"/>
  <c r="V831" i="8"/>
  <c r="V872" i="8"/>
  <c r="V633" i="8"/>
  <c r="V528" i="8"/>
  <c r="V564" i="8"/>
  <c r="V412" i="8"/>
  <c r="V717" i="8"/>
  <c r="V535" i="8"/>
  <c r="V96" i="8"/>
  <c r="V493" i="8"/>
  <c r="V519" i="8"/>
  <c r="V849" i="8"/>
  <c r="V589" i="8"/>
  <c r="V753" i="8"/>
  <c r="V187" i="8"/>
  <c r="V355" i="8"/>
  <c r="V17" i="8"/>
  <c r="V73" i="8"/>
  <c r="V469" i="8"/>
  <c r="V716" i="8"/>
  <c r="V210" i="8"/>
  <c r="V246" i="8"/>
  <c r="V282" i="8"/>
  <c r="V318" i="8"/>
  <c r="V426" i="8"/>
  <c r="V510" i="8"/>
  <c r="V549" i="8"/>
  <c r="V385" i="8"/>
  <c r="V392" i="8"/>
  <c r="V499" i="8"/>
  <c r="V299" i="8"/>
  <c r="V844" i="8"/>
  <c r="V428" i="8"/>
  <c r="V673" i="8"/>
  <c r="V584" i="8"/>
  <c r="V325" i="8"/>
  <c r="V781" i="8"/>
  <c r="V817" i="8"/>
  <c r="V853" i="8"/>
  <c r="V225" i="8"/>
  <c r="V489" i="8"/>
  <c r="V42" i="8"/>
  <c r="V298" i="8"/>
  <c r="V289" i="8"/>
  <c r="V724" i="8"/>
  <c r="V218" i="8"/>
  <c r="V290" i="8"/>
  <c r="V326" i="8"/>
  <c r="V362" i="8"/>
  <c r="V434" i="8"/>
  <c r="V47" i="8"/>
  <c r="V94" i="8"/>
  <c r="V348" i="8"/>
  <c r="V479" i="8"/>
  <c r="V851" i="8"/>
  <c r="V87" i="8"/>
  <c r="V123" i="8"/>
  <c r="V159" i="8"/>
  <c r="V411" i="8"/>
  <c r="V447" i="8"/>
  <c r="V91" i="8"/>
  <c r="V109" i="8"/>
  <c r="V525" i="8"/>
  <c r="V518" i="8"/>
  <c r="V852" i="8"/>
  <c r="V812" i="8"/>
  <c r="V238" i="8"/>
  <c r="V264" i="8"/>
  <c r="V492" i="8"/>
  <c r="V277" i="8"/>
  <c r="V591" i="8"/>
  <c r="V873" i="8"/>
  <c r="V739" i="8"/>
  <c r="V389" i="8"/>
  <c r="V485" i="8"/>
  <c r="V38" i="8"/>
  <c r="V627" i="8"/>
  <c r="V95" i="8"/>
  <c r="V312" i="8"/>
  <c r="V894" i="8"/>
  <c r="V752" i="8"/>
  <c r="V607" i="8"/>
  <c r="V741" i="8"/>
  <c r="V275" i="8"/>
  <c r="V521" i="8"/>
  <c r="V557" i="8"/>
  <c r="V593" i="8"/>
  <c r="V189" i="8"/>
  <c r="V321" i="8"/>
  <c r="V561" i="8"/>
  <c r="U183" i="2"/>
  <c r="B182" i="7" s="1"/>
  <c r="AQ56" i="2"/>
  <c r="L55" i="7" s="1"/>
  <c r="U169" i="2"/>
  <c r="B168" i="7" s="1"/>
  <c r="U188" i="2"/>
  <c r="U44" i="2"/>
  <c r="B43" i="7" s="1"/>
  <c r="BB3" i="2"/>
  <c r="AF3" i="2"/>
  <c r="G2" i="7" s="1"/>
  <c r="AQ187" i="2"/>
  <c r="U150" i="2"/>
  <c r="B149" i="7" s="1"/>
  <c r="U37" i="2"/>
  <c r="B36" i="7" s="1"/>
  <c r="AF74" i="2"/>
  <c r="G73" i="7" s="1"/>
  <c r="BN3" i="2"/>
  <c r="V2" i="7" s="1"/>
  <c r="AQ3" i="2"/>
  <c r="L2" i="7" s="1"/>
  <c r="U157" i="2"/>
  <c r="B156" i="7" s="1"/>
  <c r="U68" i="2"/>
  <c r="B67" i="7" s="1"/>
  <c r="AQ69" i="2"/>
  <c r="L68" i="7" s="1"/>
  <c r="AQ139" i="2"/>
  <c r="L138" i="7" s="1"/>
  <c r="AQ64" i="2"/>
  <c r="L63" i="7" s="1"/>
  <c r="AQ30" i="2"/>
  <c r="L29" i="7" s="1"/>
  <c r="AQ57" i="2"/>
  <c r="L56" i="7" s="1"/>
  <c r="M56" i="7" s="1"/>
  <c r="AF98" i="2"/>
  <c r="G97" i="7" s="1"/>
  <c r="U13" i="2"/>
  <c r="B12" i="7" s="1"/>
  <c r="AQ20" i="2"/>
  <c r="L19" i="7" s="1"/>
  <c r="BB97" i="2"/>
  <c r="Q96" i="7" s="1"/>
  <c r="AF138" i="2"/>
  <c r="G137" i="7" s="1"/>
  <c r="AQ144" i="2"/>
  <c r="L143" i="7" s="1"/>
  <c r="U56" i="2"/>
  <c r="B55" i="7" s="1"/>
  <c r="AF126" i="2"/>
  <c r="G125" i="7" s="1"/>
  <c r="U167" i="2"/>
  <c r="B166" i="7" s="1"/>
  <c r="AQ52" i="2"/>
  <c r="L51" i="7" s="1"/>
  <c r="AF101" i="2"/>
  <c r="G100" i="7" s="1"/>
  <c r="U32" i="2"/>
  <c r="B31" i="7" s="1"/>
  <c r="U61" i="2"/>
  <c r="B60" i="7" s="1"/>
  <c r="AQ140" i="2"/>
  <c r="L139" i="7" s="1"/>
  <c r="U113" i="2"/>
  <c r="B112" i="7" s="1"/>
  <c r="AF17" i="2"/>
  <c r="G16" i="7" s="1"/>
  <c r="AF171" i="2"/>
  <c r="G170" i="7" s="1"/>
  <c r="U107" i="2"/>
  <c r="B106" i="7" s="1"/>
  <c r="U164" i="2"/>
  <c r="B163" i="7" s="1"/>
  <c r="AQ63" i="2"/>
  <c r="L62" i="7" s="1"/>
  <c r="U131" i="2"/>
  <c r="B130" i="7" s="1"/>
  <c r="U191" i="2"/>
  <c r="U25" i="2"/>
  <c r="B24" i="7" s="1"/>
  <c r="AQ84" i="2"/>
  <c r="L83" i="7" s="1"/>
  <c r="AQ98" i="2"/>
  <c r="L97" i="7" s="1"/>
  <c r="AF179" i="2"/>
  <c r="G178" i="7" s="1"/>
  <c r="AF53" i="2"/>
  <c r="G52" i="7" s="1"/>
  <c r="BB133" i="2"/>
  <c r="Q132" i="7" s="1"/>
  <c r="AQ14" i="2"/>
  <c r="L13" i="7" s="1"/>
  <c r="AQ146" i="2"/>
  <c r="L145" i="7" s="1"/>
  <c r="AF110" i="2"/>
  <c r="G109" i="7" s="1"/>
  <c r="U20" i="2"/>
  <c r="B19" i="7" s="1"/>
  <c r="U59" i="2"/>
  <c r="B58" i="7" s="1"/>
  <c r="U128" i="2"/>
  <c r="B127" i="7" s="1"/>
  <c r="U40" i="2"/>
  <c r="B39" i="7" s="1"/>
  <c r="AQ185" i="2"/>
  <c r="BB169" i="2"/>
  <c r="Q168" i="7" s="1"/>
  <c r="AF150" i="2"/>
  <c r="G149" i="7" s="1"/>
  <c r="U116" i="2"/>
  <c r="B115" i="7" s="1"/>
  <c r="AQ7" i="2"/>
  <c r="L6" i="7" s="1"/>
  <c r="AQ76" i="2"/>
  <c r="AQ149" i="2"/>
  <c r="L148" i="7" s="1"/>
  <c r="U145" i="2"/>
  <c r="B144" i="7" s="1"/>
  <c r="AQ150" i="2"/>
  <c r="L149" i="7" s="1"/>
  <c r="AQ189" i="2"/>
  <c r="AQ177" i="2"/>
  <c r="L176" i="7" s="1"/>
  <c r="AQ101" i="2"/>
  <c r="L100" i="7" s="1"/>
  <c r="AQ54" i="2"/>
  <c r="L53" i="7" s="1"/>
  <c r="Q2" i="7"/>
  <c r="U80" i="2"/>
  <c r="B79" i="7" s="1"/>
  <c r="O2" i="7"/>
  <c r="P2" i="7" s="1"/>
  <c r="BN133" i="2"/>
  <c r="V132" i="7" s="1"/>
  <c r="AQ99" i="2"/>
  <c r="L98" i="7" s="1"/>
  <c r="AF185" i="2"/>
  <c r="F2" i="7"/>
  <c r="AF37" i="2"/>
  <c r="G36" i="7" s="1"/>
  <c r="AF160" i="2"/>
  <c r="G159" i="7" s="1"/>
  <c r="AF76" i="2"/>
  <c r="J2" i="7"/>
  <c r="K2" i="7" s="1"/>
  <c r="U129" i="2"/>
  <c r="B128" i="7" s="1"/>
  <c r="U66" i="2"/>
  <c r="B65" i="7" s="1"/>
  <c r="U123" i="2"/>
  <c r="B122" i="7" s="1"/>
  <c r="AQ45" i="2"/>
  <c r="L44" i="7" s="1"/>
  <c r="AF100" i="2"/>
  <c r="G99" i="7" s="1"/>
  <c r="AQ141" i="2"/>
  <c r="L140" i="7" s="1"/>
  <c r="AF188" i="2"/>
  <c r="U73" i="2"/>
  <c r="B72" i="7" s="1"/>
  <c r="AF113" i="2"/>
  <c r="G112" i="7" s="1"/>
  <c r="U87" i="2"/>
  <c r="B86" i="7" s="1"/>
  <c r="AF125" i="2"/>
  <c r="G124" i="7" s="1"/>
  <c r="U54" i="2"/>
  <c r="B53" i="7" s="1"/>
  <c r="U95" i="2"/>
  <c r="B94" i="7" s="1"/>
  <c r="AF148" i="2"/>
  <c r="G147" i="7" s="1"/>
  <c r="AF134" i="2"/>
  <c r="U161" i="2"/>
  <c r="B160" i="7" s="1"/>
  <c r="AF135" i="2"/>
  <c r="G134" i="7" s="1"/>
  <c r="U102" i="2"/>
  <c r="B101" i="7" s="1"/>
  <c r="AQ75" i="2"/>
  <c r="L74" i="7" s="1"/>
  <c r="AF145" i="2"/>
  <c r="G144" i="7" s="1"/>
  <c r="AQ135" i="2"/>
  <c r="L134" i="7" s="1"/>
  <c r="AQ114" i="2"/>
  <c r="L113" i="7" s="1"/>
  <c r="AQ165" i="2"/>
  <c r="L164" i="7" s="1"/>
  <c r="AF4" i="2"/>
  <c r="U132" i="2"/>
  <c r="B131" i="7" s="1"/>
  <c r="U135" i="2"/>
  <c r="B134" i="7" s="1"/>
  <c r="AF41" i="2"/>
  <c r="G40" i="7" s="1"/>
  <c r="AQ77" i="2"/>
  <c r="L76" i="7" s="1"/>
  <c r="BN25" i="2"/>
  <c r="V24" i="7" s="1"/>
  <c r="BN61" i="2"/>
  <c r="V60" i="7" s="1"/>
  <c r="BN169" i="2"/>
  <c r="V168" i="7" s="1"/>
  <c r="AF78" i="2"/>
  <c r="AF183" i="2"/>
  <c r="G182" i="7" s="1"/>
  <c r="U152" i="2"/>
  <c r="B151" i="7" s="1"/>
  <c r="U168" i="2"/>
  <c r="B167" i="7" s="1"/>
  <c r="U109" i="2"/>
  <c r="B108" i="7" s="1"/>
  <c r="U81" i="2"/>
  <c r="B80" i="7" s="1"/>
  <c r="U4" i="2"/>
  <c r="U103" i="2"/>
  <c r="B102" i="7" s="1"/>
  <c r="AF157" i="2"/>
  <c r="G156" i="7" s="1"/>
  <c r="AF102" i="2"/>
  <c r="G101" i="7" s="1"/>
  <c r="AF104" i="2"/>
  <c r="G103" i="7" s="1"/>
  <c r="AF54" i="2"/>
  <c r="G53" i="7" s="1"/>
  <c r="AQ6" i="2"/>
  <c r="L5" i="7" s="1"/>
  <c r="AF169" i="2"/>
  <c r="G168" i="7" s="1"/>
  <c r="AQ151" i="2"/>
  <c r="L150" i="7" s="1"/>
  <c r="U121" i="2"/>
  <c r="B120" i="7" s="1"/>
  <c r="AF153" i="2"/>
  <c r="G152" i="7" s="1"/>
  <c r="AQ184" i="2"/>
  <c r="AQ67" i="2"/>
  <c r="U69" i="2"/>
  <c r="B68" i="7" s="1"/>
  <c r="U67" i="2"/>
  <c r="U48" i="2"/>
  <c r="B47" i="7" s="1"/>
  <c r="AF61" i="2"/>
  <c r="G60" i="7" s="1"/>
  <c r="BB74" i="2"/>
  <c r="Q73" i="7" s="1"/>
  <c r="BB134" i="2"/>
  <c r="AF42" i="2"/>
  <c r="G41" i="7" s="1"/>
  <c r="AQ86" i="2"/>
  <c r="L85" i="7" s="1"/>
  <c r="AQ138" i="2"/>
  <c r="L137" i="7" s="1"/>
  <c r="AQ193" i="2"/>
  <c r="AQ123" i="2"/>
  <c r="L122" i="7" s="1"/>
  <c r="U176" i="2"/>
  <c r="B175" i="7" s="1"/>
  <c r="AF90" i="2"/>
  <c r="U159" i="2"/>
  <c r="B158" i="7" s="1"/>
  <c r="U85" i="2"/>
  <c r="B84" i="7" s="1"/>
  <c r="AQ175" i="2"/>
  <c r="L174" i="7" s="1"/>
  <c r="U140" i="2"/>
  <c r="B139" i="7" s="1"/>
  <c r="AQ83" i="2"/>
  <c r="L82" i="7" s="1"/>
  <c r="AF119" i="2"/>
  <c r="G118" i="7" s="1"/>
  <c r="AF59" i="2"/>
  <c r="G58" i="7" s="1"/>
  <c r="AQ74" i="2"/>
  <c r="L73" i="7" s="1"/>
  <c r="AF159" i="2"/>
  <c r="G158" i="7" s="1"/>
  <c r="AQ27" i="2"/>
  <c r="L26" i="7" s="1"/>
  <c r="U17" i="2"/>
  <c r="B16" i="7" s="1"/>
  <c r="U27" i="2"/>
  <c r="B26" i="7" s="1"/>
  <c r="AF33" i="2"/>
  <c r="G32" i="7" s="1"/>
  <c r="AF165" i="2"/>
  <c r="G164" i="7" s="1"/>
  <c r="AQ48" i="2"/>
  <c r="L47" i="7" s="1"/>
  <c r="BN8" i="2"/>
  <c r="AQ68" i="2"/>
  <c r="L67" i="7" s="1"/>
  <c r="AQ116" i="2"/>
  <c r="L115" i="7" s="1"/>
  <c r="BB164" i="2"/>
  <c r="Q163" i="7" s="1"/>
  <c r="U101" i="2"/>
  <c r="B100" i="7" s="1"/>
  <c r="AF83" i="2"/>
  <c r="G82" i="7" s="1"/>
  <c r="AF56" i="2"/>
  <c r="G55" i="7" s="1"/>
  <c r="AF29" i="2"/>
  <c r="G28" i="7" s="1"/>
  <c r="AF14" i="2"/>
  <c r="G13" i="7" s="1"/>
  <c r="AF158" i="2"/>
  <c r="G157" i="7" s="1"/>
  <c r="BB58" i="2"/>
  <c r="Q57" i="7" s="1"/>
  <c r="AF175" i="2"/>
  <c r="G174" i="7" s="1"/>
  <c r="AF26" i="2"/>
  <c r="G25" i="7" s="1"/>
  <c r="AF170" i="2"/>
  <c r="G169" i="7" s="1"/>
  <c r="AQ91" i="2"/>
  <c r="L90" i="7" s="1"/>
  <c r="BN89" i="2"/>
  <c r="V88" i="7" s="1"/>
  <c r="AQ70" i="2"/>
  <c r="L69" i="7" s="1"/>
  <c r="U172" i="2"/>
  <c r="B171" i="7" s="1"/>
  <c r="AF123" i="2"/>
  <c r="G122" i="7" s="1"/>
  <c r="AF116" i="2"/>
  <c r="G115" i="7" s="1"/>
  <c r="BB57" i="2"/>
  <c r="Q56" i="7" s="1"/>
  <c r="AQ53" i="2"/>
  <c r="L52" i="7" s="1"/>
  <c r="AQ96" i="2"/>
  <c r="L95" i="7" s="1"/>
  <c r="BB116" i="2"/>
  <c r="Q115" i="7" s="1"/>
  <c r="BN164" i="2"/>
  <c r="V163" i="7" s="1"/>
  <c r="AF86" i="2"/>
  <c r="G85" i="7" s="1"/>
  <c r="U41" i="2"/>
  <c r="B40" i="7" s="1"/>
  <c r="U71" i="2"/>
  <c r="B70" i="7" s="1"/>
  <c r="AQ122" i="2"/>
  <c r="L121" i="7" s="1"/>
  <c r="U91" i="2"/>
  <c r="B90" i="7" s="1"/>
  <c r="BB178" i="2"/>
  <c r="Q177" i="7" s="1"/>
  <c r="AF182" i="2"/>
  <c r="U49" i="2"/>
  <c r="B48" i="7" s="1"/>
  <c r="AF49" i="2"/>
  <c r="G48" i="7" s="1"/>
  <c r="AF85" i="2"/>
  <c r="G84" i="7" s="1"/>
  <c r="U97" i="2"/>
  <c r="B96" i="7" s="1"/>
  <c r="U181" i="2"/>
  <c r="B180" i="7" s="1"/>
  <c r="AF112" i="2"/>
  <c r="G111" i="7" s="1"/>
  <c r="BN136" i="2"/>
  <c r="V135" i="7" s="1"/>
  <c r="U36" i="2"/>
  <c r="B35" i="7" s="1"/>
  <c r="BB60" i="2"/>
  <c r="Q59" i="7" s="1"/>
  <c r="AF96" i="2"/>
  <c r="G95" i="7" s="1"/>
  <c r="AQ120" i="2"/>
  <c r="L119" i="7" s="1"/>
  <c r="BB180" i="2"/>
  <c r="Q179" i="7" s="1"/>
  <c r="AF107" i="2"/>
  <c r="G106" i="7" s="1"/>
  <c r="AF65" i="2"/>
  <c r="G64" i="7" s="1"/>
  <c r="U98" i="2"/>
  <c r="B97" i="7" s="1"/>
  <c r="AQ158" i="2"/>
  <c r="L157" i="7" s="1"/>
  <c r="AQ4" i="2"/>
  <c r="AF111" i="2"/>
  <c r="G110" i="7" s="1"/>
  <c r="AQ173" i="2"/>
  <c r="L172" i="7" s="1"/>
  <c r="U16" i="2"/>
  <c r="B15" i="7" s="1"/>
  <c r="AQ17" i="2"/>
  <c r="L16" i="7" s="1"/>
  <c r="AF89" i="2"/>
  <c r="G88" i="7" s="1"/>
  <c r="AQ8" i="2"/>
  <c r="BN28" i="2"/>
  <c r="V27" i="7" s="1"/>
  <c r="BN112" i="2"/>
  <c r="V111" i="7" s="1"/>
  <c r="BB148" i="2"/>
  <c r="Q147" i="7" s="1"/>
  <c r="BB184" i="2"/>
  <c r="AF6" i="2"/>
  <c r="G5" i="7" s="1"/>
  <c r="AQ129" i="2"/>
  <c r="L128" i="7" s="1"/>
  <c r="BN116" i="2"/>
  <c r="V115" i="7" s="1"/>
  <c r="AQ176" i="2"/>
  <c r="L175" i="7" s="1"/>
  <c r="AF122" i="2"/>
  <c r="G121" i="7" s="1"/>
  <c r="BB46" i="2"/>
  <c r="Q45" i="7" s="1"/>
  <c r="AF22" i="2"/>
  <c r="G21" i="7" s="1"/>
  <c r="AF25" i="2"/>
  <c r="G24" i="7" s="1"/>
  <c r="BB165" i="2"/>
  <c r="Q164" i="7" s="1"/>
  <c r="AQ85" i="2"/>
  <c r="L84" i="7" s="1"/>
  <c r="AQ100" i="2"/>
  <c r="L99" i="7" s="1"/>
  <c r="U28" i="2"/>
  <c r="B27" i="7" s="1"/>
  <c r="AF52" i="2"/>
  <c r="G51" i="7" s="1"/>
  <c r="U148" i="2"/>
  <c r="B147" i="7" s="1"/>
  <c r="AQ36" i="2"/>
  <c r="L35" i="7" s="1"/>
  <c r="BN60" i="2"/>
  <c r="V59" i="7" s="1"/>
  <c r="BN180" i="2"/>
  <c r="V179" i="7" s="1"/>
  <c r="AQ38" i="2"/>
  <c r="U112" i="2"/>
  <c r="B111" i="7" s="1"/>
  <c r="AQ33" i="2"/>
  <c r="L32" i="7" s="1"/>
  <c r="AQ62" i="2"/>
  <c r="L61" i="7" s="1"/>
  <c r="AQ89" i="2"/>
  <c r="L88" i="7" s="1"/>
  <c r="AF40" i="2"/>
  <c r="G39" i="7" s="1"/>
  <c r="BB76" i="2"/>
  <c r="AQ112" i="2"/>
  <c r="L111" i="7" s="1"/>
  <c r="AQ117" i="2"/>
  <c r="L116" i="7" s="1"/>
  <c r="AF177" i="2"/>
  <c r="G176" i="7" s="1"/>
  <c r="AQ80" i="2"/>
  <c r="L79" i="7" s="1"/>
  <c r="AQ128" i="2"/>
  <c r="L127" i="7" s="1"/>
  <c r="U142" i="2"/>
  <c r="B141" i="7" s="1"/>
  <c r="BB6" i="2"/>
  <c r="Q5" i="7" s="1"/>
  <c r="AQ107" i="2"/>
  <c r="L106" i="7" s="1"/>
  <c r="BB67" i="2"/>
  <c r="AF13" i="2"/>
  <c r="G12" i="7" s="1"/>
  <c r="BB93" i="2"/>
  <c r="Q92" i="7" s="1"/>
  <c r="U92" i="2"/>
  <c r="B91" i="7" s="1"/>
  <c r="U133" i="2"/>
  <c r="B132" i="7" s="1"/>
  <c r="AQ153" i="2"/>
  <c r="L152" i="7" s="1"/>
  <c r="U70" i="2"/>
  <c r="B69" i="7" s="1"/>
  <c r="U185" i="2"/>
  <c r="AF181" i="2"/>
  <c r="G180" i="7" s="1"/>
  <c r="BN45" i="2"/>
  <c r="V44" i="7" s="1"/>
  <c r="AF128" i="2"/>
  <c r="G127" i="7" s="1"/>
  <c r="AQ93" i="2"/>
  <c r="L92" i="7" s="1"/>
  <c r="AF87" i="2"/>
  <c r="G86" i="7" s="1"/>
  <c r="AF35" i="2"/>
  <c r="G34" i="7" s="1"/>
  <c r="AQ59" i="2"/>
  <c r="L58" i="7" s="1"/>
  <c r="BN83" i="2"/>
  <c r="V82" i="7" s="1"/>
  <c r="U119" i="2"/>
  <c r="B118" i="7" s="1"/>
  <c r="AF16" i="2"/>
  <c r="G15" i="7" s="1"/>
  <c r="AQ28" i="2"/>
  <c r="L27" i="7" s="1"/>
  <c r="U88" i="2"/>
  <c r="B87" i="7" s="1"/>
  <c r="AQ148" i="2"/>
  <c r="L147" i="7" s="1"/>
  <c r="AF72" i="2"/>
  <c r="G71" i="7" s="1"/>
  <c r="AQ41" i="2"/>
  <c r="L40" i="7" s="1"/>
  <c r="AF39" i="2"/>
  <c r="AF124" i="2"/>
  <c r="AQ160" i="2"/>
  <c r="L159" i="7" s="1"/>
  <c r="AQ105" i="2"/>
  <c r="L104" i="7" s="1"/>
  <c r="AQ186" i="2"/>
  <c r="AQ180" i="2"/>
  <c r="L179" i="7" s="1"/>
  <c r="AQ32" i="2"/>
  <c r="L31" i="7" s="1"/>
  <c r="AF55" i="2"/>
  <c r="G54" i="7" s="1"/>
  <c r="AQ163" i="2"/>
  <c r="L162" i="7" s="1"/>
  <c r="AF30" i="2"/>
  <c r="G29" i="7" s="1"/>
  <c r="AF121" i="2"/>
  <c r="G120" i="7" s="1"/>
  <c r="U177" i="2"/>
  <c r="B176" i="7" s="1"/>
  <c r="AQ46" i="2"/>
  <c r="L45" i="7" s="1"/>
  <c r="AF133" i="2"/>
  <c r="G132" i="7" s="1"/>
  <c r="U153" i="2"/>
  <c r="B152" i="7" s="1"/>
  <c r="AQ31" i="2"/>
  <c r="L30" i="7" s="1"/>
  <c r="AF50" i="2"/>
  <c r="G49" i="7" s="1"/>
  <c r="AQ42" i="2"/>
  <c r="L41" i="7" s="1"/>
  <c r="AF162" i="2"/>
  <c r="G161" i="7" s="1"/>
  <c r="AQ9" i="2"/>
  <c r="L8" i="7" s="1"/>
  <c r="AF69" i="2"/>
  <c r="G68" i="7" s="1"/>
  <c r="AQ87" i="2"/>
  <c r="L86" i="7" s="1"/>
  <c r="U35" i="2"/>
  <c r="B34" i="7" s="1"/>
  <c r="AQ95" i="2"/>
  <c r="AQ155" i="2"/>
  <c r="U179" i="2"/>
  <c r="B178" i="7" s="1"/>
  <c r="AQ136" i="2"/>
  <c r="L135" i="7" s="1"/>
  <c r="AF28" i="2"/>
  <c r="G27" i="7" s="1"/>
  <c r="U184" i="2"/>
  <c r="U192" i="2"/>
  <c r="AQ134" i="2"/>
  <c r="AQ29" i="2"/>
  <c r="L28" i="7" s="1"/>
  <c r="AF32" i="2"/>
  <c r="G31" i="7" s="1"/>
  <c r="AF97" i="2"/>
  <c r="G96" i="7" s="1"/>
  <c r="AQ79" i="2"/>
  <c r="L78" i="7" s="1"/>
  <c r="AQ39" i="2"/>
  <c r="BN87" i="2"/>
  <c r="V86" i="7" s="1"/>
  <c r="BN147" i="2"/>
  <c r="V146" i="7" s="1"/>
  <c r="BB29" i="2"/>
  <c r="Q28" i="7" s="1"/>
  <c r="U160" i="2"/>
  <c r="B159" i="7" s="1"/>
  <c r="AQ40" i="2"/>
  <c r="L39" i="7" s="1"/>
  <c r="AQ124" i="2"/>
  <c r="AQ55" i="2"/>
  <c r="L54" i="7" s="1"/>
  <c r="U94" i="2"/>
  <c r="B93" i="7" s="1"/>
  <c r="U30" i="2"/>
  <c r="B29" i="7" s="1"/>
  <c r="U151" i="2"/>
  <c r="B150" i="7" s="1"/>
  <c r="AF38" i="2"/>
  <c r="U78" i="2"/>
  <c r="U155" i="2"/>
  <c r="U5" i="2"/>
  <c r="B4" i="7" s="1"/>
  <c r="AQ104" i="2"/>
  <c r="L103" i="7" s="1"/>
  <c r="AF23" i="2"/>
  <c r="G22" i="7" s="1"/>
  <c r="AQ152" i="2"/>
  <c r="L151" i="7" s="1"/>
  <c r="AQ188" i="2"/>
  <c r="U111" i="2"/>
  <c r="B110" i="7" s="1"/>
  <c r="AF27" i="2"/>
  <c r="G26" i="7" s="1"/>
  <c r="AF11" i="2"/>
  <c r="G10" i="7" s="1"/>
  <c r="AQ35" i="2"/>
  <c r="L34" i="7" s="1"/>
  <c r="AF155" i="2"/>
  <c r="AQ179" i="2"/>
  <c r="L178" i="7" s="1"/>
  <c r="AF184" i="2"/>
  <c r="AQ12" i="2"/>
  <c r="L11" i="7" s="1"/>
  <c r="AQ72" i="2"/>
  <c r="L71" i="7" s="1"/>
  <c r="AQ192" i="2"/>
  <c r="AF77" i="2"/>
  <c r="G76" i="7" s="1"/>
  <c r="AQ182" i="2"/>
  <c r="AF92" i="2"/>
  <c r="G91" i="7" s="1"/>
  <c r="AF75" i="2"/>
  <c r="G74" i="7" s="1"/>
  <c r="AQ97" i="2"/>
  <c r="L96" i="7" s="1"/>
  <c r="BB112" i="2"/>
  <c r="Q111" i="7" s="1"/>
  <c r="BB51" i="2"/>
  <c r="Q50" i="7" s="1"/>
  <c r="BN99" i="2"/>
  <c r="V98" i="7" s="1"/>
  <c r="BB147" i="2"/>
  <c r="Q146" i="7" s="1"/>
  <c r="AF129" i="2"/>
  <c r="G128" i="7" s="1"/>
  <c r="AF64" i="2"/>
  <c r="G63" i="7" s="1"/>
  <c r="U125" i="2"/>
  <c r="B124" i="7" s="1"/>
  <c r="AF66" i="2"/>
  <c r="G65" i="7" s="1"/>
  <c r="AQ24" i="2"/>
  <c r="L23" i="7" s="1"/>
  <c r="U115" i="2"/>
  <c r="B114" i="7" s="1"/>
  <c r="AF18" i="2"/>
  <c r="G17" i="7" s="1"/>
  <c r="AQ78" i="2"/>
  <c r="AQ103" i="2"/>
  <c r="L102" i="7" s="1"/>
  <c r="AF193" i="2"/>
  <c r="U8" i="2"/>
  <c r="AF143" i="2"/>
  <c r="AF146" i="2"/>
  <c r="G145" i="7" s="1"/>
  <c r="AQ161" i="2"/>
  <c r="L160" i="7" s="1"/>
  <c r="AF80" i="2"/>
  <c r="G79" i="7" s="1"/>
  <c r="BN139" i="2"/>
  <c r="V138" i="7" s="1"/>
  <c r="AF109" i="2"/>
  <c r="G108" i="7" s="1"/>
  <c r="AQ81" i="2"/>
  <c r="L80" i="7" s="1"/>
  <c r="AQ60" i="2"/>
  <c r="L59" i="7" s="1"/>
  <c r="AF63" i="2"/>
  <c r="G62" i="7" s="1"/>
  <c r="AF99" i="2"/>
  <c r="G98" i="7" s="1"/>
  <c r="AQ171" i="2"/>
  <c r="L170" i="7" s="1"/>
  <c r="U11" i="2"/>
  <c r="B10" i="7" s="1"/>
  <c r="AF71" i="2"/>
  <c r="G70" i="7" s="1"/>
  <c r="AF95" i="2"/>
  <c r="AF131" i="2"/>
  <c r="G130" i="7" s="1"/>
  <c r="U124" i="2"/>
  <c r="AQ113" i="2"/>
  <c r="L112" i="7" s="1"/>
  <c r="U156" i="2"/>
  <c r="B155" i="7" s="1"/>
  <c r="AQ102" i="2"/>
  <c r="L101" i="7" s="1"/>
  <c r="U12" i="2"/>
  <c r="B11" i="7" s="1"/>
  <c r="BB135" i="2"/>
  <c r="Q134" i="7" s="1"/>
  <c r="AQ90" i="2"/>
  <c r="AQ50" i="2"/>
  <c r="L49" i="7" s="1"/>
  <c r="BN17" i="2"/>
  <c r="V16" i="7" s="1"/>
  <c r="AF137" i="2"/>
  <c r="G136" i="7" s="1"/>
  <c r="AQ88" i="2"/>
  <c r="L87" i="7" s="1"/>
  <c r="AQ51" i="2"/>
  <c r="L50" i="7" s="1"/>
  <c r="AQ21" i="2"/>
  <c r="L20" i="7" s="1"/>
  <c r="AQ44" i="2"/>
  <c r="L43" i="7" s="1"/>
  <c r="AQ92" i="2"/>
  <c r="L91" i="7" s="1"/>
  <c r="AF88" i="2"/>
  <c r="G87" i="7" s="1"/>
  <c r="AQ137" i="2"/>
  <c r="L136" i="7" s="1"/>
  <c r="U65" i="2"/>
  <c r="B64" i="7" s="1"/>
  <c r="AF172" i="2"/>
  <c r="G171" i="7" s="1"/>
  <c r="AQ115" i="2"/>
  <c r="L114" i="7" s="1"/>
  <c r="U18" i="2"/>
  <c r="B17" i="7" s="1"/>
  <c r="U174" i="2"/>
  <c r="B173" i="7" s="1"/>
  <c r="U7" i="2"/>
  <c r="B6" i="7" s="1"/>
  <c r="AQ26" i="2"/>
  <c r="L25" i="7" s="1"/>
  <c r="AQ125" i="2"/>
  <c r="L124" i="7" s="1"/>
  <c r="AF44" i="2"/>
  <c r="G43" i="7" s="1"/>
  <c r="U104" i="2"/>
  <c r="B103" i="7" s="1"/>
  <c r="AQ11" i="2"/>
  <c r="L10" i="7" s="1"/>
  <c r="AQ131" i="2"/>
  <c r="L130" i="7" s="1"/>
  <c r="AF191" i="2"/>
  <c r="AF190" i="2"/>
  <c r="AQ132" i="2"/>
  <c r="L131" i="7" s="1"/>
  <c r="AQ168" i="2"/>
  <c r="L167" i="7" s="1"/>
  <c r="U86" i="2"/>
  <c r="B85" i="7" s="1"/>
  <c r="AQ156" i="2"/>
  <c r="L155" i="7" s="1"/>
  <c r="BB50" i="2"/>
  <c r="Q49" i="7" s="1"/>
  <c r="AQ65" i="2"/>
  <c r="L64" i="7" s="1"/>
  <c r="AQ111" i="2"/>
  <c r="L110" i="7" s="1"/>
  <c r="AQ159" i="2"/>
  <c r="L158" i="7" s="1"/>
  <c r="AF5" i="2"/>
  <c r="G4" i="7" s="1"/>
  <c r="AQ16" i="2"/>
  <c r="L15" i="7" s="1"/>
  <c r="AF136" i="2"/>
  <c r="G135" i="7" s="1"/>
  <c r="AQ172" i="2"/>
  <c r="L171" i="7" s="1"/>
  <c r="AQ154" i="2"/>
  <c r="L153" i="7" s="1"/>
  <c r="BN21" i="2"/>
  <c r="V20" i="7" s="1"/>
  <c r="AQ18" i="2"/>
  <c r="L17" i="7" s="1"/>
  <c r="AQ174" i="2"/>
  <c r="L173" i="7" s="1"/>
  <c r="U23" i="2"/>
  <c r="B22" i="7" s="1"/>
  <c r="AQ164" i="2"/>
  <c r="L163" i="7" s="1"/>
  <c r="AQ43" i="2"/>
  <c r="U39" i="2"/>
  <c r="U108" i="2"/>
  <c r="B107" i="7" s="1"/>
  <c r="U89" i="2"/>
  <c r="B88" i="7" s="1"/>
  <c r="AF15" i="2"/>
  <c r="G14" i="7" s="1"/>
  <c r="AQ147" i="2"/>
  <c r="L146" i="7" s="1"/>
  <c r="AQ126" i="2"/>
  <c r="L125" i="7" s="1"/>
  <c r="AQ5" i="2"/>
  <c r="L4" i="7" s="1"/>
  <c r="AF114" i="2"/>
  <c r="G113" i="7" s="1"/>
  <c r="U138" i="2"/>
  <c r="B137" i="7" s="1"/>
  <c r="AQ49" i="2"/>
  <c r="L48" i="7" s="1"/>
  <c r="AQ162" i="2"/>
  <c r="L161" i="7" s="1"/>
  <c r="M161" i="7" s="1"/>
  <c r="BB31" i="2"/>
  <c r="Q30" i="7" s="1"/>
  <c r="AQ127" i="2"/>
  <c r="L126" i="7" s="1"/>
  <c r="U83" i="2"/>
  <c r="B82" i="7" s="1"/>
  <c r="AQ110" i="2"/>
  <c r="L109" i="7" s="1"/>
  <c r="U149" i="2"/>
  <c r="B148" i="7" s="1"/>
  <c r="AF62" i="2"/>
  <c r="G61" i="7" s="1"/>
  <c r="H61" i="7" s="1"/>
  <c r="AF47" i="2"/>
  <c r="G46" i="7" s="1"/>
  <c r="U143" i="2"/>
  <c r="AF147" i="2"/>
  <c r="G146" i="7" s="1"/>
  <c r="AQ183" i="2"/>
  <c r="L182" i="7" s="1"/>
  <c r="U47" i="2"/>
  <c r="B46" i="7" s="1"/>
  <c r="AF167" i="2"/>
  <c r="G166" i="7" s="1"/>
  <c r="U74" i="2"/>
  <c r="B73" i="7" s="1"/>
  <c r="BN149" i="2"/>
  <c r="V148" i="7" s="1"/>
  <c r="AQ15" i="2"/>
  <c r="L14" i="7" s="1"/>
  <c r="AQ170" i="2"/>
  <c r="L169" i="7" s="1"/>
  <c r="AQ66" i="2"/>
  <c r="L65" i="7" s="1"/>
  <c r="U186" i="2"/>
  <c r="AQ19" i="2"/>
  <c r="L18" i="7" s="1"/>
  <c r="U34" i="2"/>
  <c r="BN162" i="2"/>
  <c r="V161" i="7" s="1"/>
  <c r="BB127" i="2"/>
  <c r="Q126" i="7" s="1"/>
  <c r="AQ108" i="2"/>
  <c r="L107" i="7" s="1"/>
  <c r="BB146" i="2"/>
  <c r="Q145" i="7" s="1"/>
  <c r="BB141" i="2"/>
  <c r="Q140" i="7" s="1"/>
  <c r="U130" i="2"/>
  <c r="B129" i="7" s="1"/>
  <c r="BB42" i="2"/>
  <c r="Q41" i="7" s="1"/>
  <c r="BB45" i="2"/>
  <c r="Q44" i="7" s="1"/>
  <c r="AF103" i="2"/>
  <c r="G102" i="7" s="1"/>
  <c r="BN97" i="2"/>
  <c r="V96" i="7" s="1"/>
  <c r="BB14" i="2"/>
  <c r="Q13" i="7" s="1"/>
  <c r="BN146" i="2"/>
  <c r="V145" i="7" s="1"/>
  <c r="AF81" i="2"/>
  <c r="G80" i="7" s="1"/>
  <c r="BB68" i="2"/>
  <c r="Q67" i="7" s="1"/>
  <c r="AQ106" i="2"/>
  <c r="L105" i="7" s="1"/>
  <c r="BN141" i="2"/>
  <c r="V140" i="7" s="1"/>
  <c r="BN154" i="2"/>
  <c r="V153" i="7" s="1"/>
  <c r="BN58" i="2"/>
  <c r="V57" i="7" s="1"/>
  <c r="BN165" i="2"/>
  <c r="V164" i="7" s="1"/>
  <c r="W164" i="7" s="1"/>
  <c r="BB59" i="2"/>
  <c r="Q58" i="7" s="1"/>
  <c r="AF12" i="2"/>
  <c r="G11" i="7" s="1"/>
  <c r="H11" i="7" s="1"/>
  <c r="BB61" i="2"/>
  <c r="Q60" i="7" s="1"/>
  <c r="BN74" i="2"/>
  <c r="V73" i="7" s="1"/>
  <c r="BN50" i="2"/>
  <c r="V49" i="7" s="1"/>
  <c r="BN68" i="2"/>
  <c r="V67" i="7" s="1"/>
  <c r="BB162" i="2"/>
  <c r="Q161" i="7" s="1"/>
  <c r="U43" i="2"/>
  <c r="BB95" i="2"/>
  <c r="AF192" i="2"/>
  <c r="BN51" i="2"/>
  <c r="V50" i="7" s="1"/>
  <c r="BN29" i="2"/>
  <c r="V28" i="7" s="1"/>
  <c r="AF140" i="2"/>
  <c r="G139" i="7" s="1"/>
  <c r="AQ178" i="2"/>
  <c r="L177" i="7" s="1"/>
  <c r="BN20" i="2"/>
  <c r="V19" i="7" s="1"/>
  <c r="BB176" i="2"/>
  <c r="Q175" i="7" s="1"/>
  <c r="AQ34" i="2"/>
  <c r="BN93" i="2"/>
  <c r="V92" i="7" s="1"/>
  <c r="U46" i="2"/>
  <c r="B45" i="7" s="1"/>
  <c r="U154" i="2"/>
  <c r="B153" i="7" s="1"/>
  <c r="BN78" i="2"/>
  <c r="BN103" i="2"/>
  <c r="V102" i="7" s="1"/>
  <c r="AF118" i="2"/>
  <c r="G117" i="7" s="1"/>
  <c r="BB33" i="2"/>
  <c r="Q32" i="7" s="1"/>
  <c r="U178" i="2"/>
  <c r="B177" i="7" s="1"/>
  <c r="BB82" i="2"/>
  <c r="Q81" i="7" s="1"/>
  <c r="U173" i="2"/>
  <c r="B172" i="7" s="1"/>
  <c r="AQ71" i="2"/>
  <c r="L70" i="7" s="1"/>
  <c r="M70" i="7" s="1"/>
  <c r="BB81" i="2"/>
  <c r="Q80" i="7" s="1"/>
  <c r="BN35" i="2"/>
  <c r="V34" i="7" s="1"/>
  <c r="BB179" i="2"/>
  <c r="Q178" i="7" s="1"/>
  <c r="AF19" i="2"/>
  <c r="G18" i="7" s="1"/>
  <c r="AF79" i="2"/>
  <c r="G78" i="7" s="1"/>
  <c r="BB12" i="2"/>
  <c r="Q11" i="7" s="1"/>
  <c r="BN36" i="2"/>
  <c r="V35" i="7" s="1"/>
  <c r="BB96" i="2"/>
  <c r="Q95" i="7" s="1"/>
  <c r="BB132" i="2"/>
  <c r="Q131" i="7" s="1"/>
  <c r="BN156" i="2"/>
  <c r="V155" i="7" s="1"/>
  <c r="AF117" i="2"/>
  <c r="G116" i="7" s="1"/>
  <c r="AF8" i="2"/>
  <c r="AF149" i="2"/>
  <c r="G148" i="7" s="1"/>
  <c r="BB37" i="2"/>
  <c r="Q36" i="7" s="1"/>
  <c r="BN73" i="2"/>
  <c r="V72" i="7" s="1"/>
  <c r="BB109" i="2"/>
  <c r="Q108" i="7" s="1"/>
  <c r="BB145" i="2"/>
  <c r="Q144" i="7" s="1"/>
  <c r="BB181" i="2"/>
  <c r="Q180" i="7" s="1"/>
  <c r="AF174" i="2"/>
  <c r="G173" i="7" s="1"/>
  <c r="BB158" i="2"/>
  <c r="Q157" i="7" s="1"/>
  <c r="U136" i="2"/>
  <c r="B135" i="7" s="1"/>
  <c r="BB170" i="2"/>
  <c r="Q169" i="7" s="1"/>
  <c r="BB125" i="2"/>
  <c r="Q124" i="7" s="1"/>
  <c r="BB15" i="2"/>
  <c r="Q14" i="7" s="1"/>
  <c r="BB111" i="2"/>
  <c r="Q110" i="7" s="1"/>
  <c r="BN159" i="2"/>
  <c r="V158" i="7" s="1"/>
  <c r="AF161" i="2"/>
  <c r="G160" i="7" s="1"/>
  <c r="BB77" i="2"/>
  <c r="Q76" i="7" s="1"/>
  <c r="BN40" i="2"/>
  <c r="V39" i="7" s="1"/>
  <c r="BN124" i="2"/>
  <c r="BN160" i="2"/>
  <c r="V159" i="7" s="1"/>
  <c r="BN101" i="2"/>
  <c r="V100" i="7" s="1"/>
  <c r="U64" i="2"/>
  <c r="B63" i="7" s="1"/>
  <c r="AF9" i="2"/>
  <c r="G8" i="7" s="1"/>
  <c r="AF45" i="2"/>
  <c r="G44" i="7" s="1"/>
  <c r="BB80" i="2"/>
  <c r="Q79" i="7" s="1"/>
  <c r="BB128" i="2"/>
  <c r="Q127" i="7" s="1"/>
  <c r="BN176" i="2"/>
  <c r="V175" i="7" s="1"/>
  <c r="U170" i="2"/>
  <c r="B169" i="7" s="1"/>
  <c r="BB30" i="2"/>
  <c r="Q29" i="7" s="1"/>
  <c r="R29" i="7" s="1"/>
  <c r="BB138" i="2"/>
  <c r="Q137" i="7" s="1"/>
  <c r="AQ167" i="2"/>
  <c r="L166" i="7" s="1"/>
  <c r="AF142" i="2"/>
  <c r="G141" i="7" s="1"/>
  <c r="BB21" i="2"/>
  <c r="Q20" i="7" s="1"/>
  <c r="U117" i="2"/>
  <c r="B116" i="7" s="1"/>
  <c r="BN46" i="2"/>
  <c r="V45" i="7" s="1"/>
  <c r="BN18" i="2"/>
  <c r="V17" i="7" s="1"/>
  <c r="BB174" i="2"/>
  <c r="Q173" i="7" s="1"/>
  <c r="BB153" i="2"/>
  <c r="Q152" i="7" s="1"/>
  <c r="AQ94" i="2"/>
  <c r="L93" i="7" s="1"/>
  <c r="M93" i="7" s="1"/>
  <c r="AF178" i="2"/>
  <c r="G177" i="7" s="1"/>
  <c r="BN90" i="2"/>
  <c r="BN31" i="2"/>
  <c r="V30" i="7" s="1"/>
  <c r="U175" i="2"/>
  <c r="B174" i="7" s="1"/>
  <c r="BN82" i="2"/>
  <c r="V81" i="7" s="1"/>
  <c r="U63" i="2"/>
  <c r="B62" i="7" s="1"/>
  <c r="AF20" i="2"/>
  <c r="G19" i="7" s="1"/>
  <c r="BB43" i="2"/>
  <c r="U187" i="2"/>
  <c r="AQ118" i="2"/>
  <c r="L117" i="7" s="1"/>
  <c r="U72" i="2"/>
  <c r="B71" i="7" s="1"/>
  <c r="BB35" i="2"/>
  <c r="Q34" i="7" s="1"/>
  <c r="BB155" i="2"/>
  <c r="AQ133" i="2"/>
  <c r="L132" i="7" s="1"/>
  <c r="AF48" i="2"/>
  <c r="G47" i="7" s="1"/>
  <c r="BN96" i="2"/>
  <c r="V95" i="7" s="1"/>
  <c r="AF132" i="2"/>
  <c r="G131" i="7" s="1"/>
  <c r="AF168" i="2"/>
  <c r="G167" i="7" s="1"/>
  <c r="AF51" i="2"/>
  <c r="G50" i="7" s="1"/>
  <c r="BB73" i="2"/>
  <c r="Q72" i="7" s="1"/>
  <c r="BN109" i="2"/>
  <c r="V108" i="7" s="1"/>
  <c r="BN145" i="2"/>
  <c r="V144" i="7" s="1"/>
  <c r="BN181" i="2"/>
  <c r="V180" i="7" s="1"/>
  <c r="BB38" i="2"/>
  <c r="BN98" i="2"/>
  <c r="V97" i="7" s="1"/>
  <c r="BN158" i="2"/>
  <c r="V157" i="7" s="1"/>
  <c r="BB44" i="2"/>
  <c r="Q43" i="7" s="1"/>
  <c r="BB86" i="2"/>
  <c r="Q85" i="7" s="1"/>
  <c r="BN170" i="2"/>
  <c r="V169" i="7" s="1"/>
  <c r="AQ73" i="2"/>
  <c r="L72" i="7" s="1"/>
  <c r="BB63" i="2"/>
  <c r="Q62" i="7" s="1"/>
  <c r="BN111" i="2"/>
  <c r="V110" i="7" s="1"/>
  <c r="BB88" i="2"/>
  <c r="Q87" i="7" s="1"/>
  <c r="R87" i="7" s="1"/>
  <c r="BB124" i="2"/>
  <c r="BB32" i="2"/>
  <c r="Q31" i="7" s="1"/>
  <c r="BN80" i="2"/>
  <c r="V79" i="7" s="1"/>
  <c r="BN128" i="2"/>
  <c r="V127" i="7" s="1"/>
  <c r="AQ82" i="2"/>
  <c r="L81" i="7" s="1"/>
  <c r="U166" i="2"/>
  <c r="B165" i="7" s="1"/>
  <c r="BN30" i="2"/>
  <c r="V29" i="7" s="1"/>
  <c r="BN138" i="2"/>
  <c r="V137" i="7" s="1"/>
  <c r="BB115" i="2"/>
  <c r="Q114" i="7" s="1"/>
  <c r="BB177" i="2"/>
  <c r="Q176" i="7" s="1"/>
  <c r="AF106" i="2"/>
  <c r="G105" i="7" s="1"/>
  <c r="U45" i="2"/>
  <c r="B44" i="7" s="1"/>
  <c r="BB18" i="2"/>
  <c r="Q17" i="7" s="1"/>
  <c r="U114" i="2"/>
  <c r="B113" i="7" s="1"/>
  <c r="BN174" i="2"/>
  <c r="V173" i="7" s="1"/>
  <c r="BB7" i="2"/>
  <c r="Q6" i="7" s="1"/>
  <c r="BB151" i="2"/>
  <c r="Q150" i="7" s="1"/>
  <c r="BN153" i="2"/>
  <c r="V152" i="7" s="1"/>
  <c r="AF10" i="2"/>
  <c r="G9" i="7" s="1"/>
  <c r="BB94" i="2"/>
  <c r="Q93" i="7" s="1"/>
  <c r="BB175" i="2"/>
  <c r="Q174" i="7" s="1"/>
  <c r="BB142" i="2"/>
  <c r="Q141" i="7" s="1"/>
  <c r="U158" i="2"/>
  <c r="B157" i="7" s="1"/>
  <c r="BN43" i="2"/>
  <c r="AF46" i="2"/>
  <c r="G45" i="7" s="1"/>
  <c r="U9" i="2"/>
  <c r="B8" i="7" s="1"/>
  <c r="BN81" i="2"/>
  <c r="V80" i="7" s="1"/>
  <c r="U50" i="2"/>
  <c r="B49" i="7" s="1"/>
  <c r="BB118" i="2"/>
  <c r="Q117" i="7" s="1"/>
  <c r="U147" i="2"/>
  <c r="B146" i="7" s="1"/>
  <c r="BB11" i="2"/>
  <c r="Q10" i="7" s="1"/>
  <c r="BN95" i="2"/>
  <c r="BN155" i="2"/>
  <c r="AQ61" i="2"/>
  <c r="L60" i="7" s="1"/>
  <c r="M60" i="7" s="1"/>
  <c r="AF115" i="2"/>
  <c r="G114" i="7" s="1"/>
  <c r="BN12" i="2"/>
  <c r="V11" i="7" s="1"/>
  <c r="BB72" i="2"/>
  <c r="Q71" i="7" s="1"/>
  <c r="BB108" i="2"/>
  <c r="Q107" i="7" s="1"/>
  <c r="BB192" i="2"/>
  <c r="BN102" i="2"/>
  <c r="V101" i="7" s="1"/>
  <c r="BN33" i="2"/>
  <c r="V32" i="7" s="1"/>
  <c r="AF43" i="2"/>
  <c r="BB120" i="2"/>
  <c r="Q119" i="7" s="1"/>
  <c r="BN14" i="2"/>
  <c r="V13" i="7" s="1"/>
  <c r="AF93" i="2"/>
  <c r="G92" i="7" s="1"/>
  <c r="H92" i="7" s="1"/>
  <c r="BB99" i="2"/>
  <c r="Q98" i="7" s="1"/>
  <c r="BB40" i="2"/>
  <c r="Q39" i="7" s="1"/>
  <c r="BB78" i="2"/>
  <c r="BN178" i="2"/>
  <c r="V177" i="7" s="1"/>
  <c r="BB139" i="2"/>
  <c r="Q138" i="7" s="1"/>
  <c r="BN119" i="2"/>
  <c r="V118" i="7" s="1"/>
  <c r="BB36" i="2"/>
  <c r="Q35" i="7" s="1"/>
  <c r="BN120" i="2"/>
  <c r="V119" i="7" s="1"/>
  <c r="U38" i="2"/>
  <c r="BN65" i="2"/>
  <c r="V64" i="7" s="1"/>
  <c r="AF176" i="2"/>
  <c r="G175" i="7" s="1"/>
  <c r="BB101" i="2"/>
  <c r="Q100" i="7" s="1"/>
  <c r="U182" i="2"/>
  <c r="BN15" i="2"/>
  <c r="V14" i="7" s="1"/>
  <c r="BB171" i="2"/>
  <c r="Q170" i="7" s="1"/>
  <c r="BB137" i="2"/>
  <c r="Q136" i="7" s="1"/>
  <c r="BB92" i="2"/>
  <c r="Q91" i="7" s="1"/>
  <c r="AF70" i="2"/>
  <c r="G69" i="7" s="1"/>
  <c r="BN7" i="2"/>
  <c r="V6" i="7" s="1"/>
  <c r="U126" i="2"/>
  <c r="B125" i="7" s="1"/>
  <c r="U53" i="2"/>
  <c r="B52" i="7" s="1"/>
  <c r="U122" i="2"/>
  <c r="B121" i="7" s="1"/>
  <c r="U90" i="2"/>
  <c r="BN172" i="2"/>
  <c r="V171" i="7" s="1"/>
  <c r="BN137" i="2"/>
  <c r="V136" i="7" s="1"/>
  <c r="U118" i="2"/>
  <c r="B117" i="7" s="1"/>
  <c r="U163" i="2"/>
  <c r="B162" i="7" s="1"/>
  <c r="BB70" i="2"/>
  <c r="Q69" i="7" s="1"/>
  <c r="BN69" i="2"/>
  <c r="V68" i="7" s="1"/>
  <c r="AQ119" i="2"/>
  <c r="L118" i="7" s="1"/>
  <c r="U14" i="2"/>
  <c r="B13" i="7" s="1"/>
  <c r="BB9" i="2"/>
  <c r="Q8" i="7" s="1"/>
  <c r="AF164" i="2"/>
  <c r="G163" i="7" s="1"/>
  <c r="BB85" i="2"/>
  <c r="Q84" i="7" s="1"/>
  <c r="BB121" i="2"/>
  <c r="Q120" i="7" s="1"/>
  <c r="BB157" i="2"/>
  <c r="Q156" i="7" s="1"/>
  <c r="BN193" i="2"/>
  <c r="BB110" i="2"/>
  <c r="Q109" i="7" s="1"/>
  <c r="BB182" i="2"/>
  <c r="BN41" i="2"/>
  <c r="V40" i="7" s="1"/>
  <c r="BB188" i="2"/>
  <c r="BB26" i="2"/>
  <c r="Q25" i="7" s="1"/>
  <c r="BB4" i="2"/>
  <c r="BB173" i="2"/>
  <c r="Q172" i="7" s="1"/>
  <c r="AQ121" i="2"/>
  <c r="L120" i="7" s="1"/>
  <c r="BB27" i="2"/>
  <c r="Q26" i="7" s="1"/>
  <c r="BB75" i="2"/>
  <c r="Q74" i="7" s="1"/>
  <c r="BN123" i="2"/>
  <c r="V122" i="7" s="1"/>
  <c r="BN113" i="2"/>
  <c r="V112" i="7" s="1"/>
  <c r="AF173" i="2"/>
  <c r="G172" i="7" s="1"/>
  <c r="BN16" i="2"/>
  <c r="V15" i="7" s="1"/>
  <c r="BN52" i="2"/>
  <c r="V51" i="7" s="1"/>
  <c r="BB172" i="2"/>
  <c r="Q171" i="7" s="1"/>
  <c r="AF105" i="2"/>
  <c r="G104" i="7" s="1"/>
  <c r="H104" i="7" s="1"/>
  <c r="AF21" i="2"/>
  <c r="G20" i="7" s="1"/>
  <c r="BN44" i="2"/>
  <c r="V43" i="7" s="1"/>
  <c r="BN92" i="2"/>
  <c r="V91" i="7" s="1"/>
  <c r="BB66" i="2"/>
  <c r="Q65" i="7" s="1"/>
  <c r="U19" i="2"/>
  <c r="B18" i="7" s="1"/>
  <c r="AF166" i="2"/>
  <c r="G165" i="7" s="1"/>
  <c r="BN117" i="2"/>
  <c r="V116" i="7" s="1"/>
  <c r="W116" i="7" s="1"/>
  <c r="BB106" i="2"/>
  <c r="Q105" i="7" s="1"/>
  <c r="BN54" i="2"/>
  <c r="V53" i="7" s="1"/>
  <c r="W53" i="7" s="1"/>
  <c r="BN114" i="2"/>
  <c r="V113" i="7" s="1"/>
  <c r="U55" i="2"/>
  <c r="B54" i="7" s="1"/>
  <c r="U105" i="2"/>
  <c r="B104" i="7" s="1"/>
  <c r="BB189" i="2"/>
  <c r="BN10" i="2"/>
  <c r="V9" i="7" s="1"/>
  <c r="AF130" i="2"/>
  <c r="G129" i="7" s="1"/>
  <c r="BB79" i="2"/>
  <c r="Q78" i="7" s="1"/>
  <c r="AF34" i="2"/>
  <c r="BN142" i="2"/>
  <c r="V141" i="7" s="1"/>
  <c r="U134" i="2"/>
  <c r="BB91" i="2"/>
  <c r="Q90" i="7" s="1"/>
  <c r="BN129" i="2"/>
  <c r="V128" i="7" s="1"/>
  <c r="BB22" i="2"/>
  <c r="Q21" i="7" s="1"/>
  <c r="BB47" i="2"/>
  <c r="Q46" i="7" s="1"/>
  <c r="BN191" i="2"/>
  <c r="AF31" i="2"/>
  <c r="G30" i="7" s="1"/>
  <c r="AF91" i="2"/>
  <c r="G90" i="7" s="1"/>
  <c r="AF187" i="2"/>
  <c r="BN48" i="2"/>
  <c r="V47" i="7" s="1"/>
  <c r="U84" i="2"/>
  <c r="B83" i="7" s="1"/>
  <c r="AF144" i="2"/>
  <c r="G143" i="7" s="1"/>
  <c r="BN168" i="2"/>
  <c r="V167" i="7" s="1"/>
  <c r="BN53" i="2"/>
  <c r="V52" i="7" s="1"/>
  <c r="U29" i="2"/>
  <c r="B28" i="7" s="1"/>
  <c r="U10" i="2"/>
  <c r="B9" i="7" s="1"/>
  <c r="BB65" i="2"/>
  <c r="Q64" i="7" s="1"/>
  <c r="AQ145" i="2"/>
  <c r="L144" i="7" s="1"/>
  <c r="M144" i="7" s="1"/>
  <c r="BB159" i="2"/>
  <c r="Q158" i="7" s="1"/>
  <c r="U77" i="2"/>
  <c r="B76" i="7" s="1"/>
  <c r="BN76" i="2"/>
  <c r="BB103" i="2"/>
  <c r="Q102" i="7" s="1"/>
  <c r="U31" i="2"/>
  <c r="B30" i="7" s="1"/>
  <c r="U96" i="2"/>
  <c r="B95" i="7" s="1"/>
  <c r="BN59" i="2"/>
  <c r="V58" i="7" s="1"/>
  <c r="AQ25" i="2"/>
  <c r="L24" i="7" s="1"/>
  <c r="M24" i="7" s="1"/>
  <c r="BB160" i="2"/>
  <c r="Q159" i="7" s="1"/>
  <c r="AF73" i="2"/>
  <c r="G72" i="7" s="1"/>
  <c r="H72" i="7" s="1"/>
  <c r="BN188" i="2"/>
  <c r="AQ130" i="2"/>
  <c r="L129" i="7" s="1"/>
  <c r="BN177" i="2"/>
  <c r="V176" i="7" s="1"/>
  <c r="BB114" i="2"/>
  <c r="Q113" i="7" s="1"/>
  <c r="BB69" i="2"/>
  <c r="Q68" i="7" s="1"/>
  <c r="BN175" i="2"/>
  <c r="V174" i="7" s="1"/>
  <c r="BN118" i="2"/>
  <c r="V117" i="7" s="1"/>
  <c r="BN192" i="2"/>
  <c r="AF141" i="2"/>
  <c r="G140" i="7" s="1"/>
  <c r="H140" i="7" s="1"/>
  <c r="U62" i="2"/>
  <c r="B61" i="7" s="1"/>
  <c r="BB41" i="2"/>
  <c r="Q40" i="7" s="1"/>
  <c r="U137" i="2"/>
  <c r="B136" i="7" s="1"/>
  <c r="BN171" i="2"/>
  <c r="V170" i="7" s="1"/>
  <c r="BB113" i="2"/>
  <c r="Q112" i="7" s="1"/>
  <c r="BB16" i="2"/>
  <c r="Q15" i="7" s="1"/>
  <c r="BB136" i="2"/>
  <c r="Q135" i="7" s="1"/>
  <c r="AF189" i="2"/>
  <c r="BB117" i="2"/>
  <c r="Q116" i="7" s="1"/>
  <c r="U82" i="2"/>
  <c r="B81" i="7" s="1"/>
  <c r="BN126" i="2"/>
  <c r="V125" i="7" s="1"/>
  <c r="AQ142" i="2"/>
  <c r="L141" i="7" s="1"/>
  <c r="U171" i="2"/>
  <c r="B170" i="7" s="1"/>
  <c r="BB187" i="2"/>
  <c r="BN85" i="2"/>
  <c r="V84" i="7" s="1"/>
  <c r="BN157" i="2"/>
  <c r="V156" i="7" s="1"/>
  <c r="BB62" i="2"/>
  <c r="Q61" i="7" s="1"/>
  <c r="BN110" i="2"/>
  <c r="V109" i="7" s="1"/>
  <c r="BN182" i="2"/>
  <c r="BB89" i="2"/>
  <c r="Q88" i="7" s="1"/>
  <c r="BB122" i="2"/>
  <c r="Q121" i="7" s="1"/>
  <c r="BN4" i="2"/>
  <c r="BN173" i="2"/>
  <c r="V172" i="7" s="1"/>
  <c r="W172" i="7" s="1"/>
  <c r="BN27" i="2"/>
  <c r="V26" i="7" s="1"/>
  <c r="BN75" i="2"/>
  <c r="V74" i="7" s="1"/>
  <c r="BB183" i="2"/>
  <c r="Q182" i="7" s="1"/>
  <c r="BB100" i="2"/>
  <c r="Q99" i="7" s="1"/>
  <c r="BB185" i="2"/>
  <c r="BB152" i="2"/>
  <c r="Q151" i="7" s="1"/>
  <c r="U15" i="2"/>
  <c r="B14" i="7" s="1"/>
  <c r="U58" i="2"/>
  <c r="B57" i="7" s="1"/>
  <c r="U6" i="2"/>
  <c r="B5" i="7" s="1"/>
  <c r="BN66" i="2"/>
  <c r="V65" i="7" s="1"/>
  <c r="W65" i="7" s="1"/>
  <c r="BB186" i="2"/>
  <c r="BB19" i="2"/>
  <c r="Q18" i="7" s="1"/>
  <c r="BB163" i="2"/>
  <c r="Q162" i="7" s="1"/>
  <c r="BN57" i="2"/>
  <c r="V56" i="7" s="1"/>
  <c r="U141" i="2"/>
  <c r="B140" i="7" s="1"/>
  <c r="U22" i="2"/>
  <c r="B21" i="7" s="1"/>
  <c r="U190" i="2"/>
  <c r="U110" i="2"/>
  <c r="B109" i="7" s="1"/>
  <c r="AF94" i="2"/>
  <c r="G93" i="7" s="1"/>
  <c r="BN189" i="2"/>
  <c r="BB130" i="2"/>
  <c r="Q129" i="7" s="1"/>
  <c r="U42" i="2"/>
  <c r="B41" i="7" s="1"/>
  <c r="BB126" i="2"/>
  <c r="Q125" i="7" s="1"/>
  <c r="BN79" i="2"/>
  <c r="V78" i="7" s="1"/>
  <c r="AQ190" i="2"/>
  <c r="U99" i="2"/>
  <c r="B98" i="7" s="1"/>
  <c r="BN91" i="2"/>
  <c r="V90" i="7" s="1"/>
  <c r="BN9" i="2"/>
  <c r="V8" i="7" s="1"/>
  <c r="U165" i="2"/>
  <c r="B164" i="7" s="1"/>
  <c r="AQ22" i="2"/>
  <c r="L21" i="7" s="1"/>
  <c r="BB166" i="2"/>
  <c r="Q165" i="7" s="1"/>
  <c r="R165" i="7" s="1"/>
  <c r="U24" i="2"/>
  <c r="B23" i="7" s="1"/>
  <c r="BN47" i="2"/>
  <c r="V46" i="7" s="1"/>
  <c r="BB107" i="2"/>
  <c r="Q106" i="7" s="1"/>
  <c r="BB167" i="2"/>
  <c r="Q166" i="7" s="1"/>
  <c r="AQ109" i="2"/>
  <c r="L108" i="7" s="1"/>
  <c r="AF67" i="2"/>
  <c r="AF60" i="2"/>
  <c r="G59" i="7" s="1"/>
  <c r="BN108" i="2"/>
  <c r="V107" i="7" s="1"/>
  <c r="W107" i="7" s="1"/>
  <c r="U144" i="2"/>
  <c r="B143" i="7" s="1"/>
  <c r="AF180" i="2"/>
  <c r="G179" i="7" s="1"/>
  <c r="BB102" i="2"/>
  <c r="Q101" i="7" s="1"/>
  <c r="BB154" i="2"/>
  <c r="Q153" i="7" s="1"/>
  <c r="BN150" i="2"/>
  <c r="V149" i="7" s="1"/>
  <c r="BN105" i="2"/>
  <c r="V104" i="7" s="1"/>
  <c r="BN190" i="2"/>
  <c r="BN143" i="2"/>
  <c r="U76" i="2"/>
  <c r="AF156" i="2"/>
  <c r="G155" i="7" s="1"/>
  <c r="BN134" i="2"/>
  <c r="BB20" i="2"/>
  <c r="Q19" i="7" s="1"/>
  <c r="R19" i="7" s="1"/>
  <c r="BN67" i="2"/>
  <c r="AF82" i="2"/>
  <c r="G81" i="7" s="1"/>
  <c r="BN70" i="2"/>
  <c r="V69" i="7" s="1"/>
  <c r="W69" i="7" s="1"/>
  <c r="BB119" i="2"/>
  <c r="Q118" i="7" s="1"/>
  <c r="AF139" i="2"/>
  <c r="G138" i="7" s="1"/>
  <c r="BB25" i="2"/>
  <c r="Q24" i="7" s="1"/>
  <c r="U21" i="2"/>
  <c r="B20" i="7" s="1"/>
  <c r="BB90" i="2"/>
  <c r="U26" i="2"/>
  <c r="B25" i="7" s="1"/>
  <c r="BB156" i="2"/>
  <c r="Q155" i="7" s="1"/>
  <c r="BN37" i="2"/>
  <c r="V36" i="7" s="1"/>
  <c r="W36" i="7" s="1"/>
  <c r="BN86" i="2"/>
  <c r="V85" i="7" s="1"/>
  <c r="BN125" i="2"/>
  <c r="V124" i="7" s="1"/>
  <c r="BN63" i="2"/>
  <c r="V62" i="7" s="1"/>
  <c r="BN77" i="2"/>
  <c r="V76" i="7" s="1"/>
  <c r="BN88" i="2"/>
  <c r="V87" i="7" s="1"/>
  <c r="BN32" i="2"/>
  <c r="V31" i="7" s="1"/>
  <c r="BB140" i="2"/>
  <c r="Q139" i="7" s="1"/>
  <c r="AQ10" i="2"/>
  <c r="L9" i="7" s="1"/>
  <c r="BN115" i="2"/>
  <c r="V114" i="7" s="1"/>
  <c r="BN151" i="2"/>
  <c r="V150" i="7" s="1"/>
  <c r="BN94" i="2"/>
  <c r="V93" i="7" s="1"/>
  <c r="U79" i="2"/>
  <c r="B78" i="7" s="1"/>
  <c r="BN187" i="2"/>
  <c r="BN11" i="2"/>
  <c r="V10" i="7" s="1"/>
  <c r="BB71" i="2"/>
  <c r="Q70" i="7" s="1"/>
  <c r="BB131" i="2"/>
  <c r="Q130" i="7" s="1"/>
  <c r="AQ191" i="2"/>
  <c r="U100" i="2"/>
  <c r="B99" i="7" s="1"/>
  <c r="AF24" i="2"/>
  <c r="G23" i="7" s="1"/>
  <c r="H23" i="7" s="1"/>
  <c r="BN72" i="2"/>
  <c r="V71" i="7" s="1"/>
  <c r="AF108" i="2"/>
  <c r="G107" i="7" s="1"/>
  <c r="BB98" i="2"/>
  <c r="Q97" i="7" s="1"/>
  <c r="BB193" i="2"/>
  <c r="BB123" i="2"/>
  <c r="Q122" i="7" s="1"/>
  <c r="AF68" i="2"/>
  <c r="G67" i="7" s="1"/>
  <c r="BB52" i="2"/>
  <c r="Q51" i="7" s="1"/>
  <c r="R51" i="7" s="1"/>
  <c r="BN140" i="2"/>
  <c r="V139" i="7" s="1"/>
  <c r="U57" i="2"/>
  <c r="B56" i="7" s="1"/>
  <c r="BN106" i="2"/>
  <c r="V105" i="7" s="1"/>
  <c r="BB10" i="2"/>
  <c r="Q9" i="7" s="1"/>
  <c r="R9" i="7" s="1"/>
  <c r="BB129" i="2"/>
  <c r="Q128" i="7" s="1"/>
  <c r="BN22" i="2"/>
  <c r="V21" i="7" s="1"/>
  <c r="AQ47" i="2"/>
  <c r="L46" i="7" s="1"/>
  <c r="BN71" i="2"/>
  <c r="V70" i="7" s="1"/>
  <c r="BN131" i="2"/>
  <c r="V130" i="7" s="1"/>
  <c r="BB191" i="2"/>
  <c r="AQ37" i="2"/>
  <c r="L36" i="7" s="1"/>
  <c r="M36" i="7" s="1"/>
  <c r="AQ181" i="2"/>
  <c r="L180" i="7" s="1"/>
  <c r="BB24" i="2"/>
  <c r="Q23" i="7" s="1"/>
  <c r="BB48" i="2"/>
  <c r="Q47" i="7" s="1"/>
  <c r="R47" i="7" s="1"/>
  <c r="AF84" i="2"/>
  <c r="G83" i="7" s="1"/>
  <c r="BN132" i="2"/>
  <c r="V131" i="7" s="1"/>
  <c r="AF57" i="2"/>
  <c r="G56" i="7" s="1"/>
  <c r="AF152" i="2"/>
  <c r="G151" i="7" s="1"/>
  <c r="BB13" i="2"/>
  <c r="Q12" i="7" s="1"/>
  <c r="BB49" i="2"/>
  <c r="Q48" i="7" s="1"/>
  <c r="BN121" i="2"/>
  <c r="V120" i="7" s="1"/>
  <c r="U52" i="2"/>
  <c r="B51" i="7" s="1"/>
  <c r="BN13" i="2"/>
  <c r="V12" i="7" s="1"/>
  <c r="W12" i="7" s="1"/>
  <c r="BN49" i="2"/>
  <c r="V48" i="7" s="1"/>
  <c r="BN62" i="2"/>
  <c r="V61" i="7" s="1"/>
  <c r="AQ58" i="2"/>
  <c r="L57" i="7" s="1"/>
  <c r="M57" i="7" s="1"/>
  <c r="BN26" i="2"/>
  <c r="V25" i="7" s="1"/>
  <c r="BN122" i="2"/>
  <c r="V121" i="7" s="1"/>
  <c r="BB53" i="2"/>
  <c r="Q52" i="7" s="1"/>
  <c r="BN39" i="2"/>
  <c r="BB87" i="2"/>
  <c r="Q86" i="7" s="1"/>
  <c r="BN135" i="2"/>
  <c r="V134" i="7" s="1"/>
  <c r="BN183" i="2"/>
  <c r="V182" i="7" s="1"/>
  <c r="BB161" i="2"/>
  <c r="Q160" i="7" s="1"/>
  <c r="BB64" i="2"/>
  <c r="Q63" i="7" s="1"/>
  <c r="R63" i="7" s="1"/>
  <c r="BN100" i="2"/>
  <c r="V99" i="7" s="1"/>
  <c r="BB5" i="2"/>
  <c r="Q4" i="7" s="1"/>
  <c r="BN185" i="2"/>
  <c r="BB56" i="2"/>
  <c r="Q55" i="7" s="1"/>
  <c r="BB104" i="2"/>
  <c r="Q103" i="7" s="1"/>
  <c r="BN152" i="2"/>
  <c r="V151" i="7" s="1"/>
  <c r="BN186" i="2"/>
  <c r="BN163" i="2"/>
  <c r="V162" i="7" s="1"/>
  <c r="AF154" i="2"/>
  <c r="G153" i="7" s="1"/>
  <c r="BB54" i="2"/>
  <c r="Q53" i="7" s="1"/>
  <c r="BB55" i="2"/>
  <c r="Q54" i="7" s="1"/>
  <c r="AF58" i="2"/>
  <c r="G57" i="7" s="1"/>
  <c r="BN130" i="2"/>
  <c r="V129" i="7" s="1"/>
  <c r="U106" i="2"/>
  <c r="B105" i="7" s="1"/>
  <c r="BN42" i="2"/>
  <c r="V41" i="7" s="1"/>
  <c r="U127" i="2"/>
  <c r="B126" i="7" s="1"/>
  <c r="BB34" i="2"/>
  <c r="AQ23" i="2"/>
  <c r="L22" i="7" s="1"/>
  <c r="U139" i="2"/>
  <c r="B138" i="7" s="1"/>
  <c r="AQ166" i="2"/>
  <c r="L165" i="7" s="1"/>
  <c r="U51" i="2"/>
  <c r="B50" i="7" s="1"/>
  <c r="BB23" i="2"/>
  <c r="Q22" i="7" s="1"/>
  <c r="BN107" i="2"/>
  <c r="V106" i="7" s="1"/>
  <c r="AQ143" i="2"/>
  <c r="BN167" i="2"/>
  <c r="V166" i="7" s="1"/>
  <c r="AF127" i="2"/>
  <c r="G126" i="7" s="1"/>
  <c r="AF7" i="2"/>
  <c r="G6" i="7" s="1"/>
  <c r="H6" i="7" s="1"/>
  <c r="BN24" i="2"/>
  <c r="V23" i="7" s="1"/>
  <c r="U60" i="2"/>
  <c r="B59" i="7" s="1"/>
  <c r="BB84" i="2"/>
  <c r="Q83" i="7" s="1"/>
  <c r="AF120" i="2"/>
  <c r="G119" i="7" s="1"/>
  <c r="BB144" i="2"/>
  <c r="Q143" i="7" s="1"/>
  <c r="U180" i="2"/>
  <c r="B179" i="7" s="1"/>
  <c r="BN38" i="2"/>
  <c r="BB168" i="2"/>
  <c r="Q167" i="7" s="1"/>
  <c r="R167" i="7" s="1"/>
  <c r="BB149" i="2"/>
  <c r="Q148" i="7" s="1"/>
  <c r="U146" i="2"/>
  <c r="B145" i="7" s="1"/>
  <c r="BB17" i="2"/>
  <c r="Q16" i="7" s="1"/>
  <c r="AQ169" i="2"/>
  <c r="L168" i="7" s="1"/>
  <c r="M168" i="7" s="1"/>
  <c r="BB39" i="2"/>
  <c r="BN161" i="2"/>
  <c r="V160" i="7" s="1"/>
  <c r="BB28" i="2"/>
  <c r="Q27" i="7" s="1"/>
  <c r="BN64" i="2"/>
  <c r="V63" i="7" s="1"/>
  <c r="BN148" i="2"/>
  <c r="V147" i="7" s="1"/>
  <c r="BN184" i="2"/>
  <c r="BN5" i="2"/>
  <c r="V4" i="7" s="1"/>
  <c r="BB8" i="2"/>
  <c r="BN56" i="2"/>
  <c r="V55" i="7" s="1"/>
  <c r="BN104" i="2"/>
  <c r="V103" i="7" s="1"/>
  <c r="BN6" i="2"/>
  <c r="V5" i="7" s="1"/>
  <c r="BN19" i="2"/>
  <c r="V18" i="7" s="1"/>
  <c r="U93" i="2"/>
  <c r="B92" i="7" s="1"/>
  <c r="BB150" i="2"/>
  <c r="Q149" i="7" s="1"/>
  <c r="BN55" i="2"/>
  <c r="V54" i="7" s="1"/>
  <c r="U33" i="2"/>
  <c r="B32" i="7" s="1"/>
  <c r="BB105" i="2"/>
  <c r="Q104" i="7" s="1"/>
  <c r="U162" i="2"/>
  <c r="B161" i="7" s="1"/>
  <c r="BN127" i="2"/>
  <c r="V126" i="7" s="1"/>
  <c r="BN34" i="2"/>
  <c r="BB190" i="2"/>
  <c r="AF151" i="2"/>
  <c r="G150" i="7" s="1"/>
  <c r="BN166" i="2"/>
  <c r="V165" i="7" s="1"/>
  <c r="U75" i="2"/>
  <c r="B74" i="7" s="1"/>
  <c r="BN23" i="2"/>
  <c r="V22" i="7" s="1"/>
  <c r="BB83" i="2"/>
  <c r="Q82" i="7" s="1"/>
  <c r="BB143" i="2"/>
  <c r="BN179" i="2"/>
  <c r="V178" i="7" s="1"/>
  <c r="AQ13" i="2"/>
  <c r="L12" i="7" s="1"/>
  <c r="AQ157" i="2"/>
  <c r="L156" i="7" s="1"/>
  <c r="AF163" i="2"/>
  <c r="G162" i="7" s="1"/>
  <c r="AF36" i="2"/>
  <c r="G35" i="7" s="1"/>
  <c r="BN84" i="2"/>
  <c r="V83" i="7" s="1"/>
  <c r="U120" i="2"/>
  <c r="B119" i="7" s="1"/>
  <c r="BN144" i="2"/>
  <c r="V143" i="7" s="1"/>
  <c r="N556" i="8" l="1"/>
  <c r="R556" i="8"/>
  <c r="P556" i="8"/>
  <c r="S556" i="8"/>
  <c r="P616" i="8"/>
  <c r="T556" i="8"/>
  <c r="Q615" i="8"/>
  <c r="O556" i="8"/>
  <c r="U556" i="8"/>
  <c r="P681" i="8"/>
  <c r="T867" i="8"/>
  <c r="S681" i="8"/>
  <c r="N615" i="8"/>
  <c r="U681" i="8"/>
  <c r="Q681" i="8"/>
  <c r="T615" i="8"/>
  <c r="S783" i="8"/>
  <c r="Q675" i="8"/>
  <c r="U650" i="8"/>
  <c r="Q701" i="8"/>
  <c r="S867" i="8"/>
  <c r="R111" i="8"/>
  <c r="T861" i="8"/>
  <c r="P699" i="8"/>
  <c r="P400" i="8"/>
  <c r="S769" i="8"/>
  <c r="T116" i="8"/>
  <c r="Q473" i="8"/>
  <c r="R738" i="8"/>
  <c r="T674" i="8"/>
  <c r="U356" i="8"/>
  <c r="R701" i="8"/>
  <c r="P701" i="8"/>
  <c r="O714" i="8"/>
  <c r="N807" i="8"/>
  <c r="U615" i="8"/>
  <c r="O613" i="8"/>
  <c r="S399" i="8"/>
  <c r="Q270" i="8"/>
  <c r="P867" i="8"/>
  <c r="Q328" i="8"/>
  <c r="S839" i="8"/>
  <c r="U707" i="8"/>
  <c r="P580" i="8"/>
  <c r="U270" i="8"/>
  <c r="Q542" i="8"/>
  <c r="R681" i="8"/>
  <c r="Q381" i="8"/>
  <c r="Q758" i="8"/>
  <c r="P381" i="8"/>
  <c r="S444" i="8"/>
  <c r="Q594" i="8"/>
  <c r="O508" i="8"/>
  <c r="Q252" i="8"/>
  <c r="S414" i="8"/>
  <c r="N681" i="8"/>
  <c r="P26" i="8"/>
  <c r="W719" i="8"/>
  <c r="Q846" i="8"/>
  <c r="O583" i="8"/>
  <c r="U378" i="8"/>
  <c r="N714" i="8"/>
  <c r="S845" i="8"/>
  <c r="P531" i="8"/>
  <c r="O615" i="8"/>
  <c r="Q309" i="8"/>
  <c r="O681" i="8"/>
  <c r="S270" i="8"/>
  <c r="R886" i="8"/>
  <c r="T878" i="8"/>
  <c r="T270" i="8"/>
  <c r="R615" i="8"/>
  <c r="Q202" i="8"/>
  <c r="S235" i="8"/>
  <c r="Y7" i="8"/>
  <c r="Z7" i="8" s="1"/>
  <c r="Q674" i="8"/>
  <c r="T613" i="8"/>
  <c r="S615" i="8"/>
  <c r="O436" i="8"/>
  <c r="W683" i="8"/>
  <c r="N400" i="8"/>
  <c r="O400" i="8"/>
  <c r="U861" i="8"/>
  <c r="R436" i="8"/>
  <c r="U400" i="8"/>
  <c r="U613" i="8"/>
  <c r="W314" i="8"/>
  <c r="R783" i="8"/>
  <c r="N26" i="8"/>
  <c r="U436" i="8"/>
  <c r="S436" i="8"/>
  <c r="Q839" i="8"/>
  <c r="S861" i="8"/>
  <c r="O26" i="8"/>
  <c r="S26" i="8"/>
  <c r="T400" i="8"/>
  <c r="U26" i="8"/>
  <c r="Q26" i="8"/>
  <c r="U846" i="8"/>
  <c r="U701" i="8"/>
  <c r="O701" i="8"/>
  <c r="U473" i="8"/>
  <c r="T846" i="8"/>
  <c r="T701" i="8"/>
  <c r="Q861" i="8"/>
  <c r="S701" i="8"/>
  <c r="Q400" i="8"/>
  <c r="T26" i="8"/>
  <c r="R26" i="8"/>
  <c r="P270" i="8"/>
  <c r="U309" i="8"/>
  <c r="N252" i="8"/>
  <c r="P252" i="8"/>
  <c r="R309" i="8"/>
  <c r="S309" i="8"/>
  <c r="T309" i="8"/>
  <c r="S678" i="8"/>
  <c r="U583" i="8"/>
  <c r="O846" i="8"/>
  <c r="Q583" i="8"/>
  <c r="P674" i="8"/>
  <c r="R252" i="8"/>
  <c r="S846" i="8"/>
  <c r="P846" i="8"/>
  <c r="S650" i="8"/>
  <c r="R846" i="8"/>
  <c r="R674" i="8"/>
  <c r="P613" i="8"/>
  <c r="P436" i="8"/>
  <c r="P235" i="8"/>
  <c r="R235" i="8"/>
  <c r="P444" i="8"/>
  <c r="Q613" i="8"/>
  <c r="R613" i="8"/>
  <c r="W441" i="8"/>
  <c r="R678" i="8"/>
  <c r="S613" i="8"/>
  <c r="S674" i="8"/>
  <c r="O252" i="8"/>
  <c r="S252" i="8"/>
  <c r="T678" i="8"/>
  <c r="T444" i="8"/>
  <c r="P738" i="8"/>
  <c r="Y32" i="8"/>
  <c r="Z32" i="8" s="1"/>
  <c r="Y22" i="8"/>
  <c r="Z22" i="8" s="1"/>
  <c r="Y47" i="8"/>
  <c r="Z47" i="8" s="1"/>
  <c r="Y12" i="8"/>
  <c r="Z12" i="8" s="1"/>
  <c r="Y37" i="8"/>
  <c r="Z37" i="8" s="1"/>
  <c r="Y27" i="8"/>
  <c r="Z27" i="8" s="1"/>
  <c r="Y52" i="8"/>
  <c r="Z52" i="8" s="1"/>
  <c r="Y17" i="8"/>
  <c r="Z17" i="8" s="1"/>
  <c r="Y42" i="8"/>
  <c r="Z42" i="8" s="1"/>
  <c r="U738" i="8"/>
  <c r="N328" i="8"/>
  <c r="Y44" i="8"/>
  <c r="Z44" i="8" s="1"/>
  <c r="Y9" i="8"/>
  <c r="Z9" i="8" s="1"/>
  <c r="Y34" i="8"/>
  <c r="Z34" i="8" s="1"/>
  <c r="Y24" i="8"/>
  <c r="Z24" i="8" s="1"/>
  <c r="Y49" i="8"/>
  <c r="Z49" i="8" s="1"/>
  <c r="Y14" i="8"/>
  <c r="Z14" i="8" s="1"/>
  <c r="Y39" i="8"/>
  <c r="Z39" i="8" s="1"/>
  <c r="Y29" i="8"/>
  <c r="Z29" i="8" s="1"/>
  <c r="Y54" i="8"/>
  <c r="Z54" i="8" s="1"/>
  <c r="Y19" i="8"/>
  <c r="Z19" i="8" s="1"/>
  <c r="O762" i="8"/>
  <c r="Y56" i="8"/>
  <c r="Z56" i="8" s="1"/>
  <c r="Y116" i="8"/>
  <c r="Z116" i="8" s="1"/>
  <c r="Y21" i="8"/>
  <c r="Z21" i="8" s="1"/>
  <c r="Y81" i="8"/>
  <c r="Z81" i="8" s="1"/>
  <c r="Y141" i="8"/>
  <c r="Z141" i="8" s="1"/>
  <c r="Y46" i="8"/>
  <c r="Z46" i="8" s="1"/>
  <c r="Y106" i="8"/>
  <c r="Z106" i="8" s="1"/>
  <c r="Y11" i="8"/>
  <c r="Z11" i="8" s="1"/>
  <c r="Y71" i="8"/>
  <c r="Z71" i="8" s="1"/>
  <c r="Y131" i="8"/>
  <c r="Z131" i="8" s="1"/>
  <c r="Y36" i="8"/>
  <c r="Z36" i="8" s="1"/>
  <c r="Y96" i="8"/>
  <c r="Z96" i="8" s="1"/>
  <c r="Y156" i="8"/>
  <c r="Z156" i="8" s="1"/>
  <c r="Y61" i="8"/>
  <c r="Z61" i="8" s="1"/>
  <c r="Y121" i="8"/>
  <c r="Z121" i="8" s="1"/>
  <c r="Y26" i="8"/>
  <c r="Z26" i="8" s="1"/>
  <c r="Y86" i="8"/>
  <c r="Z86" i="8" s="1"/>
  <c r="Y146" i="8"/>
  <c r="Z146" i="8" s="1"/>
  <c r="Y51" i="8"/>
  <c r="Z51" i="8" s="1"/>
  <c r="Y111" i="8"/>
  <c r="Z111" i="8" s="1"/>
  <c r="Y16" i="8"/>
  <c r="Z16" i="8" s="1"/>
  <c r="Y76" i="8"/>
  <c r="Z76" i="8" s="1"/>
  <c r="Y136" i="8"/>
  <c r="Z136" i="8" s="1"/>
  <c r="Y41" i="8"/>
  <c r="Z41" i="8" s="1"/>
  <c r="Y101" i="8"/>
  <c r="Z101" i="8" s="1"/>
  <c r="Y66" i="8"/>
  <c r="Z66" i="8" s="1"/>
  <c r="Y126" i="8"/>
  <c r="Z126" i="8" s="1"/>
  <c r="Y31" i="8"/>
  <c r="Z31" i="8" s="1"/>
  <c r="Y91" i="8"/>
  <c r="Z91" i="8" s="1"/>
  <c r="Y151" i="8"/>
  <c r="Z151" i="8" s="1"/>
  <c r="Y8" i="8"/>
  <c r="Z8" i="8" s="1"/>
  <c r="Y33" i="8"/>
  <c r="Z33" i="8" s="1"/>
  <c r="Y23" i="8"/>
  <c r="Z23" i="8" s="1"/>
  <c r="Y48" i="8"/>
  <c r="Z48" i="8" s="1"/>
  <c r="Y13" i="8"/>
  <c r="Z13" i="8" s="1"/>
  <c r="Y38" i="8"/>
  <c r="Z38" i="8" s="1"/>
  <c r="Y28" i="8"/>
  <c r="Z28" i="8" s="1"/>
  <c r="Y53" i="8"/>
  <c r="Z53" i="8" s="1"/>
  <c r="Y18" i="8"/>
  <c r="Z18" i="8" s="1"/>
  <c r="Y43" i="8"/>
  <c r="Z43" i="8" s="1"/>
  <c r="U483" i="8"/>
  <c r="Y20" i="8"/>
  <c r="Z20" i="8" s="1"/>
  <c r="Y45" i="8"/>
  <c r="Z45" i="8" s="1"/>
  <c r="Y10" i="8"/>
  <c r="Z10" i="8" s="1"/>
  <c r="Y35" i="8"/>
  <c r="Z35" i="8" s="1"/>
  <c r="Y25" i="8"/>
  <c r="Z25" i="8" s="1"/>
  <c r="Y50" i="8"/>
  <c r="Z50" i="8" s="1"/>
  <c r="Y15" i="8"/>
  <c r="Z15" i="8" s="1"/>
  <c r="Y40" i="8"/>
  <c r="Z40" i="8" s="1"/>
  <c r="Y30" i="8"/>
  <c r="Z30" i="8" s="1"/>
  <c r="Y55" i="8"/>
  <c r="Z55" i="8" s="1"/>
  <c r="W707" i="8"/>
  <c r="Q707" i="8"/>
  <c r="T252" i="8"/>
  <c r="N707" i="8"/>
  <c r="O707" i="8"/>
  <c r="W116" i="8"/>
  <c r="W550" i="8"/>
  <c r="W240" i="8"/>
  <c r="R240" i="8"/>
  <c r="P240" i="8"/>
  <c r="T240" i="8"/>
  <c r="U240" i="8"/>
  <c r="N240" i="8"/>
  <c r="S240" i="8"/>
  <c r="O240" i="8"/>
  <c r="Q240" i="8"/>
  <c r="P714" i="8"/>
  <c r="T714" i="8"/>
  <c r="Q699" i="8"/>
  <c r="T839" i="8"/>
  <c r="U714" i="8"/>
  <c r="Q714" i="8"/>
  <c r="S699" i="8"/>
  <c r="T699" i="8"/>
  <c r="R583" i="8"/>
  <c r="S583" i="8"/>
  <c r="T583" i="8"/>
  <c r="T133" i="8"/>
  <c r="P583" i="8"/>
  <c r="U807" i="8"/>
  <c r="S807" i="8"/>
  <c r="R542" i="8"/>
  <c r="P542" i="8"/>
  <c r="T807" i="8"/>
  <c r="R707" i="8"/>
  <c r="O807" i="8"/>
  <c r="S542" i="8"/>
  <c r="P807" i="8"/>
  <c r="O542" i="8"/>
  <c r="S707" i="8"/>
  <c r="P707" i="8"/>
  <c r="T707" i="8"/>
  <c r="Q807" i="8"/>
  <c r="T542" i="8"/>
  <c r="R807" i="8"/>
  <c r="N542" i="8"/>
  <c r="U542" i="8"/>
  <c r="U444" i="8"/>
  <c r="P508" i="8"/>
  <c r="P758" i="8"/>
  <c r="U508" i="8"/>
  <c r="Q508" i="8"/>
  <c r="N444" i="8"/>
  <c r="R444" i="8"/>
  <c r="N309" i="8"/>
  <c r="O867" i="8"/>
  <c r="R867" i="8"/>
  <c r="N867" i="8"/>
  <c r="R202" i="8"/>
  <c r="O202" i="8"/>
  <c r="S202" i="8"/>
  <c r="T202" i="8"/>
  <c r="U202" i="8"/>
  <c r="N202" i="8"/>
  <c r="P202" i="8"/>
  <c r="T758" i="8"/>
  <c r="R508" i="8"/>
  <c r="S508" i="8"/>
  <c r="O758" i="8"/>
  <c r="N758" i="8"/>
  <c r="P309" i="8"/>
  <c r="T738" i="8"/>
  <c r="Q738" i="8"/>
  <c r="N738" i="8"/>
  <c r="O738" i="8"/>
  <c r="Q441" i="8"/>
  <c r="R441" i="8"/>
  <c r="S441" i="8"/>
  <c r="T441" i="8"/>
  <c r="N441" i="8"/>
  <c r="O441" i="8"/>
  <c r="Q235" i="8"/>
  <c r="U235" i="8"/>
  <c r="N235" i="8"/>
  <c r="O235" i="8"/>
  <c r="O83" i="8"/>
  <c r="U83" i="8"/>
  <c r="P83" i="8"/>
  <c r="Q83" i="8"/>
  <c r="R83" i="8"/>
  <c r="S83" i="8"/>
  <c r="T83" i="8"/>
  <c r="N83" i="8"/>
  <c r="Q444" i="8"/>
  <c r="S758" i="8"/>
  <c r="O444" i="8"/>
  <c r="N508" i="8"/>
  <c r="U252" i="8"/>
  <c r="U441" i="8"/>
  <c r="T508" i="8"/>
  <c r="U758" i="8"/>
  <c r="O839" i="8"/>
  <c r="U839" i="8"/>
  <c r="P839" i="8"/>
  <c r="R839" i="8"/>
  <c r="N839" i="8"/>
  <c r="P441" i="8"/>
  <c r="R758" i="8"/>
  <c r="O309" i="8"/>
  <c r="T235" i="8"/>
  <c r="N381" i="8"/>
  <c r="O381" i="8"/>
  <c r="T381" i="8"/>
  <c r="U867" i="8"/>
  <c r="R445" i="8"/>
  <c r="P756" i="8"/>
  <c r="T84" i="8"/>
  <c r="N418" i="8"/>
  <c r="P796" i="8"/>
  <c r="R414" i="8"/>
  <c r="Q896" i="8"/>
  <c r="W508" i="8"/>
  <c r="S617" i="8"/>
  <c r="U254" i="8"/>
  <c r="P520" i="8"/>
  <c r="R892" i="8"/>
  <c r="S353" i="8"/>
  <c r="N886" i="8"/>
  <c r="P719" i="8"/>
  <c r="U610" i="8"/>
  <c r="U886" i="8"/>
  <c r="P610" i="8"/>
  <c r="T292" i="8"/>
  <c r="Q772" i="8"/>
  <c r="S886" i="8"/>
  <c r="U617" i="8"/>
  <c r="P896" i="8"/>
  <c r="S102" i="8"/>
  <c r="U654" i="8"/>
  <c r="T201" i="8"/>
  <c r="P860" i="8"/>
  <c r="R456" i="8"/>
  <c r="T654" i="8"/>
  <c r="Q443" i="8"/>
  <c r="T746" i="8"/>
  <c r="N443" i="8"/>
  <c r="P84" i="8"/>
  <c r="N445" i="8"/>
  <c r="T520" i="8"/>
  <c r="P892" i="8"/>
  <c r="T904" i="8"/>
  <c r="S169" i="8"/>
  <c r="P421" i="8"/>
  <c r="U81" i="8"/>
  <c r="W616" i="8"/>
  <c r="R746" i="8"/>
  <c r="W207" i="8"/>
  <c r="R443" i="8"/>
  <c r="O81" i="8"/>
  <c r="N794" i="8"/>
  <c r="Q81" i="8"/>
  <c r="U906" i="8"/>
  <c r="Q746" i="8"/>
  <c r="R435" i="8"/>
  <c r="P81" i="8"/>
  <c r="R761" i="8"/>
  <c r="P435" i="8"/>
  <c r="S756" i="8"/>
  <c r="S435" i="8"/>
  <c r="S443" i="8"/>
  <c r="S81" i="8"/>
  <c r="P905" i="8"/>
  <c r="R102" i="8"/>
  <c r="T317" i="8"/>
  <c r="P902" i="8"/>
  <c r="Q435" i="8"/>
  <c r="T443" i="8"/>
  <c r="U674" i="8"/>
  <c r="U443" i="8"/>
  <c r="T845" i="8"/>
  <c r="P292" i="8"/>
  <c r="W80" i="8"/>
  <c r="R567" i="8"/>
  <c r="R394" i="8"/>
  <c r="O263" i="8"/>
  <c r="T364" i="8"/>
  <c r="P463" i="8"/>
  <c r="U284" i="8"/>
  <c r="U696" i="8"/>
  <c r="Q543" i="8"/>
  <c r="Q820" i="8"/>
  <c r="T604" i="8"/>
  <c r="T81" i="8"/>
  <c r="R292" i="8"/>
  <c r="U563" i="8"/>
  <c r="Q762" i="8"/>
  <c r="S731" i="8"/>
  <c r="O117" i="8"/>
  <c r="S328" i="8"/>
  <c r="Q138" i="8"/>
  <c r="W488" i="8"/>
  <c r="S819" i="8"/>
  <c r="S292" i="8"/>
  <c r="U292" i="8"/>
  <c r="Q292" i="8"/>
  <c r="N292" i="8"/>
  <c r="O292" i="8"/>
  <c r="T102" i="8"/>
  <c r="T394" i="8"/>
  <c r="U845" i="8"/>
  <c r="P328" i="8"/>
  <c r="O364" i="8"/>
  <c r="P394" i="8"/>
  <c r="P567" i="8"/>
  <c r="W399" i="8"/>
  <c r="Q845" i="8"/>
  <c r="P263" i="8"/>
  <c r="Q394" i="8"/>
  <c r="T567" i="8"/>
  <c r="S463" i="8"/>
  <c r="O845" i="8"/>
  <c r="Q75" i="8"/>
  <c r="W701" i="8"/>
  <c r="R463" i="8"/>
  <c r="S263" i="8"/>
  <c r="P364" i="8"/>
  <c r="Q567" i="8"/>
  <c r="U138" i="8"/>
  <c r="R328" i="8"/>
  <c r="S394" i="8"/>
  <c r="R263" i="8"/>
  <c r="W138" i="8"/>
  <c r="N364" i="8"/>
  <c r="O567" i="8"/>
  <c r="N845" i="8"/>
  <c r="T263" i="8"/>
  <c r="N263" i="8"/>
  <c r="U567" i="8"/>
  <c r="Q117" i="8"/>
  <c r="R819" i="8"/>
  <c r="P845" i="8"/>
  <c r="Q263" i="8"/>
  <c r="R364" i="8"/>
  <c r="S364" i="8"/>
  <c r="R845" i="8"/>
  <c r="U263" i="8"/>
  <c r="Q364" i="8"/>
  <c r="U328" i="8"/>
  <c r="T328" i="8"/>
  <c r="S220" i="8"/>
  <c r="N891" i="8"/>
  <c r="T28" i="8"/>
  <c r="U79" i="8"/>
  <c r="W809" i="8"/>
  <c r="W143" i="8"/>
  <c r="S279" i="8"/>
  <c r="S782" i="8"/>
  <c r="T379" i="8"/>
  <c r="P904" i="8"/>
  <c r="R641" i="8"/>
  <c r="P254" i="8"/>
  <c r="S610" i="8"/>
  <c r="U620" i="8"/>
  <c r="U756" i="8"/>
  <c r="P201" i="8"/>
  <c r="T761" i="8"/>
  <c r="O860" i="8"/>
  <c r="N713" i="8"/>
  <c r="S456" i="8"/>
  <c r="N256" i="8"/>
  <c r="T239" i="8"/>
  <c r="R863" i="8"/>
  <c r="Q231" i="8"/>
  <c r="N421" i="8"/>
  <c r="P620" i="8"/>
  <c r="O358" i="8"/>
  <c r="U892" i="8"/>
  <c r="X260" i="8"/>
  <c r="T445" i="8"/>
  <c r="W559" i="8"/>
  <c r="W783" i="8"/>
  <c r="R610" i="8"/>
  <c r="R520" i="8"/>
  <c r="U418" i="8"/>
  <c r="Q628" i="8"/>
  <c r="N440" i="8"/>
  <c r="T624" i="8"/>
  <c r="X493" i="8"/>
  <c r="Q195" i="8"/>
  <c r="U818" i="8"/>
  <c r="S784" i="8"/>
  <c r="Q610" i="8"/>
  <c r="S719" i="8"/>
  <c r="P133" i="8"/>
  <c r="N846" i="8"/>
  <c r="P759" i="8"/>
  <c r="P879" i="8"/>
  <c r="Q566" i="8"/>
  <c r="T617" i="8"/>
  <c r="N378" i="8"/>
  <c r="N570" i="8"/>
  <c r="S397" i="8"/>
  <c r="R146" i="8"/>
  <c r="O700" i="8"/>
  <c r="R15" i="8"/>
  <c r="R784" i="8"/>
  <c r="Q882" i="8"/>
  <c r="T559" i="8"/>
  <c r="U784" i="8"/>
  <c r="W615" i="8"/>
  <c r="O445" i="8"/>
  <c r="W193" i="8"/>
  <c r="O84" i="8"/>
  <c r="R133" i="8"/>
  <c r="S855" i="8"/>
  <c r="Q886" i="8"/>
  <c r="U755" i="8"/>
  <c r="Q878" i="8"/>
  <c r="S507" i="8"/>
  <c r="Q623" i="8"/>
  <c r="Q581" i="8"/>
  <c r="Q342" i="8"/>
  <c r="N152" i="8"/>
  <c r="S506" i="8"/>
  <c r="S211" i="8"/>
  <c r="X468" i="8"/>
  <c r="R885" i="8"/>
  <c r="W897" i="8"/>
  <c r="U559" i="8"/>
  <c r="R574" i="8"/>
  <c r="N892" i="8"/>
  <c r="R84" i="8"/>
  <c r="N520" i="8"/>
  <c r="N583" i="8"/>
  <c r="S133" i="8"/>
  <c r="N133" i="8"/>
  <c r="Q783" i="8"/>
  <c r="T579" i="8"/>
  <c r="U144" i="8"/>
  <c r="U662" i="8"/>
  <c r="T779" i="8"/>
  <c r="P484" i="8"/>
  <c r="S675" i="8"/>
  <c r="N594" i="8"/>
  <c r="N116" i="8"/>
  <c r="W900" i="8"/>
  <c r="T98" i="8"/>
  <c r="T590" i="8"/>
  <c r="W84" i="8"/>
  <c r="S445" i="8"/>
  <c r="U520" i="8"/>
  <c r="X808" i="8"/>
  <c r="Q796" i="8"/>
  <c r="S794" i="8"/>
  <c r="P773" i="8"/>
  <c r="S559" i="8"/>
  <c r="T784" i="8"/>
  <c r="P574" i="8"/>
  <c r="U445" i="8"/>
  <c r="Q756" i="8"/>
  <c r="W892" i="8"/>
  <c r="N613" i="8"/>
  <c r="T768" i="8"/>
  <c r="Q509" i="8"/>
  <c r="T650" i="8"/>
  <c r="Q775" i="8"/>
  <c r="W122" i="8"/>
  <c r="S892" i="8"/>
  <c r="R858" i="8"/>
  <c r="T794" i="8"/>
  <c r="P559" i="8"/>
  <c r="Q784" i="8"/>
  <c r="U574" i="8"/>
  <c r="Q892" i="8"/>
  <c r="P445" i="8"/>
  <c r="T892" i="8"/>
  <c r="U133" i="8"/>
  <c r="O111" i="8"/>
  <c r="P861" i="8"/>
  <c r="P727" i="8"/>
  <c r="S400" i="8"/>
  <c r="S377" i="8"/>
  <c r="Q827" i="8"/>
  <c r="N473" i="8"/>
  <c r="X739" i="8"/>
  <c r="W31" i="8"/>
  <c r="X213" i="8"/>
  <c r="T799" i="8"/>
  <c r="W688" i="8"/>
  <c r="Q904" i="8"/>
  <c r="P606" i="8"/>
  <c r="Q559" i="8"/>
  <c r="P784" i="8"/>
  <c r="O610" i="8"/>
  <c r="S574" i="8"/>
  <c r="O892" i="8"/>
  <c r="Q520" i="8"/>
  <c r="S520" i="8"/>
  <c r="U75" i="8"/>
  <c r="U364" i="8"/>
  <c r="U543" i="8"/>
  <c r="S276" i="8"/>
  <c r="R531" i="8"/>
  <c r="T822" i="8"/>
  <c r="R904" i="8"/>
  <c r="U641" i="8"/>
  <c r="R794" i="8"/>
  <c r="N574" i="8"/>
  <c r="T610" i="8"/>
  <c r="Q574" i="8"/>
  <c r="Q445" i="8"/>
  <c r="S84" i="8"/>
  <c r="N756" i="8"/>
  <c r="O563" i="8"/>
  <c r="U762" i="8"/>
  <c r="O731" i="8"/>
  <c r="N117" i="8"/>
  <c r="O328" i="8"/>
  <c r="T138" i="8"/>
  <c r="S483" i="8"/>
  <c r="Q819" i="8"/>
  <c r="N895" i="8"/>
  <c r="N689" i="8"/>
  <c r="R677" i="8"/>
  <c r="X324" i="8"/>
  <c r="X255" i="8"/>
  <c r="U740" i="8"/>
  <c r="R351" i="8"/>
  <c r="S379" i="8"/>
  <c r="S641" i="8"/>
  <c r="O574" i="8"/>
  <c r="N610" i="8"/>
  <c r="T574" i="8"/>
  <c r="U84" i="8"/>
  <c r="O520" i="8"/>
  <c r="Q133" i="8"/>
  <c r="U699" i="8"/>
  <c r="O133" i="8"/>
  <c r="P443" i="8"/>
  <c r="T767" i="8"/>
  <c r="R399" i="8"/>
  <c r="P342" i="8"/>
  <c r="P507" i="8"/>
  <c r="U507" i="8"/>
  <c r="T507" i="8"/>
  <c r="R507" i="8"/>
  <c r="O887" i="8"/>
  <c r="N507" i="8"/>
  <c r="O507" i="8"/>
  <c r="X877" i="8"/>
  <c r="W342" i="8"/>
  <c r="Q507" i="8"/>
  <c r="Q887" i="8"/>
  <c r="R397" i="8"/>
  <c r="X437" i="8"/>
  <c r="S662" i="8"/>
  <c r="N662" i="8"/>
  <c r="O397" i="8"/>
  <c r="X118" i="8"/>
  <c r="P418" i="8"/>
  <c r="Q418" i="8"/>
  <c r="O418" i="8"/>
  <c r="S418" i="8"/>
  <c r="T418" i="8"/>
  <c r="R418" i="8"/>
  <c r="X514" i="8"/>
  <c r="U509" i="8"/>
  <c r="R689" i="8"/>
  <c r="W440" i="8"/>
  <c r="W445" i="8"/>
  <c r="O755" i="8"/>
  <c r="R855" i="8"/>
  <c r="X340" i="8"/>
  <c r="T755" i="8"/>
  <c r="P755" i="8"/>
  <c r="X345" i="8"/>
  <c r="N590" i="8"/>
  <c r="X665" i="8"/>
  <c r="X545" i="8"/>
  <c r="P440" i="8"/>
  <c r="Q570" i="8"/>
  <c r="S759" i="8"/>
  <c r="R719" i="8"/>
  <c r="T719" i="8"/>
  <c r="O759" i="8"/>
  <c r="R759" i="8"/>
  <c r="Q719" i="8"/>
  <c r="Q759" i="8"/>
  <c r="U759" i="8"/>
  <c r="O144" i="8"/>
  <c r="T759" i="8"/>
  <c r="N759" i="8"/>
  <c r="S878" i="8"/>
  <c r="X373" i="8"/>
  <c r="R878" i="8"/>
  <c r="N878" i="8"/>
  <c r="P878" i="8"/>
  <c r="W628" i="8"/>
  <c r="U878" i="8"/>
  <c r="O878" i="8"/>
  <c r="Q727" i="8"/>
  <c r="S117" i="8"/>
  <c r="P117" i="8"/>
  <c r="U117" i="8"/>
  <c r="P762" i="8"/>
  <c r="T337" i="8"/>
  <c r="T117" i="8"/>
  <c r="O727" i="8"/>
  <c r="T762" i="8"/>
  <c r="R117" i="8"/>
  <c r="U727" i="8"/>
  <c r="X897" i="8"/>
  <c r="X367" i="8"/>
  <c r="T727" i="8"/>
  <c r="R727" i="8"/>
  <c r="N727" i="8"/>
  <c r="U531" i="8"/>
  <c r="T731" i="8"/>
  <c r="X821" i="8"/>
  <c r="U731" i="8"/>
  <c r="X396" i="8"/>
  <c r="N731" i="8"/>
  <c r="Q731" i="8"/>
  <c r="P731" i="8"/>
  <c r="X746" i="8"/>
  <c r="R731" i="8"/>
  <c r="X465" i="8"/>
  <c r="P895" i="8"/>
  <c r="O75" i="8"/>
  <c r="X154" i="8"/>
  <c r="S779" i="8"/>
  <c r="X214" i="8"/>
  <c r="W579" i="8"/>
  <c r="Q779" i="8"/>
  <c r="T484" i="8"/>
  <c r="T144" i="8"/>
  <c r="W784" i="8"/>
  <c r="Q579" i="8"/>
  <c r="U779" i="8"/>
  <c r="P779" i="8"/>
  <c r="U579" i="8"/>
  <c r="N779" i="8"/>
  <c r="R579" i="8"/>
  <c r="X804" i="8"/>
  <c r="R779" i="8"/>
  <c r="X789" i="8"/>
  <c r="O779" i="8"/>
  <c r="T543" i="8"/>
  <c r="P358" i="8"/>
  <c r="X433" i="8"/>
  <c r="W613" i="8"/>
  <c r="O617" i="8"/>
  <c r="O827" i="8"/>
  <c r="X477" i="8"/>
  <c r="Q617" i="8"/>
  <c r="P617" i="8"/>
  <c r="S827" i="8"/>
  <c r="N617" i="8"/>
  <c r="X592" i="8"/>
  <c r="X652" i="8"/>
  <c r="X657" i="8"/>
  <c r="R617" i="8"/>
  <c r="S66" i="8"/>
  <c r="O66" i="8"/>
  <c r="N66" i="8"/>
  <c r="T66" i="8"/>
  <c r="P66" i="8"/>
  <c r="U66" i="8"/>
  <c r="X625" i="8"/>
  <c r="X455" i="8"/>
  <c r="S863" i="8"/>
  <c r="X684" i="8"/>
  <c r="Q689" i="8"/>
  <c r="N677" i="8"/>
  <c r="U860" i="8"/>
  <c r="R620" i="8"/>
  <c r="T256" i="8"/>
  <c r="R539" i="8"/>
  <c r="S539" i="8"/>
  <c r="N539" i="8"/>
  <c r="P539" i="8"/>
  <c r="U539" i="8"/>
  <c r="Q539" i="8"/>
  <c r="P654" i="8"/>
  <c r="N654" i="8"/>
  <c r="S654" i="8"/>
  <c r="Q654" i="8"/>
  <c r="O435" i="8"/>
  <c r="T435" i="8"/>
  <c r="N81" i="8"/>
  <c r="R81" i="8"/>
  <c r="Q102" i="8"/>
  <c r="N102" i="8"/>
  <c r="U102" i="8"/>
  <c r="P102" i="8"/>
  <c r="O102" i="8"/>
  <c r="R611" i="8"/>
  <c r="S611" i="8"/>
  <c r="O611" i="8"/>
  <c r="U611" i="8"/>
  <c r="N611" i="8"/>
  <c r="P611" i="8"/>
  <c r="U169" i="8"/>
  <c r="Q169" i="8"/>
  <c r="O169" i="8"/>
  <c r="R169" i="8"/>
  <c r="N169" i="8"/>
  <c r="T169" i="8"/>
  <c r="R721" i="8"/>
  <c r="T721" i="8"/>
  <c r="S721" i="8"/>
  <c r="P721" i="8"/>
  <c r="U721" i="8"/>
  <c r="O721" i="8"/>
  <c r="N721" i="8"/>
  <c r="Q721" i="8"/>
  <c r="N820" i="8"/>
  <c r="U820" i="8"/>
  <c r="O820" i="8"/>
  <c r="P820" i="8"/>
  <c r="T820" i="8"/>
  <c r="S820" i="8"/>
  <c r="N761" i="8"/>
  <c r="S761" i="8"/>
  <c r="O761" i="8"/>
  <c r="R239" i="8"/>
  <c r="U239" i="8"/>
  <c r="N239" i="8"/>
  <c r="O239" i="8"/>
  <c r="P239" i="8"/>
  <c r="Q239" i="8"/>
  <c r="S239" i="8"/>
  <c r="P767" i="8"/>
  <c r="R767" i="8"/>
  <c r="O767" i="8"/>
  <c r="N767" i="8"/>
  <c r="S201" i="8"/>
  <c r="Q22" i="8"/>
  <c r="T22" i="8"/>
  <c r="O22" i="8"/>
  <c r="U22" i="8"/>
  <c r="N22" i="8"/>
  <c r="P22" i="8"/>
  <c r="R22" i="8"/>
  <c r="S22" i="8"/>
  <c r="N220" i="8"/>
  <c r="O220" i="8"/>
  <c r="X687" i="8"/>
  <c r="X352" i="8"/>
  <c r="X474" i="8"/>
  <c r="S256" i="8"/>
  <c r="S677" i="8"/>
  <c r="U201" i="8"/>
  <c r="W761" i="8"/>
  <c r="Q620" i="8"/>
  <c r="T620" i="8"/>
  <c r="U456" i="8"/>
  <c r="Q256" i="8"/>
  <c r="R144" i="8"/>
  <c r="R559" i="8"/>
  <c r="N559" i="8"/>
  <c r="R254" i="8"/>
  <c r="N254" i="8"/>
  <c r="O254" i="8"/>
  <c r="Q254" i="8"/>
  <c r="R778" i="8"/>
  <c r="T778" i="8"/>
  <c r="P778" i="8"/>
  <c r="Q778" i="8"/>
  <c r="S778" i="8"/>
  <c r="U778" i="8"/>
  <c r="N778" i="8"/>
  <c r="O778" i="8"/>
  <c r="P193" i="8"/>
  <c r="R193" i="8"/>
  <c r="T193" i="8"/>
  <c r="N193" i="8"/>
  <c r="O193" i="8"/>
  <c r="Q193" i="8"/>
  <c r="S193" i="8"/>
  <c r="U193" i="8"/>
  <c r="T747" i="8"/>
  <c r="N747" i="8"/>
  <c r="P747" i="8"/>
  <c r="Q747" i="8"/>
  <c r="O747" i="8"/>
  <c r="R747" i="8"/>
  <c r="S747" i="8"/>
  <c r="U747" i="8"/>
  <c r="O641" i="8"/>
  <c r="N641" i="8"/>
  <c r="Q641" i="8"/>
  <c r="T641" i="8"/>
  <c r="N650" i="8"/>
  <c r="P650" i="8"/>
  <c r="Q650" i="8"/>
  <c r="R650" i="8"/>
  <c r="O650" i="8"/>
  <c r="R226" i="8"/>
  <c r="P226" i="8"/>
  <c r="N226" i="8"/>
  <c r="O226" i="8"/>
  <c r="S226" i="8"/>
  <c r="Q226" i="8"/>
  <c r="U226" i="8"/>
  <c r="S421" i="8"/>
  <c r="Q421" i="8"/>
  <c r="O421" i="8"/>
  <c r="R421" i="8"/>
  <c r="T421" i="8"/>
  <c r="U421" i="8"/>
  <c r="U581" i="8"/>
  <c r="T440" i="8"/>
  <c r="R440" i="8"/>
  <c r="O440" i="8"/>
  <c r="U440" i="8"/>
  <c r="Q440" i="8"/>
  <c r="S440" i="8"/>
  <c r="P79" i="8"/>
  <c r="S79" i="8"/>
  <c r="Q79" i="8"/>
  <c r="R79" i="8"/>
  <c r="N79" i="8"/>
  <c r="O79" i="8"/>
  <c r="P641" i="8"/>
  <c r="R483" i="8"/>
  <c r="R563" i="8"/>
  <c r="U231" i="8"/>
  <c r="N231" i="8"/>
  <c r="O231" i="8"/>
  <c r="P231" i="8"/>
  <c r="R256" i="8"/>
  <c r="Q398" i="8"/>
  <c r="R398" i="8"/>
  <c r="P398" i="8"/>
  <c r="S398" i="8"/>
  <c r="N398" i="8"/>
  <c r="T398" i="8"/>
  <c r="O590" i="8"/>
  <c r="P590" i="8"/>
  <c r="Q506" i="8"/>
  <c r="U506" i="8"/>
  <c r="O506" i="8"/>
  <c r="N506" i="8"/>
  <c r="P506" i="8"/>
  <c r="U146" i="8"/>
  <c r="T146" i="8"/>
  <c r="N146" i="8"/>
  <c r="Q146" i="8"/>
  <c r="O146" i="8"/>
  <c r="Q337" i="8"/>
  <c r="R337" i="8"/>
  <c r="S337" i="8"/>
  <c r="U337" i="8"/>
  <c r="O337" i="8"/>
  <c r="P337" i="8"/>
  <c r="N337" i="8"/>
  <c r="P659" i="8"/>
  <c r="N659" i="8"/>
  <c r="S570" i="8"/>
  <c r="U570" i="8"/>
  <c r="R570" i="8"/>
  <c r="O570" i="8"/>
  <c r="T570" i="8"/>
  <c r="X309" i="8"/>
  <c r="X900" i="8"/>
  <c r="W767" i="8"/>
  <c r="U220" i="8"/>
  <c r="W682" i="8"/>
  <c r="Q761" i="8"/>
  <c r="W620" i="8"/>
  <c r="S767" i="8"/>
  <c r="Q220" i="8"/>
  <c r="N456" i="8"/>
  <c r="T456" i="8"/>
  <c r="P456" i="8"/>
  <c r="Q456" i="8"/>
  <c r="S579" i="8"/>
  <c r="S590" i="8"/>
  <c r="P166" i="8"/>
  <c r="Q166" i="8"/>
  <c r="S166" i="8"/>
  <c r="N166" i="8"/>
  <c r="U166" i="8"/>
  <c r="O784" i="8"/>
  <c r="N784" i="8"/>
  <c r="R756" i="8"/>
  <c r="O756" i="8"/>
  <c r="T756" i="8"/>
  <c r="N84" i="8"/>
  <c r="Q84" i="8"/>
  <c r="T628" i="8"/>
  <c r="R628" i="8"/>
  <c r="S628" i="8"/>
  <c r="U628" i="8"/>
  <c r="N628" i="8"/>
  <c r="P628" i="8"/>
  <c r="O628" i="8"/>
  <c r="S796" i="8"/>
  <c r="U796" i="8"/>
  <c r="N796" i="8"/>
  <c r="R796" i="8"/>
  <c r="T796" i="8"/>
  <c r="O796" i="8"/>
  <c r="P794" i="8"/>
  <c r="U794" i="8"/>
  <c r="O794" i="8"/>
  <c r="R820" i="8"/>
  <c r="O467" i="8"/>
  <c r="P467" i="8"/>
  <c r="N467" i="8"/>
  <c r="S467" i="8"/>
  <c r="T467" i="8"/>
  <c r="U467" i="8"/>
  <c r="Q467" i="8"/>
  <c r="R467" i="8"/>
  <c r="U460" i="8"/>
  <c r="N460" i="8"/>
  <c r="O460" i="8"/>
  <c r="P460" i="8"/>
  <c r="Q460" i="8"/>
  <c r="R460" i="8"/>
  <c r="T460" i="8"/>
  <c r="P169" i="8"/>
  <c r="T531" i="8"/>
  <c r="O531" i="8"/>
  <c r="Q531" i="8"/>
  <c r="N531" i="8"/>
  <c r="S531" i="8"/>
  <c r="T473" i="8"/>
  <c r="S473" i="8"/>
  <c r="O473" i="8"/>
  <c r="P473" i="8"/>
  <c r="R473" i="8"/>
  <c r="X418" i="8"/>
  <c r="X714" i="8"/>
  <c r="X595" i="8"/>
  <c r="X621" i="8"/>
  <c r="X603" i="8"/>
  <c r="T220" i="8"/>
  <c r="P761" i="8"/>
  <c r="O620" i="8"/>
  <c r="Q659" i="8"/>
  <c r="O654" i="8"/>
  <c r="O659" i="8"/>
  <c r="U408" i="8"/>
  <c r="R408" i="8"/>
  <c r="N408" i="8"/>
  <c r="S408" i="8"/>
  <c r="Q408" i="8"/>
  <c r="T408" i="8"/>
  <c r="O719" i="8"/>
  <c r="U719" i="8"/>
  <c r="T879" i="8"/>
  <c r="Q879" i="8"/>
  <c r="N879" i="8"/>
  <c r="U879" i="8"/>
  <c r="S879" i="8"/>
  <c r="R879" i="8"/>
  <c r="O879" i="8"/>
  <c r="N566" i="8"/>
  <c r="R566" i="8"/>
  <c r="O566" i="8"/>
  <c r="S566" i="8"/>
  <c r="P566" i="8"/>
  <c r="U566" i="8"/>
  <c r="P594" i="8"/>
  <c r="T594" i="8"/>
  <c r="U594" i="8"/>
  <c r="O594" i="8"/>
  <c r="R594" i="8"/>
  <c r="S594" i="8"/>
  <c r="N379" i="8"/>
  <c r="U379" i="8"/>
  <c r="O379" i="8"/>
  <c r="Q379" i="8"/>
  <c r="R379" i="8"/>
  <c r="P379" i="8"/>
  <c r="S484" i="8"/>
  <c r="T254" i="8"/>
  <c r="Q152" i="8"/>
  <c r="S152" i="8"/>
  <c r="T152" i="8"/>
  <c r="U152" i="8"/>
  <c r="P152" i="8"/>
  <c r="R152" i="8"/>
  <c r="O152" i="8"/>
  <c r="R624" i="8"/>
  <c r="P624" i="8"/>
  <c r="N624" i="8"/>
  <c r="Q624" i="8"/>
  <c r="U624" i="8"/>
  <c r="O624" i="8"/>
  <c r="S624" i="8"/>
  <c r="Q563" i="8"/>
  <c r="Q378" i="8"/>
  <c r="X718" i="8"/>
  <c r="X122" i="8"/>
  <c r="X110" i="8"/>
  <c r="X839" i="8"/>
  <c r="X585" i="8"/>
  <c r="X750" i="8"/>
  <c r="X420" i="8"/>
  <c r="X676" i="8"/>
  <c r="X747" i="8"/>
  <c r="R713" i="8"/>
  <c r="R66" i="8"/>
  <c r="P713" i="8"/>
  <c r="O677" i="8"/>
  <c r="N620" i="8"/>
  <c r="O256" i="8"/>
  <c r="R659" i="8"/>
  <c r="U659" i="8"/>
  <c r="P855" i="8"/>
  <c r="N855" i="8"/>
  <c r="O855" i="8"/>
  <c r="U855" i="8"/>
  <c r="Q855" i="8"/>
  <c r="T855" i="8"/>
  <c r="N755" i="8"/>
  <c r="Q755" i="8"/>
  <c r="S755" i="8"/>
  <c r="R755" i="8"/>
  <c r="U300" i="8"/>
  <c r="R300" i="8"/>
  <c r="S300" i="8"/>
  <c r="T300" i="8"/>
  <c r="N300" i="8"/>
  <c r="P300" i="8"/>
  <c r="O300" i="8"/>
  <c r="Q300" i="8"/>
  <c r="O623" i="8"/>
  <c r="U623" i="8"/>
  <c r="N623" i="8"/>
  <c r="S623" i="8"/>
  <c r="P623" i="8"/>
  <c r="R623" i="8"/>
  <c r="P380" i="8"/>
  <c r="N380" i="8"/>
  <c r="O380" i="8"/>
  <c r="T380" i="8"/>
  <c r="S380" i="8"/>
  <c r="U380" i="8"/>
  <c r="R380" i="8"/>
  <c r="R581" i="8"/>
  <c r="S581" i="8"/>
  <c r="T581" i="8"/>
  <c r="N581" i="8"/>
  <c r="P581" i="8"/>
  <c r="O581" i="8"/>
  <c r="R543" i="8"/>
  <c r="P543" i="8"/>
  <c r="N543" i="8"/>
  <c r="S543" i="8"/>
  <c r="P683" i="8"/>
  <c r="R683" i="8"/>
  <c r="U683" i="8"/>
  <c r="Q683" i="8"/>
  <c r="S683" i="8"/>
  <c r="T683" i="8"/>
  <c r="O683" i="8"/>
  <c r="N683" i="8"/>
  <c r="S254" i="8"/>
  <c r="Q611" i="8"/>
  <c r="T566" i="8"/>
  <c r="R166" i="8"/>
  <c r="O539" i="8"/>
  <c r="R506" i="8"/>
  <c r="X589" i="8"/>
  <c r="X150" i="8"/>
  <c r="X257" i="8"/>
  <c r="X361" i="8"/>
  <c r="X782" i="8"/>
  <c r="W659" i="8"/>
  <c r="Q66" i="8"/>
  <c r="X303" i="8"/>
  <c r="U689" i="8"/>
  <c r="T713" i="8"/>
  <c r="Q713" i="8"/>
  <c r="T677" i="8"/>
  <c r="T659" i="8"/>
  <c r="U783" i="8"/>
  <c r="T783" i="8"/>
  <c r="P783" i="8"/>
  <c r="N783" i="8"/>
  <c r="O783" i="8"/>
  <c r="S144" i="8"/>
  <c r="P144" i="8"/>
  <c r="Q144" i="8"/>
  <c r="Q662" i="8"/>
  <c r="T662" i="8"/>
  <c r="R6" i="8"/>
  <c r="T6" i="8"/>
  <c r="N6" i="8"/>
  <c r="P6" i="8"/>
  <c r="O6" i="8"/>
  <c r="Q6" i="8"/>
  <c r="S6" i="8"/>
  <c r="U6" i="8"/>
  <c r="Q484" i="8"/>
  <c r="R484" i="8"/>
  <c r="U484" i="8"/>
  <c r="N484" i="8"/>
  <c r="O484" i="8"/>
  <c r="T675" i="8"/>
  <c r="N675" i="8"/>
  <c r="R675" i="8"/>
  <c r="O675" i="8"/>
  <c r="P675" i="8"/>
  <c r="U675" i="8"/>
  <c r="S545" i="8"/>
  <c r="T545" i="8"/>
  <c r="N545" i="8"/>
  <c r="O545" i="8"/>
  <c r="U545" i="8"/>
  <c r="Q545" i="8"/>
  <c r="R545" i="8"/>
  <c r="P545" i="8"/>
  <c r="U414" i="8"/>
  <c r="O414" i="8"/>
  <c r="N414" i="8"/>
  <c r="T414" i="8"/>
  <c r="P414" i="8"/>
  <c r="Q414" i="8"/>
  <c r="T611" i="8"/>
  <c r="S746" i="8"/>
  <c r="U746" i="8"/>
  <c r="N746" i="8"/>
  <c r="T539" i="8"/>
  <c r="S904" i="8"/>
  <c r="O904" i="8"/>
  <c r="U904" i="8"/>
  <c r="N904" i="8"/>
  <c r="S460" i="8"/>
  <c r="O559" i="8"/>
  <c r="P116" i="8"/>
  <c r="Q116" i="8"/>
  <c r="R116" i="8"/>
  <c r="S116" i="8"/>
  <c r="U116" i="8"/>
  <c r="O116" i="8"/>
  <c r="Q677" i="8"/>
  <c r="U767" i="8"/>
  <c r="X221" i="8"/>
  <c r="X644" i="8"/>
  <c r="X635" i="8"/>
  <c r="X875" i="8"/>
  <c r="S860" i="8"/>
  <c r="U713" i="8"/>
  <c r="O689" i="8"/>
  <c r="R590" i="8"/>
  <c r="T860" i="8"/>
  <c r="O662" i="8"/>
  <c r="R654" i="8"/>
  <c r="P886" i="8"/>
  <c r="T424" i="8"/>
  <c r="N424" i="8"/>
  <c r="O424" i="8"/>
  <c r="U424" i="8"/>
  <c r="S424" i="8"/>
  <c r="Q424" i="8"/>
  <c r="P424" i="8"/>
  <c r="S887" i="8"/>
  <c r="P887" i="8"/>
  <c r="U887" i="8"/>
  <c r="R887" i="8"/>
  <c r="N887" i="8"/>
  <c r="N674" i="8"/>
  <c r="O674" i="8"/>
  <c r="T436" i="8"/>
  <c r="N436" i="8"/>
  <c r="Q436" i="8"/>
  <c r="P356" i="8"/>
  <c r="R356" i="8"/>
  <c r="O356" i="8"/>
  <c r="T356" i="8"/>
  <c r="Q356" i="8"/>
  <c r="N356" i="8"/>
  <c r="S356" i="8"/>
  <c r="U678" i="8"/>
  <c r="Q678" i="8"/>
  <c r="N678" i="8"/>
  <c r="P678" i="8"/>
  <c r="O678" i="8"/>
  <c r="O768" i="8"/>
  <c r="U768" i="8"/>
  <c r="R768" i="8"/>
  <c r="N768" i="8"/>
  <c r="Q768" i="8"/>
  <c r="S768" i="8"/>
  <c r="P768" i="8"/>
  <c r="N509" i="8"/>
  <c r="O509" i="8"/>
  <c r="S509" i="8"/>
  <c r="T509" i="8"/>
  <c r="P509" i="8"/>
  <c r="R509" i="8"/>
  <c r="R378" i="8"/>
  <c r="S378" i="8"/>
  <c r="P378" i="8"/>
  <c r="O378" i="8"/>
  <c r="T378" i="8"/>
  <c r="U895" i="8"/>
  <c r="O895" i="8"/>
  <c r="S895" i="8"/>
  <c r="Q895" i="8"/>
  <c r="R895" i="8"/>
  <c r="Q380" i="8"/>
  <c r="U358" i="8"/>
  <c r="N358" i="8"/>
  <c r="T358" i="8"/>
  <c r="Q358" i="8"/>
  <c r="R358" i="8"/>
  <c r="S358" i="8"/>
  <c r="T896" i="8"/>
  <c r="R896" i="8"/>
  <c r="U896" i="8"/>
  <c r="S896" i="8"/>
  <c r="N896" i="8"/>
  <c r="R424" i="8"/>
  <c r="T226" i="8"/>
  <c r="T397" i="8"/>
  <c r="P397" i="8"/>
  <c r="U397" i="8"/>
  <c r="N397" i="8"/>
  <c r="Q397" i="8"/>
  <c r="T506" i="8"/>
  <c r="T895" i="8"/>
  <c r="O863" i="8"/>
  <c r="T863" i="8"/>
  <c r="U863" i="8"/>
  <c r="Q863" i="8"/>
  <c r="N863" i="8"/>
  <c r="X510" i="8"/>
  <c r="X279" i="8"/>
  <c r="X264" i="8"/>
  <c r="X36" i="8"/>
  <c r="X106" i="8"/>
  <c r="W413" i="8"/>
  <c r="W860" i="8"/>
  <c r="X756" i="8"/>
  <c r="S689" i="8"/>
  <c r="Q860" i="8"/>
  <c r="Q590" i="8"/>
  <c r="N579" i="8"/>
  <c r="S659" i="8"/>
  <c r="Q111" i="8"/>
  <c r="T111" i="8"/>
  <c r="S111" i="8"/>
  <c r="N111" i="8"/>
  <c r="U111" i="8"/>
  <c r="P111" i="8"/>
  <c r="R861" i="8"/>
  <c r="N861" i="8"/>
  <c r="R699" i="8"/>
  <c r="O699" i="8"/>
  <c r="N804" i="8"/>
  <c r="Q804" i="8"/>
  <c r="S804" i="8"/>
  <c r="O804" i="8"/>
  <c r="P804" i="8"/>
  <c r="R804" i="8"/>
  <c r="T804" i="8"/>
  <c r="U804" i="8"/>
  <c r="R377" i="8"/>
  <c r="T377" i="8"/>
  <c r="P377" i="8"/>
  <c r="N377" i="8"/>
  <c r="Q377" i="8"/>
  <c r="U377" i="8"/>
  <c r="O377" i="8"/>
  <c r="U320" i="8"/>
  <c r="R320" i="8"/>
  <c r="S320" i="8"/>
  <c r="N320" i="8"/>
  <c r="T320" i="8"/>
  <c r="O320" i="8"/>
  <c r="Q320" i="8"/>
  <c r="P320" i="8"/>
  <c r="U769" i="8"/>
  <c r="Q769" i="8"/>
  <c r="T769" i="8"/>
  <c r="N769" i="8"/>
  <c r="O769" i="8"/>
  <c r="R769" i="8"/>
  <c r="P769" i="8"/>
  <c r="U342" i="8"/>
  <c r="R342" i="8"/>
  <c r="S342" i="8"/>
  <c r="N342" i="8"/>
  <c r="O342" i="8"/>
  <c r="T342" i="8"/>
  <c r="N827" i="8"/>
  <c r="T827" i="8"/>
  <c r="R827" i="8"/>
  <c r="P827" i="8"/>
  <c r="U827" i="8"/>
  <c r="Q794" i="8"/>
  <c r="U503" i="8"/>
  <c r="P503" i="8"/>
  <c r="S503" i="8"/>
  <c r="N503" i="8"/>
  <c r="O503" i="8"/>
  <c r="T503" i="8"/>
  <c r="S146" i="8"/>
  <c r="Q503" i="8"/>
  <c r="O166" i="8"/>
  <c r="O746" i="8"/>
  <c r="P256" i="8"/>
  <c r="U256" i="8"/>
  <c r="S231" i="8"/>
  <c r="X458" i="8"/>
  <c r="X256" i="8"/>
  <c r="W231" i="8"/>
  <c r="U590" i="8"/>
  <c r="U398" i="8"/>
  <c r="P689" i="8"/>
  <c r="P677" i="8"/>
  <c r="N860" i="8"/>
  <c r="P220" i="8"/>
  <c r="S620" i="8"/>
  <c r="S713" i="8"/>
  <c r="P579" i="8"/>
  <c r="N144" i="8"/>
  <c r="O713" i="8"/>
  <c r="T886" i="8"/>
  <c r="N719" i="8"/>
  <c r="U435" i="8"/>
  <c r="N435" i="8"/>
  <c r="R75" i="8"/>
  <c r="T75" i="8"/>
  <c r="N75" i="8"/>
  <c r="P75" i="8"/>
  <c r="S75" i="8"/>
  <c r="N567" i="8"/>
  <c r="S567" i="8"/>
  <c r="U394" i="8"/>
  <c r="O394" i="8"/>
  <c r="N394" i="8"/>
  <c r="S167" i="8"/>
  <c r="O167" i="8"/>
  <c r="P167" i="8"/>
  <c r="Q167" i="8"/>
  <c r="T167" i="8"/>
  <c r="R167" i="8"/>
  <c r="U167" i="8"/>
  <c r="N167" i="8"/>
  <c r="Q463" i="8"/>
  <c r="N463" i="8"/>
  <c r="T463" i="8"/>
  <c r="O463" i="8"/>
  <c r="U463" i="8"/>
  <c r="Q284" i="8"/>
  <c r="S284" i="8"/>
  <c r="P284" i="8"/>
  <c r="R284" i="8"/>
  <c r="T284" i="8"/>
  <c r="N284" i="8"/>
  <c r="O284" i="8"/>
  <c r="O696" i="8"/>
  <c r="S696" i="8"/>
  <c r="T696" i="8"/>
  <c r="N696" i="8"/>
  <c r="P696" i="8"/>
  <c r="Q696" i="8"/>
  <c r="R696" i="8"/>
  <c r="Q276" i="8"/>
  <c r="T276" i="8"/>
  <c r="P276" i="8"/>
  <c r="N276" i="8"/>
  <c r="U276" i="8"/>
  <c r="O276" i="8"/>
  <c r="T166" i="8"/>
  <c r="U143" i="8"/>
  <c r="O143" i="8"/>
  <c r="S143" i="8"/>
  <c r="N143" i="8"/>
  <c r="P143" i="8"/>
  <c r="Q143" i="8"/>
  <c r="R143" i="8"/>
  <c r="O896" i="8"/>
  <c r="Q399" i="8"/>
  <c r="U399" i="8"/>
  <c r="O399" i="8"/>
  <c r="T399" i="8"/>
  <c r="P399" i="8"/>
  <c r="N399" i="8"/>
  <c r="O398" i="8"/>
  <c r="P570" i="8"/>
  <c r="P408" i="8"/>
  <c r="O543" i="8"/>
  <c r="R201" i="8"/>
  <c r="O201" i="8"/>
  <c r="N201" i="8"/>
  <c r="Q608" i="8"/>
  <c r="T608" i="8"/>
  <c r="U608" i="8"/>
  <c r="P608" i="8"/>
  <c r="R608" i="8"/>
  <c r="O608" i="8"/>
  <c r="N608" i="8"/>
  <c r="S608" i="8"/>
  <c r="U761" i="8"/>
  <c r="X443" i="8"/>
  <c r="P863" i="8"/>
  <c r="T689" i="8"/>
  <c r="U677" i="8"/>
  <c r="R860" i="8"/>
  <c r="R220" i="8"/>
  <c r="O456" i="8"/>
  <c r="X640" i="8"/>
  <c r="R662" i="8"/>
  <c r="O886" i="8"/>
  <c r="O579" i="8"/>
  <c r="T887" i="8"/>
  <c r="N699" i="8"/>
  <c r="P662" i="8"/>
  <c r="O861" i="8"/>
  <c r="S563" i="8"/>
  <c r="N563" i="8"/>
  <c r="T563" i="8"/>
  <c r="P563" i="8"/>
  <c r="R762" i="8"/>
  <c r="N762" i="8"/>
  <c r="S762" i="8"/>
  <c r="R138" i="8"/>
  <c r="N138" i="8"/>
  <c r="O138" i="8"/>
  <c r="P138" i="8"/>
  <c r="S138" i="8"/>
  <c r="Q483" i="8"/>
  <c r="P483" i="8"/>
  <c r="N483" i="8"/>
  <c r="T483" i="8"/>
  <c r="O483" i="8"/>
  <c r="T682" i="8"/>
  <c r="R682" i="8"/>
  <c r="Q682" i="8"/>
  <c r="S682" i="8"/>
  <c r="U682" i="8"/>
  <c r="N682" i="8"/>
  <c r="P682" i="8"/>
  <c r="O682" i="8"/>
  <c r="T819" i="8"/>
  <c r="U819" i="8"/>
  <c r="N819" i="8"/>
  <c r="O819" i="8"/>
  <c r="P819" i="8"/>
  <c r="T623" i="8"/>
  <c r="P746" i="8"/>
  <c r="O408" i="8"/>
  <c r="T143" i="8"/>
  <c r="R604" i="8"/>
  <c r="U604" i="8"/>
  <c r="P604" i="8"/>
  <c r="O604" i="8"/>
  <c r="S604" i="8"/>
  <c r="N604" i="8"/>
  <c r="Q604" i="8"/>
  <c r="R503" i="8"/>
  <c r="P146" i="8"/>
  <c r="Q767" i="8"/>
  <c r="R276" i="8"/>
  <c r="T231" i="8"/>
  <c r="X119" i="8"/>
  <c r="X410" i="8"/>
  <c r="X380" i="8"/>
  <c r="X596" i="8"/>
  <c r="X109" i="8"/>
  <c r="X642" i="8"/>
  <c r="X267" i="8"/>
  <c r="X787" i="8"/>
  <c r="X618" i="8"/>
  <c r="X878" i="8"/>
  <c r="X212" i="8"/>
  <c r="X658" i="8"/>
  <c r="X903" i="8"/>
  <c r="X381" i="8"/>
  <c r="X702" i="8"/>
  <c r="X30" i="8"/>
  <c r="X619" i="8"/>
  <c r="X641" i="8"/>
  <c r="X764" i="8"/>
  <c r="X614" i="8"/>
  <c r="X27" i="8"/>
  <c r="X679" i="8"/>
  <c r="W664" i="8"/>
  <c r="X108" i="8"/>
  <c r="X431" i="8"/>
  <c r="X378" i="8"/>
  <c r="X675" i="8"/>
  <c r="X616" i="8"/>
  <c r="X609" i="8"/>
  <c r="X307" i="8"/>
  <c r="X35" i="8"/>
  <c r="X659" i="8"/>
  <c r="X850" i="8"/>
  <c r="X281" i="8"/>
  <c r="X28" i="8"/>
  <c r="X383" i="8"/>
  <c r="W622" i="8"/>
  <c r="X227" i="8"/>
  <c r="X755" i="8"/>
  <c r="X666" i="8"/>
  <c r="X102" i="8"/>
  <c r="X33" i="8"/>
  <c r="X667" i="8"/>
  <c r="X32" i="8"/>
  <c r="X251" i="8"/>
  <c r="X29" i="8"/>
  <c r="X700" i="8"/>
  <c r="X486" i="8"/>
  <c r="X485" i="8"/>
  <c r="X852" i="8"/>
  <c r="X422" i="8"/>
  <c r="X570" i="8"/>
  <c r="X34" i="8"/>
  <c r="X715" i="8"/>
  <c r="X175" i="8"/>
  <c r="X136" i="8"/>
  <c r="X31" i="8"/>
  <c r="X517" i="8"/>
  <c r="X453" i="8"/>
  <c r="X121" i="8"/>
  <c r="X461" i="8"/>
  <c r="X699" i="8"/>
  <c r="X688" i="8"/>
  <c r="X537" i="8"/>
  <c r="X615" i="8"/>
  <c r="X371" i="8"/>
  <c r="X885" i="8"/>
  <c r="X460" i="8"/>
  <c r="X534" i="8"/>
  <c r="X563" i="8"/>
  <c r="X466" i="8"/>
  <c r="X870" i="8"/>
  <c r="X686" i="8"/>
  <c r="X674" i="8"/>
  <c r="X348" i="8"/>
  <c r="X904" i="8"/>
  <c r="X330" i="8"/>
  <c r="X526" i="8"/>
  <c r="X866" i="8"/>
  <c r="X278" i="8"/>
  <c r="X331" i="8"/>
  <c r="X406" i="8"/>
  <c r="X607" i="8"/>
  <c r="X112" i="8"/>
  <c r="X876" i="8"/>
  <c r="X323" i="8"/>
  <c r="X742" i="8"/>
  <c r="X344" i="8"/>
  <c r="X719" i="8"/>
  <c r="X225" i="8"/>
  <c r="X152" i="8"/>
  <c r="X906" i="8"/>
  <c r="X434" i="8"/>
  <c r="X71" i="8"/>
  <c r="X884" i="8"/>
  <c r="X291" i="8"/>
  <c r="X818" i="8"/>
  <c r="X389" i="8"/>
  <c r="X297" i="8"/>
  <c r="X661" i="8"/>
  <c r="X294" i="8"/>
  <c r="X392" i="8"/>
  <c r="X788" i="8"/>
  <c r="X758" i="8"/>
  <c r="X409" i="8"/>
  <c r="X259" i="8"/>
  <c r="X643" i="8"/>
  <c r="X581" i="8"/>
  <c r="X832" i="8"/>
  <c r="X288" i="8"/>
  <c r="X717" i="8"/>
  <c r="X848" i="8"/>
  <c r="X753" i="8"/>
  <c r="X341" i="8"/>
  <c r="X731" i="8"/>
  <c r="X151" i="8"/>
  <c r="X759" i="8"/>
  <c r="X165" i="8"/>
  <c r="X223" i="8"/>
  <c r="X672" i="8"/>
  <c r="W386" i="8"/>
  <c r="X334" i="8"/>
  <c r="X828" i="8"/>
  <c r="R712" i="8"/>
  <c r="X737" i="8"/>
  <c r="X574" i="8"/>
  <c r="X562" i="8"/>
  <c r="W259" i="8"/>
  <c r="X284" i="8"/>
  <c r="S136" i="8"/>
  <c r="X161" i="8"/>
  <c r="R128" i="8"/>
  <c r="X153" i="8"/>
  <c r="X523" i="8"/>
  <c r="X390" i="8"/>
  <c r="X421" i="8"/>
  <c r="X156" i="8"/>
  <c r="S502" i="8"/>
  <c r="X527" i="8"/>
  <c r="R546" i="8"/>
  <c r="X571" i="8"/>
  <c r="X601" i="8"/>
  <c r="R141" i="8"/>
  <c r="X115" i="8"/>
  <c r="W548" i="8"/>
  <c r="X573" i="8"/>
  <c r="X499" i="8"/>
  <c r="X258" i="8"/>
  <c r="X711" i="8"/>
  <c r="X482" i="8"/>
  <c r="X561" i="8"/>
  <c r="X802" i="8"/>
  <c r="X170" i="8"/>
  <c r="X497" i="8"/>
  <c r="X287" i="8"/>
  <c r="Q811" i="8"/>
  <c r="X836" i="8"/>
  <c r="X891" i="8"/>
  <c r="X290" i="8"/>
  <c r="Q810" i="8"/>
  <c r="X835" i="8"/>
  <c r="X342" i="8"/>
  <c r="Q122" i="8"/>
  <c r="X147" i="8"/>
  <c r="X87" i="8"/>
  <c r="X769" i="8"/>
  <c r="X400" i="8"/>
  <c r="X231" i="8"/>
  <c r="T842" i="8"/>
  <c r="X867" i="8"/>
  <c r="N515" i="8"/>
  <c r="X540" i="8"/>
  <c r="X325" i="8"/>
  <c r="X653" i="8"/>
  <c r="X405" i="8"/>
  <c r="X726" i="8"/>
  <c r="X706" i="8"/>
  <c r="X532" i="8"/>
  <c r="X880" i="8"/>
  <c r="X809" i="8"/>
  <c r="X605" i="8"/>
  <c r="W511" i="8"/>
  <c r="X536" i="8"/>
  <c r="T77" i="8"/>
  <c r="Q847" i="8"/>
  <c r="X872" i="8"/>
  <c r="P586" i="8"/>
  <c r="X611" i="8"/>
  <c r="Q555" i="8"/>
  <c r="X580" i="8"/>
  <c r="O760" i="8"/>
  <c r="X785" i="8"/>
  <c r="X708" i="8"/>
  <c r="X591" i="8"/>
  <c r="X414" i="8"/>
  <c r="X459" i="8"/>
  <c r="X535" i="8"/>
  <c r="R753" i="8"/>
  <c r="X778" i="8"/>
  <c r="Q390" i="8"/>
  <c r="X415" i="8"/>
  <c r="X125" i="8"/>
  <c r="T787" i="8"/>
  <c r="X812" i="8"/>
  <c r="X117" i="8"/>
  <c r="R462" i="8"/>
  <c r="X487" i="8"/>
  <c r="X354" i="8"/>
  <c r="X131" i="8"/>
  <c r="W513" i="8"/>
  <c r="X538" i="8"/>
  <c r="X849" i="8"/>
  <c r="X429" i="8"/>
  <c r="W419" i="8"/>
  <c r="X444" i="8"/>
  <c r="X565" i="8"/>
  <c r="Q105" i="8"/>
  <c r="X130" i="8"/>
  <c r="W107" i="8"/>
  <c r="X132" i="8"/>
  <c r="X413" i="8"/>
  <c r="X416" i="8"/>
  <c r="X129" i="8"/>
  <c r="W704" i="8"/>
  <c r="X729" i="8"/>
  <c r="X222" i="8"/>
  <c r="W740" i="8"/>
  <c r="X765" i="8"/>
  <c r="X735" i="8"/>
  <c r="N407" i="8"/>
  <c r="X432" i="8"/>
  <c r="X628" i="8"/>
  <c r="N251" i="8"/>
  <c r="X276" i="8"/>
  <c r="X512" i="8"/>
  <c r="X894" i="8"/>
  <c r="X442" i="8"/>
  <c r="X846" i="8"/>
  <c r="X157" i="8"/>
  <c r="X858" i="8"/>
  <c r="T281" i="8"/>
  <c r="X306" i="8"/>
  <c r="S688" i="8"/>
  <c r="X713" i="8"/>
  <c r="X623" i="8"/>
  <c r="S638" i="8"/>
  <c r="X663" i="8"/>
  <c r="X268" i="8"/>
  <c r="X745" i="8"/>
  <c r="S454" i="8"/>
  <c r="X479" i="8"/>
  <c r="X773" i="8"/>
  <c r="P700" i="8"/>
  <c r="X725" i="8"/>
  <c r="X792" i="8"/>
  <c r="X404" i="8"/>
  <c r="X724" i="8"/>
  <c r="X135" i="8"/>
  <c r="T795" i="8"/>
  <c r="X820" i="8"/>
  <c r="X237" i="8"/>
  <c r="X374" i="8"/>
  <c r="Q273" i="8"/>
  <c r="X298" i="8"/>
  <c r="P557" i="8"/>
  <c r="X582" i="8"/>
  <c r="Q521" i="8"/>
  <c r="X546" i="8"/>
  <c r="X134" i="8"/>
  <c r="X842" i="8"/>
  <c r="X300" i="8"/>
  <c r="Q91" i="8"/>
  <c r="X116" i="8"/>
  <c r="X387" i="8"/>
  <c r="X806" i="8"/>
  <c r="W426" i="8"/>
  <c r="X451" i="8"/>
  <c r="X856" i="8"/>
  <c r="X506" i="8"/>
  <c r="X253" i="8"/>
  <c r="X379" i="8"/>
  <c r="X590" i="8"/>
  <c r="X89" i="8"/>
  <c r="X833" i="8"/>
  <c r="X454" i="8"/>
  <c r="X81" i="8"/>
  <c r="X681" i="8"/>
  <c r="R293" i="8"/>
  <c r="X318" i="8"/>
  <c r="T283" i="8"/>
  <c r="X308" i="8"/>
  <c r="X412" i="8"/>
  <c r="S605" i="8"/>
  <c r="X630" i="8"/>
  <c r="X397" i="8"/>
  <c r="Q190" i="8"/>
  <c r="X215" i="8"/>
  <c r="X386" i="8"/>
  <c r="X650" i="8"/>
  <c r="S415" i="8"/>
  <c r="X440" i="8"/>
  <c r="X529" i="8"/>
  <c r="S295" i="8"/>
  <c r="X320" i="8"/>
  <c r="X94" i="8"/>
  <c r="X655" i="8"/>
  <c r="X377" i="8"/>
  <c r="X860" i="8"/>
  <c r="X93" i="8"/>
  <c r="X693" i="8"/>
  <c r="Q523" i="8"/>
  <c r="X548" i="8"/>
  <c r="W478" i="8"/>
  <c r="X503" i="8"/>
  <c r="X441" i="8"/>
  <c r="W680" i="8"/>
  <c r="X705" i="8"/>
  <c r="W572" i="8"/>
  <c r="X597" i="8"/>
  <c r="W764" i="8"/>
  <c r="T401" i="8"/>
  <c r="X426" i="8"/>
  <c r="T645" i="8"/>
  <c r="X670" i="8"/>
  <c r="X310" i="8"/>
  <c r="Q453" i="8"/>
  <c r="X478" i="8"/>
  <c r="X834" i="8"/>
  <c r="U245" i="8"/>
  <c r="X270" i="8"/>
  <c r="X775" i="8"/>
  <c r="X587" i="8"/>
  <c r="X774" i="8"/>
  <c r="X220" i="8"/>
  <c r="X484" i="8"/>
  <c r="S40" i="8"/>
  <c r="X843" i="8"/>
  <c r="X123" i="8"/>
  <c r="X645" i="8"/>
  <c r="X141" i="8"/>
  <c r="X727" i="8"/>
  <c r="X892" i="8"/>
  <c r="X424" i="8"/>
  <c r="X382" i="8"/>
  <c r="X419" i="8"/>
  <c r="X599" i="8"/>
  <c r="P392" i="8"/>
  <c r="X417" i="8"/>
  <c r="T219" i="8"/>
  <c r="X244" i="8"/>
  <c r="X516" i="8"/>
  <c r="X543" i="8"/>
  <c r="X728" i="8"/>
  <c r="U51" i="8"/>
  <c r="X76" i="8"/>
  <c r="X395" i="8"/>
  <c r="T773" i="8"/>
  <c r="X798" i="8"/>
  <c r="X783" i="8"/>
  <c r="X633" i="8"/>
  <c r="R741" i="8"/>
  <c r="X766" i="8"/>
  <c r="X898" i="8"/>
  <c r="S447" i="8"/>
  <c r="X472" i="8"/>
  <c r="X351" i="8"/>
  <c r="X350" i="8"/>
  <c r="P318" i="8"/>
  <c r="X343" i="8"/>
  <c r="Q849" i="8"/>
  <c r="X874" i="8"/>
  <c r="T439" i="8"/>
  <c r="X464" i="8"/>
  <c r="R211" i="8"/>
  <c r="X236" i="8"/>
  <c r="X347" i="8"/>
  <c r="U303" i="8"/>
  <c r="X328" i="8"/>
  <c r="X322" i="8"/>
  <c r="X899" i="8"/>
  <c r="W257" i="8"/>
  <c r="X282" i="8"/>
  <c r="S67" i="8"/>
  <c r="X92" i="8"/>
  <c r="X280" i="8"/>
  <c r="X594" i="8"/>
  <c r="R547" i="8"/>
  <c r="X572" i="8"/>
  <c r="S163" i="8"/>
  <c r="X549" i="8"/>
  <c r="X720" i="8"/>
  <c r="S247" i="8"/>
  <c r="X272" i="8"/>
  <c r="U800" i="8"/>
  <c r="X825" i="8"/>
  <c r="W609" i="8"/>
  <c r="X634" i="8"/>
  <c r="X356" i="8"/>
  <c r="X757" i="8"/>
  <c r="X305" i="8"/>
  <c r="X326" i="8"/>
  <c r="X767" i="8"/>
  <c r="R687" i="8"/>
  <c r="X712" i="8"/>
  <c r="U729" i="8"/>
  <c r="X754" i="8"/>
  <c r="X273" i="8"/>
  <c r="X827" i="8"/>
  <c r="X456" i="8"/>
  <c r="W305" i="8"/>
  <c r="X511" i="8"/>
  <c r="X748" i="8"/>
  <c r="X685" i="8"/>
  <c r="X865" i="8"/>
  <c r="X768" i="8"/>
  <c r="S209" i="8"/>
  <c r="X234" i="8"/>
  <c r="X551" i="8"/>
  <c r="X507" i="8"/>
  <c r="X483" i="8"/>
  <c r="X519" i="8"/>
  <c r="X232" i="8"/>
  <c r="X164" i="8"/>
  <c r="S748" i="8"/>
  <c r="S633" i="8"/>
  <c r="X829" i="8"/>
  <c r="X648" i="8"/>
  <c r="X446" i="8"/>
  <c r="X707" i="8"/>
  <c r="X105" i="8"/>
  <c r="X104" i="8"/>
  <c r="X732" i="8"/>
  <c r="X301" i="8"/>
  <c r="X606" i="8"/>
  <c r="X449" i="8"/>
  <c r="X871" i="8"/>
  <c r="W369" i="8"/>
  <c r="X394" i="8"/>
  <c r="T836" i="8"/>
  <c r="X861" i="8"/>
  <c r="U665" i="8"/>
  <c r="X690" i="8"/>
  <c r="X800" i="8"/>
  <c r="X864" i="8"/>
  <c r="X277" i="8"/>
  <c r="X801" i="8"/>
  <c r="X632" i="8"/>
  <c r="P411" i="8"/>
  <c r="X436" i="8"/>
  <c r="X315" i="8"/>
  <c r="X544" i="8"/>
  <c r="X254" i="8"/>
  <c r="X385" i="8"/>
  <c r="X107" i="8"/>
  <c r="Q114" i="8"/>
  <c r="X139" i="8"/>
  <c r="X813" i="8"/>
  <c r="X230" i="8"/>
  <c r="X902" i="8"/>
  <c r="X882" i="8"/>
  <c r="X863" i="8"/>
  <c r="X246" i="8"/>
  <c r="X249" i="8"/>
  <c r="X558" i="8"/>
  <c r="X155" i="8"/>
  <c r="R856" i="8"/>
  <c r="X881" i="8"/>
  <c r="X407" i="8"/>
  <c r="X44" i="8"/>
  <c r="X59" i="8"/>
  <c r="X49" i="8"/>
  <c r="X39" i="8"/>
  <c r="X54" i="8"/>
  <c r="X626" i="8"/>
  <c r="W726" i="8"/>
  <c r="X751" i="8"/>
  <c r="X99" i="8"/>
  <c r="X313" i="8"/>
  <c r="X128" i="8"/>
  <c r="X269" i="8"/>
  <c r="X671" i="8"/>
  <c r="X851" i="8"/>
  <c r="X566" i="8"/>
  <c r="X505" i="8"/>
  <c r="X853" i="8"/>
  <c r="X502" i="8"/>
  <c r="X662" i="8"/>
  <c r="X651" i="8"/>
  <c r="X734" i="8"/>
  <c r="X627" i="8"/>
  <c r="U223" i="8"/>
  <c r="X248" i="8"/>
  <c r="X593" i="8"/>
  <c r="X660" i="8"/>
  <c r="X496" i="8"/>
  <c r="X838" i="8"/>
  <c r="P631" i="8"/>
  <c r="X656" i="8"/>
  <c r="P774" i="8"/>
  <c r="X799" i="8"/>
  <c r="X701" i="8"/>
  <c r="X159" i="8"/>
  <c r="X45" i="8"/>
  <c r="X60" i="8"/>
  <c r="X50" i="8"/>
  <c r="X40" i="8"/>
  <c r="X55" i="8"/>
  <c r="Q736" i="8"/>
  <c r="X761" i="8"/>
  <c r="X509" i="8"/>
  <c r="X793" i="8"/>
  <c r="X629" i="8"/>
  <c r="X556" i="8"/>
  <c r="X265" i="8"/>
  <c r="X845" i="8"/>
  <c r="X317" i="8"/>
  <c r="X638" i="8"/>
  <c r="X142" i="8"/>
  <c r="W799" i="8"/>
  <c r="X824" i="8"/>
  <c r="W621" i="8"/>
  <c r="X646" i="8"/>
  <c r="U225" i="8"/>
  <c r="X250" i="8"/>
  <c r="T93" i="8"/>
  <c r="X521" i="8"/>
  <c r="X169" i="8"/>
  <c r="R525" i="8"/>
  <c r="X550" i="8"/>
  <c r="T752" i="8"/>
  <c r="X777" i="8"/>
  <c r="X302" i="8"/>
  <c r="S159" i="8"/>
  <c r="R218" i="8"/>
  <c r="X243" i="8"/>
  <c r="X698" i="8"/>
  <c r="X271" i="8"/>
  <c r="X518" i="8"/>
  <c r="T44" i="8"/>
  <c r="X144" i="8"/>
  <c r="X103" i="8"/>
  <c r="X252" i="8"/>
  <c r="W382" i="8"/>
  <c r="X457" i="8"/>
  <c r="X791" i="8"/>
  <c r="X554" i="8"/>
  <c r="X435" i="8"/>
  <c r="W423" i="8"/>
  <c r="X448" i="8"/>
  <c r="X146" i="8"/>
  <c r="X776" i="8"/>
  <c r="X86" i="8"/>
  <c r="X480" i="8"/>
  <c r="X770" i="8"/>
  <c r="X233" i="8"/>
  <c r="X180" i="8"/>
  <c r="Q333" i="8"/>
  <c r="X358" i="8"/>
  <c r="X736" i="8"/>
  <c r="X530" i="8"/>
  <c r="X229" i="8"/>
  <c r="W544" i="8"/>
  <c r="X569" i="8"/>
  <c r="X370" i="8"/>
  <c r="X694" i="8"/>
  <c r="X598" i="8"/>
  <c r="X491" i="8"/>
  <c r="X612" i="8"/>
  <c r="X452" i="8"/>
  <c r="W472" i="8"/>
  <c r="R413" i="8"/>
  <c r="X438" i="8"/>
  <c r="W629" i="8"/>
  <c r="X654" i="8"/>
  <c r="X557" i="8"/>
  <c r="X696" i="8"/>
  <c r="X889" i="8"/>
  <c r="W575" i="8"/>
  <c r="X600" i="8"/>
  <c r="T870" i="8"/>
  <c r="X895" i="8"/>
  <c r="Q868" i="8"/>
  <c r="X893" i="8"/>
  <c r="X883" i="8"/>
  <c r="S798" i="8"/>
  <c r="X823" i="8"/>
  <c r="U652" i="8"/>
  <c r="X677" i="8"/>
  <c r="P278" i="8"/>
  <c r="X631" i="8"/>
  <c r="X495" i="8"/>
  <c r="X762" i="8"/>
  <c r="X703" i="8"/>
  <c r="X760" i="8"/>
  <c r="X784" i="8"/>
  <c r="X771" i="8"/>
  <c r="X888" i="8"/>
  <c r="X683" i="8"/>
  <c r="X649" i="8"/>
  <c r="X568" i="8"/>
  <c r="X100" i="8"/>
  <c r="X579" i="8"/>
  <c r="X56" i="8"/>
  <c r="X46" i="8"/>
  <c r="X61" i="8"/>
  <c r="X51" i="8"/>
  <c r="X41" i="8"/>
  <c r="U837" i="8"/>
  <c r="X862" i="8"/>
  <c r="X553" i="8"/>
  <c r="X335" i="8"/>
  <c r="U801" i="8"/>
  <c r="X826" i="8"/>
  <c r="S123" i="8"/>
  <c r="X148" i="8"/>
  <c r="S724" i="8"/>
  <c r="X749" i="8"/>
  <c r="X235" i="8"/>
  <c r="X216" i="8"/>
  <c r="X445" i="8"/>
  <c r="P332" i="8"/>
  <c r="X357" i="8"/>
  <c r="X815" i="8"/>
  <c r="R376" i="8"/>
  <c r="X401" i="8"/>
  <c r="W347" i="8"/>
  <c r="X372" i="8"/>
  <c r="W71" i="8"/>
  <c r="X96" i="8"/>
  <c r="X97" i="8"/>
  <c r="W820" i="8"/>
  <c r="X840" i="8"/>
  <c r="X473" i="8"/>
  <c r="U194" i="8"/>
  <c r="X219" i="8"/>
  <c r="W383" i="8"/>
  <c r="X408" i="8"/>
  <c r="X522" i="8"/>
  <c r="X316" i="8"/>
  <c r="X95" i="8"/>
  <c r="X336" i="8"/>
  <c r="X312" i="8"/>
  <c r="X515" i="8"/>
  <c r="X126" i="8"/>
  <c r="X547" i="8"/>
  <c r="X299" i="8"/>
  <c r="W702" i="8"/>
  <c r="X722" i="8"/>
  <c r="X680" i="8"/>
  <c r="X673" i="8"/>
  <c r="X274" i="8"/>
  <c r="X266" i="8"/>
  <c r="X500" i="8"/>
  <c r="X682" i="8"/>
  <c r="X669" i="8"/>
  <c r="W449" i="8"/>
  <c r="X578" i="8"/>
  <c r="X805" i="8"/>
  <c r="X664" i="8"/>
  <c r="X639" i="8"/>
  <c r="W450" i="8"/>
  <c r="X678" i="8"/>
  <c r="X622" i="8"/>
  <c r="P822" i="8"/>
  <c r="X847" i="8"/>
  <c r="P786" i="8"/>
  <c r="X811" i="8"/>
  <c r="X447" i="8"/>
  <c r="X689" i="8"/>
  <c r="R834" i="8"/>
  <c r="X859" i="8"/>
  <c r="X127" i="8"/>
  <c r="X402" i="8"/>
  <c r="X362" i="8"/>
  <c r="X295" i="8"/>
  <c r="X794" i="8"/>
  <c r="X245" i="8"/>
  <c r="X588" i="8"/>
  <c r="X470" i="8"/>
  <c r="X567" i="8"/>
  <c r="X752" i="8"/>
  <c r="X481" i="8"/>
  <c r="W525" i="8"/>
  <c r="X289" i="8"/>
  <c r="O289" i="8"/>
  <c r="X314" i="8"/>
  <c r="X869" i="8"/>
  <c r="W721" i="8"/>
  <c r="X741" i="8"/>
  <c r="S535" i="8"/>
  <c r="X560" i="8"/>
  <c r="X559" i="8"/>
  <c r="X145" i="8"/>
  <c r="P296" i="8"/>
  <c r="X321" i="8"/>
  <c r="X360" i="8"/>
  <c r="X365" i="8"/>
  <c r="S451" i="8"/>
  <c r="X476" i="8"/>
  <c r="X525" i="8"/>
  <c r="X217" i="8"/>
  <c r="W236" i="8"/>
  <c r="X261" i="8"/>
  <c r="T715" i="8"/>
  <c r="X740" i="8"/>
  <c r="W172" i="8"/>
  <c r="X710" i="8"/>
  <c r="X160" i="8"/>
  <c r="X399" i="8"/>
  <c r="X490" i="8"/>
  <c r="R438" i="8"/>
  <c r="X463" i="8"/>
  <c r="X857" i="8"/>
  <c r="X868" i="8"/>
  <c r="X58" i="8"/>
  <c r="X48" i="8"/>
  <c r="X38" i="8"/>
  <c r="X53" i="8"/>
  <c r="X43" i="8"/>
  <c r="X179" i="8"/>
  <c r="X427" i="8"/>
  <c r="X90" i="8"/>
  <c r="X137" i="8"/>
  <c r="W261" i="8"/>
  <c r="X286" i="8"/>
  <c r="X349" i="8"/>
  <c r="X388" i="8"/>
  <c r="X238" i="8"/>
  <c r="X239" i="8"/>
  <c r="X332" i="8"/>
  <c r="W588" i="8"/>
  <c r="X613" i="8"/>
  <c r="X111" i="8"/>
  <c r="X887" i="8"/>
  <c r="X149" i="8"/>
  <c r="X542" i="8"/>
  <c r="X285" i="8"/>
  <c r="X364" i="8"/>
  <c r="X779" i="8"/>
  <c r="X617" i="8"/>
  <c r="X691" i="8"/>
  <c r="X896" i="8"/>
  <c r="R797" i="8"/>
  <c r="X822" i="8"/>
  <c r="R772" i="8"/>
  <c r="X797" i="8"/>
  <c r="Q770" i="8"/>
  <c r="X795" i="8"/>
  <c r="X411" i="8"/>
  <c r="X91" i="8"/>
  <c r="X488" i="8"/>
  <c r="X772" i="8"/>
  <c r="X66" i="8"/>
  <c r="X901" i="8"/>
  <c r="X498" i="8"/>
  <c r="X226" i="8"/>
  <c r="X564" i="8"/>
  <c r="X744" i="8"/>
  <c r="X533" i="8"/>
  <c r="X608" i="8"/>
  <c r="W796" i="8"/>
  <c r="X816" i="8"/>
  <c r="W585" i="8"/>
  <c r="X610" i="8"/>
  <c r="W561" i="8"/>
  <c r="X586" i="8"/>
  <c r="X337" i="8"/>
  <c r="X263" i="8"/>
  <c r="X494" i="8"/>
  <c r="X467" i="8"/>
  <c r="X329" i="8"/>
  <c r="X143" i="8"/>
  <c r="X471" i="8"/>
  <c r="X489" i="8"/>
  <c r="X723" i="8"/>
  <c r="X704" i="8"/>
  <c r="X716" i="8"/>
  <c r="X124" i="8"/>
  <c r="X363" i="8"/>
  <c r="X262" i="8"/>
  <c r="X319" i="8"/>
  <c r="Q595" i="8"/>
  <c r="X620" i="8"/>
  <c r="X241" i="8"/>
  <c r="Q344" i="8"/>
  <c r="X369" i="8"/>
  <c r="X391" i="8"/>
  <c r="W866" i="8"/>
  <c r="X101" i="8"/>
  <c r="X384" i="8"/>
  <c r="X462" i="8"/>
  <c r="X790" i="8"/>
  <c r="X292" i="8"/>
  <c r="X296" i="8"/>
  <c r="X140" i="8"/>
  <c r="X577" i="8"/>
  <c r="W88" i="8"/>
  <c r="X113" i="8"/>
  <c r="X174" i="8"/>
  <c r="X647" i="8"/>
  <c r="X57" i="8"/>
  <c r="X47" i="8"/>
  <c r="X37" i="8"/>
  <c r="X52" i="8"/>
  <c r="X42" i="8"/>
  <c r="X133" i="8"/>
  <c r="W718" i="8"/>
  <c r="X743" i="8"/>
  <c r="X338" i="8"/>
  <c r="R174" i="8"/>
  <c r="X576" i="8"/>
  <c r="X304" i="8"/>
  <c r="X831" i="8"/>
  <c r="Q830" i="8"/>
  <c r="X855" i="8"/>
  <c r="X375" i="8"/>
  <c r="X879" i="8"/>
  <c r="X531" i="8"/>
  <c r="X508" i="8"/>
  <c r="X492" i="8"/>
  <c r="X819" i="8"/>
  <c r="X513" i="8"/>
  <c r="X763" i="8"/>
  <c r="X439" i="8"/>
  <c r="X721" i="8"/>
  <c r="X584" i="8"/>
  <c r="X786" i="8"/>
  <c r="X604" i="8"/>
  <c r="X781" i="8"/>
  <c r="X158" i="8"/>
  <c r="X738" i="8"/>
  <c r="S222" i="8"/>
  <c r="X247" i="8"/>
  <c r="X224" i="8"/>
  <c r="P514" i="8"/>
  <c r="X539" i="8"/>
  <c r="X311" i="8"/>
  <c r="X636" i="8"/>
  <c r="X114" i="8"/>
  <c r="S425" i="8"/>
  <c r="X450" i="8"/>
  <c r="X905" i="8"/>
  <c r="X733" i="8"/>
  <c r="R785" i="8"/>
  <c r="X810" i="8"/>
  <c r="X346" i="8"/>
  <c r="X120" i="8"/>
  <c r="U812" i="8"/>
  <c r="X837" i="8"/>
  <c r="X504" i="8"/>
  <c r="X524" i="8"/>
  <c r="X98" i="8"/>
  <c r="X695" i="8"/>
  <c r="T268" i="8"/>
  <c r="X293" i="8"/>
  <c r="X730" i="8"/>
  <c r="X709" i="8"/>
  <c r="X393" i="8"/>
  <c r="X368" i="8"/>
  <c r="X668" i="8"/>
  <c r="X873" i="8"/>
  <c r="X228" i="8"/>
  <c r="X814" i="8"/>
  <c r="X88" i="8"/>
  <c r="X327" i="8"/>
  <c r="X854" i="8"/>
  <c r="X283" i="8"/>
  <c r="X697" i="8"/>
  <c r="X430" i="8"/>
  <c r="X333" i="8"/>
  <c r="X355" i="8"/>
  <c r="X817" i="8"/>
  <c r="X637" i="8"/>
  <c r="X501" i="8"/>
  <c r="W403" i="8"/>
  <c r="X428" i="8"/>
  <c r="X366" i="8"/>
  <c r="X796" i="8"/>
  <c r="X890" i="8"/>
  <c r="X830" i="8"/>
  <c r="X475" i="8"/>
  <c r="X602" i="8"/>
  <c r="X541" i="8"/>
  <c r="X575" i="8"/>
  <c r="X359" i="8"/>
  <c r="X138" i="8"/>
  <c r="W667" i="8"/>
  <c r="X692" i="8"/>
  <c r="X240" i="8"/>
  <c r="X624" i="8"/>
  <c r="X275" i="8"/>
  <c r="P351" i="8"/>
  <c r="X376" i="8"/>
  <c r="X841" i="8"/>
  <c r="X555" i="8"/>
  <c r="X242" i="8"/>
  <c r="X520" i="8"/>
  <c r="X398" i="8"/>
  <c r="X552" i="8"/>
  <c r="X583" i="8"/>
  <c r="X807" i="8"/>
  <c r="X339" i="8"/>
  <c r="N775" i="8"/>
  <c r="X803" i="8"/>
  <c r="X218" i="8"/>
  <c r="X469" i="8"/>
  <c r="X403" i="8"/>
  <c r="X353" i="8"/>
  <c r="X844" i="8"/>
  <c r="X528" i="8"/>
  <c r="X423" i="8"/>
  <c r="X886" i="8"/>
  <c r="X780" i="8"/>
  <c r="X425" i="8"/>
  <c r="U891" i="8"/>
  <c r="W736" i="8"/>
  <c r="W586" i="8"/>
  <c r="U786" i="8"/>
  <c r="S906" i="8"/>
  <c r="S621" i="8"/>
  <c r="O811" i="8"/>
  <c r="W891" i="8"/>
  <c r="R31" i="8"/>
  <c r="U585" i="8"/>
  <c r="W245" i="8"/>
  <c r="Q905" i="8"/>
  <c r="W174" i="8"/>
  <c r="S834" i="8"/>
  <c r="P753" i="8"/>
  <c r="T163" i="8"/>
  <c r="U773" i="8"/>
  <c r="W773" i="8"/>
  <c r="U797" i="8"/>
  <c r="Q842" i="8"/>
  <c r="W712" i="8"/>
  <c r="T572" i="8"/>
  <c r="T712" i="8"/>
  <c r="W752" i="8"/>
  <c r="W504" i="8"/>
  <c r="S499" i="8"/>
  <c r="R499" i="8"/>
  <c r="T499" i="8"/>
  <c r="U499" i="8"/>
  <c r="P499" i="8"/>
  <c r="N499" i="8"/>
  <c r="O499" i="8"/>
  <c r="W699" i="8"/>
  <c r="P694" i="8"/>
  <c r="U694" i="8"/>
  <c r="Q694" i="8"/>
  <c r="O694" i="8"/>
  <c r="S694" i="8"/>
  <c r="T694" i="8"/>
  <c r="R694" i="8"/>
  <c r="N694" i="8"/>
  <c r="W123" i="8"/>
  <c r="S118" i="8"/>
  <c r="P118" i="8"/>
  <c r="Q118" i="8"/>
  <c r="T118" i="8"/>
  <c r="O118" i="8"/>
  <c r="U118" i="8"/>
  <c r="R118" i="8"/>
  <c r="N118" i="8"/>
  <c r="P464" i="8"/>
  <c r="R464" i="8"/>
  <c r="O464" i="8"/>
  <c r="S464" i="8"/>
  <c r="T464" i="8"/>
  <c r="U464" i="8"/>
  <c r="N464" i="8"/>
  <c r="Q464" i="8"/>
  <c r="W684" i="8"/>
  <c r="Q679" i="8"/>
  <c r="T679" i="8"/>
  <c r="U679" i="8"/>
  <c r="P679" i="8"/>
  <c r="R679" i="8"/>
  <c r="N679" i="8"/>
  <c r="O679" i="8"/>
  <c r="W466" i="8"/>
  <c r="R461" i="8"/>
  <c r="U461" i="8"/>
  <c r="P461" i="8"/>
  <c r="S461" i="8"/>
  <c r="T461" i="8"/>
  <c r="Q461" i="8"/>
  <c r="N461" i="8"/>
  <c r="O461" i="8"/>
  <c r="W18" i="8"/>
  <c r="P13" i="8"/>
  <c r="T13" i="8"/>
  <c r="Q13" i="8"/>
  <c r="W13" i="8"/>
  <c r="R13" i="8"/>
  <c r="U13" i="8"/>
  <c r="N13" i="8"/>
  <c r="S13" i="8"/>
  <c r="O13" i="8"/>
  <c r="W126" i="8"/>
  <c r="T121" i="8"/>
  <c r="U121" i="8"/>
  <c r="N121" i="8"/>
  <c r="P121" i="8"/>
  <c r="Q121" i="8"/>
  <c r="S121" i="8"/>
  <c r="O121" i="8"/>
  <c r="R121" i="8"/>
  <c r="W460" i="8"/>
  <c r="T455" i="8"/>
  <c r="Q455" i="8"/>
  <c r="R455" i="8"/>
  <c r="S455" i="8"/>
  <c r="U455" i="8"/>
  <c r="P455" i="8"/>
  <c r="O455" i="8"/>
  <c r="N455" i="8"/>
  <c r="W737" i="8"/>
  <c r="T732" i="8"/>
  <c r="R732" i="8"/>
  <c r="O732" i="8"/>
  <c r="S732" i="8"/>
  <c r="U732" i="8"/>
  <c r="N732" i="8"/>
  <c r="Q732" i="8"/>
  <c r="P732" i="8"/>
  <c r="W396" i="8"/>
  <c r="S391" i="8"/>
  <c r="U391" i="8"/>
  <c r="R391" i="8"/>
  <c r="Q391" i="8"/>
  <c r="T391" i="8"/>
  <c r="N391" i="8"/>
  <c r="O391" i="8"/>
  <c r="W32" i="8"/>
  <c r="Q27" i="8"/>
  <c r="P27" i="8"/>
  <c r="U27" i="8"/>
  <c r="T27" i="8"/>
  <c r="R27" i="8"/>
  <c r="S27" i="8"/>
  <c r="N27" i="8"/>
  <c r="O27" i="8"/>
  <c r="W372" i="8"/>
  <c r="R367" i="8"/>
  <c r="T367" i="8"/>
  <c r="U367" i="8"/>
  <c r="P367" i="8"/>
  <c r="Q367" i="8"/>
  <c r="S367" i="8"/>
  <c r="N367" i="8"/>
  <c r="O367" i="8"/>
  <c r="Q763" i="8"/>
  <c r="W763" i="8"/>
  <c r="P763" i="8"/>
  <c r="W768" i="8"/>
  <c r="S763" i="8"/>
  <c r="U763" i="8"/>
  <c r="R763" i="8"/>
  <c r="T763" i="8"/>
  <c r="N763" i="8"/>
  <c r="O763" i="8"/>
  <c r="W246" i="8"/>
  <c r="Q241" i="8"/>
  <c r="N241" i="8"/>
  <c r="R241" i="8"/>
  <c r="S241" i="8"/>
  <c r="T241" i="8"/>
  <c r="P241" i="8"/>
  <c r="U241" i="8"/>
  <c r="O241" i="8"/>
  <c r="W592" i="8"/>
  <c r="U587" i="8"/>
  <c r="S587" i="8"/>
  <c r="O587" i="8"/>
  <c r="T587" i="8"/>
  <c r="P587" i="8"/>
  <c r="Q587" i="8"/>
  <c r="R587" i="8"/>
  <c r="N587" i="8"/>
  <c r="W776" i="8"/>
  <c r="P776" i="8"/>
  <c r="S776" i="8"/>
  <c r="T776" i="8"/>
  <c r="U776" i="8"/>
  <c r="N776" i="8"/>
  <c r="O776" i="8"/>
  <c r="R776" i="8"/>
  <c r="Q776" i="8"/>
  <c r="W818" i="8"/>
  <c r="Q813" i="8"/>
  <c r="U813" i="8"/>
  <c r="R813" i="8"/>
  <c r="T813" i="8"/>
  <c r="N813" i="8"/>
  <c r="O813" i="8"/>
  <c r="S813" i="8"/>
  <c r="W681" i="8"/>
  <c r="U676" i="8"/>
  <c r="Q676" i="8"/>
  <c r="P676" i="8"/>
  <c r="N676" i="8"/>
  <c r="T676" i="8"/>
  <c r="O676" i="8"/>
  <c r="R676" i="8"/>
  <c r="W247" i="8"/>
  <c r="U242" i="8"/>
  <c r="N242" i="8"/>
  <c r="O242" i="8"/>
  <c r="P242" i="8"/>
  <c r="S242" i="8"/>
  <c r="T242" i="8"/>
  <c r="R242" i="8"/>
  <c r="W839" i="8"/>
  <c r="W834" i="8"/>
  <c r="U834" i="8"/>
  <c r="P834" i="8"/>
  <c r="T834" i="8"/>
  <c r="N834" i="8"/>
  <c r="O834" i="8"/>
  <c r="W194" i="8"/>
  <c r="Q189" i="8"/>
  <c r="S189" i="8"/>
  <c r="R189" i="8"/>
  <c r="U189" i="8"/>
  <c r="P189" i="8"/>
  <c r="O189" i="8"/>
  <c r="N189" i="8"/>
  <c r="W632" i="8"/>
  <c r="S627" i="8"/>
  <c r="T627" i="8"/>
  <c r="R627" i="8"/>
  <c r="N627" i="8"/>
  <c r="P627" i="8"/>
  <c r="O627" i="8"/>
  <c r="U627" i="8"/>
  <c r="W857" i="8"/>
  <c r="U852" i="8"/>
  <c r="O852" i="8"/>
  <c r="S852" i="8"/>
  <c r="T852" i="8"/>
  <c r="R852" i="8"/>
  <c r="N852" i="8"/>
  <c r="P852" i="8"/>
  <c r="Q852" i="8"/>
  <c r="W353" i="8"/>
  <c r="U348" i="8"/>
  <c r="Q348" i="8"/>
  <c r="S348" i="8"/>
  <c r="P348" i="8"/>
  <c r="N348" i="8"/>
  <c r="T348" i="8"/>
  <c r="O348" i="8"/>
  <c r="W494" i="8"/>
  <c r="U489" i="8"/>
  <c r="S489" i="8"/>
  <c r="P489" i="8"/>
  <c r="R489" i="8"/>
  <c r="Q489" i="8"/>
  <c r="N489" i="8"/>
  <c r="O489" i="8"/>
  <c r="U392" i="8"/>
  <c r="R392" i="8"/>
  <c r="T392" i="8"/>
  <c r="Q392" i="8"/>
  <c r="W397" i="8"/>
  <c r="S392" i="8"/>
  <c r="O392" i="8"/>
  <c r="N392" i="8"/>
  <c r="W78" i="8"/>
  <c r="N73" i="8"/>
  <c r="T73" i="8"/>
  <c r="Q73" i="8"/>
  <c r="R73" i="8"/>
  <c r="U73" i="8"/>
  <c r="P73" i="8"/>
  <c r="S73" i="8"/>
  <c r="O73" i="8"/>
  <c r="W417" i="8"/>
  <c r="T412" i="8"/>
  <c r="U412" i="8"/>
  <c r="P412" i="8"/>
  <c r="Q412" i="8"/>
  <c r="S412" i="8"/>
  <c r="N412" i="8"/>
  <c r="O412" i="8"/>
  <c r="W19" i="8"/>
  <c r="W14" i="8"/>
  <c r="P14" i="8"/>
  <c r="T14" i="8"/>
  <c r="N14" i="8"/>
  <c r="Q14" i="8"/>
  <c r="O14" i="8"/>
  <c r="R14" i="8"/>
  <c r="S14" i="8"/>
  <c r="U14" i="8"/>
  <c r="W170" i="8"/>
  <c r="R165" i="8"/>
  <c r="Q165" i="8"/>
  <c r="U165" i="8"/>
  <c r="S165" i="8"/>
  <c r="T165" i="8"/>
  <c r="P165" i="8"/>
  <c r="N165" i="8"/>
  <c r="O165" i="8"/>
  <c r="W675" i="8"/>
  <c r="P670" i="8"/>
  <c r="Q670" i="8"/>
  <c r="R670" i="8"/>
  <c r="S670" i="8"/>
  <c r="O670" i="8"/>
  <c r="T670" i="8"/>
  <c r="U670" i="8"/>
  <c r="N670" i="8"/>
  <c r="V161" i="8"/>
  <c r="W273" i="8"/>
  <c r="U268" i="8"/>
  <c r="Q268" i="8"/>
  <c r="S268" i="8"/>
  <c r="N268" i="8"/>
  <c r="O268" i="8"/>
  <c r="R268" i="8"/>
  <c r="W710" i="8"/>
  <c r="P705" i="8"/>
  <c r="U705" i="8"/>
  <c r="S705" i="8"/>
  <c r="R705" i="8"/>
  <c r="T705" i="8"/>
  <c r="N705" i="8"/>
  <c r="O705" i="8"/>
  <c r="W689" i="8"/>
  <c r="Q684" i="8"/>
  <c r="P684" i="8"/>
  <c r="S684" i="8"/>
  <c r="T684" i="8"/>
  <c r="U684" i="8"/>
  <c r="R684" i="8"/>
  <c r="O684" i="8"/>
  <c r="N684" i="8"/>
  <c r="Q368" i="8"/>
  <c r="T368" i="8"/>
  <c r="U368" i="8"/>
  <c r="R368" i="8"/>
  <c r="S368" i="8"/>
  <c r="P368" i="8"/>
  <c r="N368" i="8"/>
  <c r="O368" i="8"/>
  <c r="W348" i="8"/>
  <c r="U343" i="8"/>
  <c r="Q343" i="8"/>
  <c r="S343" i="8"/>
  <c r="P343" i="8"/>
  <c r="N343" i="8"/>
  <c r="O343" i="8"/>
  <c r="W666" i="8"/>
  <c r="W661" i="8"/>
  <c r="R661" i="8"/>
  <c r="S661" i="8"/>
  <c r="P661" i="8"/>
  <c r="N661" i="8"/>
  <c r="Q661" i="8"/>
  <c r="T661" i="8"/>
  <c r="U661" i="8"/>
  <c r="O661" i="8"/>
  <c r="W648" i="8"/>
  <c r="R643" i="8"/>
  <c r="T643" i="8"/>
  <c r="Q643" i="8"/>
  <c r="S643" i="8"/>
  <c r="P643" i="8"/>
  <c r="U643" i="8"/>
  <c r="N643" i="8"/>
  <c r="O643" i="8"/>
  <c r="W848" i="8"/>
  <c r="U848" i="8"/>
  <c r="P848" i="8"/>
  <c r="Q848" i="8"/>
  <c r="R848" i="8"/>
  <c r="S848" i="8"/>
  <c r="T848" i="8"/>
  <c r="N848" i="8"/>
  <c r="O848" i="8"/>
  <c r="W668" i="8"/>
  <c r="R663" i="8"/>
  <c r="Q663" i="8"/>
  <c r="S663" i="8"/>
  <c r="T663" i="8"/>
  <c r="P663" i="8"/>
  <c r="U663" i="8"/>
  <c r="O663" i="8"/>
  <c r="N663" i="8"/>
  <c r="Q512" i="8"/>
  <c r="S512" i="8"/>
  <c r="P512" i="8"/>
  <c r="R512" i="8"/>
  <c r="T512" i="8"/>
  <c r="U512" i="8"/>
  <c r="N512" i="8"/>
  <c r="O512" i="8"/>
  <c r="W696" i="8"/>
  <c r="R691" i="8"/>
  <c r="T691" i="8"/>
  <c r="P691" i="8"/>
  <c r="U691" i="8"/>
  <c r="S691" i="8"/>
  <c r="N691" i="8"/>
  <c r="O691" i="8"/>
  <c r="Q691" i="8"/>
  <c r="W140" i="8"/>
  <c r="S135" i="8"/>
  <c r="T135" i="8"/>
  <c r="U135" i="8"/>
  <c r="Q135" i="8"/>
  <c r="P135" i="8"/>
  <c r="N135" i="8"/>
  <c r="O135" i="8"/>
  <c r="W28" i="8"/>
  <c r="T23" i="8"/>
  <c r="U23" i="8"/>
  <c r="P23" i="8"/>
  <c r="S23" i="8"/>
  <c r="O23" i="8"/>
  <c r="Q23" i="8"/>
  <c r="R23" i="8"/>
  <c r="N23" i="8"/>
  <c r="W23" i="8"/>
  <c r="R18" i="8"/>
  <c r="S18" i="8"/>
  <c r="U18" i="8"/>
  <c r="T18" i="8"/>
  <c r="P18" i="8"/>
  <c r="N18" i="8"/>
  <c r="O18" i="8"/>
  <c r="W75" i="8"/>
  <c r="S70" i="8"/>
  <c r="R70" i="8"/>
  <c r="T70" i="8"/>
  <c r="P70" i="8"/>
  <c r="Q70" i="8"/>
  <c r="U70" i="8"/>
  <c r="N70" i="8"/>
  <c r="O70" i="8"/>
  <c r="W830" i="8"/>
  <c r="P825" i="8"/>
  <c r="R825" i="8"/>
  <c r="Q825" i="8"/>
  <c r="U825" i="8"/>
  <c r="T825" i="8"/>
  <c r="S825" i="8"/>
  <c r="O825" i="8"/>
  <c r="N825" i="8"/>
  <c r="W316" i="8"/>
  <c r="S311" i="8"/>
  <c r="R311" i="8"/>
  <c r="N311" i="8"/>
  <c r="P311" i="8"/>
  <c r="Q311" i="8"/>
  <c r="T311" i="8"/>
  <c r="U311" i="8"/>
  <c r="O311" i="8"/>
  <c r="W292" i="8"/>
  <c r="T287" i="8"/>
  <c r="U287" i="8"/>
  <c r="P287" i="8"/>
  <c r="Q287" i="8"/>
  <c r="S287" i="8"/>
  <c r="R287" i="8"/>
  <c r="N287" i="8"/>
  <c r="O287" i="8"/>
  <c r="W435" i="8"/>
  <c r="Q430" i="8"/>
  <c r="U430" i="8"/>
  <c r="P430" i="8"/>
  <c r="T430" i="8"/>
  <c r="S430" i="8"/>
  <c r="N430" i="8"/>
  <c r="R430" i="8"/>
  <c r="O430" i="8"/>
  <c r="P899" i="8"/>
  <c r="Q899" i="8"/>
  <c r="N899" i="8"/>
  <c r="T899" i="8"/>
  <c r="S899" i="8"/>
  <c r="R899" i="8"/>
  <c r="O899" i="8"/>
  <c r="U899" i="8"/>
  <c r="W48" i="8"/>
  <c r="S43" i="8"/>
  <c r="Q43" i="8"/>
  <c r="P43" i="8"/>
  <c r="R43" i="8"/>
  <c r="T43" i="8"/>
  <c r="U43" i="8"/>
  <c r="N43" i="8"/>
  <c r="O43" i="8"/>
  <c r="W357" i="8"/>
  <c r="Q352" i="8"/>
  <c r="T352" i="8"/>
  <c r="S352" i="8"/>
  <c r="U352" i="8"/>
  <c r="P352" i="8"/>
  <c r="R352" i="8"/>
  <c r="O352" i="8"/>
  <c r="N352" i="8"/>
  <c r="W145" i="8"/>
  <c r="S140" i="8"/>
  <c r="T140" i="8"/>
  <c r="Q140" i="8"/>
  <c r="R140" i="8"/>
  <c r="P140" i="8"/>
  <c r="U140" i="8"/>
  <c r="N140" i="8"/>
  <c r="O140" i="8"/>
  <c r="W479" i="8"/>
  <c r="Q474" i="8"/>
  <c r="S474" i="8"/>
  <c r="T474" i="8"/>
  <c r="P474" i="8"/>
  <c r="R474" i="8"/>
  <c r="U474" i="8"/>
  <c r="N474" i="8"/>
  <c r="O474" i="8"/>
  <c r="W238" i="8"/>
  <c r="S233" i="8"/>
  <c r="T233" i="8"/>
  <c r="P233" i="8"/>
  <c r="R233" i="8"/>
  <c r="U233" i="8"/>
  <c r="Q233" i="8"/>
  <c r="N233" i="8"/>
  <c r="O233" i="8"/>
  <c r="W156" i="8"/>
  <c r="S151" i="8"/>
  <c r="R151" i="8"/>
  <c r="U151" i="8"/>
  <c r="P151" i="8"/>
  <c r="Q151" i="8"/>
  <c r="T151" i="8"/>
  <c r="N151" i="8"/>
  <c r="O151" i="8"/>
  <c r="W691" i="8"/>
  <c r="N686" i="8"/>
  <c r="Q686" i="8"/>
  <c r="U686" i="8"/>
  <c r="R686" i="8"/>
  <c r="S686" i="8"/>
  <c r="T686" i="8"/>
  <c r="O686" i="8"/>
  <c r="P686" i="8"/>
  <c r="W514" i="8"/>
  <c r="P889" i="8"/>
  <c r="W889" i="8"/>
  <c r="T889" i="8"/>
  <c r="N889" i="8"/>
  <c r="S889" i="8"/>
  <c r="U889" i="8"/>
  <c r="Q889" i="8"/>
  <c r="R889" i="8"/>
  <c r="O889" i="8"/>
  <c r="W219" i="8"/>
  <c r="S214" i="8"/>
  <c r="Q214" i="8"/>
  <c r="R214" i="8"/>
  <c r="U214" i="8"/>
  <c r="T214" i="8"/>
  <c r="P214" i="8"/>
  <c r="N214" i="8"/>
  <c r="O214" i="8"/>
  <c r="W312" i="8"/>
  <c r="S307" i="8"/>
  <c r="R307" i="8"/>
  <c r="P307" i="8"/>
  <c r="Q307" i="8"/>
  <c r="T307" i="8"/>
  <c r="U307" i="8"/>
  <c r="N307" i="8"/>
  <c r="O307" i="8"/>
  <c r="W593" i="8"/>
  <c r="T588" i="8"/>
  <c r="O588" i="8"/>
  <c r="P588" i="8"/>
  <c r="Q588" i="8"/>
  <c r="R588" i="8"/>
  <c r="S588" i="8"/>
  <c r="U588" i="8"/>
  <c r="N588" i="8"/>
  <c r="W608" i="8"/>
  <c r="T603" i="8"/>
  <c r="P603" i="8"/>
  <c r="R603" i="8"/>
  <c r="S603" i="8"/>
  <c r="N603" i="8"/>
  <c r="O603" i="8"/>
  <c r="Q603" i="8"/>
  <c r="P898" i="8"/>
  <c r="S898" i="8"/>
  <c r="T898" i="8"/>
  <c r="N898" i="8"/>
  <c r="O898" i="8"/>
  <c r="Q898" i="8"/>
  <c r="R898" i="8"/>
  <c r="U898" i="8"/>
  <c r="W268" i="8"/>
  <c r="W267" i="8"/>
  <c r="U262" i="8"/>
  <c r="P262" i="8"/>
  <c r="O262" i="8"/>
  <c r="Q262" i="8"/>
  <c r="T262" i="8"/>
  <c r="R262" i="8"/>
  <c r="S262" i="8"/>
  <c r="N262" i="8"/>
  <c r="W708" i="8"/>
  <c r="Q703" i="8"/>
  <c r="S703" i="8"/>
  <c r="T703" i="8"/>
  <c r="U703" i="8"/>
  <c r="R703" i="8"/>
  <c r="O703" i="8"/>
  <c r="P703" i="8"/>
  <c r="N703" i="8"/>
  <c r="W492" i="8"/>
  <c r="P487" i="8"/>
  <c r="R487" i="8"/>
  <c r="T487" i="8"/>
  <c r="U487" i="8"/>
  <c r="Q487" i="8"/>
  <c r="N487" i="8"/>
  <c r="O487" i="8"/>
  <c r="R447" i="8"/>
  <c r="W9" i="8"/>
  <c r="AA9" i="8" s="1"/>
  <c r="P9" i="8"/>
  <c r="Q9" i="8"/>
  <c r="U9" i="8"/>
  <c r="R9" i="8"/>
  <c r="T9" i="8"/>
  <c r="N9" i="8"/>
  <c r="O9" i="8"/>
  <c r="S9" i="8"/>
  <c r="R535" i="8"/>
  <c r="P890" i="8"/>
  <c r="W895" i="8"/>
  <c r="W890" i="8"/>
  <c r="N890" i="8"/>
  <c r="S890" i="8"/>
  <c r="T890" i="8"/>
  <c r="U890" i="8"/>
  <c r="O890" i="8"/>
  <c r="S803" i="8"/>
  <c r="U803" i="8"/>
  <c r="T803" i="8"/>
  <c r="O803" i="8"/>
  <c r="R803" i="8"/>
  <c r="N803" i="8"/>
  <c r="P803" i="8"/>
  <c r="Q803" i="8"/>
  <c r="W512" i="8"/>
  <c r="W67" i="8"/>
  <c r="P62" i="8"/>
  <c r="Q62" i="8"/>
  <c r="T62" i="8"/>
  <c r="U62" i="8"/>
  <c r="R62" i="8"/>
  <c r="N62" i="8"/>
  <c r="O62" i="8"/>
  <c r="W863" i="8"/>
  <c r="S858" i="8"/>
  <c r="W858" i="8"/>
  <c r="T858" i="8"/>
  <c r="Q858" i="8"/>
  <c r="N858" i="8"/>
  <c r="O858" i="8"/>
  <c r="W200" i="8"/>
  <c r="S195" i="8"/>
  <c r="T195" i="8"/>
  <c r="U195" i="8"/>
  <c r="N195" i="8"/>
  <c r="O195" i="8"/>
  <c r="P195" i="8"/>
  <c r="R195" i="8"/>
  <c r="W464" i="8"/>
  <c r="U459" i="8"/>
  <c r="P459" i="8"/>
  <c r="Q459" i="8"/>
  <c r="R459" i="8"/>
  <c r="S459" i="8"/>
  <c r="N459" i="8"/>
  <c r="O459" i="8"/>
  <c r="S773" i="8"/>
  <c r="R773" i="8"/>
  <c r="Q773" i="8"/>
  <c r="N773" i="8"/>
  <c r="O773" i="8"/>
  <c r="W144" i="8"/>
  <c r="T139" i="8"/>
  <c r="U139" i="8"/>
  <c r="S139" i="8"/>
  <c r="Q139" i="8"/>
  <c r="P139" i="8"/>
  <c r="N139" i="8"/>
  <c r="O139" i="8"/>
  <c r="W211" i="8"/>
  <c r="P206" i="8"/>
  <c r="T206" i="8"/>
  <c r="R206" i="8"/>
  <c r="S206" i="8"/>
  <c r="U206" i="8"/>
  <c r="N206" i="8"/>
  <c r="Q206" i="8"/>
  <c r="W669" i="8"/>
  <c r="T664" i="8"/>
  <c r="U664" i="8"/>
  <c r="Q664" i="8"/>
  <c r="S664" i="8"/>
  <c r="R664" i="8"/>
  <c r="N664" i="8"/>
  <c r="O664" i="8"/>
  <c r="W326" i="8"/>
  <c r="P321" i="8"/>
  <c r="Q321" i="8"/>
  <c r="T321" i="8"/>
  <c r="S321" i="8"/>
  <c r="R321" i="8"/>
  <c r="N321" i="8"/>
  <c r="O321" i="8"/>
  <c r="W474" i="8"/>
  <c r="P469" i="8"/>
  <c r="W469" i="8"/>
  <c r="R469" i="8"/>
  <c r="U469" i="8"/>
  <c r="N469" i="8"/>
  <c r="T469" i="8"/>
  <c r="Q469" i="8"/>
  <c r="S469" i="8"/>
  <c r="O469" i="8"/>
  <c r="W447" i="8"/>
  <c r="T442" i="8"/>
  <c r="U442" i="8"/>
  <c r="P442" i="8"/>
  <c r="Q442" i="8"/>
  <c r="N442" i="8"/>
  <c r="R442" i="8"/>
  <c r="S442" i="8"/>
  <c r="O442" i="8"/>
  <c r="W703" i="8"/>
  <c r="N698" i="8"/>
  <c r="T698" i="8"/>
  <c r="Q698" i="8"/>
  <c r="U698" i="8"/>
  <c r="P698" i="8"/>
  <c r="R698" i="8"/>
  <c r="O698" i="8"/>
  <c r="S698" i="8"/>
  <c r="W756" i="8"/>
  <c r="T751" i="8"/>
  <c r="U751" i="8"/>
  <c r="W751" i="8"/>
  <c r="P751" i="8"/>
  <c r="S751" i="8"/>
  <c r="Q751" i="8"/>
  <c r="N751" i="8"/>
  <c r="R751" i="8"/>
  <c r="O751" i="8"/>
  <c r="W598" i="8"/>
  <c r="R593" i="8"/>
  <c r="Q593" i="8"/>
  <c r="U593" i="8"/>
  <c r="T593" i="8"/>
  <c r="S593" i="8"/>
  <c r="P593" i="8"/>
  <c r="N593" i="8"/>
  <c r="O593" i="8"/>
  <c r="W43" i="8"/>
  <c r="P38" i="8"/>
  <c r="U38" i="8"/>
  <c r="S38" i="8"/>
  <c r="R38" i="8"/>
  <c r="T38" i="8"/>
  <c r="Q38" i="8"/>
  <c r="O38" i="8"/>
  <c r="N38" i="8"/>
  <c r="W99" i="8"/>
  <c r="S94" i="8"/>
  <c r="Q94" i="8"/>
  <c r="R94" i="8"/>
  <c r="O94" i="8"/>
  <c r="P94" i="8"/>
  <c r="T94" i="8"/>
  <c r="N94" i="8"/>
  <c r="W230" i="8"/>
  <c r="P225" i="8"/>
  <c r="Q225" i="8"/>
  <c r="T225" i="8"/>
  <c r="S225" i="8"/>
  <c r="R225" i="8"/>
  <c r="N225" i="8"/>
  <c r="O225" i="8"/>
  <c r="W390" i="8"/>
  <c r="R385" i="8"/>
  <c r="W385" i="8"/>
  <c r="T385" i="8"/>
  <c r="N385" i="8"/>
  <c r="Q385" i="8"/>
  <c r="U385" i="8"/>
  <c r="P385" i="8"/>
  <c r="S385" i="8"/>
  <c r="O385" i="8"/>
  <c r="W569" i="8"/>
  <c r="T564" i="8"/>
  <c r="Q564" i="8"/>
  <c r="R564" i="8"/>
  <c r="S564" i="8"/>
  <c r="U564" i="8"/>
  <c r="N564" i="8"/>
  <c r="O564" i="8"/>
  <c r="P564" i="8"/>
  <c r="W29" i="8"/>
  <c r="U24" i="8"/>
  <c r="R24" i="8"/>
  <c r="S24" i="8"/>
  <c r="Q24" i="8"/>
  <c r="P24" i="8"/>
  <c r="N24" i="8"/>
  <c r="O24" i="8"/>
  <c r="P900" i="8"/>
  <c r="S900" i="8"/>
  <c r="N900" i="8"/>
  <c r="Q900" i="8"/>
  <c r="R900" i="8"/>
  <c r="T900" i="8"/>
  <c r="O900" i="8"/>
  <c r="U900" i="8"/>
  <c r="W130" i="8"/>
  <c r="R125" i="8"/>
  <c r="P125" i="8"/>
  <c r="T125" i="8"/>
  <c r="Q125" i="8"/>
  <c r="S125" i="8"/>
  <c r="N125" i="8"/>
  <c r="O125" i="8"/>
  <c r="W237" i="8"/>
  <c r="R232" i="8"/>
  <c r="Q232" i="8"/>
  <c r="T232" i="8"/>
  <c r="P232" i="8"/>
  <c r="N232" i="8"/>
  <c r="O232" i="8"/>
  <c r="U232" i="8"/>
  <c r="W224" i="8"/>
  <c r="U219" i="8"/>
  <c r="P219" i="8"/>
  <c r="R219" i="8"/>
  <c r="N219" i="8"/>
  <c r="O219" i="8"/>
  <c r="S219" i="8"/>
  <c r="W115" i="8"/>
  <c r="P110" i="8"/>
  <c r="T110" i="8"/>
  <c r="Q110" i="8"/>
  <c r="R110" i="8"/>
  <c r="S110" i="8"/>
  <c r="U110" i="8"/>
  <c r="O110" i="8"/>
  <c r="N110" i="8"/>
  <c r="W205" i="8"/>
  <c r="Q200" i="8"/>
  <c r="T200" i="8"/>
  <c r="R200" i="8"/>
  <c r="U200" i="8"/>
  <c r="P200" i="8"/>
  <c r="S200" i="8"/>
  <c r="N200" i="8"/>
  <c r="O200" i="8"/>
  <c r="W132" i="8"/>
  <c r="S127" i="8"/>
  <c r="R127" i="8"/>
  <c r="Q127" i="8"/>
  <c r="T127" i="8"/>
  <c r="P127" i="8"/>
  <c r="N127" i="8"/>
  <c r="O127" i="8"/>
  <c r="W886" i="8"/>
  <c r="W881" i="8"/>
  <c r="R881" i="8"/>
  <c r="U881" i="8"/>
  <c r="S881" i="8"/>
  <c r="Q881" i="8"/>
  <c r="N881" i="8"/>
  <c r="O881" i="8"/>
  <c r="T881" i="8"/>
  <c r="P881" i="8"/>
  <c r="S875" i="8"/>
  <c r="U875" i="8"/>
  <c r="P875" i="8"/>
  <c r="R875" i="8"/>
  <c r="N875" i="8"/>
  <c r="O875" i="8"/>
  <c r="Q875" i="8"/>
  <c r="T875" i="8"/>
  <c r="S791" i="8"/>
  <c r="T791" i="8"/>
  <c r="Q791" i="8"/>
  <c r="O791" i="8"/>
  <c r="U791" i="8"/>
  <c r="R791" i="8"/>
  <c r="P791" i="8"/>
  <c r="N791" i="8"/>
  <c r="W26" i="8"/>
  <c r="T21" i="8"/>
  <c r="Q21" i="8"/>
  <c r="U21" i="8"/>
  <c r="P21" i="8"/>
  <c r="S21" i="8"/>
  <c r="R21" i="8"/>
  <c r="N21" i="8"/>
  <c r="O21" i="8"/>
  <c r="W208" i="8"/>
  <c r="R203" i="8"/>
  <c r="S203" i="8"/>
  <c r="N203" i="8"/>
  <c r="O203" i="8"/>
  <c r="P203" i="8"/>
  <c r="Q203" i="8"/>
  <c r="T203" i="8"/>
  <c r="U203" i="8"/>
  <c r="W794" i="8"/>
  <c r="P789" i="8"/>
  <c r="U789" i="8"/>
  <c r="Q789" i="8"/>
  <c r="S789" i="8"/>
  <c r="N789" i="8"/>
  <c r="O789" i="8"/>
  <c r="T789" i="8"/>
  <c r="W104" i="8"/>
  <c r="Q99" i="8"/>
  <c r="T99" i="8"/>
  <c r="U99" i="8"/>
  <c r="S99" i="8"/>
  <c r="P99" i="8"/>
  <c r="N99" i="8"/>
  <c r="O99" i="8"/>
  <c r="W379" i="8"/>
  <c r="T374" i="8"/>
  <c r="Q374" i="8"/>
  <c r="R374" i="8"/>
  <c r="P374" i="8"/>
  <c r="S374" i="8"/>
  <c r="N374" i="8"/>
  <c r="O374" i="8"/>
  <c r="U374" i="8"/>
  <c r="W470" i="8"/>
  <c r="T465" i="8"/>
  <c r="U465" i="8"/>
  <c r="S465" i="8"/>
  <c r="P465" i="8"/>
  <c r="Q465" i="8"/>
  <c r="R465" i="8"/>
  <c r="N465" i="8"/>
  <c r="O465" i="8"/>
  <c r="W443" i="8"/>
  <c r="S438" i="8"/>
  <c r="U438" i="8"/>
  <c r="P438" i="8"/>
  <c r="T438" i="8"/>
  <c r="Q438" i="8"/>
  <c r="N438" i="8"/>
  <c r="O438" i="8"/>
  <c r="S843" i="8"/>
  <c r="T843" i="8"/>
  <c r="U843" i="8"/>
  <c r="P843" i="8"/>
  <c r="R843" i="8"/>
  <c r="N843" i="8"/>
  <c r="O843" i="8"/>
  <c r="W38" i="8"/>
  <c r="P33" i="8"/>
  <c r="Q33" i="8"/>
  <c r="U33" i="8"/>
  <c r="R33" i="8"/>
  <c r="S33" i="8"/>
  <c r="T33" i="8"/>
  <c r="O33" i="8"/>
  <c r="N33" i="8"/>
  <c r="W159" i="8"/>
  <c r="U154" i="8"/>
  <c r="S154" i="8"/>
  <c r="T154" i="8"/>
  <c r="N154" i="8"/>
  <c r="R154" i="8"/>
  <c r="O154" i="8"/>
  <c r="P154" i="8"/>
  <c r="Q154" i="8"/>
  <c r="W495" i="8"/>
  <c r="U490" i="8"/>
  <c r="P490" i="8"/>
  <c r="Q490" i="8"/>
  <c r="R490" i="8"/>
  <c r="S490" i="8"/>
  <c r="T490" i="8"/>
  <c r="N490" i="8"/>
  <c r="O490" i="8"/>
  <c r="W285" i="8"/>
  <c r="T280" i="8"/>
  <c r="P280" i="8"/>
  <c r="R280" i="8"/>
  <c r="S280" i="8"/>
  <c r="Q280" i="8"/>
  <c r="O280" i="8"/>
  <c r="N280" i="8"/>
  <c r="S835" i="8"/>
  <c r="R835" i="8"/>
  <c r="P835" i="8"/>
  <c r="Q835" i="8"/>
  <c r="T835" i="8"/>
  <c r="N835" i="8"/>
  <c r="O835" i="8"/>
  <c r="W109" i="8"/>
  <c r="P104" i="8"/>
  <c r="S104" i="8"/>
  <c r="U104" i="8"/>
  <c r="O104" i="8"/>
  <c r="R104" i="8"/>
  <c r="T104" i="8"/>
  <c r="Q104" i="8"/>
  <c r="N104" i="8"/>
  <c r="T704" i="8"/>
  <c r="S704" i="8"/>
  <c r="U704" i="8"/>
  <c r="P704" i="8"/>
  <c r="Q704" i="8"/>
  <c r="R704" i="8"/>
  <c r="N704" i="8"/>
  <c r="O704" i="8"/>
  <c r="W202" i="8"/>
  <c r="T197" i="8"/>
  <c r="Q197" i="8"/>
  <c r="U197" i="8"/>
  <c r="P197" i="8"/>
  <c r="R197" i="8"/>
  <c r="S197" i="8"/>
  <c r="N197" i="8"/>
  <c r="O197" i="8"/>
  <c r="W656" i="8"/>
  <c r="Q651" i="8"/>
  <c r="T651" i="8"/>
  <c r="S651" i="8"/>
  <c r="U651" i="8"/>
  <c r="P651" i="8"/>
  <c r="R651" i="8"/>
  <c r="N651" i="8"/>
  <c r="O651" i="8"/>
  <c r="W727" i="8"/>
  <c r="S722" i="8"/>
  <c r="U722" i="8"/>
  <c r="N722" i="8"/>
  <c r="O722" i="8"/>
  <c r="Q722" i="8"/>
  <c r="P722" i="8"/>
  <c r="R722" i="8"/>
  <c r="P865" i="8"/>
  <c r="W865" i="8"/>
  <c r="U865" i="8"/>
  <c r="T865" i="8"/>
  <c r="S865" i="8"/>
  <c r="O865" i="8"/>
  <c r="N865" i="8"/>
  <c r="Q865" i="8"/>
  <c r="R865" i="8"/>
  <c r="S805" i="8"/>
  <c r="W805" i="8"/>
  <c r="U805" i="8"/>
  <c r="Q805" i="8"/>
  <c r="P805" i="8"/>
  <c r="R805" i="8"/>
  <c r="T805" i="8"/>
  <c r="N805" i="8"/>
  <c r="O805" i="8"/>
  <c r="W276" i="8"/>
  <c r="S271" i="8"/>
  <c r="R271" i="8"/>
  <c r="Q271" i="8"/>
  <c r="P271" i="8"/>
  <c r="T271" i="8"/>
  <c r="N271" i="8"/>
  <c r="O271" i="8"/>
  <c r="W120" i="8"/>
  <c r="T115" i="8"/>
  <c r="S115" i="8"/>
  <c r="Q115" i="8"/>
  <c r="P115" i="8"/>
  <c r="U115" i="8"/>
  <c r="R115" i="8"/>
  <c r="N115" i="8"/>
  <c r="O115" i="8"/>
  <c r="W557" i="8"/>
  <c r="T552" i="8"/>
  <c r="R552" i="8"/>
  <c r="P552" i="8"/>
  <c r="U552" i="8"/>
  <c r="N552" i="8"/>
  <c r="S552" i="8"/>
  <c r="O552" i="8"/>
  <c r="Q552" i="8"/>
  <c r="W91" i="8"/>
  <c r="P86" i="8"/>
  <c r="Q86" i="8"/>
  <c r="S86" i="8"/>
  <c r="T86" i="8"/>
  <c r="R86" i="8"/>
  <c r="N86" i="8"/>
  <c r="O86" i="8"/>
  <c r="U86" i="8"/>
  <c r="R343" i="8"/>
  <c r="W665" i="8"/>
  <c r="U660" i="8"/>
  <c r="Q660" i="8"/>
  <c r="O660" i="8"/>
  <c r="S660" i="8"/>
  <c r="P660" i="8"/>
  <c r="R660" i="8"/>
  <c r="N660" i="8"/>
  <c r="T660" i="8"/>
  <c r="T189" i="8"/>
  <c r="W815" i="8"/>
  <c r="W810" i="8"/>
  <c r="T810" i="8"/>
  <c r="U810" i="8"/>
  <c r="N810" i="8"/>
  <c r="O810" i="8"/>
  <c r="P810" i="8"/>
  <c r="Q627" i="8"/>
  <c r="P812" i="8"/>
  <c r="W658" i="8"/>
  <c r="R653" i="8"/>
  <c r="Q653" i="8"/>
  <c r="U653" i="8"/>
  <c r="T653" i="8"/>
  <c r="P653" i="8"/>
  <c r="N653" i="8"/>
  <c r="O653" i="8"/>
  <c r="W801" i="8"/>
  <c r="W602" i="8"/>
  <c r="U597" i="8"/>
  <c r="Q597" i="8"/>
  <c r="S597" i="8"/>
  <c r="P597" i="8"/>
  <c r="T597" i="8"/>
  <c r="O597" i="8"/>
  <c r="N597" i="8"/>
  <c r="W603" i="8"/>
  <c r="T598" i="8"/>
  <c r="Q598" i="8"/>
  <c r="R598" i="8"/>
  <c r="O598" i="8"/>
  <c r="S598" i="8"/>
  <c r="U598" i="8"/>
  <c r="P598" i="8"/>
  <c r="N598" i="8"/>
  <c r="W811" i="8"/>
  <c r="R806" i="8"/>
  <c r="S806" i="8"/>
  <c r="P806" i="8"/>
  <c r="Q806" i="8"/>
  <c r="N806" i="8"/>
  <c r="O806" i="8"/>
  <c r="T24" i="8"/>
  <c r="W499" i="8"/>
  <c r="N494" i="8"/>
  <c r="U494" i="8"/>
  <c r="P494" i="8"/>
  <c r="Q494" i="8"/>
  <c r="R494" i="8"/>
  <c r="S494" i="8"/>
  <c r="O494" i="8"/>
  <c r="Q242" i="8"/>
  <c r="Q219" i="8"/>
  <c r="R890" i="8"/>
  <c r="W722" i="8"/>
  <c r="T717" i="8"/>
  <c r="Q717" i="8"/>
  <c r="R717" i="8"/>
  <c r="S717" i="8"/>
  <c r="P717" i="8"/>
  <c r="U717" i="8"/>
  <c r="N717" i="8"/>
  <c r="O717" i="8"/>
  <c r="W218" i="8"/>
  <c r="T213" i="8"/>
  <c r="Q213" i="8"/>
  <c r="S213" i="8"/>
  <c r="U213" i="8"/>
  <c r="P213" i="8"/>
  <c r="R213" i="8"/>
  <c r="O213" i="8"/>
  <c r="N213" i="8"/>
  <c r="W543" i="8"/>
  <c r="S538" i="8"/>
  <c r="T538" i="8"/>
  <c r="R538" i="8"/>
  <c r="U538" i="8"/>
  <c r="O538" i="8"/>
  <c r="Q538" i="8"/>
  <c r="P538" i="8"/>
  <c r="W523" i="8"/>
  <c r="N518" i="8"/>
  <c r="Q518" i="8"/>
  <c r="P518" i="8"/>
  <c r="R518" i="8"/>
  <c r="S518" i="8"/>
  <c r="T518" i="8"/>
  <c r="U518" i="8"/>
  <c r="O518" i="8"/>
  <c r="W22" i="8"/>
  <c r="R17" i="8"/>
  <c r="U17" i="8"/>
  <c r="W17" i="8"/>
  <c r="P17" i="8"/>
  <c r="Q17" i="8"/>
  <c r="N17" i="8"/>
  <c r="O17" i="8"/>
  <c r="T17" i="8"/>
  <c r="W837" i="8"/>
  <c r="W832" i="8"/>
  <c r="T832" i="8"/>
  <c r="P832" i="8"/>
  <c r="Q832" i="8"/>
  <c r="S832" i="8"/>
  <c r="U832" i="8"/>
  <c r="N832" i="8"/>
  <c r="O832" i="8"/>
  <c r="W562" i="8"/>
  <c r="Q557" i="8"/>
  <c r="U557" i="8"/>
  <c r="R557" i="8"/>
  <c r="S557" i="8"/>
  <c r="T557" i="8"/>
  <c r="N557" i="8"/>
  <c r="O557" i="8"/>
  <c r="W490" i="8"/>
  <c r="R485" i="8"/>
  <c r="S485" i="8"/>
  <c r="U485" i="8"/>
  <c r="Q485" i="8"/>
  <c r="T485" i="8"/>
  <c r="P485" i="8"/>
  <c r="N485" i="8"/>
  <c r="O485" i="8"/>
  <c r="W530" i="8"/>
  <c r="P525" i="8"/>
  <c r="T525" i="8"/>
  <c r="S525" i="8"/>
  <c r="Q525" i="8"/>
  <c r="N525" i="8"/>
  <c r="O525" i="8"/>
  <c r="W52" i="8"/>
  <c r="O47" i="8"/>
  <c r="P47" i="8"/>
  <c r="Q47" i="8"/>
  <c r="R47" i="8"/>
  <c r="S47" i="8"/>
  <c r="N47" i="8"/>
  <c r="T47" i="8"/>
  <c r="U47" i="8"/>
  <c r="S853" i="8"/>
  <c r="R853" i="8"/>
  <c r="W853" i="8"/>
  <c r="N853" i="8"/>
  <c r="Q853" i="8"/>
  <c r="U853" i="8"/>
  <c r="O853" i="8"/>
  <c r="T853" i="8"/>
  <c r="W554" i="8"/>
  <c r="P549" i="8"/>
  <c r="T549" i="8"/>
  <c r="R549" i="8"/>
  <c r="S549" i="8"/>
  <c r="Q549" i="8"/>
  <c r="N549" i="8"/>
  <c r="O549" i="8"/>
  <c r="W360" i="8"/>
  <c r="S355" i="8"/>
  <c r="T355" i="8"/>
  <c r="P355" i="8"/>
  <c r="R355" i="8"/>
  <c r="Q355" i="8"/>
  <c r="N355" i="8"/>
  <c r="O355" i="8"/>
  <c r="U355" i="8"/>
  <c r="W533" i="8"/>
  <c r="Q528" i="8"/>
  <c r="R528" i="8"/>
  <c r="O528" i="8"/>
  <c r="P528" i="8"/>
  <c r="S528" i="8"/>
  <c r="T528" i="8"/>
  <c r="U528" i="8"/>
  <c r="N528" i="8"/>
  <c r="W320" i="8"/>
  <c r="Q315" i="8"/>
  <c r="P315" i="8"/>
  <c r="U315" i="8"/>
  <c r="T315" i="8"/>
  <c r="R315" i="8"/>
  <c r="N315" i="8"/>
  <c r="S315" i="8"/>
  <c r="O315" i="8"/>
  <c r="W98" i="8"/>
  <c r="Q93" i="8"/>
  <c r="S93" i="8"/>
  <c r="U93" i="8"/>
  <c r="R93" i="8"/>
  <c r="N93" i="8"/>
  <c r="P93" i="8"/>
  <c r="O93" i="8"/>
  <c r="W576" i="8"/>
  <c r="P571" i="8"/>
  <c r="S571" i="8"/>
  <c r="U571" i="8"/>
  <c r="R571" i="8"/>
  <c r="T571" i="8"/>
  <c r="N571" i="8"/>
  <c r="O571" i="8"/>
  <c r="Q571" i="8"/>
  <c r="W94" i="8"/>
  <c r="S89" i="8"/>
  <c r="R89" i="8"/>
  <c r="T89" i="8"/>
  <c r="P89" i="8"/>
  <c r="Q89" i="8"/>
  <c r="U89" i="8"/>
  <c r="N89" i="8"/>
  <c r="O89" i="8"/>
  <c r="W201" i="8"/>
  <c r="T196" i="8"/>
  <c r="P196" i="8"/>
  <c r="S196" i="8"/>
  <c r="U196" i="8"/>
  <c r="Q196" i="8"/>
  <c r="R196" i="8"/>
  <c r="N196" i="8"/>
  <c r="O196" i="8"/>
  <c r="R632" i="8"/>
  <c r="S632" i="8"/>
  <c r="U632" i="8"/>
  <c r="P632" i="8"/>
  <c r="N632" i="8"/>
  <c r="O632" i="8"/>
  <c r="Q632" i="8"/>
  <c r="W769" i="8"/>
  <c r="O764" i="8"/>
  <c r="P764" i="8"/>
  <c r="Q764" i="8"/>
  <c r="R764" i="8"/>
  <c r="N764" i="8"/>
  <c r="U764" i="8"/>
  <c r="T764" i="8"/>
  <c r="S764" i="8"/>
  <c r="W169" i="8"/>
  <c r="T164" i="8"/>
  <c r="Q164" i="8"/>
  <c r="R164" i="8"/>
  <c r="N164" i="8"/>
  <c r="U164" i="8"/>
  <c r="P164" i="8"/>
  <c r="S164" i="8"/>
  <c r="O164" i="8"/>
  <c r="W698" i="8"/>
  <c r="W693" i="8"/>
  <c r="Q693" i="8"/>
  <c r="S693" i="8"/>
  <c r="U693" i="8"/>
  <c r="R693" i="8"/>
  <c r="P693" i="8"/>
  <c r="O693" i="8"/>
  <c r="N693" i="8"/>
  <c r="W430" i="8"/>
  <c r="T425" i="8"/>
  <c r="Q425" i="8"/>
  <c r="P425" i="8"/>
  <c r="R425" i="8"/>
  <c r="U425" i="8"/>
  <c r="N425" i="8"/>
  <c r="O425" i="8"/>
  <c r="W315" i="8"/>
  <c r="Q310" i="8"/>
  <c r="T310" i="8"/>
  <c r="U310" i="8"/>
  <c r="P310" i="8"/>
  <c r="O310" i="8"/>
  <c r="R310" i="8"/>
  <c r="S310" i="8"/>
  <c r="N310" i="8"/>
  <c r="O409" i="8"/>
  <c r="W409" i="8"/>
  <c r="T409" i="8"/>
  <c r="W414" i="8"/>
  <c r="U409" i="8"/>
  <c r="N409" i="8"/>
  <c r="Q409" i="8"/>
  <c r="R409" i="8"/>
  <c r="S409" i="8"/>
  <c r="P409" i="8"/>
  <c r="W21" i="8"/>
  <c r="S16" i="8"/>
  <c r="T16" i="8"/>
  <c r="U16" i="8"/>
  <c r="W16" i="8"/>
  <c r="P16" i="8"/>
  <c r="Q16" i="8"/>
  <c r="R16" i="8"/>
  <c r="N16" i="8"/>
  <c r="O16" i="8"/>
  <c r="W51" i="8"/>
  <c r="S46" i="8"/>
  <c r="T46" i="8"/>
  <c r="U46" i="8"/>
  <c r="Q46" i="8"/>
  <c r="O46" i="8"/>
  <c r="R46" i="8"/>
  <c r="P46" i="8"/>
  <c r="N46" i="8"/>
  <c r="W68" i="8"/>
  <c r="T63" i="8"/>
  <c r="P63" i="8"/>
  <c r="U63" i="8"/>
  <c r="S63" i="8"/>
  <c r="Q63" i="8"/>
  <c r="N63" i="8"/>
  <c r="O63" i="8"/>
  <c r="W343" i="8"/>
  <c r="U338" i="8"/>
  <c r="R338" i="8"/>
  <c r="T338" i="8"/>
  <c r="Q338" i="8"/>
  <c r="S338" i="8"/>
  <c r="P338" i="8"/>
  <c r="N338" i="8"/>
  <c r="O338" i="8"/>
  <c r="W242" i="8"/>
  <c r="U237" i="8"/>
  <c r="P237" i="8"/>
  <c r="R237" i="8"/>
  <c r="T237" i="8"/>
  <c r="S237" i="8"/>
  <c r="O237" i="8"/>
  <c r="N237" i="8"/>
  <c r="W299" i="8"/>
  <c r="R294" i="8"/>
  <c r="T294" i="8"/>
  <c r="P294" i="8"/>
  <c r="U294" i="8"/>
  <c r="W294" i="8"/>
  <c r="Q294" i="8"/>
  <c r="N294" i="8"/>
  <c r="O294" i="8"/>
  <c r="W600" i="8"/>
  <c r="S595" i="8"/>
  <c r="T595" i="8"/>
  <c r="U595" i="8"/>
  <c r="P595" i="8"/>
  <c r="O595" i="8"/>
  <c r="N595" i="8"/>
  <c r="R595" i="8"/>
  <c r="W351" i="8"/>
  <c r="P346" i="8"/>
  <c r="Q346" i="8"/>
  <c r="T346" i="8"/>
  <c r="U346" i="8"/>
  <c r="R346" i="8"/>
  <c r="S346" i="8"/>
  <c r="N346" i="8"/>
  <c r="O346" i="8"/>
  <c r="W221" i="8"/>
  <c r="T216" i="8"/>
  <c r="P216" i="8"/>
  <c r="Q216" i="8"/>
  <c r="S216" i="8"/>
  <c r="U216" i="8"/>
  <c r="N216" i="8"/>
  <c r="O216" i="8"/>
  <c r="R216" i="8"/>
  <c r="T344" i="8"/>
  <c r="P344" i="8"/>
  <c r="U344" i="8"/>
  <c r="R344" i="8"/>
  <c r="S344" i="8"/>
  <c r="N344" i="8"/>
  <c r="O344" i="8"/>
  <c r="W407" i="8"/>
  <c r="W402" i="8"/>
  <c r="U402" i="8"/>
  <c r="Q402" i="8"/>
  <c r="R402" i="8"/>
  <c r="S402" i="8"/>
  <c r="N402" i="8"/>
  <c r="O402" i="8"/>
  <c r="T402" i="8"/>
  <c r="P402" i="8"/>
  <c r="W142" i="8"/>
  <c r="T137" i="8"/>
  <c r="R137" i="8"/>
  <c r="S137" i="8"/>
  <c r="Q137" i="8"/>
  <c r="U137" i="8"/>
  <c r="P137" i="8"/>
  <c r="N137" i="8"/>
  <c r="O137" i="8"/>
  <c r="W249" i="8"/>
  <c r="R244" i="8"/>
  <c r="S244" i="8"/>
  <c r="P244" i="8"/>
  <c r="Q244" i="8"/>
  <c r="U244" i="8"/>
  <c r="T244" i="8"/>
  <c r="N244" i="8"/>
  <c r="O244" i="8"/>
  <c r="W73" i="8"/>
  <c r="P68" i="8"/>
  <c r="U68" i="8"/>
  <c r="N68" i="8"/>
  <c r="Q68" i="8"/>
  <c r="R68" i="8"/>
  <c r="S68" i="8"/>
  <c r="T68" i="8"/>
  <c r="O68" i="8"/>
  <c r="Q668" i="8"/>
  <c r="R668" i="8"/>
  <c r="U668" i="8"/>
  <c r="P668" i="8"/>
  <c r="S668" i="8"/>
  <c r="T668" i="8"/>
  <c r="N668" i="8"/>
  <c r="O668" i="8"/>
  <c r="T173" i="8"/>
  <c r="U173" i="8"/>
  <c r="Q173" i="8"/>
  <c r="P173" i="8"/>
  <c r="R173" i="8"/>
  <c r="N173" i="8"/>
  <c r="O173" i="8"/>
  <c r="S173" i="8"/>
  <c r="W42" i="8"/>
  <c r="R37" i="8"/>
  <c r="T37" i="8"/>
  <c r="N37" i="8"/>
  <c r="Q37" i="8"/>
  <c r="S37" i="8"/>
  <c r="U37" i="8"/>
  <c r="O37" i="8"/>
  <c r="P37" i="8"/>
  <c r="W528" i="8"/>
  <c r="S523" i="8"/>
  <c r="R523" i="8"/>
  <c r="T523" i="8"/>
  <c r="P523" i="8"/>
  <c r="O523" i="8"/>
  <c r="N523" i="8"/>
  <c r="S841" i="8"/>
  <c r="W841" i="8"/>
  <c r="R841" i="8"/>
  <c r="Q841" i="8"/>
  <c r="N841" i="8"/>
  <c r="T841" i="8"/>
  <c r="P841" i="8"/>
  <c r="O841" i="8"/>
  <c r="U841" i="8"/>
  <c r="W258" i="8"/>
  <c r="W253" i="8"/>
  <c r="T253" i="8"/>
  <c r="U253" i="8"/>
  <c r="N253" i="8"/>
  <c r="Q253" i="8"/>
  <c r="O253" i="8"/>
  <c r="S253" i="8"/>
  <c r="R253" i="8"/>
  <c r="P253" i="8"/>
  <c r="W455" i="8"/>
  <c r="U450" i="8"/>
  <c r="R450" i="8"/>
  <c r="Q450" i="8"/>
  <c r="P450" i="8"/>
  <c r="T450" i="8"/>
  <c r="S450" i="8"/>
  <c r="N450" i="8"/>
  <c r="O450" i="8"/>
  <c r="W582" i="8"/>
  <c r="W577" i="8"/>
  <c r="S577" i="8"/>
  <c r="T577" i="8"/>
  <c r="U577" i="8"/>
  <c r="N577" i="8"/>
  <c r="Q577" i="8"/>
  <c r="R577" i="8"/>
  <c r="P577" i="8"/>
  <c r="O577" i="8"/>
  <c r="W521" i="8"/>
  <c r="O516" i="8"/>
  <c r="Q516" i="8"/>
  <c r="R516" i="8"/>
  <c r="S516" i="8"/>
  <c r="U516" i="8"/>
  <c r="P516" i="8"/>
  <c r="T516" i="8"/>
  <c r="N516" i="8"/>
  <c r="W55" i="8"/>
  <c r="Q50" i="8"/>
  <c r="S50" i="8"/>
  <c r="T50" i="8"/>
  <c r="U50" i="8"/>
  <c r="R50" i="8"/>
  <c r="P50" i="8"/>
  <c r="N50" i="8"/>
  <c r="O50" i="8"/>
  <c r="S294" i="8"/>
  <c r="U127" i="8"/>
  <c r="W344" i="8"/>
  <c r="Q339" i="8"/>
  <c r="P339" i="8"/>
  <c r="R339" i="8"/>
  <c r="S339" i="8"/>
  <c r="N339" i="8"/>
  <c r="O339" i="8"/>
  <c r="T339" i="8"/>
  <c r="U339" i="8"/>
  <c r="W113" i="8"/>
  <c r="Q108" i="8"/>
  <c r="R108" i="8"/>
  <c r="U108" i="8"/>
  <c r="T108" i="8"/>
  <c r="P108" i="8"/>
  <c r="N108" i="8"/>
  <c r="O108" i="8"/>
  <c r="S108" i="8"/>
  <c r="U743" i="8"/>
  <c r="O743" i="8"/>
  <c r="R743" i="8"/>
  <c r="S743" i="8"/>
  <c r="T743" i="8"/>
  <c r="P743" i="8"/>
  <c r="Q743" i="8"/>
  <c r="N743" i="8"/>
  <c r="W825" i="8"/>
  <c r="S833" i="8"/>
  <c r="U833" i="8"/>
  <c r="R833" i="8"/>
  <c r="P833" i="8"/>
  <c r="O833" i="8"/>
  <c r="N833" i="8"/>
  <c r="W501" i="8"/>
  <c r="S496" i="8"/>
  <c r="Q496" i="8"/>
  <c r="T496" i="8"/>
  <c r="U496" i="8"/>
  <c r="P496" i="8"/>
  <c r="R496" i="8"/>
  <c r="O496" i="8"/>
  <c r="N496" i="8"/>
  <c r="W876" i="8"/>
  <c r="R871" i="8"/>
  <c r="U871" i="8"/>
  <c r="Q871" i="8"/>
  <c r="S871" i="8"/>
  <c r="P871" i="8"/>
  <c r="W871" i="8"/>
  <c r="N871" i="8"/>
  <c r="O871" i="8"/>
  <c r="W121" i="8"/>
  <c r="W567" i="8"/>
  <c r="S562" i="8"/>
  <c r="T562" i="8"/>
  <c r="Q562" i="8"/>
  <c r="R562" i="8"/>
  <c r="U562" i="8"/>
  <c r="P562" i="8"/>
  <c r="N562" i="8"/>
  <c r="O562" i="8"/>
  <c r="W787" i="8"/>
  <c r="R782" i="8"/>
  <c r="N782" i="8"/>
  <c r="U782" i="8"/>
  <c r="Q782" i="8"/>
  <c r="P782" i="8"/>
  <c r="O782" i="8"/>
  <c r="T459" i="8"/>
  <c r="W244" i="8"/>
  <c r="W139" i="8"/>
  <c r="R134" i="8"/>
  <c r="T134" i="8"/>
  <c r="Q134" i="8"/>
  <c r="S134" i="8"/>
  <c r="U134" i="8"/>
  <c r="P134" i="8"/>
  <c r="N134" i="8"/>
  <c r="O134" i="8"/>
  <c r="W40" i="8"/>
  <c r="S35" i="8"/>
  <c r="P35" i="8"/>
  <c r="Q35" i="8"/>
  <c r="U35" i="8"/>
  <c r="N35" i="8"/>
  <c r="O35" i="8"/>
  <c r="R35" i="8"/>
  <c r="T35" i="8"/>
  <c r="W753" i="8"/>
  <c r="U748" i="8"/>
  <c r="P748" i="8"/>
  <c r="T748" i="8"/>
  <c r="W748" i="8"/>
  <c r="R748" i="8"/>
  <c r="N748" i="8"/>
  <c r="O748" i="8"/>
  <c r="R135" i="8"/>
  <c r="W780" i="8"/>
  <c r="T775" i="8"/>
  <c r="S775" i="8"/>
  <c r="P775" i="8"/>
  <c r="R775" i="8"/>
  <c r="U775" i="8"/>
  <c r="O775" i="8"/>
  <c r="U760" i="8"/>
  <c r="P760" i="8"/>
  <c r="W760" i="8"/>
  <c r="R760" i="8"/>
  <c r="S760" i="8"/>
  <c r="Q760" i="8"/>
  <c r="T760" i="8"/>
  <c r="N760" i="8"/>
  <c r="F182" i="8"/>
  <c r="V177" i="8"/>
  <c r="W296" i="8"/>
  <c r="T291" i="8"/>
  <c r="U291" i="8"/>
  <c r="R291" i="8"/>
  <c r="S291" i="8"/>
  <c r="N291" i="8"/>
  <c r="O291" i="8"/>
  <c r="P291" i="8"/>
  <c r="W8" i="8"/>
  <c r="AA8" i="8" s="1"/>
  <c r="Q8" i="8"/>
  <c r="U8" i="8"/>
  <c r="P8" i="8"/>
  <c r="R8" i="8"/>
  <c r="S8" i="8"/>
  <c r="T8" i="8"/>
  <c r="N8" i="8"/>
  <c r="O8" i="8"/>
  <c r="W66" i="8"/>
  <c r="T61" i="8"/>
  <c r="N61" i="8"/>
  <c r="S61" i="8"/>
  <c r="P61" i="8"/>
  <c r="Q61" i="8"/>
  <c r="R61" i="8"/>
  <c r="U61" i="8"/>
  <c r="O61" i="8"/>
  <c r="W750" i="8"/>
  <c r="S745" i="8"/>
  <c r="W745" i="8"/>
  <c r="Q745" i="8"/>
  <c r="N745" i="8"/>
  <c r="P745" i="8"/>
  <c r="R745" i="8"/>
  <c r="T745" i="8"/>
  <c r="U745" i="8"/>
  <c r="O745" i="8"/>
  <c r="W393" i="8"/>
  <c r="P388" i="8"/>
  <c r="Q388" i="8"/>
  <c r="U388" i="8"/>
  <c r="S388" i="8"/>
  <c r="R388" i="8"/>
  <c r="T388" i="8"/>
  <c r="N388" i="8"/>
  <c r="O388" i="8"/>
  <c r="S176" i="8"/>
  <c r="R176" i="8"/>
  <c r="Q176" i="8"/>
  <c r="T176" i="8"/>
  <c r="P176" i="8"/>
  <c r="U176" i="8"/>
  <c r="O176" i="8"/>
  <c r="N176" i="8"/>
  <c r="W274" i="8"/>
  <c r="R269" i="8"/>
  <c r="P269" i="8"/>
  <c r="S269" i="8"/>
  <c r="Q269" i="8"/>
  <c r="T269" i="8"/>
  <c r="U269" i="8"/>
  <c r="N269" i="8"/>
  <c r="O269" i="8"/>
  <c r="W662" i="8"/>
  <c r="P657" i="8"/>
  <c r="Q657" i="8"/>
  <c r="U657" i="8"/>
  <c r="R657" i="8"/>
  <c r="S657" i="8"/>
  <c r="T657" i="8"/>
  <c r="N657" i="8"/>
  <c r="O657" i="8"/>
  <c r="W867" i="8"/>
  <c r="W862" i="8"/>
  <c r="S862" i="8"/>
  <c r="P862" i="8"/>
  <c r="Q862" i="8"/>
  <c r="R862" i="8"/>
  <c r="T862" i="8"/>
  <c r="U862" i="8"/>
  <c r="O862" i="8"/>
  <c r="N862" i="8"/>
  <c r="W222" i="8"/>
  <c r="N217" i="8"/>
  <c r="P217" i="8"/>
  <c r="U217" i="8"/>
  <c r="T217" i="8"/>
  <c r="Q217" i="8"/>
  <c r="R217" i="8"/>
  <c r="O217" i="8"/>
  <c r="S217" i="8"/>
  <c r="W580" i="8"/>
  <c r="T575" i="8"/>
  <c r="S575" i="8"/>
  <c r="U575" i="8"/>
  <c r="Q575" i="8"/>
  <c r="N575" i="8"/>
  <c r="O575" i="8"/>
  <c r="P575" i="8"/>
  <c r="R575" i="8"/>
  <c r="W375" i="8"/>
  <c r="Q370" i="8"/>
  <c r="R370" i="8"/>
  <c r="T370" i="8"/>
  <c r="N370" i="8"/>
  <c r="P370" i="8"/>
  <c r="S370" i="8"/>
  <c r="O370" i="8"/>
  <c r="W134" i="8"/>
  <c r="P129" i="8"/>
  <c r="Q129" i="8"/>
  <c r="R129" i="8"/>
  <c r="S129" i="8"/>
  <c r="U129" i="8"/>
  <c r="O129" i="8"/>
  <c r="T129" i="8"/>
  <c r="N129" i="8"/>
  <c r="W526" i="8"/>
  <c r="P521" i="8"/>
  <c r="R521" i="8"/>
  <c r="T521" i="8"/>
  <c r="U521" i="8"/>
  <c r="S521" i="8"/>
  <c r="N521" i="8"/>
  <c r="O521" i="8"/>
  <c r="W394" i="8"/>
  <c r="U389" i="8"/>
  <c r="S389" i="8"/>
  <c r="Q389" i="8"/>
  <c r="T389" i="8"/>
  <c r="R389" i="8"/>
  <c r="N389" i="8"/>
  <c r="O389" i="8"/>
  <c r="W114" i="8"/>
  <c r="S109" i="8"/>
  <c r="R109" i="8"/>
  <c r="U109" i="8"/>
  <c r="T109" i="8"/>
  <c r="Q109" i="8"/>
  <c r="O109" i="8"/>
  <c r="P109" i="8"/>
  <c r="N109" i="8"/>
  <c r="W439" i="8"/>
  <c r="N434" i="8"/>
  <c r="R434" i="8"/>
  <c r="T434" i="8"/>
  <c r="U434" i="8"/>
  <c r="P434" i="8"/>
  <c r="Q434" i="8"/>
  <c r="O434" i="8"/>
  <c r="S817" i="8"/>
  <c r="T817" i="8"/>
  <c r="W817" i="8"/>
  <c r="U817" i="8"/>
  <c r="P817" i="8"/>
  <c r="O817" i="8"/>
  <c r="N817" i="8"/>
  <c r="Q817" i="8"/>
  <c r="R817" i="8"/>
  <c r="W515" i="8"/>
  <c r="R510" i="8"/>
  <c r="S510" i="8"/>
  <c r="T510" i="8"/>
  <c r="U510" i="8"/>
  <c r="Q510" i="8"/>
  <c r="N510" i="8"/>
  <c r="O510" i="8"/>
  <c r="P510" i="8"/>
  <c r="W192" i="8"/>
  <c r="P187" i="8"/>
  <c r="Q187" i="8"/>
  <c r="R187" i="8"/>
  <c r="T187" i="8"/>
  <c r="U187" i="8"/>
  <c r="N187" i="8"/>
  <c r="O187" i="8"/>
  <c r="W638" i="8"/>
  <c r="P633" i="8"/>
  <c r="Q633" i="8"/>
  <c r="R633" i="8"/>
  <c r="T633" i="8"/>
  <c r="O633" i="8"/>
  <c r="N633" i="8"/>
  <c r="W888" i="8"/>
  <c r="T883" i="8"/>
  <c r="U883" i="8"/>
  <c r="Q883" i="8"/>
  <c r="P883" i="8"/>
  <c r="O883" i="8"/>
  <c r="W883" i="8"/>
  <c r="N883" i="8"/>
  <c r="W542" i="8"/>
  <c r="T537" i="8"/>
  <c r="U537" i="8"/>
  <c r="S537" i="8"/>
  <c r="Q537" i="8"/>
  <c r="P537" i="8"/>
  <c r="R537" i="8"/>
  <c r="N537" i="8"/>
  <c r="O537" i="8"/>
  <c r="W264" i="8"/>
  <c r="T259" i="8"/>
  <c r="R259" i="8"/>
  <c r="S259" i="8"/>
  <c r="U259" i="8"/>
  <c r="Q259" i="8"/>
  <c r="P259" i="8"/>
  <c r="N259" i="8"/>
  <c r="O259" i="8"/>
  <c r="T53" i="8"/>
  <c r="P53" i="8"/>
  <c r="Q53" i="8"/>
  <c r="S53" i="8"/>
  <c r="U53" i="8"/>
  <c r="R53" i="8"/>
  <c r="N53" i="8"/>
  <c r="O53" i="8"/>
  <c r="W141" i="8"/>
  <c r="Q136" i="8"/>
  <c r="U136" i="8"/>
  <c r="P136" i="8"/>
  <c r="R136" i="8"/>
  <c r="T136" i="8"/>
  <c r="O136" i="8"/>
  <c r="N136" i="8"/>
  <c r="W376" i="8"/>
  <c r="P371" i="8"/>
  <c r="Q371" i="8"/>
  <c r="R371" i="8"/>
  <c r="S371" i="8"/>
  <c r="T371" i="8"/>
  <c r="U371" i="8"/>
  <c r="N371" i="8"/>
  <c r="O371" i="8"/>
  <c r="W133" i="8"/>
  <c r="T128" i="8"/>
  <c r="P128" i="8"/>
  <c r="U128" i="8"/>
  <c r="Q128" i="8"/>
  <c r="N128" i="8"/>
  <c r="O128" i="8"/>
  <c r="S128" i="8"/>
  <c r="W503" i="8"/>
  <c r="Q498" i="8"/>
  <c r="U498" i="8"/>
  <c r="R498" i="8"/>
  <c r="T498" i="8"/>
  <c r="P498" i="8"/>
  <c r="S498" i="8"/>
  <c r="N498" i="8"/>
  <c r="O498" i="8"/>
  <c r="W370" i="8"/>
  <c r="T365" i="8"/>
  <c r="S365" i="8"/>
  <c r="P365" i="8"/>
  <c r="R365" i="8"/>
  <c r="Q365" i="8"/>
  <c r="U365" i="8"/>
  <c r="N365" i="8"/>
  <c r="O365" i="8"/>
  <c r="W102" i="8"/>
  <c r="Q97" i="8"/>
  <c r="T97" i="8"/>
  <c r="N97" i="8"/>
  <c r="R97" i="8"/>
  <c r="S97" i="8"/>
  <c r="U97" i="8"/>
  <c r="P97" i="8"/>
  <c r="O97" i="8"/>
  <c r="W401" i="8"/>
  <c r="S396" i="8"/>
  <c r="T396" i="8"/>
  <c r="U396" i="8"/>
  <c r="Q396" i="8"/>
  <c r="R396" i="8"/>
  <c r="P396" i="8"/>
  <c r="O396" i="8"/>
  <c r="N396" i="8"/>
  <c r="W590" i="8"/>
  <c r="T585" i="8"/>
  <c r="S585" i="8"/>
  <c r="P585" i="8"/>
  <c r="R585" i="8"/>
  <c r="Q585" i="8"/>
  <c r="N585" i="8"/>
  <c r="O585" i="8"/>
  <c r="R692" i="8"/>
  <c r="T692" i="8"/>
  <c r="U692" i="8"/>
  <c r="Q692" i="8"/>
  <c r="P692" i="8"/>
  <c r="S692" i="8"/>
  <c r="O692" i="8"/>
  <c r="N692" i="8"/>
  <c r="W354" i="8"/>
  <c r="W349" i="8"/>
  <c r="T349" i="8"/>
  <c r="N349" i="8"/>
  <c r="U349" i="8"/>
  <c r="R349" i="8"/>
  <c r="P349" i="8"/>
  <c r="Q349" i="8"/>
  <c r="S349" i="8"/>
  <c r="O349" i="8"/>
  <c r="W864" i="8"/>
  <c r="P859" i="8"/>
  <c r="Q859" i="8"/>
  <c r="S859" i="8"/>
  <c r="U859" i="8"/>
  <c r="T859" i="8"/>
  <c r="R859" i="8"/>
  <c r="N859" i="8"/>
  <c r="O859" i="8"/>
  <c r="W307" i="8"/>
  <c r="R302" i="8"/>
  <c r="T302" i="8"/>
  <c r="P302" i="8"/>
  <c r="Q302" i="8"/>
  <c r="N302" i="8"/>
  <c r="O302" i="8"/>
  <c r="U302" i="8"/>
  <c r="S829" i="8"/>
  <c r="W829" i="8"/>
  <c r="R829" i="8"/>
  <c r="T829" i="8"/>
  <c r="N829" i="8"/>
  <c r="U829" i="8"/>
  <c r="P829" i="8"/>
  <c r="Q829" i="8"/>
  <c r="O829" i="8"/>
  <c r="W263" i="8"/>
  <c r="Q258" i="8"/>
  <c r="R258" i="8"/>
  <c r="P258" i="8"/>
  <c r="T258" i="8"/>
  <c r="S258" i="8"/>
  <c r="U258" i="8"/>
  <c r="N258" i="8"/>
  <c r="O258" i="8"/>
  <c r="W654" i="8"/>
  <c r="P649" i="8"/>
  <c r="W649" i="8"/>
  <c r="R649" i="8"/>
  <c r="U649" i="8"/>
  <c r="O649" i="8"/>
  <c r="N649" i="8"/>
  <c r="Q649" i="8"/>
  <c r="S649" i="8"/>
  <c r="T649" i="8"/>
  <c r="W677" i="8"/>
  <c r="U672" i="8"/>
  <c r="P672" i="8"/>
  <c r="R672" i="8"/>
  <c r="O672" i="8"/>
  <c r="Q672" i="8"/>
  <c r="N672" i="8"/>
  <c r="T672" i="8"/>
  <c r="S672" i="8"/>
  <c r="W410" i="8"/>
  <c r="U405" i="8"/>
  <c r="R405" i="8"/>
  <c r="P405" i="8"/>
  <c r="S405" i="8"/>
  <c r="Q405" i="8"/>
  <c r="T405" i="8"/>
  <c r="N405" i="8"/>
  <c r="O405" i="8"/>
  <c r="S308" i="8"/>
  <c r="T308" i="8"/>
  <c r="Q308" i="8"/>
  <c r="N308" i="8"/>
  <c r="U308" i="8"/>
  <c r="P308" i="8"/>
  <c r="O308" i="8"/>
  <c r="R308" i="8"/>
  <c r="W371" i="8"/>
  <c r="P366" i="8"/>
  <c r="Q366" i="8"/>
  <c r="T366" i="8"/>
  <c r="U366" i="8"/>
  <c r="S366" i="8"/>
  <c r="R366" i="8"/>
  <c r="N366" i="8"/>
  <c r="O366" i="8"/>
  <c r="W106" i="8"/>
  <c r="T101" i="8"/>
  <c r="Q101" i="8"/>
  <c r="P101" i="8"/>
  <c r="U101" i="8"/>
  <c r="R101" i="8"/>
  <c r="S101" i="8"/>
  <c r="N101" i="8"/>
  <c r="O101" i="8"/>
  <c r="W213" i="8"/>
  <c r="S208" i="8"/>
  <c r="P208" i="8"/>
  <c r="R208" i="8"/>
  <c r="Q208" i="8"/>
  <c r="T208" i="8"/>
  <c r="U208" i="8"/>
  <c r="O208" i="8"/>
  <c r="N208" i="8"/>
  <c r="W306" i="8"/>
  <c r="P301" i="8"/>
  <c r="U301" i="8"/>
  <c r="S301" i="8"/>
  <c r="N301" i="8"/>
  <c r="T301" i="8"/>
  <c r="W301" i="8"/>
  <c r="Q301" i="8"/>
  <c r="O301" i="8"/>
  <c r="W747" i="8"/>
  <c r="Q742" i="8"/>
  <c r="S742" i="8"/>
  <c r="T742" i="8"/>
  <c r="U742" i="8"/>
  <c r="O742" i="8"/>
  <c r="P742" i="8"/>
  <c r="R742" i="8"/>
  <c r="N742" i="8"/>
  <c r="W855" i="8"/>
  <c r="R850" i="8"/>
  <c r="S850" i="8"/>
  <c r="W850" i="8"/>
  <c r="P850" i="8"/>
  <c r="Q850" i="8"/>
  <c r="T850" i="8"/>
  <c r="N850" i="8"/>
  <c r="O850" i="8"/>
  <c r="U850" i="8"/>
  <c r="F183" i="8"/>
  <c r="V178" i="8"/>
  <c r="W692" i="8"/>
  <c r="P687" i="8"/>
  <c r="U687" i="8"/>
  <c r="N687" i="8"/>
  <c r="Q687" i="8"/>
  <c r="O687" i="8"/>
  <c r="S687" i="8"/>
  <c r="T687" i="8"/>
  <c r="W734" i="8"/>
  <c r="P729" i="8"/>
  <c r="Q729" i="8"/>
  <c r="S729" i="8"/>
  <c r="T729" i="8"/>
  <c r="R729" i="8"/>
  <c r="N729" i="8"/>
  <c r="O729" i="8"/>
  <c r="W738" i="8"/>
  <c r="Q733" i="8"/>
  <c r="S733" i="8"/>
  <c r="P733" i="8"/>
  <c r="R733" i="8"/>
  <c r="T733" i="8"/>
  <c r="W733" i="8"/>
  <c r="N733" i="8"/>
  <c r="O733" i="8"/>
  <c r="U733" i="8"/>
  <c r="W389" i="8"/>
  <c r="S384" i="8"/>
  <c r="P384" i="8"/>
  <c r="R384" i="8"/>
  <c r="O384" i="8"/>
  <c r="T384" i="8"/>
  <c r="N384" i="8"/>
  <c r="U384" i="8"/>
  <c r="Q384" i="8"/>
  <c r="W311" i="8"/>
  <c r="U306" i="8"/>
  <c r="S306" i="8"/>
  <c r="T306" i="8"/>
  <c r="R306" i="8"/>
  <c r="N306" i="8"/>
  <c r="P306" i="8"/>
  <c r="O306" i="8"/>
  <c r="Q306" i="8"/>
  <c r="W842" i="8"/>
  <c r="P837" i="8"/>
  <c r="Q837" i="8"/>
  <c r="T837" i="8"/>
  <c r="S837" i="8"/>
  <c r="N837" i="8"/>
  <c r="O837" i="8"/>
  <c r="W836" i="8"/>
  <c r="N836" i="8"/>
  <c r="O836" i="8"/>
  <c r="R836" i="8"/>
  <c r="S836" i="8"/>
  <c r="U836" i="8"/>
  <c r="Q836" i="8"/>
  <c r="W555" i="8"/>
  <c r="T550" i="8"/>
  <c r="Q550" i="8"/>
  <c r="R550" i="8"/>
  <c r="O550" i="8"/>
  <c r="S550" i="8"/>
  <c r="U550" i="8"/>
  <c r="N550" i="8"/>
  <c r="W496" i="8"/>
  <c r="Q491" i="8"/>
  <c r="T491" i="8"/>
  <c r="P491" i="8"/>
  <c r="R491" i="8"/>
  <c r="S491" i="8"/>
  <c r="U491" i="8"/>
  <c r="N491" i="8"/>
  <c r="O491" i="8"/>
  <c r="W432" i="8"/>
  <c r="T427" i="8"/>
  <c r="R427" i="8"/>
  <c r="Q427" i="8"/>
  <c r="S427" i="8"/>
  <c r="U427" i="8"/>
  <c r="P427" i="8"/>
  <c r="N427" i="8"/>
  <c r="O427" i="8"/>
  <c r="W165" i="8"/>
  <c r="T160" i="8"/>
  <c r="P160" i="8"/>
  <c r="Q160" i="8"/>
  <c r="R160" i="8"/>
  <c r="U160" i="8"/>
  <c r="N160" i="8"/>
  <c r="O160" i="8"/>
  <c r="W607" i="8"/>
  <c r="N602" i="8"/>
  <c r="P602" i="8"/>
  <c r="Q602" i="8"/>
  <c r="R602" i="8"/>
  <c r="S602" i="8"/>
  <c r="T602" i="8"/>
  <c r="O602" i="8"/>
  <c r="U602" i="8"/>
  <c r="W54" i="8"/>
  <c r="T49" i="8"/>
  <c r="U49" i="8"/>
  <c r="S49" i="8"/>
  <c r="R49" i="8"/>
  <c r="N49" i="8"/>
  <c r="O49" i="8"/>
  <c r="P49" i="8"/>
  <c r="Q49" i="8"/>
  <c r="W634" i="8"/>
  <c r="S629" i="8"/>
  <c r="P629" i="8"/>
  <c r="R629" i="8"/>
  <c r="U629" i="8"/>
  <c r="Q629" i="8"/>
  <c r="T629" i="8"/>
  <c r="N629" i="8"/>
  <c r="O629" i="8"/>
  <c r="T693" i="8"/>
  <c r="Q291" i="8"/>
  <c r="W573" i="8"/>
  <c r="T568" i="8"/>
  <c r="S568" i="8"/>
  <c r="R568" i="8"/>
  <c r="U568" i="8"/>
  <c r="Q568" i="8"/>
  <c r="P568" i="8"/>
  <c r="O568" i="8"/>
  <c r="N568" i="8"/>
  <c r="W686" i="8"/>
  <c r="P391" i="8"/>
  <c r="W759" i="8"/>
  <c r="T754" i="8"/>
  <c r="P754" i="8"/>
  <c r="N754" i="8"/>
  <c r="Q754" i="8"/>
  <c r="O754" i="8"/>
  <c r="R754" i="8"/>
  <c r="U754" i="8"/>
  <c r="S754" i="8"/>
  <c r="Q237" i="8"/>
  <c r="W270" i="8"/>
  <c r="W265" i="8"/>
  <c r="T265" i="8"/>
  <c r="N265" i="8"/>
  <c r="R265" i="8"/>
  <c r="Q265" i="8"/>
  <c r="S265" i="8"/>
  <c r="U265" i="8"/>
  <c r="O265" i="8"/>
  <c r="P265" i="8"/>
  <c r="S809" i="8"/>
  <c r="U809" i="8"/>
  <c r="T809" i="8"/>
  <c r="P809" i="8"/>
  <c r="N809" i="8"/>
  <c r="O809" i="8"/>
  <c r="W671" i="8"/>
  <c r="U666" i="8"/>
  <c r="T666" i="8"/>
  <c r="S666" i="8"/>
  <c r="P666" i="8"/>
  <c r="R666" i="8"/>
  <c r="Q666" i="8"/>
  <c r="N666" i="8"/>
  <c r="O666" i="8"/>
  <c r="S160" i="8"/>
  <c r="W595" i="8"/>
  <c r="W405" i="8"/>
  <c r="Q705" i="8"/>
  <c r="W531" i="8"/>
  <c r="S526" i="8"/>
  <c r="Q526" i="8"/>
  <c r="R526" i="8"/>
  <c r="P526" i="8"/>
  <c r="T526" i="8"/>
  <c r="U526" i="8"/>
  <c r="O526" i="8"/>
  <c r="N526" i="8"/>
  <c r="W643" i="8"/>
  <c r="U638" i="8"/>
  <c r="N638" i="8"/>
  <c r="P638" i="8"/>
  <c r="Q638" i="8"/>
  <c r="R638" i="8"/>
  <c r="T638" i="8"/>
  <c r="O638" i="8"/>
  <c r="W777" i="8"/>
  <c r="W772" i="8"/>
  <c r="S772" i="8"/>
  <c r="T772" i="8"/>
  <c r="U772" i="8"/>
  <c r="P772" i="8"/>
  <c r="N772" i="8"/>
  <c r="O772" i="8"/>
  <c r="W775" i="8"/>
  <c r="T770" i="8"/>
  <c r="N770" i="8"/>
  <c r="R770" i="8"/>
  <c r="S770" i="8"/>
  <c r="U770" i="8"/>
  <c r="P770" i="8"/>
  <c r="O770" i="8"/>
  <c r="W657" i="8"/>
  <c r="Q652" i="8"/>
  <c r="R652" i="8"/>
  <c r="S652" i="8"/>
  <c r="T652" i="8"/>
  <c r="N652" i="8"/>
  <c r="O652" i="8"/>
  <c r="P389" i="8"/>
  <c r="W904" i="8"/>
  <c r="T494" i="8"/>
  <c r="W823" i="8"/>
  <c r="Q818" i="8"/>
  <c r="S818" i="8"/>
  <c r="O818" i="8"/>
  <c r="P818" i="8"/>
  <c r="R818" i="8"/>
  <c r="T818" i="8"/>
  <c r="N818" i="8"/>
  <c r="S62" i="8"/>
  <c r="W451" i="8"/>
  <c r="S446" i="8"/>
  <c r="T446" i="8"/>
  <c r="N446" i="8"/>
  <c r="P446" i="8"/>
  <c r="Q446" i="8"/>
  <c r="U446" i="8"/>
  <c r="R446" i="8"/>
  <c r="O446" i="8"/>
  <c r="W491" i="8"/>
  <c r="R486" i="8"/>
  <c r="T486" i="8"/>
  <c r="P486" i="8"/>
  <c r="W486" i="8"/>
  <c r="U486" i="8"/>
  <c r="Q486" i="8"/>
  <c r="O486" i="8"/>
  <c r="N486" i="8"/>
  <c r="W280" i="8"/>
  <c r="T275" i="8"/>
  <c r="R275" i="8"/>
  <c r="P275" i="8"/>
  <c r="Q275" i="8"/>
  <c r="S275" i="8"/>
  <c r="U275" i="8"/>
  <c r="N275" i="8"/>
  <c r="O275" i="8"/>
  <c r="W758" i="8"/>
  <c r="U753" i="8"/>
  <c r="Q753" i="8"/>
  <c r="T753" i="8"/>
  <c r="S753" i="8"/>
  <c r="N753" i="8"/>
  <c r="O753" i="8"/>
  <c r="W395" i="8"/>
  <c r="P390" i="8"/>
  <c r="S390" i="8"/>
  <c r="U390" i="8"/>
  <c r="N390" i="8"/>
  <c r="O390" i="8"/>
  <c r="T390" i="8"/>
  <c r="W624" i="8"/>
  <c r="S619" i="8"/>
  <c r="Q619" i="8"/>
  <c r="P619" i="8"/>
  <c r="U619" i="8"/>
  <c r="N619" i="8"/>
  <c r="O619" i="8"/>
  <c r="T619" i="8"/>
  <c r="R619" i="8"/>
  <c r="W97" i="8"/>
  <c r="N92" i="8"/>
  <c r="Q92" i="8"/>
  <c r="R92" i="8"/>
  <c r="T92" i="8"/>
  <c r="O92" i="8"/>
  <c r="S92" i="8"/>
  <c r="P92" i="8"/>
  <c r="U92" i="8"/>
  <c r="W467" i="8"/>
  <c r="S462" i="8"/>
  <c r="U462" i="8"/>
  <c r="P462" i="8"/>
  <c r="T462" i="8"/>
  <c r="Q462" i="8"/>
  <c r="N462" i="8"/>
  <c r="O462" i="8"/>
  <c r="W334" i="8"/>
  <c r="S329" i="8"/>
  <c r="P329" i="8"/>
  <c r="U329" i="8"/>
  <c r="Q329" i="8"/>
  <c r="T329" i="8"/>
  <c r="R329" i="8"/>
  <c r="O329" i="8"/>
  <c r="N329" i="8"/>
  <c r="W341" i="8"/>
  <c r="R336" i="8"/>
  <c r="T336" i="8"/>
  <c r="U336" i="8"/>
  <c r="P336" i="8"/>
  <c r="Q336" i="8"/>
  <c r="N336" i="8"/>
  <c r="O336" i="8"/>
  <c r="S336" i="8"/>
  <c r="W762" i="8"/>
  <c r="S757" i="8"/>
  <c r="R757" i="8"/>
  <c r="P757" i="8"/>
  <c r="Q757" i="8"/>
  <c r="T757" i="8"/>
  <c r="U757" i="8"/>
  <c r="O757" i="8"/>
  <c r="N757" i="8"/>
  <c r="W757" i="8"/>
  <c r="W90" i="8"/>
  <c r="Q85" i="8"/>
  <c r="S85" i="8"/>
  <c r="N85" i="8"/>
  <c r="O85" i="8"/>
  <c r="P85" i="8"/>
  <c r="R85" i="8"/>
  <c r="T85" i="8"/>
  <c r="U85" i="8"/>
  <c r="W819" i="8"/>
  <c r="W814" i="8"/>
  <c r="S814" i="8"/>
  <c r="Q814" i="8"/>
  <c r="R814" i="8"/>
  <c r="O814" i="8"/>
  <c r="P814" i="8"/>
  <c r="T814" i="8"/>
  <c r="U814" i="8"/>
  <c r="N814" i="8"/>
  <c r="W33" i="8"/>
  <c r="S28" i="8"/>
  <c r="P28" i="8"/>
  <c r="U28" i="8"/>
  <c r="Q28" i="8"/>
  <c r="R28" i="8"/>
  <c r="N28" i="8"/>
  <c r="O28" i="8"/>
  <c r="S823" i="8"/>
  <c r="P823" i="8"/>
  <c r="Q823" i="8"/>
  <c r="U823" i="8"/>
  <c r="R823" i="8"/>
  <c r="N823" i="8"/>
  <c r="O823" i="8"/>
  <c r="W271" i="8"/>
  <c r="Q266" i="8"/>
  <c r="U266" i="8"/>
  <c r="S266" i="8"/>
  <c r="P266" i="8"/>
  <c r="R266" i="8"/>
  <c r="T266" i="8"/>
  <c r="N266" i="8"/>
  <c r="O266" i="8"/>
  <c r="W227" i="8"/>
  <c r="R222" i="8"/>
  <c r="P222" i="8"/>
  <c r="T222" i="8"/>
  <c r="U222" i="8"/>
  <c r="Q222" i="8"/>
  <c r="N222" i="8"/>
  <c r="O222" i="8"/>
  <c r="T272" i="8"/>
  <c r="U272" i="8"/>
  <c r="R272" i="8"/>
  <c r="Q272" i="8"/>
  <c r="S272" i="8"/>
  <c r="P272" i="8"/>
  <c r="N272" i="8"/>
  <c r="O272" i="8"/>
  <c r="W153" i="8"/>
  <c r="T148" i="8"/>
  <c r="S148" i="8"/>
  <c r="R148" i="8"/>
  <c r="U148" i="8"/>
  <c r="P148" i="8"/>
  <c r="N148" i="8"/>
  <c r="O148" i="8"/>
  <c r="W11" i="8"/>
  <c r="AA11" i="8" s="1"/>
  <c r="R11" i="8"/>
  <c r="P11" i="8"/>
  <c r="Q11" i="8"/>
  <c r="U11" i="8"/>
  <c r="N11" i="8"/>
  <c r="O11" i="8"/>
  <c r="S11" i="8"/>
  <c r="T11" i="8"/>
  <c r="W651" i="8"/>
  <c r="P646" i="8"/>
  <c r="R646" i="8"/>
  <c r="S646" i="8"/>
  <c r="T646" i="8"/>
  <c r="U646" i="8"/>
  <c r="Q646" i="8"/>
  <c r="N646" i="8"/>
  <c r="O646" i="8"/>
  <c r="W831" i="8"/>
  <c r="W826" i="8"/>
  <c r="S826" i="8"/>
  <c r="T826" i="8"/>
  <c r="P826" i="8"/>
  <c r="N826" i="8"/>
  <c r="Q826" i="8"/>
  <c r="O826" i="8"/>
  <c r="R826" i="8"/>
  <c r="U826" i="8"/>
  <c r="W541" i="8"/>
  <c r="R541" i="8"/>
  <c r="Q541" i="8"/>
  <c r="T541" i="8"/>
  <c r="U541" i="8"/>
  <c r="P541" i="8"/>
  <c r="S541" i="8"/>
  <c r="O541" i="8"/>
  <c r="N541" i="8"/>
  <c r="W485" i="8"/>
  <c r="T480" i="8"/>
  <c r="O480" i="8"/>
  <c r="U480" i="8"/>
  <c r="P480" i="8"/>
  <c r="Q480" i="8"/>
  <c r="S480" i="8"/>
  <c r="N480" i="8"/>
  <c r="R480" i="8"/>
  <c r="W833" i="8"/>
  <c r="S828" i="8"/>
  <c r="W828" i="8"/>
  <c r="O828" i="8"/>
  <c r="U828" i="8"/>
  <c r="Q828" i="8"/>
  <c r="R828" i="8"/>
  <c r="T828" i="8"/>
  <c r="P828" i="8"/>
  <c r="N828" i="8"/>
  <c r="W462" i="8"/>
  <c r="P457" i="8"/>
  <c r="Q457" i="8"/>
  <c r="W457" i="8"/>
  <c r="S457" i="8"/>
  <c r="R457" i="8"/>
  <c r="N457" i="8"/>
  <c r="T457" i="8"/>
  <c r="U457" i="8"/>
  <c r="O457" i="8"/>
  <c r="Q536" i="8"/>
  <c r="O536" i="8"/>
  <c r="P536" i="8"/>
  <c r="R536" i="8"/>
  <c r="U536" i="8"/>
  <c r="N536" i="8"/>
  <c r="T536" i="8"/>
  <c r="S536" i="8"/>
  <c r="W239" i="8"/>
  <c r="Q234" i="8"/>
  <c r="U234" i="8"/>
  <c r="R234" i="8"/>
  <c r="P234" i="8"/>
  <c r="S234" i="8"/>
  <c r="T234" i="8"/>
  <c r="N234" i="8"/>
  <c r="O234" i="8"/>
  <c r="W806" i="8"/>
  <c r="P801" i="8"/>
  <c r="R801" i="8"/>
  <c r="Q801" i="8"/>
  <c r="T801" i="8"/>
  <c r="S801" i="8"/>
  <c r="N801" i="8"/>
  <c r="O801" i="8"/>
  <c r="W623" i="8"/>
  <c r="Q618" i="8"/>
  <c r="U618" i="8"/>
  <c r="P618" i="8"/>
  <c r="R618" i="8"/>
  <c r="T618" i="8"/>
  <c r="S618" i="8"/>
  <c r="N618" i="8"/>
  <c r="O618" i="8"/>
  <c r="W519" i="8"/>
  <c r="T514" i="8"/>
  <c r="U514" i="8"/>
  <c r="N514" i="8"/>
  <c r="Q514" i="8"/>
  <c r="R514" i="8"/>
  <c r="S514" i="8"/>
  <c r="O514" i="8"/>
  <c r="R175" i="8"/>
  <c r="T175" i="8"/>
  <c r="U175" i="8"/>
  <c r="Q175" i="8"/>
  <c r="S175" i="8"/>
  <c r="P175" i="8"/>
  <c r="O175" i="8"/>
  <c r="N175" i="8"/>
  <c r="W24" i="8"/>
  <c r="S19" i="8"/>
  <c r="P19" i="8"/>
  <c r="R19" i="8"/>
  <c r="U19" i="8"/>
  <c r="Q19" i="8"/>
  <c r="T19" i="8"/>
  <c r="N19" i="8"/>
  <c r="O19" i="8"/>
  <c r="W418" i="8"/>
  <c r="U413" i="8"/>
  <c r="Q413" i="8"/>
  <c r="T413" i="8"/>
  <c r="P413" i="8"/>
  <c r="S413" i="8"/>
  <c r="N413" i="8"/>
  <c r="O413" i="8"/>
  <c r="W785" i="8"/>
  <c r="S780" i="8"/>
  <c r="U780" i="8"/>
  <c r="O780" i="8"/>
  <c r="P780" i="8"/>
  <c r="Q780" i="8"/>
  <c r="R780" i="8"/>
  <c r="T780" i="8"/>
  <c r="N780" i="8"/>
  <c r="W650" i="8"/>
  <c r="Q645" i="8"/>
  <c r="U645" i="8"/>
  <c r="P645" i="8"/>
  <c r="R645" i="8"/>
  <c r="S645" i="8"/>
  <c r="N645" i="8"/>
  <c r="O645" i="8"/>
  <c r="W537" i="8"/>
  <c r="T532" i="8"/>
  <c r="P532" i="8"/>
  <c r="S532" i="8"/>
  <c r="U532" i="8"/>
  <c r="R532" i="8"/>
  <c r="N532" i="8"/>
  <c r="O532" i="8"/>
  <c r="Q532" i="8"/>
  <c r="W422" i="8"/>
  <c r="Q417" i="8"/>
  <c r="R417" i="8"/>
  <c r="P417" i="8"/>
  <c r="T417" i="8"/>
  <c r="S417" i="8"/>
  <c r="U417" i="8"/>
  <c r="N417" i="8"/>
  <c r="O417" i="8"/>
  <c r="W723" i="8"/>
  <c r="Q718" i="8"/>
  <c r="T718" i="8"/>
  <c r="U718" i="8"/>
  <c r="S718" i="8"/>
  <c r="P718" i="8"/>
  <c r="R718" i="8"/>
  <c r="O718" i="8"/>
  <c r="N718" i="8"/>
  <c r="V157" i="8"/>
  <c r="W647" i="8"/>
  <c r="S642" i="8"/>
  <c r="U642" i="8"/>
  <c r="T642" i="8"/>
  <c r="R642" i="8"/>
  <c r="P642" i="8"/>
  <c r="N642" i="8"/>
  <c r="O642" i="8"/>
  <c r="W454" i="8"/>
  <c r="S449" i="8"/>
  <c r="T449" i="8"/>
  <c r="R449" i="8"/>
  <c r="Q449" i="8"/>
  <c r="P449" i="8"/>
  <c r="U449" i="8"/>
  <c r="N449" i="8"/>
  <c r="O449" i="8"/>
  <c r="U835" i="8"/>
  <c r="W556" i="8"/>
  <c r="O551" i="8"/>
  <c r="R551" i="8"/>
  <c r="T551" i="8"/>
  <c r="U551" i="8"/>
  <c r="P551" i="8"/>
  <c r="S551" i="8"/>
  <c r="N551" i="8"/>
  <c r="W225" i="8"/>
  <c r="W284" i="8"/>
  <c r="P279" i="8"/>
  <c r="Q279" i="8"/>
  <c r="R279" i="8"/>
  <c r="N279" i="8"/>
  <c r="O279" i="8"/>
  <c r="W636" i="8"/>
  <c r="T631" i="8"/>
  <c r="R631" i="8"/>
  <c r="N631" i="8"/>
  <c r="O631" i="8"/>
  <c r="Q499" i="8"/>
  <c r="W724" i="8"/>
  <c r="R690" i="8"/>
  <c r="W690" i="8"/>
  <c r="Q690" i="8"/>
  <c r="S690" i="8"/>
  <c r="T690" i="8"/>
  <c r="U690" i="8"/>
  <c r="N690" i="8"/>
  <c r="O690" i="8"/>
  <c r="P690" i="8"/>
  <c r="W835" i="8"/>
  <c r="S830" i="8"/>
  <c r="P830" i="8"/>
  <c r="U830" i="8"/>
  <c r="O830" i="8"/>
  <c r="T830" i="8"/>
  <c r="R830" i="8"/>
  <c r="N830" i="8"/>
  <c r="W791" i="8"/>
  <c r="W786" i="8"/>
  <c r="S786" i="8"/>
  <c r="Q786" i="8"/>
  <c r="N786" i="8"/>
  <c r="T786" i="8"/>
  <c r="O786" i="8"/>
  <c r="W725" i="8"/>
  <c r="P720" i="8"/>
  <c r="Q720" i="8"/>
  <c r="R720" i="8"/>
  <c r="U720" i="8"/>
  <c r="N720" i="8"/>
  <c r="O720" i="8"/>
  <c r="S720" i="8"/>
  <c r="U525" i="8"/>
  <c r="W475" i="8"/>
  <c r="N470" i="8"/>
  <c r="U470" i="8"/>
  <c r="Q470" i="8"/>
  <c r="S470" i="8"/>
  <c r="T470" i="8"/>
  <c r="P470" i="8"/>
  <c r="O470" i="8"/>
  <c r="W859" i="8"/>
  <c r="S854" i="8"/>
  <c r="R854" i="8"/>
  <c r="N854" i="8"/>
  <c r="P854" i="8"/>
  <c r="T854" i="8"/>
  <c r="O854" i="8"/>
  <c r="Q854" i="8"/>
  <c r="R99" i="8"/>
  <c r="W694" i="8"/>
  <c r="P891" i="8"/>
  <c r="T891" i="8"/>
  <c r="Q891" i="8"/>
  <c r="S891" i="8"/>
  <c r="W896" i="8"/>
  <c r="R891" i="8"/>
  <c r="O891" i="8"/>
  <c r="R724" i="8"/>
  <c r="W47" i="8"/>
  <c r="Q42" i="8"/>
  <c r="U42" i="8"/>
  <c r="T42" i="8"/>
  <c r="P42" i="8"/>
  <c r="S42" i="8"/>
  <c r="N42" i="8"/>
  <c r="O42" i="8"/>
  <c r="R42" i="8"/>
  <c r="S4" i="8"/>
  <c r="P4" i="8"/>
  <c r="Q4" i="8"/>
  <c r="R4" i="8"/>
  <c r="N4" i="8"/>
  <c r="U4" i="8"/>
  <c r="T4" i="8"/>
  <c r="O4" i="8"/>
  <c r="W744" i="8"/>
  <c r="S739" i="8"/>
  <c r="P739" i="8"/>
  <c r="R739" i="8"/>
  <c r="Q739" i="8"/>
  <c r="T739" i="8"/>
  <c r="U739" i="8"/>
  <c r="O739" i="8"/>
  <c r="N739" i="8"/>
  <c r="W431" i="8"/>
  <c r="U426" i="8"/>
  <c r="S426" i="8"/>
  <c r="R426" i="8"/>
  <c r="T426" i="8"/>
  <c r="Q426" i="8"/>
  <c r="P426" i="8"/>
  <c r="N426" i="8"/>
  <c r="O426" i="8"/>
  <c r="W438" i="8"/>
  <c r="W433" i="8"/>
  <c r="S433" i="8"/>
  <c r="T433" i="8"/>
  <c r="Q433" i="8"/>
  <c r="N433" i="8"/>
  <c r="U433" i="8"/>
  <c r="P433" i="8"/>
  <c r="R433" i="8"/>
  <c r="O433" i="8"/>
  <c r="W792" i="8"/>
  <c r="P787" i="8"/>
  <c r="Q787" i="8"/>
  <c r="S787" i="8"/>
  <c r="U787" i="8"/>
  <c r="R787" i="8"/>
  <c r="N787" i="8"/>
  <c r="O787" i="8"/>
  <c r="W41" i="8"/>
  <c r="T36" i="8"/>
  <c r="O36" i="8"/>
  <c r="P36" i="8"/>
  <c r="Q36" i="8"/>
  <c r="R36" i="8"/>
  <c r="N36" i="8"/>
  <c r="U36" i="8"/>
  <c r="S36" i="8"/>
  <c r="W878" i="8"/>
  <c r="U873" i="8"/>
  <c r="S873" i="8"/>
  <c r="R873" i="8"/>
  <c r="T873" i="8"/>
  <c r="P873" i="8"/>
  <c r="Q873" i="8"/>
  <c r="O873" i="8"/>
  <c r="N873" i="8"/>
  <c r="W331" i="8"/>
  <c r="T326" i="8"/>
  <c r="R326" i="8"/>
  <c r="U326" i="8"/>
  <c r="P326" i="8"/>
  <c r="Q326" i="8"/>
  <c r="S326" i="8"/>
  <c r="O326" i="8"/>
  <c r="N326" i="8"/>
  <c r="W330" i="8"/>
  <c r="R325" i="8"/>
  <c r="U325" i="8"/>
  <c r="S325" i="8"/>
  <c r="W325" i="8"/>
  <c r="N325" i="8"/>
  <c r="P325" i="8"/>
  <c r="Q325" i="8"/>
  <c r="T325" i="8"/>
  <c r="O325" i="8"/>
  <c r="S831" i="8"/>
  <c r="Q831" i="8"/>
  <c r="T831" i="8"/>
  <c r="U831" i="8"/>
  <c r="R831" i="8"/>
  <c r="P831" i="8"/>
  <c r="N831" i="8"/>
  <c r="O831" i="8"/>
  <c r="O481" i="8"/>
  <c r="W481" i="8"/>
  <c r="R481" i="8"/>
  <c r="P481" i="8"/>
  <c r="T481" i="8"/>
  <c r="S481" i="8"/>
  <c r="N481" i="8"/>
  <c r="Q481" i="8"/>
  <c r="W359" i="8"/>
  <c r="U354" i="8"/>
  <c r="P354" i="8"/>
  <c r="R354" i="8"/>
  <c r="Q354" i="8"/>
  <c r="T354" i="8"/>
  <c r="S354" i="8"/>
  <c r="N354" i="8"/>
  <c r="O354" i="8"/>
  <c r="W570" i="8"/>
  <c r="W565" i="8"/>
  <c r="S565" i="8"/>
  <c r="Q565" i="8"/>
  <c r="T565" i="8"/>
  <c r="N565" i="8"/>
  <c r="U565" i="8"/>
  <c r="O565" i="8"/>
  <c r="R565" i="8"/>
  <c r="P565" i="8"/>
  <c r="W69" i="8"/>
  <c r="R64" i="8"/>
  <c r="T64" i="8"/>
  <c r="P64" i="8"/>
  <c r="O64" i="8"/>
  <c r="Q64" i="8"/>
  <c r="U64" i="8"/>
  <c r="N64" i="8"/>
  <c r="W813" i="8"/>
  <c r="R808" i="8"/>
  <c r="T808" i="8"/>
  <c r="P808" i="8"/>
  <c r="Q808" i="8"/>
  <c r="U808" i="8"/>
  <c r="W808" i="8"/>
  <c r="N808" i="8"/>
  <c r="S808" i="8"/>
  <c r="O808" i="8"/>
  <c r="W434" i="8"/>
  <c r="T429" i="8"/>
  <c r="P429" i="8"/>
  <c r="S429" i="8"/>
  <c r="U429" i="8"/>
  <c r="Q429" i="8"/>
  <c r="R429" i="8"/>
  <c r="N429" i="8"/>
  <c r="O429" i="8"/>
  <c r="W61" i="8"/>
  <c r="Q56" i="8"/>
  <c r="T56" i="8"/>
  <c r="P56" i="8"/>
  <c r="U56" i="8"/>
  <c r="R56" i="8"/>
  <c r="O56" i="8"/>
  <c r="N56" i="8"/>
  <c r="P656" i="8"/>
  <c r="U656" i="8"/>
  <c r="Q656" i="8"/>
  <c r="N656" i="8"/>
  <c r="O656" i="8"/>
  <c r="R656" i="8"/>
  <c r="S656" i="8"/>
  <c r="T656" i="8"/>
  <c r="W298" i="8"/>
  <c r="S293" i="8"/>
  <c r="Q293" i="8"/>
  <c r="P293" i="8"/>
  <c r="T293" i="8"/>
  <c r="U293" i="8"/>
  <c r="N293" i="8"/>
  <c r="O293" i="8"/>
  <c r="W288" i="8"/>
  <c r="P283" i="8"/>
  <c r="S283" i="8"/>
  <c r="U283" i="8"/>
  <c r="Q283" i="8"/>
  <c r="R283" i="8"/>
  <c r="N283" i="8"/>
  <c r="O283" i="8"/>
  <c r="W392" i="8"/>
  <c r="R387" i="8"/>
  <c r="U387" i="8"/>
  <c r="T387" i="8"/>
  <c r="Q387" i="8"/>
  <c r="N387" i="8"/>
  <c r="O387" i="8"/>
  <c r="W111" i="8"/>
  <c r="P106" i="8"/>
  <c r="N106" i="8"/>
  <c r="Q106" i="8"/>
  <c r="O106" i="8"/>
  <c r="R106" i="8"/>
  <c r="S106" i="8"/>
  <c r="T106" i="8"/>
  <c r="U106" i="8"/>
  <c r="W518" i="8"/>
  <c r="T513" i="8"/>
  <c r="U513" i="8"/>
  <c r="S513" i="8"/>
  <c r="Q513" i="8"/>
  <c r="P513" i="8"/>
  <c r="R513" i="8"/>
  <c r="N513" i="8"/>
  <c r="O513" i="8"/>
  <c r="T824" i="8"/>
  <c r="P824" i="8"/>
  <c r="R824" i="8"/>
  <c r="U824" i="8"/>
  <c r="W824" i="8"/>
  <c r="N824" i="8"/>
  <c r="O824" i="8"/>
  <c r="W885" i="8"/>
  <c r="W880" i="8"/>
  <c r="R880" i="8"/>
  <c r="T880" i="8"/>
  <c r="S880" i="8"/>
  <c r="P880" i="8"/>
  <c r="N880" i="8"/>
  <c r="O880" i="8"/>
  <c r="U880" i="8"/>
  <c r="U728" i="8"/>
  <c r="P728" i="8"/>
  <c r="T728" i="8"/>
  <c r="R728" i="8"/>
  <c r="S728" i="8"/>
  <c r="Q728" i="8"/>
  <c r="O728" i="8"/>
  <c r="N728" i="8"/>
  <c r="W176" i="8"/>
  <c r="P171" i="8"/>
  <c r="R171" i="8"/>
  <c r="S171" i="8"/>
  <c r="T171" i="8"/>
  <c r="U171" i="8"/>
  <c r="N171" i="8"/>
  <c r="O171" i="8"/>
  <c r="W278" i="8"/>
  <c r="P273" i="8"/>
  <c r="U273" i="8"/>
  <c r="S273" i="8"/>
  <c r="N273" i="8"/>
  <c r="T273" i="8"/>
  <c r="O273" i="8"/>
  <c r="R273" i="8"/>
  <c r="W711" i="8"/>
  <c r="S706" i="8"/>
  <c r="T706" i="8"/>
  <c r="U706" i="8"/>
  <c r="P706" i="8"/>
  <c r="Q706" i="8"/>
  <c r="R706" i="8"/>
  <c r="N706" i="8"/>
  <c r="O706" i="8"/>
  <c r="W167" i="8"/>
  <c r="Q162" i="8"/>
  <c r="R162" i="8"/>
  <c r="T162" i="8"/>
  <c r="U162" i="8"/>
  <c r="P162" i="8"/>
  <c r="S162" i="8"/>
  <c r="N162" i="8"/>
  <c r="O162" i="8"/>
  <c r="W117" i="8"/>
  <c r="S112" i="8"/>
  <c r="U112" i="8"/>
  <c r="Q112" i="8"/>
  <c r="P112" i="8"/>
  <c r="R112" i="8"/>
  <c r="T112" i="8"/>
  <c r="N112" i="8"/>
  <c r="O112" i="8"/>
  <c r="W160" i="8"/>
  <c r="Q155" i="8"/>
  <c r="S155" i="8"/>
  <c r="U155" i="8"/>
  <c r="T155" i="8"/>
  <c r="R155" i="8"/>
  <c r="N155" i="8"/>
  <c r="P155" i="8"/>
  <c r="O155" i="8"/>
  <c r="W338" i="8"/>
  <c r="T333" i="8"/>
  <c r="P333" i="8"/>
  <c r="R333" i="8"/>
  <c r="U333" i="8"/>
  <c r="S333" i="8"/>
  <c r="N333" i="8"/>
  <c r="O333" i="8"/>
  <c r="W716" i="8"/>
  <c r="R711" i="8"/>
  <c r="U711" i="8"/>
  <c r="Q711" i="8"/>
  <c r="S711" i="8"/>
  <c r="P711" i="8"/>
  <c r="T711" i="8"/>
  <c r="N711" i="8"/>
  <c r="O711" i="8"/>
  <c r="W510" i="8"/>
  <c r="N505" i="8"/>
  <c r="P505" i="8"/>
  <c r="W505" i="8"/>
  <c r="T505" i="8"/>
  <c r="U505" i="8"/>
  <c r="Q505" i="8"/>
  <c r="R505" i="8"/>
  <c r="S505" i="8"/>
  <c r="O505" i="8"/>
  <c r="W209" i="8"/>
  <c r="U204" i="8"/>
  <c r="S204" i="8"/>
  <c r="P204" i="8"/>
  <c r="Q204" i="8"/>
  <c r="T204" i="8"/>
  <c r="N204" i="8"/>
  <c r="R204" i="8"/>
  <c r="O204" i="8"/>
  <c r="W549" i="8"/>
  <c r="Q544" i="8"/>
  <c r="S544" i="8"/>
  <c r="R544" i="8"/>
  <c r="U544" i="8"/>
  <c r="P544" i="8"/>
  <c r="N544" i="8"/>
  <c r="O544" i="8"/>
  <c r="P596" i="8"/>
  <c r="U596" i="8"/>
  <c r="R596" i="8"/>
  <c r="T596" i="8"/>
  <c r="S596" i="8"/>
  <c r="Q596" i="8"/>
  <c r="N596" i="8"/>
  <c r="O596" i="8"/>
  <c r="W203" i="8"/>
  <c r="S198" i="8"/>
  <c r="T198" i="8"/>
  <c r="U198" i="8"/>
  <c r="P198" i="8"/>
  <c r="Q198" i="8"/>
  <c r="O198" i="8"/>
  <c r="N198" i="8"/>
  <c r="W782" i="8"/>
  <c r="Q777" i="8"/>
  <c r="R777" i="8"/>
  <c r="P777" i="8"/>
  <c r="U777" i="8"/>
  <c r="N777" i="8"/>
  <c r="O777" i="8"/>
  <c r="T777" i="8"/>
  <c r="S777" i="8"/>
  <c r="O145" i="8"/>
  <c r="U145" i="8"/>
  <c r="P145" i="8"/>
  <c r="R145" i="8"/>
  <c r="N145" i="8"/>
  <c r="Q145" i="8"/>
  <c r="S145" i="8"/>
  <c r="T145" i="8"/>
  <c r="S785" i="8"/>
  <c r="Q785" i="8"/>
  <c r="T785" i="8"/>
  <c r="U785" i="8"/>
  <c r="P785" i="8"/>
  <c r="N785" i="8"/>
  <c r="O785" i="8"/>
  <c r="W618" i="8"/>
  <c r="F185" i="8"/>
  <c r="V180" i="8"/>
  <c r="W256" i="8"/>
  <c r="Q251" i="8"/>
  <c r="S251" i="8"/>
  <c r="R251" i="8"/>
  <c r="O251" i="8"/>
  <c r="P251" i="8"/>
  <c r="T251" i="8"/>
  <c r="U251" i="8"/>
  <c r="W129" i="8"/>
  <c r="T124" i="8"/>
  <c r="P124" i="8"/>
  <c r="U124" i="8"/>
  <c r="R124" i="8"/>
  <c r="S124" i="8"/>
  <c r="Q124" i="8"/>
  <c r="N124" i="8"/>
  <c r="O124" i="8"/>
  <c r="W86" i="8"/>
  <c r="O553" i="8"/>
  <c r="W553" i="8"/>
  <c r="R553" i="8"/>
  <c r="U553" i="8"/>
  <c r="P553" i="8"/>
  <c r="S553" i="8"/>
  <c r="Q553" i="8"/>
  <c r="N553" i="8"/>
  <c r="T553" i="8"/>
  <c r="W489" i="8"/>
  <c r="T260" i="8"/>
  <c r="P260" i="8"/>
  <c r="U260" i="8"/>
  <c r="Q260" i="8"/>
  <c r="R260" i="8"/>
  <c r="S260" i="8"/>
  <c r="O260" i="8"/>
  <c r="N260" i="8"/>
  <c r="W728" i="8"/>
  <c r="S723" i="8"/>
  <c r="P723" i="8"/>
  <c r="R723" i="8"/>
  <c r="U723" i="8"/>
  <c r="N723" i="8"/>
  <c r="T723" i="8"/>
  <c r="O723" i="8"/>
  <c r="W604" i="8"/>
  <c r="U599" i="8"/>
  <c r="R599" i="8"/>
  <c r="P599" i="8"/>
  <c r="Q599" i="8"/>
  <c r="S599" i="8"/>
  <c r="O599" i="8"/>
  <c r="T599" i="8"/>
  <c r="N599" i="8"/>
  <c r="W290" i="8"/>
  <c r="R285" i="8"/>
  <c r="Q285" i="8"/>
  <c r="T285" i="8"/>
  <c r="P285" i="8"/>
  <c r="U285" i="8"/>
  <c r="S285" i="8"/>
  <c r="N285" i="8"/>
  <c r="O285" i="8"/>
  <c r="W356" i="8"/>
  <c r="U351" i="8"/>
  <c r="Q351" i="8"/>
  <c r="S351" i="8"/>
  <c r="N351" i="8"/>
  <c r="O351" i="8"/>
  <c r="W687" i="8"/>
  <c r="W137" i="8"/>
  <c r="S132" i="8"/>
  <c r="P132" i="8"/>
  <c r="Q132" i="8"/>
  <c r="T132" i="8"/>
  <c r="U132" i="8"/>
  <c r="R132" i="8"/>
  <c r="O132" i="8"/>
  <c r="N132" i="8"/>
  <c r="W599" i="8"/>
  <c r="U903" i="8"/>
  <c r="W903" i="8"/>
  <c r="T903" i="8"/>
  <c r="Q903" i="8"/>
  <c r="R903" i="8"/>
  <c r="N903" i="8"/>
  <c r="O903" i="8"/>
  <c r="S903" i="8"/>
  <c r="W461" i="8"/>
  <c r="P268" i="8"/>
  <c r="W378" i="8"/>
  <c r="W373" i="8"/>
  <c r="R373" i="8"/>
  <c r="U373" i="8"/>
  <c r="S373" i="8"/>
  <c r="T373" i="8"/>
  <c r="P373" i="8"/>
  <c r="Q373" i="8"/>
  <c r="N373" i="8"/>
  <c r="O373" i="8"/>
  <c r="W85" i="8"/>
  <c r="S64" i="8"/>
  <c r="Q171" i="8"/>
  <c r="U603" i="8"/>
  <c r="W754" i="8"/>
  <c r="S749" i="8"/>
  <c r="T749" i="8"/>
  <c r="P749" i="8"/>
  <c r="W749" i="8"/>
  <c r="R749" i="8"/>
  <c r="Q749" i="8"/>
  <c r="N749" i="8"/>
  <c r="O749" i="8"/>
  <c r="U806" i="8"/>
  <c r="S387" i="8"/>
  <c r="T720" i="8"/>
  <c r="W45" i="8"/>
  <c r="Q40" i="8"/>
  <c r="P40" i="8"/>
  <c r="T40" i="8"/>
  <c r="U40" i="8"/>
  <c r="R40" i="8"/>
  <c r="N40" i="8"/>
  <c r="O40" i="8"/>
  <c r="S434" i="8"/>
  <c r="R348" i="8"/>
  <c r="Q148" i="8"/>
  <c r="Q748" i="8"/>
  <c r="R63" i="8"/>
  <c r="W789" i="8"/>
  <c r="U370" i="8"/>
  <c r="W100" i="8"/>
  <c r="P95" i="8"/>
  <c r="Q95" i="8"/>
  <c r="N95" i="8"/>
  <c r="R95" i="8"/>
  <c r="S95" i="8"/>
  <c r="T95" i="8"/>
  <c r="O95" i="8"/>
  <c r="U95" i="8"/>
  <c r="W398" i="8"/>
  <c r="Q393" i="8"/>
  <c r="R393" i="8"/>
  <c r="U393" i="8"/>
  <c r="S393" i="8"/>
  <c r="T393" i="8"/>
  <c r="O393" i="8"/>
  <c r="N393" i="8"/>
  <c r="W685" i="8"/>
  <c r="T685" i="8"/>
  <c r="R685" i="8"/>
  <c r="P685" i="8"/>
  <c r="N685" i="8"/>
  <c r="Q685" i="8"/>
  <c r="S685" i="8"/>
  <c r="O685" i="8"/>
  <c r="U685" i="8"/>
  <c r="W367" i="8"/>
  <c r="P362" i="8"/>
  <c r="T362" i="8"/>
  <c r="R362" i="8"/>
  <c r="S362" i="8"/>
  <c r="N362" i="8"/>
  <c r="O362" i="8"/>
  <c r="Q362" i="8"/>
  <c r="P872" i="8"/>
  <c r="W872" i="8"/>
  <c r="Q872" i="8"/>
  <c r="T872" i="8"/>
  <c r="U872" i="8"/>
  <c r="N872" i="8"/>
  <c r="O872" i="8"/>
  <c r="R872" i="8"/>
  <c r="S872" i="8"/>
  <c r="W105" i="8"/>
  <c r="R100" i="8"/>
  <c r="P100" i="8"/>
  <c r="Q100" i="8"/>
  <c r="T100" i="8"/>
  <c r="N100" i="8"/>
  <c r="O100" i="8"/>
  <c r="U100" i="8"/>
  <c r="W374" i="8"/>
  <c r="P369" i="8"/>
  <c r="U369" i="8"/>
  <c r="R369" i="8"/>
  <c r="T369" i="8"/>
  <c r="N369" i="8"/>
  <c r="O369" i="8"/>
  <c r="S369" i="8"/>
  <c r="W452" i="8"/>
  <c r="U447" i="8"/>
  <c r="T447" i="8"/>
  <c r="P447" i="8"/>
  <c r="Q447" i="8"/>
  <c r="O447" i="8"/>
  <c r="N447" i="8"/>
  <c r="W323" i="8"/>
  <c r="Q318" i="8"/>
  <c r="R318" i="8"/>
  <c r="U318" i="8"/>
  <c r="T318" i="8"/>
  <c r="S318" i="8"/>
  <c r="N318" i="8"/>
  <c r="O318" i="8"/>
  <c r="W233" i="8"/>
  <c r="U228" i="8"/>
  <c r="Q228" i="8"/>
  <c r="T228" i="8"/>
  <c r="P228" i="8"/>
  <c r="R228" i="8"/>
  <c r="O228" i="8"/>
  <c r="S228" i="8"/>
  <c r="N228" i="8"/>
  <c r="W235" i="8"/>
  <c r="P230" i="8"/>
  <c r="R230" i="8"/>
  <c r="S230" i="8"/>
  <c r="T230" i="8"/>
  <c r="Q230" i="8"/>
  <c r="N230" i="8"/>
  <c r="O230" i="8"/>
  <c r="U230" i="8"/>
  <c r="W612" i="8"/>
  <c r="P607" i="8"/>
  <c r="Q607" i="8"/>
  <c r="S607" i="8"/>
  <c r="T607" i="8"/>
  <c r="R607" i="8"/>
  <c r="O607" i="8"/>
  <c r="N607" i="8"/>
  <c r="W596" i="8"/>
  <c r="P591" i="8"/>
  <c r="Q591" i="8"/>
  <c r="S591" i="8"/>
  <c r="R591" i="8"/>
  <c r="U591" i="8"/>
  <c r="T591" i="8"/>
  <c r="O591" i="8"/>
  <c r="N591" i="8"/>
  <c r="W416" i="8"/>
  <c r="R411" i="8"/>
  <c r="S411" i="8"/>
  <c r="Q411" i="8"/>
  <c r="U411" i="8"/>
  <c r="N411" i="8"/>
  <c r="O411" i="8"/>
  <c r="T411" i="8"/>
  <c r="W295" i="8"/>
  <c r="Q290" i="8"/>
  <c r="S290" i="8"/>
  <c r="P290" i="8"/>
  <c r="R290" i="8"/>
  <c r="T290" i="8"/>
  <c r="N290" i="8"/>
  <c r="O290" i="8"/>
  <c r="U290" i="8"/>
  <c r="R584" i="8"/>
  <c r="T584" i="8"/>
  <c r="U584" i="8"/>
  <c r="Q584" i="8"/>
  <c r="S584" i="8"/>
  <c r="P584" i="8"/>
  <c r="O584" i="8"/>
  <c r="N584" i="8"/>
  <c r="W287" i="8"/>
  <c r="Q282" i="8"/>
  <c r="S282" i="8"/>
  <c r="R282" i="8"/>
  <c r="T282" i="8"/>
  <c r="U282" i="8"/>
  <c r="P282" i="8"/>
  <c r="N282" i="8"/>
  <c r="O282" i="8"/>
  <c r="W854" i="8"/>
  <c r="U849" i="8"/>
  <c r="R849" i="8"/>
  <c r="P849" i="8"/>
  <c r="S849" i="8"/>
  <c r="T849" i="8"/>
  <c r="O849" i="8"/>
  <c r="N849" i="8"/>
  <c r="W444" i="8"/>
  <c r="R439" i="8"/>
  <c r="Q439" i="8"/>
  <c r="S439" i="8"/>
  <c r="P439" i="8"/>
  <c r="N439" i="8"/>
  <c r="O439" i="8"/>
  <c r="W216" i="8"/>
  <c r="Q211" i="8"/>
  <c r="U211" i="8"/>
  <c r="T211" i="8"/>
  <c r="P211" i="8"/>
  <c r="N211" i="8"/>
  <c r="O211" i="8"/>
  <c r="W327" i="8"/>
  <c r="T322" i="8"/>
  <c r="Q322" i="8"/>
  <c r="R322" i="8"/>
  <c r="P322" i="8"/>
  <c r="S322" i="8"/>
  <c r="N322" i="8"/>
  <c r="O322" i="8"/>
  <c r="U322" i="8"/>
  <c r="W155" i="8"/>
  <c r="W150" i="8"/>
  <c r="R150" i="8"/>
  <c r="S150" i="8"/>
  <c r="Q150" i="8"/>
  <c r="U150" i="8"/>
  <c r="T150" i="8"/>
  <c r="P150" i="8"/>
  <c r="N150" i="8"/>
  <c r="O150" i="8"/>
  <c r="W898" i="8"/>
  <c r="U893" i="8"/>
  <c r="W893" i="8"/>
  <c r="R893" i="8"/>
  <c r="S893" i="8"/>
  <c r="Q893" i="8"/>
  <c r="N893" i="8"/>
  <c r="O893" i="8"/>
  <c r="P893" i="8"/>
  <c r="T893" i="8"/>
  <c r="W605" i="8"/>
  <c r="R600" i="8"/>
  <c r="O600" i="8"/>
  <c r="Q600" i="8"/>
  <c r="T600" i="8"/>
  <c r="U600" i="8"/>
  <c r="P600" i="8"/>
  <c r="S600" i="8"/>
  <c r="N600" i="8"/>
  <c r="W308" i="8"/>
  <c r="R303" i="8"/>
  <c r="S303" i="8"/>
  <c r="P303" i="8"/>
  <c r="Q303" i="8"/>
  <c r="T303" i="8"/>
  <c r="O303" i="8"/>
  <c r="N303" i="8"/>
  <c r="W302" i="8"/>
  <c r="Q297" i="8"/>
  <c r="S297" i="8"/>
  <c r="T297" i="8"/>
  <c r="U297" i="8"/>
  <c r="R297" i="8"/>
  <c r="N297" i="8"/>
  <c r="O297" i="8"/>
  <c r="W735" i="8"/>
  <c r="S730" i="8"/>
  <c r="N730" i="8"/>
  <c r="T730" i="8"/>
  <c r="U730" i="8"/>
  <c r="R730" i="8"/>
  <c r="O730" i="8"/>
  <c r="P730" i="8"/>
  <c r="Q730" i="8"/>
  <c r="W879" i="8"/>
  <c r="Q874" i="8"/>
  <c r="R874" i="8"/>
  <c r="U874" i="8"/>
  <c r="S874" i="8"/>
  <c r="T874" i="8"/>
  <c r="N874" i="8"/>
  <c r="P874" i="8"/>
  <c r="O874" i="8"/>
  <c r="W262" i="8"/>
  <c r="T257" i="8"/>
  <c r="P257" i="8"/>
  <c r="Q257" i="8"/>
  <c r="S257" i="8"/>
  <c r="U257" i="8"/>
  <c r="R257" i="8"/>
  <c r="O257" i="8"/>
  <c r="N257" i="8"/>
  <c r="W72" i="8"/>
  <c r="U67" i="8"/>
  <c r="T67" i="8"/>
  <c r="P67" i="8"/>
  <c r="Q67" i="8"/>
  <c r="R67" i="8"/>
  <c r="N67" i="8"/>
  <c r="O67" i="8"/>
  <c r="W260" i="8"/>
  <c r="S255" i="8"/>
  <c r="R255" i="8"/>
  <c r="U255" i="8"/>
  <c r="P255" i="8"/>
  <c r="Q255" i="8"/>
  <c r="T255" i="8"/>
  <c r="N255" i="8"/>
  <c r="O255" i="8"/>
  <c r="W610" i="8"/>
  <c r="U605" i="8"/>
  <c r="Q605" i="8"/>
  <c r="P605" i="8"/>
  <c r="R605" i="8"/>
  <c r="T605" i="8"/>
  <c r="N605" i="8"/>
  <c r="O605" i="8"/>
  <c r="W377" i="8"/>
  <c r="P372" i="8"/>
  <c r="T372" i="8"/>
  <c r="U372" i="8"/>
  <c r="R372" i="8"/>
  <c r="S372" i="8"/>
  <c r="Q372" i="8"/>
  <c r="O372" i="8"/>
  <c r="N372" i="8"/>
  <c r="W50" i="8"/>
  <c r="T45" i="8"/>
  <c r="U45" i="8"/>
  <c r="S45" i="8"/>
  <c r="N45" i="8"/>
  <c r="O45" i="8"/>
  <c r="P45" i="8"/>
  <c r="R45" i="8"/>
  <c r="W136" i="8"/>
  <c r="Q131" i="8"/>
  <c r="S131" i="8"/>
  <c r="R131" i="8"/>
  <c r="N131" i="8"/>
  <c r="O131" i="8"/>
  <c r="P131" i="8"/>
  <c r="T131" i="8"/>
  <c r="U131" i="8"/>
  <c r="W507" i="8"/>
  <c r="R502" i="8"/>
  <c r="T502" i="8"/>
  <c r="U502" i="8"/>
  <c r="N502" i="8"/>
  <c r="O502" i="8"/>
  <c r="Q502" i="8"/>
  <c r="W551" i="8"/>
  <c r="W546" i="8"/>
  <c r="S546" i="8"/>
  <c r="U546" i="8"/>
  <c r="P546" i="8"/>
  <c r="Q546" i="8"/>
  <c r="T546" i="8"/>
  <c r="N546" i="8"/>
  <c r="O546" i="8"/>
  <c r="Q560" i="8"/>
  <c r="N560" i="8"/>
  <c r="O560" i="8"/>
  <c r="R560" i="8"/>
  <c r="S560" i="8"/>
  <c r="T560" i="8"/>
  <c r="U560" i="8"/>
  <c r="P560" i="8"/>
  <c r="W581" i="8"/>
  <c r="U576" i="8"/>
  <c r="Q576" i="8"/>
  <c r="R576" i="8"/>
  <c r="S576" i="8"/>
  <c r="P576" i="8"/>
  <c r="T576" i="8"/>
  <c r="O576" i="8"/>
  <c r="N576" i="8"/>
  <c r="W730" i="8"/>
  <c r="S725" i="8"/>
  <c r="T725" i="8"/>
  <c r="Q725" i="8"/>
  <c r="U725" i="8"/>
  <c r="R725" i="8"/>
  <c r="N725" i="8"/>
  <c r="P725" i="8"/>
  <c r="O725" i="8"/>
  <c r="W146" i="8"/>
  <c r="Q141" i="8"/>
  <c r="S141" i="8"/>
  <c r="P141" i="8"/>
  <c r="T141" i="8"/>
  <c r="U141" i="8"/>
  <c r="N141" i="8"/>
  <c r="O141" i="8"/>
  <c r="W679" i="8"/>
  <c r="W131" i="8"/>
  <c r="R126" i="8"/>
  <c r="S126" i="8"/>
  <c r="T126" i="8"/>
  <c r="U126" i="8"/>
  <c r="P126" i="8"/>
  <c r="Q126" i="8"/>
  <c r="O126" i="8"/>
  <c r="N126" i="8"/>
  <c r="W797" i="8"/>
  <c r="U792" i="8"/>
  <c r="S792" i="8"/>
  <c r="O792" i="8"/>
  <c r="Q792" i="8"/>
  <c r="R792" i="8"/>
  <c r="T792" i="8"/>
  <c r="P792" i="8"/>
  <c r="N792" i="8"/>
  <c r="W81" i="8"/>
  <c r="T76" i="8"/>
  <c r="U76" i="8"/>
  <c r="R76" i="8"/>
  <c r="P76" i="8"/>
  <c r="Q76" i="8"/>
  <c r="S76" i="8"/>
  <c r="N76" i="8"/>
  <c r="O76" i="8"/>
  <c r="W527" i="8"/>
  <c r="Q522" i="8"/>
  <c r="U522" i="8"/>
  <c r="P522" i="8"/>
  <c r="R522" i="8"/>
  <c r="S522" i="8"/>
  <c r="N522" i="8"/>
  <c r="O522" i="8"/>
  <c r="T522" i="8"/>
  <c r="W279" i="8"/>
  <c r="S274" i="8"/>
  <c r="T274" i="8"/>
  <c r="Q274" i="8"/>
  <c r="R274" i="8"/>
  <c r="U274" i="8"/>
  <c r="P274" i="8"/>
  <c r="N274" i="8"/>
  <c r="O274" i="8"/>
  <c r="O697" i="8"/>
  <c r="W697" i="8"/>
  <c r="T697" i="8"/>
  <c r="N697" i="8"/>
  <c r="Q697" i="8"/>
  <c r="R697" i="8"/>
  <c r="S697" i="8"/>
  <c r="U697" i="8"/>
  <c r="P697" i="8"/>
  <c r="W660" i="8"/>
  <c r="Q655" i="8"/>
  <c r="S655" i="8"/>
  <c r="T655" i="8"/>
  <c r="P655" i="8"/>
  <c r="U655" i="8"/>
  <c r="R655" i="8"/>
  <c r="N655" i="8"/>
  <c r="O655" i="8"/>
  <c r="W653" i="8"/>
  <c r="T648" i="8"/>
  <c r="Q648" i="8"/>
  <c r="S648" i="8"/>
  <c r="U648" i="8"/>
  <c r="P648" i="8"/>
  <c r="R648" i="8"/>
  <c r="N648" i="8"/>
  <c r="O648" i="8"/>
  <c r="W483" i="8"/>
  <c r="S478" i="8"/>
  <c r="P478" i="8"/>
  <c r="T478" i="8"/>
  <c r="U478" i="8"/>
  <c r="O478" i="8"/>
  <c r="Q478" i="8"/>
  <c r="R478" i="8"/>
  <c r="N478" i="8"/>
  <c r="T416" i="8"/>
  <c r="S416" i="8"/>
  <c r="P416" i="8"/>
  <c r="Q416" i="8"/>
  <c r="U416" i="8"/>
  <c r="R416" i="8"/>
  <c r="O416" i="8"/>
  <c r="N416" i="8"/>
  <c r="S740" i="8"/>
  <c r="T740" i="8"/>
  <c r="N740" i="8"/>
  <c r="R740" i="8"/>
  <c r="Q740" i="8"/>
  <c r="P740" i="8"/>
  <c r="O740" i="8"/>
  <c r="W715" i="8"/>
  <c r="U710" i="8"/>
  <c r="S710" i="8"/>
  <c r="Q710" i="8"/>
  <c r="R710" i="8"/>
  <c r="P710" i="8"/>
  <c r="N710" i="8"/>
  <c r="O710" i="8"/>
  <c r="W477" i="8"/>
  <c r="S472" i="8"/>
  <c r="T472" i="8"/>
  <c r="P472" i="8"/>
  <c r="Q472" i="8"/>
  <c r="R472" i="8"/>
  <c r="U472" i="8"/>
  <c r="N472" i="8"/>
  <c r="O472" i="8"/>
  <c r="W275" i="8"/>
  <c r="S100" i="8"/>
  <c r="T722" i="8"/>
  <c r="S486" i="8"/>
  <c r="W522" i="8"/>
  <c r="W517" i="8"/>
  <c r="U517" i="8"/>
  <c r="Q517" i="8"/>
  <c r="T517" i="8"/>
  <c r="P517" i="8"/>
  <c r="R517" i="8"/>
  <c r="N517" i="8"/>
  <c r="O517" i="8"/>
  <c r="S517" i="8"/>
  <c r="R412" i="8"/>
  <c r="W37" i="8"/>
  <c r="P32" i="8"/>
  <c r="T32" i="8"/>
  <c r="O32" i="8"/>
  <c r="U32" i="8"/>
  <c r="Q32" i="8"/>
  <c r="R32" i="8"/>
  <c r="N32" i="8"/>
  <c r="S32" i="8"/>
  <c r="Q45" i="8"/>
  <c r="P888" i="8"/>
  <c r="U888" i="8"/>
  <c r="N888" i="8"/>
  <c r="S888" i="8"/>
  <c r="O888" i="8"/>
  <c r="T888" i="8"/>
  <c r="Q888" i="8"/>
  <c r="R888" i="8"/>
  <c r="W845" i="8"/>
  <c r="W840" i="8"/>
  <c r="S840" i="8"/>
  <c r="P840" i="8"/>
  <c r="Q840" i="8"/>
  <c r="R840" i="8"/>
  <c r="T840" i="8"/>
  <c r="U840" i="8"/>
  <c r="N840" i="8"/>
  <c r="O840" i="8"/>
  <c r="W821" i="8"/>
  <c r="W816" i="8"/>
  <c r="Q816" i="8"/>
  <c r="P816" i="8"/>
  <c r="N816" i="8"/>
  <c r="R816" i="8"/>
  <c r="T816" i="8"/>
  <c r="U816" i="8"/>
  <c r="O816" i="8"/>
  <c r="S816" i="8"/>
  <c r="W644" i="8"/>
  <c r="R639" i="8"/>
  <c r="T639" i="8"/>
  <c r="P639" i="8"/>
  <c r="Q639" i="8"/>
  <c r="N639" i="8"/>
  <c r="S639" i="8"/>
  <c r="O639" i="8"/>
  <c r="U639" i="8"/>
  <c r="W421" i="8"/>
  <c r="W358" i="8"/>
  <c r="Q353" i="8"/>
  <c r="P353" i="8"/>
  <c r="U353" i="8"/>
  <c r="N353" i="8"/>
  <c r="O353" i="8"/>
  <c r="T353" i="8"/>
  <c r="R353" i="8"/>
  <c r="S174" i="8"/>
  <c r="P174" i="8"/>
  <c r="Q174" i="8"/>
  <c r="T174" i="8"/>
  <c r="U174" i="8"/>
  <c r="N174" i="8"/>
  <c r="O174" i="8"/>
  <c r="W626" i="8"/>
  <c r="R621" i="8"/>
  <c r="U621" i="8"/>
  <c r="T621" i="8"/>
  <c r="Q621" i="8"/>
  <c r="P621" i="8"/>
  <c r="O621" i="8"/>
  <c r="N621" i="8"/>
  <c r="S56" i="8"/>
  <c r="U633" i="8"/>
  <c r="W875" i="8"/>
  <c r="W870" i="8"/>
  <c r="Q870" i="8"/>
  <c r="R870" i="8"/>
  <c r="S870" i="8"/>
  <c r="P870" i="8"/>
  <c r="N870" i="8"/>
  <c r="O870" i="8"/>
  <c r="W563" i="8"/>
  <c r="T558" i="8"/>
  <c r="Q558" i="8"/>
  <c r="R558" i="8"/>
  <c r="U558" i="8"/>
  <c r="P558" i="8"/>
  <c r="W558" i="8"/>
  <c r="O558" i="8"/>
  <c r="N558" i="8"/>
  <c r="W487" i="8"/>
  <c r="R482" i="8"/>
  <c r="T482" i="8"/>
  <c r="S482" i="8"/>
  <c r="U482" i="8"/>
  <c r="Q482" i="8"/>
  <c r="N482" i="8"/>
  <c r="P482" i="8"/>
  <c r="O482" i="8"/>
  <c r="W380" i="8"/>
  <c r="S375" i="8"/>
  <c r="R375" i="8"/>
  <c r="U375" i="8"/>
  <c r="P375" i="8"/>
  <c r="T375" i="8"/>
  <c r="Q375" i="8"/>
  <c r="O375" i="8"/>
  <c r="N375" i="8"/>
  <c r="U631" i="8"/>
  <c r="W655" i="8"/>
  <c r="W427" i="8"/>
  <c r="Q422" i="8"/>
  <c r="T422" i="8"/>
  <c r="S422" i="8"/>
  <c r="P422" i="8"/>
  <c r="R422" i="8"/>
  <c r="O422" i="8"/>
  <c r="U422" i="8"/>
  <c r="N422" i="8"/>
  <c r="W564" i="8"/>
  <c r="R470" i="8"/>
  <c r="Q642" i="8"/>
  <c r="W741" i="8"/>
  <c r="T736" i="8"/>
  <c r="U736" i="8"/>
  <c r="S736" i="8"/>
  <c r="P736" i="8"/>
  <c r="R736" i="8"/>
  <c r="N736" i="8"/>
  <c r="O736" i="8"/>
  <c r="Q834" i="8"/>
  <c r="U854" i="8"/>
  <c r="S653" i="8"/>
  <c r="W520" i="8"/>
  <c r="Q515" i="8"/>
  <c r="T515" i="8"/>
  <c r="U515" i="8"/>
  <c r="P515" i="8"/>
  <c r="O515" i="8"/>
  <c r="R515" i="8"/>
  <c r="S515" i="8"/>
  <c r="W705" i="8"/>
  <c r="T700" i="8"/>
  <c r="S700" i="8"/>
  <c r="R700" i="8"/>
  <c r="U700" i="8"/>
  <c r="Q700" i="8"/>
  <c r="N700" i="8"/>
  <c r="U94" i="8"/>
  <c r="W484" i="8"/>
  <c r="Q479" i="8"/>
  <c r="S479" i="8"/>
  <c r="O479" i="8"/>
  <c r="T479" i="8"/>
  <c r="U479" i="8"/>
  <c r="N479" i="8"/>
  <c r="P479" i="8"/>
  <c r="R479" i="8"/>
  <c r="W309" i="8"/>
  <c r="Q304" i="8"/>
  <c r="R304" i="8"/>
  <c r="T304" i="8"/>
  <c r="P304" i="8"/>
  <c r="S304" i="8"/>
  <c r="U304" i="8"/>
  <c r="N304" i="8"/>
  <c r="O304" i="8"/>
  <c r="W480" i="8"/>
  <c r="Q475" i="8"/>
  <c r="S475" i="8"/>
  <c r="R475" i="8"/>
  <c r="T475" i="8"/>
  <c r="P475" i="8"/>
  <c r="N475" i="8"/>
  <c r="O475" i="8"/>
  <c r="U475" i="8"/>
  <c r="V58" i="8"/>
  <c r="W335" i="8"/>
  <c r="U330" i="8"/>
  <c r="S330" i="8"/>
  <c r="T330" i="8"/>
  <c r="P330" i="8"/>
  <c r="R330" i="8"/>
  <c r="Q330" i="8"/>
  <c r="N330" i="8"/>
  <c r="O330" i="8"/>
  <c r="W746" i="8"/>
  <c r="U741" i="8"/>
  <c r="P741" i="8"/>
  <c r="Q741" i="8"/>
  <c r="S741" i="8"/>
  <c r="T741" i="8"/>
  <c r="N741" i="8"/>
  <c r="O741" i="8"/>
  <c r="W594" i="8"/>
  <c r="T589" i="8"/>
  <c r="P589" i="8"/>
  <c r="N589" i="8"/>
  <c r="S589" i="8"/>
  <c r="W589" i="8"/>
  <c r="R589" i="8"/>
  <c r="Q589" i="8"/>
  <c r="O589" i="8"/>
  <c r="U589" i="8"/>
  <c r="W321" i="8"/>
  <c r="R316" i="8"/>
  <c r="S316" i="8"/>
  <c r="T316" i="8"/>
  <c r="U316" i="8"/>
  <c r="P316" i="8"/>
  <c r="N316" i="8"/>
  <c r="O316" i="8"/>
  <c r="Q316" i="8"/>
  <c r="R752" i="8"/>
  <c r="U752" i="8"/>
  <c r="S752" i="8"/>
  <c r="P752" i="8"/>
  <c r="Q752" i="8"/>
  <c r="N752" i="8"/>
  <c r="O752" i="8"/>
  <c r="W282" i="8"/>
  <c r="W277" i="8"/>
  <c r="U277" i="8"/>
  <c r="T277" i="8"/>
  <c r="S277" i="8"/>
  <c r="R277" i="8"/>
  <c r="Q277" i="8"/>
  <c r="O277" i="8"/>
  <c r="N277" i="8"/>
  <c r="P277" i="8"/>
  <c r="W164" i="8"/>
  <c r="T159" i="8"/>
  <c r="U159" i="8"/>
  <c r="R159" i="8"/>
  <c r="P159" i="8"/>
  <c r="Q159" i="8"/>
  <c r="O159" i="8"/>
  <c r="N159" i="8"/>
  <c r="W223" i="8"/>
  <c r="Q218" i="8"/>
  <c r="P218" i="8"/>
  <c r="S218" i="8"/>
  <c r="T218" i="8"/>
  <c r="U218" i="8"/>
  <c r="N218" i="8"/>
  <c r="O218" i="8"/>
  <c r="W678" i="8"/>
  <c r="R673" i="8"/>
  <c r="W673" i="8"/>
  <c r="Q673" i="8"/>
  <c r="S673" i="8"/>
  <c r="T673" i="8"/>
  <c r="P673" i="8"/>
  <c r="N673" i="8"/>
  <c r="O673" i="8"/>
  <c r="U673" i="8"/>
  <c r="W251" i="8"/>
  <c r="T246" i="8"/>
  <c r="S246" i="8"/>
  <c r="Q246" i="8"/>
  <c r="P246" i="8"/>
  <c r="R246" i="8"/>
  <c r="N246" i="8"/>
  <c r="O246" i="8"/>
  <c r="U246" i="8"/>
  <c r="W524" i="8"/>
  <c r="P519" i="8"/>
  <c r="U519" i="8"/>
  <c r="S519" i="8"/>
  <c r="R519" i="8"/>
  <c r="T519" i="8"/>
  <c r="Q519" i="8"/>
  <c r="O519" i="8"/>
  <c r="N519" i="8"/>
  <c r="W234" i="8"/>
  <c r="Q229" i="8"/>
  <c r="T229" i="8"/>
  <c r="N229" i="8"/>
  <c r="P229" i="8"/>
  <c r="R229" i="8"/>
  <c r="S229" i="8"/>
  <c r="O229" i="8"/>
  <c r="U229" i="8"/>
  <c r="W365" i="8"/>
  <c r="S360" i="8"/>
  <c r="T360" i="8"/>
  <c r="U360" i="8"/>
  <c r="N360" i="8"/>
  <c r="O360" i="8"/>
  <c r="P360" i="8"/>
  <c r="Q360" i="8"/>
  <c r="R360" i="8"/>
  <c r="W87" i="8"/>
  <c r="Q82" i="8"/>
  <c r="S82" i="8"/>
  <c r="T82" i="8"/>
  <c r="U82" i="8"/>
  <c r="N82" i="8"/>
  <c r="R82" i="8"/>
  <c r="P82" i="8"/>
  <c r="O82" i="8"/>
  <c r="W119" i="8"/>
  <c r="U114" i="8"/>
  <c r="R114" i="8"/>
  <c r="T114" i="8"/>
  <c r="S114" i="8"/>
  <c r="N114" i="8"/>
  <c r="O114" i="8"/>
  <c r="P114" i="8"/>
  <c r="W10" i="8"/>
  <c r="AA10" i="8" s="1"/>
  <c r="S10" i="8"/>
  <c r="P10" i="8"/>
  <c r="Q10" i="8"/>
  <c r="R10" i="8"/>
  <c r="T10" i="8"/>
  <c r="U10" i="8"/>
  <c r="N10" i="8"/>
  <c r="O10" i="8"/>
  <c r="Q788" i="8"/>
  <c r="U788" i="8"/>
  <c r="P788" i="8"/>
  <c r="R788" i="8"/>
  <c r="S788" i="8"/>
  <c r="T788" i="8"/>
  <c r="W788" i="8"/>
  <c r="O788" i="8"/>
  <c r="N788" i="8"/>
  <c r="W210" i="8"/>
  <c r="T205" i="8"/>
  <c r="N205" i="8"/>
  <c r="U205" i="8"/>
  <c r="P205" i="8"/>
  <c r="Q205" i="8"/>
  <c r="S205" i="8"/>
  <c r="R205" i="8"/>
  <c r="P877" i="8"/>
  <c r="W877" i="8"/>
  <c r="N877" i="8"/>
  <c r="S877" i="8"/>
  <c r="T877" i="8"/>
  <c r="Q877" i="8"/>
  <c r="U877" i="8"/>
  <c r="R877" i="8"/>
  <c r="O877" i="8"/>
  <c r="S857" i="8"/>
  <c r="T857" i="8"/>
  <c r="P857" i="8"/>
  <c r="U857" i="8"/>
  <c r="Q857" i="8"/>
  <c r="N857" i="8"/>
  <c r="O857" i="8"/>
  <c r="W843" i="8"/>
  <c r="W838" i="8"/>
  <c r="S838" i="8"/>
  <c r="P838" i="8"/>
  <c r="Q838" i="8"/>
  <c r="U838" i="8"/>
  <c r="O838" i="8"/>
  <c r="T838" i="8"/>
  <c r="R838" i="8"/>
  <c r="N838" i="8"/>
  <c r="W226" i="8"/>
  <c r="T221" i="8"/>
  <c r="S221" i="8"/>
  <c r="P221" i="8"/>
  <c r="U221" i="8"/>
  <c r="Q221" i="8"/>
  <c r="R221" i="8"/>
  <c r="N221" i="8"/>
  <c r="O221" i="8"/>
  <c r="N2" i="8"/>
  <c r="U2" i="8"/>
  <c r="T2" i="8"/>
  <c r="S2" i="8"/>
  <c r="Q2" i="8"/>
  <c r="P2" i="8"/>
  <c r="R2" i="8"/>
  <c r="O2" i="8"/>
  <c r="W574" i="8"/>
  <c r="P569" i="8"/>
  <c r="Q569" i="8"/>
  <c r="T569" i="8"/>
  <c r="R569" i="8"/>
  <c r="U569" i="8"/>
  <c r="S569" i="8"/>
  <c r="N569" i="8"/>
  <c r="O569" i="8"/>
  <c r="W552" i="8"/>
  <c r="S547" i="8"/>
  <c r="P547" i="8"/>
  <c r="Q547" i="8"/>
  <c r="T547" i="8"/>
  <c r="N547" i="8"/>
  <c r="U547" i="8"/>
  <c r="O547" i="8"/>
  <c r="W547" i="8"/>
  <c r="S156" i="8"/>
  <c r="P156" i="8"/>
  <c r="R156" i="8"/>
  <c r="T156" i="8"/>
  <c r="U156" i="8"/>
  <c r="Q156" i="8"/>
  <c r="O156" i="8"/>
  <c r="N156" i="8"/>
  <c r="W645" i="8"/>
  <c r="T640" i="8"/>
  <c r="P640" i="8"/>
  <c r="S640" i="8"/>
  <c r="Q640" i="8"/>
  <c r="R640" i="8"/>
  <c r="O640" i="8"/>
  <c r="N640" i="8"/>
  <c r="P404" i="8"/>
  <c r="S404" i="8"/>
  <c r="Q404" i="8"/>
  <c r="T404" i="8"/>
  <c r="U404" i="8"/>
  <c r="R404" i="8"/>
  <c r="O404" i="8"/>
  <c r="N404" i="8"/>
  <c r="W424" i="8"/>
  <c r="R419" i="8"/>
  <c r="T419" i="8"/>
  <c r="Q419" i="8"/>
  <c r="S419" i="8"/>
  <c r="N419" i="8"/>
  <c r="O419" i="8"/>
  <c r="U419" i="8"/>
  <c r="P419" i="8"/>
  <c r="W545" i="8"/>
  <c r="R540" i="8"/>
  <c r="Q540" i="8"/>
  <c r="O540" i="8"/>
  <c r="T540" i="8"/>
  <c r="U540" i="8"/>
  <c r="P540" i="8"/>
  <c r="S540" i="8"/>
  <c r="N540" i="8"/>
  <c r="W44" i="8"/>
  <c r="R39" i="8"/>
  <c r="P39" i="8"/>
  <c r="S39" i="8"/>
  <c r="Q39" i="8"/>
  <c r="T39" i="8"/>
  <c r="U39" i="8"/>
  <c r="N39" i="8"/>
  <c r="O39" i="8"/>
  <c r="W110" i="8"/>
  <c r="P105" i="8"/>
  <c r="U105" i="8"/>
  <c r="T105" i="8"/>
  <c r="S105" i="8"/>
  <c r="R105" i="8"/>
  <c r="N105" i="8"/>
  <c r="O105" i="8"/>
  <c r="W400" i="8"/>
  <c r="O395" i="8"/>
  <c r="T395" i="8"/>
  <c r="S395" i="8"/>
  <c r="U395" i="8"/>
  <c r="Q395" i="8"/>
  <c r="R395" i="8"/>
  <c r="P395" i="8"/>
  <c r="N395" i="8"/>
  <c r="W95" i="8"/>
  <c r="Q90" i="8"/>
  <c r="S90" i="8"/>
  <c r="T90" i="8"/>
  <c r="P90" i="8"/>
  <c r="R90" i="8"/>
  <c r="U90" i="8"/>
  <c r="N90" i="8"/>
  <c r="O90" i="8"/>
  <c r="W328" i="8"/>
  <c r="T323" i="8"/>
  <c r="Q323" i="8"/>
  <c r="R323" i="8"/>
  <c r="S323" i="8"/>
  <c r="O323" i="8"/>
  <c r="P323" i="8"/>
  <c r="U323" i="8"/>
  <c r="N323" i="8"/>
  <c r="W617" i="8"/>
  <c r="R612" i="8"/>
  <c r="S612" i="8"/>
  <c r="P612" i="8"/>
  <c r="Q612" i="8"/>
  <c r="U612" i="8"/>
  <c r="O612" i="8"/>
  <c r="T612" i="8"/>
  <c r="N612" i="8"/>
  <c r="W266" i="8"/>
  <c r="U261" i="8"/>
  <c r="Q261" i="8"/>
  <c r="R261" i="8"/>
  <c r="P261" i="8"/>
  <c r="S261" i="8"/>
  <c r="T261" i="8"/>
  <c r="N261" i="8"/>
  <c r="O261" i="8"/>
  <c r="W329" i="8"/>
  <c r="P324" i="8"/>
  <c r="U324" i="8"/>
  <c r="S324" i="8"/>
  <c r="R324" i="8"/>
  <c r="T324" i="8"/>
  <c r="Q324" i="8"/>
  <c r="N324" i="8"/>
  <c r="O324" i="8"/>
  <c r="P3" i="8"/>
  <c r="U3" i="8"/>
  <c r="R3" i="8"/>
  <c r="N3" i="8"/>
  <c r="S3" i="8"/>
  <c r="O3" i="8"/>
  <c r="T3" i="8"/>
  <c r="Q3" i="8"/>
  <c r="S885" i="8"/>
  <c r="U885" i="8"/>
  <c r="T885" i="8"/>
  <c r="P885" i="8"/>
  <c r="Q885" i="8"/>
  <c r="N885" i="8"/>
  <c r="O885" i="8"/>
  <c r="W368" i="8"/>
  <c r="Q363" i="8"/>
  <c r="T363" i="8"/>
  <c r="R363" i="8"/>
  <c r="S363" i="8"/>
  <c r="P363" i="8"/>
  <c r="N363" i="8"/>
  <c r="O363" i="8"/>
  <c r="U363" i="8"/>
  <c r="W198" i="8"/>
  <c r="W35" i="8"/>
  <c r="R30" i="8"/>
  <c r="S30" i="8"/>
  <c r="Q30" i="8"/>
  <c r="T30" i="8"/>
  <c r="U30" i="8"/>
  <c r="P30" i="8"/>
  <c r="N30" i="8"/>
  <c r="O30" i="8"/>
  <c r="O248" i="8"/>
  <c r="P248" i="8"/>
  <c r="Q248" i="8"/>
  <c r="T248" i="8"/>
  <c r="R248" i="8"/>
  <c r="S248" i="8"/>
  <c r="U248" i="8"/>
  <c r="N248" i="8"/>
  <c r="S680" i="8"/>
  <c r="T680" i="8"/>
  <c r="N680" i="8"/>
  <c r="U680" i="8"/>
  <c r="O680" i="8"/>
  <c r="R680" i="8"/>
  <c r="P680" i="8"/>
  <c r="Q680" i="8"/>
  <c r="U572" i="8"/>
  <c r="Q572" i="8"/>
  <c r="R572" i="8"/>
  <c r="P572" i="8"/>
  <c r="N572" i="8"/>
  <c r="S572" i="8"/>
  <c r="O572" i="8"/>
  <c r="W412" i="8"/>
  <c r="R407" i="8"/>
  <c r="O407" i="8"/>
  <c r="Q407" i="8"/>
  <c r="S407" i="8"/>
  <c r="P407" i="8"/>
  <c r="U407" i="8"/>
  <c r="T407" i="8"/>
  <c r="U640" i="8"/>
  <c r="R198" i="8"/>
  <c r="W25" i="8"/>
  <c r="U20" i="8"/>
  <c r="P20" i="8"/>
  <c r="S20" i="8"/>
  <c r="T20" i="8"/>
  <c r="N20" i="8"/>
  <c r="R20" i="8"/>
  <c r="O20" i="8"/>
  <c r="Q20" i="8"/>
  <c r="W406" i="8"/>
  <c r="S401" i="8"/>
  <c r="U401" i="8"/>
  <c r="P401" i="8"/>
  <c r="R401" i="8"/>
  <c r="Q401" i="8"/>
  <c r="O401" i="8"/>
  <c r="N401" i="8"/>
  <c r="W93" i="8"/>
  <c r="S88" i="8"/>
  <c r="R88" i="8"/>
  <c r="U88" i="8"/>
  <c r="T88" i="8"/>
  <c r="P88" i="8"/>
  <c r="Q88" i="8"/>
  <c r="N88" i="8"/>
  <c r="O88" i="8"/>
  <c r="Q880" i="8"/>
  <c r="W154" i="8"/>
  <c r="R149" i="8"/>
  <c r="Q149" i="8"/>
  <c r="S149" i="8"/>
  <c r="U149" i="8"/>
  <c r="T149" i="8"/>
  <c r="N149" i="8"/>
  <c r="O149" i="8"/>
  <c r="P149" i="8"/>
  <c r="U607" i="8"/>
  <c r="W627" i="8"/>
  <c r="T622" i="8"/>
  <c r="P622" i="8"/>
  <c r="O622" i="8"/>
  <c r="Q622" i="8"/>
  <c r="U622" i="8"/>
  <c r="R622" i="8"/>
  <c r="S622" i="8"/>
  <c r="N622" i="8"/>
  <c r="W220" i="8"/>
  <c r="S215" i="8"/>
  <c r="P215" i="8"/>
  <c r="Q215" i="8"/>
  <c r="N215" i="8"/>
  <c r="R215" i="8"/>
  <c r="T215" i="8"/>
  <c r="U215" i="8"/>
  <c r="O215" i="8"/>
  <c r="S883" i="8"/>
  <c r="W640" i="8"/>
  <c r="U635" i="8"/>
  <c r="T635" i="8"/>
  <c r="S635" i="8"/>
  <c r="R635" i="8"/>
  <c r="O635" i="8"/>
  <c r="N635" i="8"/>
  <c r="P635" i="8"/>
  <c r="Q635" i="8"/>
  <c r="T906" i="8"/>
  <c r="W906" i="8"/>
  <c r="P906" i="8"/>
  <c r="N906" i="8"/>
  <c r="O906" i="8"/>
  <c r="Q906" i="8"/>
  <c r="R906" i="8"/>
  <c r="U549" i="8"/>
  <c r="Q18" i="8"/>
  <c r="W458" i="8"/>
  <c r="P453" i="8"/>
  <c r="R453" i="8"/>
  <c r="U453" i="8"/>
  <c r="S453" i="8"/>
  <c r="O453" i="8"/>
  <c r="N453" i="8"/>
  <c r="W404" i="8"/>
  <c r="W322" i="8"/>
  <c r="P317" i="8"/>
  <c r="S317" i="8"/>
  <c r="U317" i="8"/>
  <c r="Q317" i="8"/>
  <c r="R317" i="8"/>
  <c r="N317" i="8"/>
  <c r="O317" i="8"/>
  <c r="W500" i="8"/>
  <c r="P495" i="8"/>
  <c r="R495" i="8"/>
  <c r="T495" i="8"/>
  <c r="U495" i="8"/>
  <c r="N495" i="8"/>
  <c r="O495" i="8"/>
  <c r="Q495" i="8"/>
  <c r="S495" i="8"/>
  <c r="P864" i="8"/>
  <c r="U864" i="8"/>
  <c r="O864" i="8"/>
  <c r="Q864" i="8"/>
  <c r="R864" i="8"/>
  <c r="N864" i="8"/>
  <c r="S864" i="8"/>
  <c r="T864" i="8"/>
  <c r="W89" i="8"/>
  <c r="F184" i="8"/>
  <c r="V179" i="8"/>
  <c r="W778" i="8"/>
  <c r="W560" i="8"/>
  <c r="S555" i="8"/>
  <c r="P555" i="8"/>
  <c r="R555" i="8"/>
  <c r="T555" i="8"/>
  <c r="N555" i="8"/>
  <c r="O555" i="8"/>
  <c r="Q824" i="8"/>
  <c r="W532" i="8"/>
  <c r="R527" i="8"/>
  <c r="T527" i="8"/>
  <c r="U527" i="8"/>
  <c r="N527" i="8"/>
  <c r="O527" i="8"/>
  <c r="P527" i="8"/>
  <c r="Q527" i="8"/>
  <c r="W827" i="8"/>
  <c r="Q822" i="8"/>
  <c r="S822" i="8"/>
  <c r="U822" i="8"/>
  <c r="R822" i="8"/>
  <c r="N822" i="8"/>
  <c r="O822" i="8"/>
  <c r="W822" i="8"/>
  <c r="P858" i="8"/>
  <c r="W779" i="8"/>
  <c r="W774" i="8"/>
  <c r="Q774" i="8"/>
  <c r="U774" i="8"/>
  <c r="S774" i="8"/>
  <c r="T774" i="8"/>
  <c r="O774" i="8"/>
  <c r="N774" i="8"/>
  <c r="T351" i="8"/>
  <c r="W887" i="8"/>
  <c r="R882" i="8"/>
  <c r="U882" i="8"/>
  <c r="W882" i="8"/>
  <c r="S882" i="8"/>
  <c r="P882" i="8"/>
  <c r="N882" i="8"/>
  <c r="O882" i="8"/>
  <c r="W536" i="8"/>
  <c r="W148" i="8"/>
  <c r="W212" i="8"/>
  <c r="R207" i="8"/>
  <c r="T207" i="8"/>
  <c r="P207" i="8"/>
  <c r="Q207" i="8"/>
  <c r="S207" i="8"/>
  <c r="N207" i="8"/>
  <c r="O207" i="8"/>
  <c r="U207" i="8"/>
  <c r="W391" i="8"/>
  <c r="U386" i="8"/>
  <c r="N386" i="8"/>
  <c r="S386" i="8"/>
  <c r="R386" i="8"/>
  <c r="P386" i="8"/>
  <c r="Q386" i="8"/>
  <c r="O386" i="8"/>
  <c r="T386" i="8"/>
  <c r="Q843" i="8"/>
  <c r="U523" i="8"/>
  <c r="S527" i="8"/>
  <c r="Q890" i="8"/>
  <c r="R883" i="8"/>
  <c r="P813" i="8"/>
  <c r="S676" i="8"/>
  <c r="W108" i="8"/>
  <c r="T103" i="8"/>
  <c r="U103" i="8"/>
  <c r="S103" i="8"/>
  <c r="P103" i="8"/>
  <c r="Q103" i="8"/>
  <c r="O103" i="8"/>
  <c r="R103" i="8"/>
  <c r="N103" i="8"/>
  <c r="S793" i="8"/>
  <c r="W793" i="8"/>
  <c r="Q793" i="8"/>
  <c r="T793" i="8"/>
  <c r="R793" i="8"/>
  <c r="U793" i="8"/>
  <c r="P793" i="8"/>
  <c r="O793" i="8"/>
  <c r="N793" i="8"/>
  <c r="W899" i="8"/>
  <c r="U894" i="8"/>
  <c r="R894" i="8"/>
  <c r="T894" i="8"/>
  <c r="W894" i="8"/>
  <c r="P894" i="8"/>
  <c r="S894" i="8"/>
  <c r="N894" i="8"/>
  <c r="O894" i="8"/>
  <c r="Q894" i="8"/>
  <c r="W497" i="8"/>
  <c r="S492" i="8"/>
  <c r="U492" i="8"/>
  <c r="N492" i="8"/>
  <c r="O492" i="8"/>
  <c r="P492" i="8"/>
  <c r="Q492" i="8"/>
  <c r="R492" i="8"/>
  <c r="T492" i="8"/>
  <c r="W128" i="8"/>
  <c r="Q123" i="8"/>
  <c r="R123" i="8"/>
  <c r="U123" i="8"/>
  <c r="T123" i="8"/>
  <c r="P123" i="8"/>
  <c r="N123" i="8"/>
  <c r="O123" i="8"/>
  <c r="W729" i="8"/>
  <c r="P724" i="8"/>
  <c r="Q724" i="8"/>
  <c r="U724" i="8"/>
  <c r="T724" i="8"/>
  <c r="N724" i="8"/>
  <c r="O724" i="8"/>
  <c r="R428" i="8"/>
  <c r="T428" i="8"/>
  <c r="P428" i="8"/>
  <c r="U428" i="8"/>
  <c r="N428" i="8"/>
  <c r="Q428" i="8"/>
  <c r="S428" i="8"/>
  <c r="O428" i="8"/>
  <c r="W215" i="8"/>
  <c r="Q210" i="8"/>
  <c r="R210" i="8"/>
  <c r="P210" i="8"/>
  <c r="T210" i="8"/>
  <c r="U210" i="8"/>
  <c r="S210" i="8"/>
  <c r="N210" i="8"/>
  <c r="O210" i="8"/>
  <c r="W498" i="8"/>
  <c r="W493" i="8"/>
  <c r="R493" i="8"/>
  <c r="N493" i="8"/>
  <c r="Q493" i="8"/>
  <c r="U493" i="8"/>
  <c r="T493" i="8"/>
  <c r="P493" i="8"/>
  <c r="O493" i="8"/>
  <c r="S493" i="8"/>
  <c r="W49" i="8"/>
  <c r="P44" i="8"/>
  <c r="Q44" i="8"/>
  <c r="S44" i="8"/>
  <c r="U44" i="8"/>
  <c r="R44" i="8"/>
  <c r="N44" i="8"/>
  <c r="O44" i="8"/>
  <c r="W7" i="8"/>
  <c r="AA7" i="8" s="1"/>
  <c r="T7" i="8"/>
  <c r="P7" i="8"/>
  <c r="Q7" i="8"/>
  <c r="S7" i="8"/>
  <c r="R7" i="8"/>
  <c r="N7" i="8"/>
  <c r="O7" i="8"/>
  <c r="W83" i="8"/>
  <c r="R78" i="8"/>
  <c r="S78" i="8"/>
  <c r="U78" i="8"/>
  <c r="P78" i="8"/>
  <c r="T78" i="8"/>
  <c r="Q78" i="8"/>
  <c r="N78" i="8"/>
  <c r="O78" i="8"/>
  <c r="W232" i="8"/>
  <c r="Q227" i="8"/>
  <c r="R227" i="8"/>
  <c r="U227" i="8"/>
  <c r="P227" i="8"/>
  <c r="N227" i="8"/>
  <c r="S227" i="8"/>
  <c r="O227" i="8"/>
  <c r="T227" i="8"/>
  <c r="W437" i="8"/>
  <c r="U432" i="8"/>
  <c r="R432" i="8"/>
  <c r="P432" i="8"/>
  <c r="Q432" i="8"/>
  <c r="T432" i="8"/>
  <c r="S432" i="8"/>
  <c r="N432" i="8"/>
  <c r="O432" i="8"/>
  <c r="P901" i="8"/>
  <c r="N901" i="8"/>
  <c r="W901" i="8"/>
  <c r="T901" i="8"/>
  <c r="O901" i="8"/>
  <c r="U901" i="8"/>
  <c r="S901" i="8"/>
  <c r="Q901" i="8"/>
  <c r="R901" i="8"/>
  <c r="W147" i="8"/>
  <c r="S142" i="8"/>
  <c r="P142" i="8"/>
  <c r="U142" i="8"/>
  <c r="Q142" i="8"/>
  <c r="R142" i="8"/>
  <c r="T142" i="8"/>
  <c r="N142" i="8"/>
  <c r="O142" i="8"/>
  <c r="W771" i="8"/>
  <c r="S766" i="8"/>
  <c r="P766" i="8"/>
  <c r="W766" i="8"/>
  <c r="T766" i="8"/>
  <c r="U766" i="8"/>
  <c r="O766" i="8"/>
  <c r="N766" i="8"/>
  <c r="Q766" i="8"/>
  <c r="R766" i="8"/>
  <c r="W534" i="8"/>
  <c r="U529" i="8"/>
  <c r="W529" i="8"/>
  <c r="P529" i="8"/>
  <c r="N529" i="8"/>
  <c r="T529" i="8"/>
  <c r="O529" i="8"/>
  <c r="Q529" i="8"/>
  <c r="R529" i="8"/>
  <c r="S529" i="8"/>
  <c r="W30" i="8"/>
  <c r="R25" i="8"/>
  <c r="U25" i="8"/>
  <c r="N25" i="8"/>
  <c r="P25" i="8"/>
  <c r="Q25" i="8"/>
  <c r="S25" i="8"/>
  <c r="T25" i="8"/>
  <c r="O25" i="8"/>
  <c r="W229" i="8"/>
  <c r="Q224" i="8"/>
  <c r="S224" i="8"/>
  <c r="T224" i="8"/>
  <c r="R224" i="8"/>
  <c r="U224" i="8"/>
  <c r="P224" i="8"/>
  <c r="N224" i="8"/>
  <c r="O224" i="8"/>
  <c r="W538" i="8"/>
  <c r="R533" i="8"/>
  <c r="Q533" i="8"/>
  <c r="T533" i="8"/>
  <c r="S533" i="8"/>
  <c r="P533" i="8"/>
  <c r="U533" i="8"/>
  <c r="N533" i="8"/>
  <c r="O533" i="8"/>
  <c r="W135" i="8"/>
  <c r="P130" i="8"/>
  <c r="Q130" i="8"/>
  <c r="S130" i="8"/>
  <c r="T130" i="8"/>
  <c r="U130" i="8"/>
  <c r="R130" i="8"/>
  <c r="N130" i="8"/>
  <c r="O130" i="8"/>
  <c r="W168" i="8"/>
  <c r="Q163" i="8"/>
  <c r="U163" i="8"/>
  <c r="P163" i="8"/>
  <c r="R163" i="8"/>
  <c r="N163" i="8"/>
  <c r="O163" i="8"/>
  <c r="W195" i="8"/>
  <c r="S190" i="8"/>
  <c r="R190" i="8"/>
  <c r="T190" i="8"/>
  <c r="O190" i="8"/>
  <c r="P190" i="8"/>
  <c r="U190" i="8"/>
  <c r="N190" i="8"/>
  <c r="W366" i="8"/>
  <c r="N361" i="8"/>
  <c r="W361" i="8"/>
  <c r="S361" i="8"/>
  <c r="Q361" i="8"/>
  <c r="R361" i="8"/>
  <c r="T361" i="8"/>
  <c r="U361" i="8"/>
  <c r="P361" i="8"/>
  <c r="O361" i="8"/>
  <c r="W630" i="8"/>
  <c r="W625" i="8"/>
  <c r="T625" i="8"/>
  <c r="Q625" i="8"/>
  <c r="N625" i="8"/>
  <c r="U625" i="8"/>
  <c r="P625" i="8"/>
  <c r="R625" i="8"/>
  <c r="S625" i="8"/>
  <c r="O625" i="8"/>
  <c r="W420" i="8"/>
  <c r="U415" i="8"/>
  <c r="P415" i="8"/>
  <c r="R415" i="8"/>
  <c r="Q415" i="8"/>
  <c r="T415" i="8"/>
  <c r="O415" i="8"/>
  <c r="N415" i="8"/>
  <c r="W509" i="8"/>
  <c r="U504" i="8"/>
  <c r="P504" i="8"/>
  <c r="S504" i="8"/>
  <c r="Q504" i="8"/>
  <c r="R504" i="8"/>
  <c r="T504" i="8"/>
  <c r="N504" i="8"/>
  <c r="O504" i="8"/>
  <c r="W300" i="8"/>
  <c r="R295" i="8"/>
  <c r="T295" i="8"/>
  <c r="U295" i="8"/>
  <c r="P295" i="8"/>
  <c r="Q295" i="8"/>
  <c r="N295" i="8"/>
  <c r="O295" i="8"/>
  <c r="W74" i="8"/>
  <c r="T69" i="8"/>
  <c r="Q69" i="8"/>
  <c r="R69" i="8"/>
  <c r="U69" i="8"/>
  <c r="P69" i="8"/>
  <c r="S69" i="8"/>
  <c r="N69" i="8"/>
  <c r="O69" i="8"/>
  <c r="W112" i="8"/>
  <c r="U107" i="8"/>
  <c r="P107" i="8"/>
  <c r="Q107" i="8"/>
  <c r="T107" i="8"/>
  <c r="O107" i="8"/>
  <c r="R107" i="8"/>
  <c r="S107" i="8"/>
  <c r="N107" i="8"/>
  <c r="R54" i="8"/>
  <c r="S54" i="8"/>
  <c r="Q54" i="8"/>
  <c r="T54" i="8"/>
  <c r="P54" i="8"/>
  <c r="U54" i="8"/>
  <c r="O54" i="8"/>
  <c r="N54" i="8"/>
  <c r="W641" i="8"/>
  <c r="U636" i="8"/>
  <c r="Q636" i="8"/>
  <c r="R636" i="8"/>
  <c r="P636" i="8"/>
  <c r="S636" i="8"/>
  <c r="T636" i="8"/>
  <c r="N636" i="8"/>
  <c r="O636" i="8"/>
  <c r="P884" i="8"/>
  <c r="W884" i="8"/>
  <c r="S884" i="8"/>
  <c r="U884" i="8"/>
  <c r="N884" i="8"/>
  <c r="O884" i="8"/>
  <c r="R884" i="8"/>
  <c r="T884" i="8"/>
  <c r="Q884" i="8"/>
  <c r="W34" i="8"/>
  <c r="T29" i="8"/>
  <c r="R29" i="8"/>
  <c r="S29" i="8"/>
  <c r="P29" i="8"/>
  <c r="Q29" i="8"/>
  <c r="U29" i="8"/>
  <c r="N29" i="8"/>
  <c r="O29" i="8"/>
  <c r="W364" i="8"/>
  <c r="U359" i="8"/>
  <c r="P359" i="8"/>
  <c r="Q359" i="8"/>
  <c r="R359" i="8"/>
  <c r="O359" i="8"/>
  <c r="T359" i="8"/>
  <c r="N359" i="8"/>
  <c r="S359" i="8"/>
  <c r="W442" i="8"/>
  <c r="T437" i="8"/>
  <c r="U437" i="8"/>
  <c r="R437" i="8"/>
  <c r="S437" i="8"/>
  <c r="Q437" i="8"/>
  <c r="P437" i="8"/>
  <c r="N437" i="8"/>
  <c r="O437" i="8"/>
  <c r="W770" i="8"/>
  <c r="U765" i="8"/>
  <c r="P765" i="8"/>
  <c r="R765" i="8"/>
  <c r="Q765" i="8"/>
  <c r="W765" i="8"/>
  <c r="T765" i="8"/>
  <c r="N765" i="8"/>
  <c r="O765" i="8"/>
  <c r="S765" i="8"/>
  <c r="W272" i="8"/>
  <c r="Q267" i="8"/>
  <c r="U267" i="8"/>
  <c r="S267" i="8"/>
  <c r="P267" i="8"/>
  <c r="T267" i="8"/>
  <c r="N267" i="8"/>
  <c r="O267" i="8"/>
  <c r="R267" i="8"/>
  <c r="W465" i="8"/>
  <c r="W482" i="8"/>
  <c r="R477" i="8"/>
  <c r="U477" i="8"/>
  <c r="S477" i="8"/>
  <c r="T477" i="8"/>
  <c r="Q477" i="8"/>
  <c r="P477" i="8"/>
  <c r="N477" i="8"/>
  <c r="O477" i="8"/>
  <c r="W642" i="8"/>
  <c r="W637" i="8"/>
  <c r="U637" i="8"/>
  <c r="P637" i="8"/>
  <c r="S637" i="8"/>
  <c r="Q637" i="8"/>
  <c r="N637" i="8"/>
  <c r="R637" i="8"/>
  <c r="O637" i="8"/>
  <c r="T637" i="8"/>
  <c r="W807" i="8"/>
  <c r="W802" i="8"/>
  <c r="T802" i="8"/>
  <c r="U802" i="8"/>
  <c r="N802" i="8"/>
  <c r="P802" i="8"/>
  <c r="S802" i="8"/>
  <c r="Q802" i="8"/>
  <c r="R802" i="8"/>
  <c r="O802" i="8"/>
  <c r="W436" i="8"/>
  <c r="T431" i="8"/>
  <c r="R431" i="8"/>
  <c r="N431" i="8"/>
  <c r="S431" i="8"/>
  <c r="U431" i="8"/>
  <c r="P431" i="8"/>
  <c r="Q431" i="8"/>
  <c r="O431" i="8"/>
  <c r="W339" i="8"/>
  <c r="Q334" i="8"/>
  <c r="S334" i="8"/>
  <c r="O334" i="8"/>
  <c r="T334" i="8"/>
  <c r="U334" i="8"/>
  <c r="P334" i="8"/>
  <c r="R334" i="8"/>
  <c r="N334" i="8"/>
  <c r="W652" i="8"/>
  <c r="T647" i="8"/>
  <c r="U647" i="8"/>
  <c r="Q647" i="8"/>
  <c r="R647" i="8"/>
  <c r="S647" i="8"/>
  <c r="P647" i="8"/>
  <c r="N647" i="8"/>
  <c r="O647" i="8"/>
  <c r="T52" i="8"/>
  <c r="P52" i="8"/>
  <c r="R52" i="8"/>
  <c r="U52" i="8"/>
  <c r="S52" i="8"/>
  <c r="N52" i="8"/>
  <c r="O52" i="8"/>
  <c r="Q52" i="8"/>
  <c r="V158" i="8"/>
  <c r="U125" i="8"/>
  <c r="W672" i="8"/>
  <c r="R667" i="8"/>
  <c r="T667" i="8"/>
  <c r="P667" i="8"/>
  <c r="S667" i="8"/>
  <c r="Q667" i="8"/>
  <c r="U667" i="8"/>
  <c r="O667" i="8"/>
  <c r="N667" i="8"/>
  <c r="U280" i="8"/>
  <c r="W516" i="8"/>
  <c r="P511" i="8"/>
  <c r="R511" i="8"/>
  <c r="S511" i="8"/>
  <c r="T511" i="8"/>
  <c r="U511" i="8"/>
  <c r="Q511" i="8"/>
  <c r="O511" i="8"/>
  <c r="N511" i="8"/>
  <c r="W852" i="8"/>
  <c r="R847" i="8"/>
  <c r="P847" i="8"/>
  <c r="T847" i="8"/>
  <c r="U847" i="8"/>
  <c r="N847" i="8"/>
  <c r="O847" i="8"/>
  <c r="W255" i="8"/>
  <c r="T250" i="8"/>
  <c r="R250" i="8"/>
  <c r="U250" i="8"/>
  <c r="N250" i="8"/>
  <c r="O250" i="8"/>
  <c r="S250" i="8"/>
  <c r="Q250" i="8"/>
  <c r="P250" i="8"/>
  <c r="W676" i="8"/>
  <c r="U671" i="8"/>
  <c r="P671" i="8"/>
  <c r="T671" i="8"/>
  <c r="O671" i="8"/>
  <c r="Q671" i="8"/>
  <c r="R671" i="8"/>
  <c r="S671" i="8"/>
  <c r="N671" i="8"/>
  <c r="P866" i="8"/>
  <c r="U866" i="8"/>
  <c r="O866" i="8"/>
  <c r="S866" i="8"/>
  <c r="T866" i="8"/>
  <c r="R866" i="8"/>
  <c r="N866" i="8"/>
  <c r="Q866" i="8"/>
  <c r="W583" i="8"/>
  <c r="U578" i="8"/>
  <c r="R578" i="8"/>
  <c r="N578" i="8"/>
  <c r="Q578" i="8"/>
  <c r="T578" i="8"/>
  <c r="S578" i="8"/>
  <c r="O578" i="8"/>
  <c r="P578" i="8"/>
  <c r="T489" i="8"/>
  <c r="U7" i="8"/>
  <c r="Q369" i="8"/>
  <c r="J184" i="8"/>
  <c r="W362" i="8"/>
  <c r="W332" i="8"/>
  <c r="R327" i="8"/>
  <c r="S327" i="8"/>
  <c r="T327" i="8"/>
  <c r="U327" i="8"/>
  <c r="Q327" i="8"/>
  <c r="N327" i="8"/>
  <c r="O327" i="8"/>
  <c r="W286" i="8"/>
  <c r="U281" i="8"/>
  <c r="R281" i="8"/>
  <c r="Q281" i="8"/>
  <c r="S281" i="8"/>
  <c r="P281" i="8"/>
  <c r="N281" i="8"/>
  <c r="O281" i="8"/>
  <c r="W291" i="8"/>
  <c r="U286" i="8"/>
  <c r="P286" i="8"/>
  <c r="Q286" i="8"/>
  <c r="T286" i="8"/>
  <c r="O286" i="8"/>
  <c r="N286" i="8"/>
  <c r="S286" i="8"/>
  <c r="R286" i="8"/>
  <c r="W619" i="8"/>
  <c r="U614" i="8"/>
  <c r="P614" i="8"/>
  <c r="R614" i="8"/>
  <c r="S614" i="8"/>
  <c r="Q614" i="8"/>
  <c r="O614" i="8"/>
  <c r="T614" i="8"/>
  <c r="N614" i="8"/>
  <c r="W755" i="8"/>
  <c r="T750" i="8"/>
  <c r="Q750" i="8"/>
  <c r="P750" i="8"/>
  <c r="U750" i="8"/>
  <c r="S750" i="8"/>
  <c r="R750" i="8"/>
  <c r="N750" i="8"/>
  <c r="O750" i="8"/>
  <c r="W127" i="8"/>
  <c r="T122" i="8"/>
  <c r="R122" i="8"/>
  <c r="P122" i="8"/>
  <c r="S122" i="8"/>
  <c r="U122" i="8"/>
  <c r="N122" i="8"/>
  <c r="O122" i="8"/>
  <c r="W333" i="8"/>
  <c r="W670" i="8"/>
  <c r="R665" i="8"/>
  <c r="P665" i="8"/>
  <c r="Q665" i="8"/>
  <c r="S665" i="8"/>
  <c r="T665" i="8"/>
  <c r="N665" i="8"/>
  <c r="O665" i="8"/>
  <c r="S810" i="8"/>
  <c r="W873" i="8"/>
  <c r="S868" i="8"/>
  <c r="W868" i="8"/>
  <c r="U868" i="8"/>
  <c r="R868" i="8"/>
  <c r="T868" i="8"/>
  <c r="P868" i="8"/>
  <c r="N868" i="8"/>
  <c r="O868" i="8"/>
  <c r="W706" i="8"/>
  <c r="P327" i="8"/>
  <c r="W803" i="8"/>
  <c r="Q798" i="8"/>
  <c r="T798" i="8"/>
  <c r="U798" i="8"/>
  <c r="P798" i="8"/>
  <c r="N798" i="8"/>
  <c r="O798" i="8"/>
  <c r="R798" i="8"/>
  <c r="W798" i="8"/>
  <c r="W363" i="8"/>
  <c r="W384" i="8"/>
  <c r="N902" i="8"/>
  <c r="U902" i="8"/>
  <c r="T902" i="8"/>
  <c r="R902" i="8"/>
  <c r="S902" i="8"/>
  <c r="O902" i="8"/>
  <c r="Q902" i="8"/>
  <c r="W355" i="8"/>
  <c r="T350" i="8"/>
  <c r="R350" i="8"/>
  <c r="P350" i="8"/>
  <c r="S350" i="8"/>
  <c r="Q350" i="8"/>
  <c r="U350" i="8"/>
  <c r="N350" i="8"/>
  <c r="O350" i="8"/>
  <c r="W742" i="8"/>
  <c r="R737" i="8"/>
  <c r="U737" i="8"/>
  <c r="S737" i="8"/>
  <c r="P737" i="8"/>
  <c r="N737" i="8"/>
  <c r="O737" i="8"/>
  <c r="Q737" i="8"/>
  <c r="W206" i="8"/>
  <c r="W717" i="8"/>
  <c r="S712" i="8"/>
  <c r="P712" i="8"/>
  <c r="U712" i="8"/>
  <c r="Q712" i="8"/>
  <c r="O712" i="8"/>
  <c r="N712" i="8"/>
  <c r="T632" i="8"/>
  <c r="S302" i="8"/>
  <c r="T279" i="8"/>
  <c r="T871" i="8"/>
  <c r="U481" i="8"/>
  <c r="P652" i="8"/>
  <c r="O206" i="8"/>
  <c r="S812" i="8"/>
  <c r="W812" i="8"/>
  <c r="Q812" i="8"/>
  <c r="N812" i="8"/>
  <c r="R812" i="8"/>
  <c r="T812" i="8"/>
  <c r="O812" i="8"/>
  <c r="W96" i="8"/>
  <c r="S91" i="8"/>
  <c r="P91" i="8"/>
  <c r="T91" i="8"/>
  <c r="U91" i="8"/>
  <c r="R91" i="8"/>
  <c r="N91" i="8"/>
  <c r="O91" i="8"/>
  <c r="W473" i="8"/>
  <c r="T468" i="8"/>
  <c r="S468" i="8"/>
  <c r="O468" i="8"/>
  <c r="P468" i="8"/>
  <c r="Q468" i="8"/>
  <c r="U468" i="8"/>
  <c r="N468" i="8"/>
  <c r="R468" i="8"/>
  <c r="S795" i="8"/>
  <c r="Q795" i="8"/>
  <c r="U795" i="8"/>
  <c r="R795" i="8"/>
  <c r="P795" i="8"/>
  <c r="N795" i="8"/>
  <c r="O795" i="8"/>
  <c r="W124" i="8"/>
  <c r="P119" i="8"/>
  <c r="O119" i="8"/>
  <c r="Q119" i="8"/>
  <c r="T119" i="8"/>
  <c r="U119" i="8"/>
  <c r="R119" i="8"/>
  <c r="S119" i="8"/>
  <c r="N119" i="8"/>
  <c r="W269" i="8"/>
  <c r="Q264" i="8"/>
  <c r="O264" i="8"/>
  <c r="P264" i="8"/>
  <c r="S264" i="8"/>
  <c r="T264" i="8"/>
  <c r="U264" i="8"/>
  <c r="R264" i="8"/>
  <c r="N264" i="8"/>
  <c r="W92" i="8"/>
  <c r="R87" i="8"/>
  <c r="Q87" i="8"/>
  <c r="P87" i="8"/>
  <c r="U87" i="8"/>
  <c r="O87" i="8"/>
  <c r="S87" i="8"/>
  <c r="T87" i="8"/>
  <c r="N87" i="8"/>
  <c r="W289" i="8"/>
  <c r="U289" i="8"/>
  <c r="P289" i="8"/>
  <c r="R289" i="8"/>
  <c r="N289" i="8"/>
  <c r="Q289" i="8"/>
  <c r="S289" i="8"/>
  <c r="T289" i="8"/>
  <c r="W849" i="8"/>
  <c r="Q844" i="8"/>
  <c r="P844" i="8"/>
  <c r="S844" i="8"/>
  <c r="U844" i="8"/>
  <c r="R844" i="8"/>
  <c r="T844" i="8"/>
  <c r="N844" i="8"/>
  <c r="O844" i="8"/>
  <c r="W844" i="8"/>
  <c r="T716" i="8"/>
  <c r="S716" i="8"/>
  <c r="U716" i="8"/>
  <c r="R716" i="8"/>
  <c r="Q716" i="8"/>
  <c r="P716" i="8"/>
  <c r="N716" i="8"/>
  <c r="O716" i="8"/>
  <c r="W101" i="8"/>
  <c r="P96" i="8"/>
  <c r="R96" i="8"/>
  <c r="Q96" i="8"/>
  <c r="S96" i="8"/>
  <c r="T96" i="8"/>
  <c r="N96" i="8"/>
  <c r="O96" i="8"/>
  <c r="U96" i="8"/>
  <c r="W196" i="8"/>
  <c r="R191" i="8"/>
  <c r="O191" i="8"/>
  <c r="P191" i="8"/>
  <c r="Q191" i="8"/>
  <c r="U191" i="8"/>
  <c r="N191" i="8"/>
  <c r="T191" i="8"/>
  <c r="S191" i="8"/>
  <c r="W425" i="8"/>
  <c r="P420" i="8"/>
  <c r="R420" i="8"/>
  <c r="T420" i="8"/>
  <c r="U420" i="8"/>
  <c r="Q420" i="8"/>
  <c r="S420" i="8"/>
  <c r="N420" i="8"/>
  <c r="O420" i="8"/>
  <c r="R332" i="8"/>
  <c r="S332" i="8"/>
  <c r="T332" i="8"/>
  <c r="Q332" i="8"/>
  <c r="U332" i="8"/>
  <c r="O332" i="8"/>
  <c r="N332" i="8"/>
  <c r="W795" i="8"/>
  <c r="W790" i="8"/>
  <c r="S790" i="8"/>
  <c r="R790" i="8"/>
  <c r="T790" i="8"/>
  <c r="P790" i="8"/>
  <c r="Q790" i="8"/>
  <c r="U790" i="8"/>
  <c r="O790" i="8"/>
  <c r="N790" i="8"/>
  <c r="W381" i="8"/>
  <c r="P376" i="8"/>
  <c r="S376" i="8"/>
  <c r="T376" i="8"/>
  <c r="U376" i="8"/>
  <c r="Q376" i="8"/>
  <c r="N376" i="8"/>
  <c r="O376" i="8"/>
  <c r="W12" i="8"/>
  <c r="P12" i="8"/>
  <c r="Q12" i="8"/>
  <c r="R12" i="8"/>
  <c r="U12" i="8"/>
  <c r="O12" i="8"/>
  <c r="T12" i="8"/>
  <c r="S12" i="8"/>
  <c r="N12" i="8"/>
  <c r="W352" i="8"/>
  <c r="P347" i="8"/>
  <c r="Q347" i="8"/>
  <c r="R347" i="8"/>
  <c r="T347" i="8"/>
  <c r="N347" i="8"/>
  <c r="U347" i="8"/>
  <c r="O347" i="8"/>
  <c r="S347" i="8"/>
  <c r="W76" i="8"/>
  <c r="P71" i="8"/>
  <c r="Q71" i="8"/>
  <c r="R71" i="8"/>
  <c r="S71" i="8"/>
  <c r="T71" i="8"/>
  <c r="U71" i="8"/>
  <c r="N71" i="8"/>
  <c r="O71" i="8"/>
  <c r="W77" i="8"/>
  <c r="P72" i="8"/>
  <c r="S72" i="8"/>
  <c r="R72" i="8"/>
  <c r="T72" i="8"/>
  <c r="U72" i="8"/>
  <c r="Q72" i="8"/>
  <c r="N72" i="8"/>
  <c r="O72" i="8"/>
  <c r="S815" i="8"/>
  <c r="U815" i="8"/>
  <c r="O815" i="8"/>
  <c r="R815" i="8"/>
  <c r="T815" i="8"/>
  <c r="Q815" i="8"/>
  <c r="P815" i="8"/>
  <c r="N815" i="8"/>
  <c r="W639" i="8"/>
  <c r="S634" i="8"/>
  <c r="P634" i="8"/>
  <c r="Q634" i="8"/>
  <c r="T634" i="8"/>
  <c r="U634" i="8"/>
  <c r="R634" i="8"/>
  <c r="N634" i="8"/>
  <c r="O634" i="8"/>
  <c r="W453" i="8"/>
  <c r="Q448" i="8"/>
  <c r="S448" i="8"/>
  <c r="U448" i="8"/>
  <c r="P448" i="8"/>
  <c r="R448" i="8"/>
  <c r="T448" i="8"/>
  <c r="N448" i="8"/>
  <c r="O448" i="8"/>
  <c r="W415" i="8"/>
  <c r="Q410" i="8"/>
  <c r="N410" i="8"/>
  <c r="S410" i="8"/>
  <c r="T410" i="8"/>
  <c r="U410" i="8"/>
  <c r="R410" i="8"/>
  <c r="P410" i="8"/>
  <c r="O410" i="8"/>
  <c r="V181" i="8"/>
  <c r="F186" i="8"/>
  <c r="W20" i="8"/>
  <c r="S15" i="8"/>
  <c r="W15" i="8"/>
  <c r="U15" i="8"/>
  <c r="P15" i="8"/>
  <c r="T15" i="8"/>
  <c r="Q15" i="8"/>
  <c r="O15" i="8"/>
  <c r="N15" i="8"/>
  <c r="W861" i="8"/>
  <c r="W856" i="8"/>
  <c r="Q856" i="8"/>
  <c r="U856" i="8"/>
  <c r="P856" i="8"/>
  <c r="S856" i="8"/>
  <c r="T856" i="8"/>
  <c r="O856" i="8"/>
  <c r="N856" i="8"/>
  <c r="T55" i="8"/>
  <c r="U55" i="8"/>
  <c r="P55" i="8"/>
  <c r="R55" i="8"/>
  <c r="Q55" i="8"/>
  <c r="S55" i="8"/>
  <c r="N55" i="8"/>
  <c r="O55" i="8"/>
  <c r="S524" i="8"/>
  <c r="U524" i="8"/>
  <c r="Q524" i="8"/>
  <c r="T524" i="8"/>
  <c r="P524" i="8"/>
  <c r="N524" i="8"/>
  <c r="R524" i="8"/>
  <c r="O524" i="8"/>
  <c r="W700" i="8"/>
  <c r="R695" i="8"/>
  <c r="W695" i="8"/>
  <c r="U695" i="8"/>
  <c r="O695" i="8"/>
  <c r="P695" i="8"/>
  <c r="Q695" i="8"/>
  <c r="S695" i="8"/>
  <c r="T695" i="8"/>
  <c r="N695" i="8"/>
  <c r="W252" i="8"/>
  <c r="U247" i="8"/>
  <c r="R247" i="8"/>
  <c r="P247" i="8"/>
  <c r="T247" i="8"/>
  <c r="Q247" i="8"/>
  <c r="O247" i="8"/>
  <c r="N247" i="8"/>
  <c r="W800" i="8"/>
  <c r="S800" i="8"/>
  <c r="P800" i="8"/>
  <c r="T800" i="8"/>
  <c r="Q800" i="8"/>
  <c r="R800" i="8"/>
  <c r="N800" i="8"/>
  <c r="O800" i="8"/>
  <c r="W175" i="8"/>
  <c r="T170" i="8"/>
  <c r="S170" i="8"/>
  <c r="U170" i="8"/>
  <c r="N170" i="8"/>
  <c r="O170" i="8"/>
  <c r="P170" i="8"/>
  <c r="Q170" i="8"/>
  <c r="R170" i="8"/>
  <c r="W614" i="8"/>
  <c r="U609" i="8"/>
  <c r="S609" i="8"/>
  <c r="P609" i="8"/>
  <c r="Q609" i="8"/>
  <c r="R609" i="8"/>
  <c r="N609" i="8"/>
  <c r="O609" i="8"/>
  <c r="W635" i="8"/>
  <c r="U630" i="8"/>
  <c r="P630" i="8"/>
  <c r="Q630" i="8"/>
  <c r="T630" i="8"/>
  <c r="S630" i="8"/>
  <c r="R630" i="8"/>
  <c r="O630" i="8"/>
  <c r="N630" i="8"/>
  <c r="V59" i="8"/>
  <c r="W739" i="8"/>
  <c r="P734" i="8"/>
  <c r="T734" i="8"/>
  <c r="R734" i="8"/>
  <c r="S734" i="8"/>
  <c r="U734" i="8"/>
  <c r="Q734" i="8"/>
  <c r="N734" i="8"/>
  <c r="O734" i="8"/>
  <c r="W713" i="8"/>
  <c r="O708" i="8"/>
  <c r="R708" i="8"/>
  <c r="T708" i="8"/>
  <c r="U708" i="8"/>
  <c r="P708" i="8"/>
  <c r="Q708" i="8"/>
  <c r="N708" i="8"/>
  <c r="S708" i="8"/>
  <c r="P476" i="8"/>
  <c r="Q476" i="8"/>
  <c r="R476" i="8"/>
  <c r="S476" i="8"/>
  <c r="N476" i="8"/>
  <c r="O476" i="8"/>
  <c r="T476" i="8"/>
  <c r="U476" i="8"/>
  <c r="W408" i="8"/>
  <c r="T403" i="8"/>
  <c r="Q403" i="8"/>
  <c r="R403" i="8"/>
  <c r="U403" i="8"/>
  <c r="P403" i="8"/>
  <c r="N403" i="8"/>
  <c r="O403" i="8"/>
  <c r="S403" i="8"/>
  <c r="W346" i="8"/>
  <c r="T341" i="8"/>
  <c r="R341" i="8"/>
  <c r="S341" i="8"/>
  <c r="U341" i="8"/>
  <c r="Q341" i="8"/>
  <c r="P341" i="8"/>
  <c r="N341" i="8"/>
  <c r="O341" i="8"/>
  <c r="S771" i="8"/>
  <c r="U771" i="8"/>
  <c r="P771" i="8"/>
  <c r="Q771" i="8"/>
  <c r="R771" i="8"/>
  <c r="T771" i="8"/>
  <c r="N771" i="8"/>
  <c r="O771" i="8"/>
  <c r="W152" i="8"/>
  <c r="Q147" i="8"/>
  <c r="T147" i="8"/>
  <c r="P147" i="8"/>
  <c r="S147" i="8"/>
  <c r="R147" i="8"/>
  <c r="N147" i="8"/>
  <c r="U147" i="8"/>
  <c r="O147" i="8"/>
  <c r="W350" i="8"/>
  <c r="P345" i="8"/>
  <c r="Q345" i="8"/>
  <c r="U345" i="8"/>
  <c r="R345" i="8"/>
  <c r="T345" i="8"/>
  <c r="S345" i="8"/>
  <c r="N345" i="8"/>
  <c r="O345" i="8"/>
  <c r="W631" i="8"/>
  <c r="S626" i="8"/>
  <c r="N626" i="8"/>
  <c r="R626" i="8"/>
  <c r="T626" i="8"/>
  <c r="U626" i="8"/>
  <c r="O626" i="8"/>
  <c r="P626" i="8"/>
  <c r="Q626" i="8"/>
  <c r="W714" i="8"/>
  <c r="N709" i="8"/>
  <c r="W709" i="8"/>
  <c r="R709" i="8"/>
  <c r="P709" i="8"/>
  <c r="T709" i="8"/>
  <c r="U709" i="8"/>
  <c r="S709" i="8"/>
  <c r="Q709" i="8"/>
  <c r="O709" i="8"/>
  <c r="W53" i="8"/>
  <c r="O48" i="8"/>
  <c r="T48" i="8"/>
  <c r="Q48" i="8"/>
  <c r="R48" i="8"/>
  <c r="U48" i="8"/>
  <c r="P48" i="8"/>
  <c r="S48" i="8"/>
  <c r="N48" i="8"/>
  <c r="W149" i="8"/>
  <c r="W571" i="8"/>
  <c r="W732" i="8"/>
  <c r="S487" i="8"/>
  <c r="R832" i="8"/>
  <c r="V57" i="8"/>
  <c r="P153" i="8"/>
  <c r="Q153" i="8"/>
  <c r="U153" i="8"/>
  <c r="T153" i="8"/>
  <c r="R153" i="8"/>
  <c r="S153" i="8"/>
  <c r="N153" i="8"/>
  <c r="O153" i="8"/>
  <c r="R390" i="8"/>
  <c r="W118" i="8"/>
  <c r="S113" i="8"/>
  <c r="P113" i="8"/>
  <c r="R113" i="8"/>
  <c r="Q113" i="8"/>
  <c r="U113" i="8"/>
  <c r="T113" i="8"/>
  <c r="O113" i="8"/>
  <c r="N113" i="8"/>
  <c r="R789" i="8"/>
  <c r="S232" i="8"/>
  <c r="U439" i="8"/>
  <c r="T811" i="8"/>
  <c r="S811" i="8"/>
  <c r="P811" i="8"/>
  <c r="U811" i="8"/>
  <c r="R811" i="8"/>
  <c r="N811" i="8"/>
  <c r="S17" i="8"/>
  <c r="R857" i="8"/>
  <c r="S821" i="8"/>
  <c r="R821" i="8"/>
  <c r="Q821" i="8"/>
  <c r="P821" i="8"/>
  <c r="U821" i="8"/>
  <c r="T821" i="8"/>
  <c r="N821" i="8"/>
  <c r="O821" i="8"/>
  <c r="Q723" i="8"/>
  <c r="T453" i="8"/>
  <c r="U321" i="8"/>
  <c r="W281" i="8"/>
  <c r="W56" i="8"/>
  <c r="Q51" i="8"/>
  <c r="P51" i="8"/>
  <c r="R51" i="8"/>
  <c r="S51" i="8"/>
  <c r="T51" i="8"/>
  <c r="N51" i="8"/>
  <c r="O51" i="8"/>
  <c r="W597" i="8"/>
  <c r="T592" i="8"/>
  <c r="P592" i="8"/>
  <c r="Q592" i="8"/>
  <c r="R592" i="8"/>
  <c r="U592" i="8"/>
  <c r="N592" i="8"/>
  <c r="O592" i="8"/>
  <c r="S592" i="8"/>
  <c r="W250" i="8"/>
  <c r="Q245" i="8"/>
  <c r="S245" i="8"/>
  <c r="T245" i="8"/>
  <c r="R245" i="8"/>
  <c r="N245" i="8"/>
  <c r="O245" i="8"/>
  <c r="P245" i="8"/>
  <c r="W151" i="8"/>
  <c r="Q631" i="8"/>
  <c r="T544" i="8"/>
  <c r="R786" i="8"/>
  <c r="W587" i="8"/>
  <c r="S582" i="8"/>
  <c r="T582" i="8"/>
  <c r="P582" i="8"/>
  <c r="U582" i="8"/>
  <c r="Q582" i="8"/>
  <c r="R582" i="8"/>
  <c r="N582" i="8"/>
  <c r="O582" i="8"/>
  <c r="W463" i="8"/>
  <c r="P458" i="8"/>
  <c r="T458" i="8"/>
  <c r="N458" i="8"/>
  <c r="Q458" i="8"/>
  <c r="R458" i="8"/>
  <c r="S458" i="8"/>
  <c r="U458" i="8"/>
  <c r="O458" i="8"/>
  <c r="W468" i="8"/>
  <c r="U279" i="8"/>
  <c r="R774" i="8"/>
  <c r="Q833" i="8"/>
  <c r="R139" i="8"/>
  <c r="W743" i="8"/>
  <c r="U870" i="8"/>
  <c r="W611" i="8"/>
  <c r="R606" i="8"/>
  <c r="S606" i="8"/>
  <c r="Q606" i="8"/>
  <c r="U606" i="8"/>
  <c r="T606" i="8"/>
  <c r="N606" i="8"/>
  <c r="O606" i="8"/>
  <c r="W459" i="8"/>
  <c r="Q454" i="8"/>
  <c r="T454" i="8"/>
  <c r="U454" i="8"/>
  <c r="P454" i="8"/>
  <c r="R454" i="8"/>
  <c r="O454" i="8"/>
  <c r="N454" i="8"/>
  <c r="W319" i="8"/>
  <c r="U314" i="8"/>
  <c r="T314" i="8"/>
  <c r="S314" i="8"/>
  <c r="R314" i="8"/>
  <c r="N314" i="8"/>
  <c r="O314" i="8"/>
  <c r="P314" i="8"/>
  <c r="Q314" i="8"/>
  <c r="W646" i="8"/>
  <c r="P836" i="8"/>
  <c r="W568" i="8"/>
  <c r="U362" i="8"/>
  <c r="P903" i="8"/>
  <c r="P664" i="8"/>
  <c r="U749" i="8"/>
  <c r="P853" i="8"/>
  <c r="T806" i="8"/>
  <c r="Q551" i="8"/>
  <c r="S847" i="8"/>
  <c r="R301" i="8"/>
  <c r="T882" i="8"/>
  <c r="W846" i="8"/>
  <c r="P550" i="8"/>
  <c r="W324" i="8"/>
  <c r="T319" i="8"/>
  <c r="U319" i="8"/>
  <c r="P319" i="8"/>
  <c r="S319" i="8"/>
  <c r="Q319" i="8"/>
  <c r="O319" i="8"/>
  <c r="N319" i="8"/>
  <c r="S781" i="8"/>
  <c r="W781" i="8"/>
  <c r="Q781" i="8"/>
  <c r="T781" i="8"/>
  <c r="U781" i="8"/>
  <c r="N781" i="8"/>
  <c r="P781" i="8"/>
  <c r="R781" i="8"/>
  <c r="O781" i="8"/>
  <c r="W70" i="8"/>
  <c r="S65" i="8"/>
  <c r="P65" i="8"/>
  <c r="Q65" i="8"/>
  <c r="R65" i="8"/>
  <c r="T65" i="8"/>
  <c r="U65" i="8"/>
  <c r="N65" i="8"/>
  <c r="O65" i="8"/>
  <c r="W566" i="8"/>
  <c r="T561" i="8"/>
  <c r="U561" i="8"/>
  <c r="S561" i="8"/>
  <c r="P561" i="8"/>
  <c r="Q561" i="8"/>
  <c r="R561" i="8"/>
  <c r="N561" i="8"/>
  <c r="O561" i="8"/>
  <c r="W317" i="8"/>
  <c r="P312" i="8"/>
  <c r="O312" i="8"/>
  <c r="U312" i="8"/>
  <c r="Q312" i="8"/>
  <c r="R312" i="8"/>
  <c r="S312" i="8"/>
  <c r="T312" i="8"/>
  <c r="N312" i="8"/>
  <c r="W243" i="8"/>
  <c r="T238" i="8"/>
  <c r="P238" i="8"/>
  <c r="Q238" i="8"/>
  <c r="S238" i="8"/>
  <c r="U238" i="8"/>
  <c r="R238" i="8"/>
  <c r="O238" i="8"/>
  <c r="N238" i="8"/>
  <c r="S851" i="8"/>
  <c r="R851" i="8"/>
  <c r="P851" i="8"/>
  <c r="Q851" i="8"/>
  <c r="O851" i="8"/>
  <c r="U851" i="8"/>
  <c r="T851" i="8"/>
  <c r="N851" i="8"/>
  <c r="W303" i="8"/>
  <c r="P298" i="8"/>
  <c r="Q298" i="8"/>
  <c r="T298" i="8"/>
  <c r="U298" i="8"/>
  <c r="N298" i="8"/>
  <c r="R298" i="8"/>
  <c r="S298" i="8"/>
  <c r="O298" i="8"/>
  <c r="W304" i="8"/>
  <c r="T299" i="8"/>
  <c r="P299" i="8"/>
  <c r="Q299" i="8"/>
  <c r="U299" i="8"/>
  <c r="S299" i="8"/>
  <c r="N299" i="8"/>
  <c r="O299" i="8"/>
  <c r="R299" i="8"/>
  <c r="W446" i="8"/>
  <c r="W540" i="8"/>
  <c r="P535" i="8"/>
  <c r="Q535" i="8"/>
  <c r="T535" i="8"/>
  <c r="U535" i="8"/>
  <c r="N535" i="8"/>
  <c r="O535" i="8"/>
  <c r="W539" i="8"/>
  <c r="R534" i="8"/>
  <c r="S534" i="8"/>
  <c r="Q534" i="8"/>
  <c r="U534" i="8"/>
  <c r="P534" i="8"/>
  <c r="T534" i="8"/>
  <c r="N534" i="8"/>
  <c r="O534" i="8"/>
  <c r="W125" i="8"/>
  <c r="Q120" i="8"/>
  <c r="P120" i="8"/>
  <c r="O120" i="8"/>
  <c r="T120" i="8"/>
  <c r="U120" i="8"/>
  <c r="R120" i="8"/>
  <c r="S120" i="8"/>
  <c r="N120" i="8"/>
  <c r="Q296" i="8"/>
  <c r="U296" i="8"/>
  <c r="T296" i="8"/>
  <c r="S296" i="8"/>
  <c r="R296" i="8"/>
  <c r="N296" i="8"/>
  <c r="O296" i="8"/>
  <c r="W340" i="8"/>
  <c r="T335" i="8"/>
  <c r="O335" i="8"/>
  <c r="Q335" i="8"/>
  <c r="S335" i="8"/>
  <c r="U335" i="8"/>
  <c r="P335" i="8"/>
  <c r="R335" i="8"/>
  <c r="N335" i="8"/>
  <c r="W345" i="8"/>
  <c r="R340" i="8"/>
  <c r="U340" i="8"/>
  <c r="P340" i="8"/>
  <c r="S340" i="8"/>
  <c r="T340" i="8"/>
  <c r="Q340" i="8"/>
  <c r="N340" i="8"/>
  <c r="O340" i="8"/>
  <c r="W36" i="8"/>
  <c r="T31" i="8"/>
  <c r="U31" i="8"/>
  <c r="S31" i="8"/>
  <c r="Q31" i="8"/>
  <c r="O31" i="8"/>
  <c r="P31" i="8"/>
  <c r="N31" i="8"/>
  <c r="W456" i="8"/>
  <c r="R451" i="8"/>
  <c r="T451" i="8"/>
  <c r="U451" i="8"/>
  <c r="P451" i="8"/>
  <c r="Q451" i="8"/>
  <c r="O451" i="8"/>
  <c r="N451" i="8"/>
  <c r="R500" i="8"/>
  <c r="T500" i="8"/>
  <c r="S500" i="8"/>
  <c r="Q500" i="8"/>
  <c r="U500" i="8"/>
  <c r="P500" i="8"/>
  <c r="N500" i="8"/>
  <c r="O500" i="8"/>
  <c r="W197" i="8"/>
  <c r="S192" i="8"/>
  <c r="R192" i="8"/>
  <c r="T192" i="8"/>
  <c r="Q192" i="8"/>
  <c r="O192" i="8"/>
  <c r="P192" i="8"/>
  <c r="U192" i="8"/>
  <c r="N192" i="8"/>
  <c r="W241" i="8"/>
  <c r="P236" i="8"/>
  <c r="U236" i="8"/>
  <c r="N236" i="8"/>
  <c r="R236" i="8"/>
  <c r="O236" i="8"/>
  <c r="Q236" i="8"/>
  <c r="S236" i="8"/>
  <c r="T236" i="8"/>
  <c r="W720" i="8"/>
  <c r="R715" i="8"/>
  <c r="P715" i="8"/>
  <c r="Q715" i="8"/>
  <c r="U715" i="8"/>
  <c r="S715" i="8"/>
  <c r="N715" i="8"/>
  <c r="O715" i="8"/>
  <c r="T172" i="8"/>
  <c r="S172" i="8"/>
  <c r="P172" i="8"/>
  <c r="U172" i="8"/>
  <c r="Q172" i="8"/>
  <c r="R172" i="8"/>
  <c r="N172" i="8"/>
  <c r="O172" i="8"/>
  <c r="W199" i="8"/>
  <c r="Q194" i="8"/>
  <c r="T194" i="8"/>
  <c r="S194" i="8"/>
  <c r="R194" i="8"/>
  <c r="P194" i="8"/>
  <c r="N194" i="8"/>
  <c r="O194" i="8"/>
  <c r="W388" i="8"/>
  <c r="P383" i="8"/>
  <c r="Q383" i="8"/>
  <c r="S383" i="8"/>
  <c r="T383" i="8"/>
  <c r="U383" i="8"/>
  <c r="R383" i="8"/>
  <c r="N383" i="8"/>
  <c r="O383" i="8"/>
  <c r="W502" i="8"/>
  <c r="Q497" i="8"/>
  <c r="R497" i="8"/>
  <c r="S497" i="8"/>
  <c r="P497" i="8"/>
  <c r="U497" i="8"/>
  <c r="N497" i="8"/>
  <c r="T497" i="8"/>
  <c r="O497" i="8"/>
  <c r="W428" i="8"/>
  <c r="S423" i="8"/>
  <c r="P423" i="8"/>
  <c r="R423" i="8"/>
  <c r="T423" i="8"/>
  <c r="U423" i="8"/>
  <c r="Q423" i="8"/>
  <c r="N423" i="8"/>
  <c r="O423" i="8"/>
  <c r="V60" i="8"/>
  <c r="W387" i="8"/>
  <c r="R382" i="8"/>
  <c r="P382" i="8"/>
  <c r="S382" i="8"/>
  <c r="T382" i="8"/>
  <c r="U382" i="8"/>
  <c r="Q382" i="8"/>
  <c r="O382" i="8"/>
  <c r="N382" i="8"/>
  <c r="W39" i="8"/>
  <c r="S34" i="8"/>
  <c r="N34" i="8"/>
  <c r="P34" i="8"/>
  <c r="O34" i="8"/>
  <c r="Q34" i="8"/>
  <c r="R34" i="8"/>
  <c r="T34" i="8"/>
  <c r="U34" i="8"/>
  <c r="W606" i="8"/>
  <c r="P601" i="8"/>
  <c r="T601" i="8"/>
  <c r="W601" i="8"/>
  <c r="N601" i="8"/>
  <c r="U601" i="8"/>
  <c r="Q601" i="8"/>
  <c r="O601" i="8"/>
  <c r="R601" i="8"/>
  <c r="S601" i="8"/>
  <c r="W731" i="8"/>
  <c r="T726" i="8"/>
  <c r="Q726" i="8"/>
  <c r="P726" i="8"/>
  <c r="S726" i="8"/>
  <c r="R726" i="8"/>
  <c r="N726" i="8"/>
  <c r="U726" i="8"/>
  <c r="O726" i="8"/>
  <c r="W79" i="8"/>
  <c r="Q74" i="8"/>
  <c r="P74" i="8"/>
  <c r="R74" i="8"/>
  <c r="S74" i="8"/>
  <c r="T74" i="8"/>
  <c r="U74" i="8"/>
  <c r="N74" i="8"/>
  <c r="O74" i="8"/>
  <c r="W293" i="8"/>
  <c r="R288" i="8"/>
  <c r="P288" i="8"/>
  <c r="S288" i="8"/>
  <c r="T288" i="8"/>
  <c r="U288" i="8"/>
  <c r="Q288" i="8"/>
  <c r="N288" i="8"/>
  <c r="O288" i="8"/>
  <c r="W336" i="8"/>
  <c r="S331" i="8"/>
  <c r="R331" i="8"/>
  <c r="T331" i="8"/>
  <c r="U331" i="8"/>
  <c r="Q331" i="8"/>
  <c r="N331" i="8"/>
  <c r="O331" i="8"/>
  <c r="P331" i="8"/>
  <c r="W429" i="8"/>
  <c r="Q548" i="8"/>
  <c r="T548" i="8"/>
  <c r="P548" i="8"/>
  <c r="S548" i="8"/>
  <c r="R548" i="8"/>
  <c r="N548" i="8"/>
  <c r="O548" i="8"/>
  <c r="W217" i="8"/>
  <c r="Q212" i="8"/>
  <c r="P212" i="8"/>
  <c r="R212" i="8"/>
  <c r="N212" i="8"/>
  <c r="S212" i="8"/>
  <c r="O212" i="8"/>
  <c r="T212" i="8"/>
  <c r="U212" i="8"/>
  <c r="W204" i="8"/>
  <c r="R199" i="8"/>
  <c r="T199" i="8"/>
  <c r="U199" i="8"/>
  <c r="Q199" i="8"/>
  <c r="S199" i="8"/>
  <c r="P199" i="8"/>
  <c r="N199" i="8"/>
  <c r="O199" i="8"/>
  <c r="W310" i="8"/>
  <c r="S305" i="8"/>
  <c r="R305" i="8"/>
  <c r="P305" i="8"/>
  <c r="Q305" i="8"/>
  <c r="U305" i="8"/>
  <c r="T305" i="8"/>
  <c r="N305" i="8"/>
  <c r="O305" i="8"/>
  <c r="W506" i="8"/>
  <c r="R501" i="8"/>
  <c r="U501" i="8"/>
  <c r="P501" i="8"/>
  <c r="Q501" i="8"/>
  <c r="T501" i="8"/>
  <c r="S501" i="8"/>
  <c r="N501" i="8"/>
  <c r="O501" i="8"/>
  <c r="W804" i="8"/>
  <c r="R799" i="8"/>
  <c r="U799" i="8"/>
  <c r="P799" i="8"/>
  <c r="Q799" i="8"/>
  <c r="S799" i="8"/>
  <c r="O799" i="8"/>
  <c r="N799" i="8"/>
  <c r="W254" i="8"/>
  <c r="P249" i="8"/>
  <c r="Q249" i="8"/>
  <c r="R249" i="8"/>
  <c r="S249" i="8"/>
  <c r="U249" i="8"/>
  <c r="N249" i="8"/>
  <c r="O249" i="8"/>
  <c r="T249" i="8"/>
  <c r="W674" i="8"/>
  <c r="T669" i="8"/>
  <c r="Q669" i="8"/>
  <c r="R669" i="8"/>
  <c r="U669" i="8"/>
  <c r="S669" i="8"/>
  <c r="P669" i="8"/>
  <c r="N669" i="8"/>
  <c r="O669" i="8"/>
  <c r="W578" i="8"/>
  <c r="S573" i="8"/>
  <c r="U573" i="8"/>
  <c r="Q573" i="8"/>
  <c r="R573" i="8"/>
  <c r="N573" i="8"/>
  <c r="O573" i="8"/>
  <c r="T573" i="8"/>
  <c r="P573" i="8"/>
  <c r="W471" i="8"/>
  <c r="U466" i="8"/>
  <c r="N466" i="8"/>
  <c r="O466" i="8"/>
  <c r="P466" i="8"/>
  <c r="Q466" i="8"/>
  <c r="T466" i="8"/>
  <c r="S466" i="8"/>
  <c r="R466" i="8"/>
  <c r="P5" i="8"/>
  <c r="T5" i="8"/>
  <c r="U5" i="8"/>
  <c r="Q5" i="8"/>
  <c r="R5" i="8"/>
  <c r="N5" i="8"/>
  <c r="S5" i="8"/>
  <c r="O5" i="8"/>
  <c r="T710" i="8"/>
  <c r="T644" i="8"/>
  <c r="N644" i="8"/>
  <c r="R644" i="8"/>
  <c r="S644" i="8"/>
  <c r="U644" i="8"/>
  <c r="P644" i="8"/>
  <c r="Q644" i="8"/>
  <c r="O644" i="8"/>
  <c r="S679" i="8"/>
  <c r="U271" i="8"/>
  <c r="R597" i="8"/>
  <c r="S824" i="8"/>
  <c r="W82" i="8"/>
  <c r="S77" i="8"/>
  <c r="U77" i="8"/>
  <c r="P77" i="8"/>
  <c r="Q77" i="8"/>
  <c r="R77" i="8"/>
  <c r="N77" i="8"/>
  <c r="O77" i="8"/>
  <c r="T343" i="8"/>
  <c r="W902" i="8"/>
  <c r="R897" i="8"/>
  <c r="T897" i="8"/>
  <c r="U897" i="8"/>
  <c r="P897" i="8"/>
  <c r="Q897" i="8"/>
  <c r="N897" i="8"/>
  <c r="O897" i="8"/>
  <c r="S897" i="8"/>
  <c r="W411" i="8"/>
  <c r="Q406" i="8"/>
  <c r="P406" i="8"/>
  <c r="R406" i="8"/>
  <c r="O406" i="8"/>
  <c r="T406" i="8"/>
  <c r="U406" i="8"/>
  <c r="S406" i="8"/>
  <c r="N406" i="8"/>
  <c r="W228" i="8"/>
  <c r="R223" i="8"/>
  <c r="T223" i="8"/>
  <c r="S223" i="8"/>
  <c r="Q223" i="8"/>
  <c r="N223" i="8"/>
  <c r="P223" i="8"/>
  <c r="O223" i="8"/>
  <c r="W874" i="8"/>
  <c r="R869" i="8"/>
  <c r="T869" i="8"/>
  <c r="W869" i="8"/>
  <c r="U869" i="8"/>
  <c r="P869" i="8"/>
  <c r="Q869" i="8"/>
  <c r="S869" i="8"/>
  <c r="N869" i="8"/>
  <c r="O869" i="8"/>
  <c r="S187" i="8"/>
  <c r="W173" i="8"/>
  <c r="R168" i="8"/>
  <c r="U168" i="8"/>
  <c r="T168" i="8"/>
  <c r="N168" i="8"/>
  <c r="P168" i="8"/>
  <c r="O168" i="8"/>
  <c r="Q168" i="8"/>
  <c r="S168" i="8"/>
  <c r="U905" i="8"/>
  <c r="W905" i="8"/>
  <c r="T905" i="8"/>
  <c r="S905" i="8"/>
  <c r="R905" i="8"/>
  <c r="O905" i="8"/>
  <c r="N905" i="8"/>
  <c r="W171" i="8"/>
  <c r="P393" i="8"/>
  <c r="W46" i="8"/>
  <c r="P297" i="8"/>
  <c r="W535" i="8"/>
  <c r="Q530" i="8"/>
  <c r="N530" i="8"/>
  <c r="U530" i="8"/>
  <c r="P530" i="8"/>
  <c r="S530" i="8"/>
  <c r="T530" i="8"/>
  <c r="R530" i="8"/>
  <c r="O530" i="8"/>
  <c r="U548" i="8"/>
  <c r="T609" i="8"/>
  <c r="W318" i="8"/>
  <c r="W313" i="8"/>
  <c r="R313" i="8"/>
  <c r="T313" i="8"/>
  <c r="U313" i="8"/>
  <c r="S313" i="8"/>
  <c r="N313" i="8"/>
  <c r="P313" i="8"/>
  <c r="Q313" i="8"/>
  <c r="O313" i="8"/>
  <c r="W214" i="8"/>
  <c r="P209" i="8"/>
  <c r="Q209" i="8"/>
  <c r="T209" i="8"/>
  <c r="R209" i="8"/>
  <c r="U209" i="8"/>
  <c r="N209" i="8"/>
  <c r="O209" i="8"/>
  <c r="W591" i="8"/>
  <c r="R586" i="8"/>
  <c r="S586" i="8"/>
  <c r="N586" i="8"/>
  <c r="Q586" i="8"/>
  <c r="T586" i="8"/>
  <c r="U586" i="8"/>
  <c r="O586" i="8"/>
  <c r="W476" i="8"/>
  <c r="P471" i="8"/>
  <c r="T471" i="8"/>
  <c r="Q471" i="8"/>
  <c r="R471" i="8"/>
  <c r="S471" i="8"/>
  <c r="U471" i="8"/>
  <c r="N471" i="8"/>
  <c r="O471" i="8"/>
  <c r="W633" i="8"/>
  <c r="R688" i="8"/>
  <c r="Q688" i="8"/>
  <c r="T688" i="8"/>
  <c r="U688" i="8"/>
  <c r="N688" i="8"/>
  <c r="O688" i="8"/>
  <c r="P688" i="8"/>
  <c r="W663" i="8"/>
  <c r="W297" i="8"/>
  <c r="R837" i="8"/>
  <c r="W448" i="8"/>
  <c r="S797" i="8"/>
  <c r="Q797" i="8"/>
  <c r="T797" i="8"/>
  <c r="P797" i="8"/>
  <c r="N797" i="8"/>
  <c r="O797" i="8"/>
  <c r="P744" i="8"/>
  <c r="Q744" i="8"/>
  <c r="R744" i="8"/>
  <c r="O744" i="8"/>
  <c r="S744" i="8"/>
  <c r="U744" i="8"/>
  <c r="N744" i="8"/>
  <c r="T744" i="8"/>
  <c r="S631" i="8"/>
  <c r="R319" i="8"/>
  <c r="W248" i="8"/>
  <c r="Q243" i="8"/>
  <c r="S243" i="8"/>
  <c r="U243" i="8"/>
  <c r="P243" i="8"/>
  <c r="R243" i="8"/>
  <c r="T243" i="8"/>
  <c r="N243" i="8"/>
  <c r="O243" i="8"/>
  <c r="Q809" i="8"/>
  <c r="W337" i="8"/>
  <c r="R809" i="8"/>
  <c r="U555" i="8"/>
  <c r="R810" i="8"/>
  <c r="T833" i="8"/>
  <c r="S558" i="8"/>
  <c r="W283" i="8"/>
  <c r="S278" i="8"/>
  <c r="U278" i="8"/>
  <c r="T278" i="8"/>
  <c r="N278" i="8"/>
  <c r="R278" i="8"/>
  <c r="Q278" i="8"/>
  <c r="O278" i="8"/>
  <c r="W103" i="8"/>
  <c r="Q98" i="8"/>
  <c r="N98" i="8"/>
  <c r="O98" i="8"/>
  <c r="P98" i="8"/>
  <c r="R98" i="8"/>
  <c r="S98" i="8"/>
  <c r="U98" i="8"/>
  <c r="W27" i="8"/>
  <c r="W584" i="8"/>
  <c r="W847" i="8"/>
  <c r="S842" i="8"/>
  <c r="N842" i="8"/>
  <c r="P842" i="8"/>
  <c r="R842" i="8"/>
  <c r="U842" i="8"/>
  <c r="O842" i="8"/>
  <c r="P387" i="8"/>
  <c r="T737" i="8"/>
  <c r="T782" i="8"/>
  <c r="T823" i="8"/>
  <c r="O205" i="8"/>
  <c r="N538" i="8"/>
  <c r="U858" i="8"/>
  <c r="W851" i="8"/>
  <c r="P502" i="8"/>
  <c r="R31" i="7"/>
  <c r="W48" i="7"/>
  <c r="H44" i="7"/>
  <c r="W96" i="7"/>
  <c r="R163" i="7"/>
  <c r="W83" i="7"/>
  <c r="W179" i="7"/>
  <c r="R54" i="7"/>
  <c r="H102" i="7"/>
  <c r="M96" i="7"/>
  <c r="M149" i="7"/>
  <c r="W25" i="7"/>
  <c r="H165" i="7"/>
  <c r="R12" i="7"/>
  <c r="R120" i="7"/>
  <c r="H57" i="7"/>
  <c r="R109" i="7"/>
  <c r="M177" i="7"/>
  <c r="W150" i="7"/>
  <c r="M108" i="7"/>
  <c r="W141" i="7"/>
  <c r="R114" i="7"/>
  <c r="M72" i="7"/>
  <c r="H167" i="7"/>
  <c r="M10" i="7"/>
  <c r="M101" i="7"/>
  <c r="M152" i="7"/>
  <c r="W80" i="7"/>
  <c r="H35" i="7"/>
  <c r="W112" i="7"/>
  <c r="R104" i="7"/>
  <c r="M165" i="7"/>
  <c r="H107" i="7"/>
  <c r="R93" i="7"/>
  <c r="H131" i="7"/>
  <c r="M140" i="7"/>
  <c r="Y2" i="7"/>
  <c r="Z2" i="7" s="1"/>
  <c r="M85" i="7"/>
  <c r="M65" i="7"/>
  <c r="W120" i="7"/>
  <c r="W169" i="7"/>
  <c r="M30" i="7"/>
  <c r="R130" i="7"/>
  <c r="M21" i="7"/>
  <c r="R151" i="7"/>
  <c r="R25" i="7"/>
  <c r="H69" i="7"/>
  <c r="W92" i="7"/>
  <c r="H80" i="7"/>
  <c r="M53" i="7"/>
  <c r="W129" i="7"/>
  <c r="M180" i="7"/>
  <c r="W10" i="7"/>
  <c r="R99" i="7"/>
  <c r="W84" i="7"/>
  <c r="R21" i="7"/>
  <c r="W113" i="7"/>
  <c r="W40" i="7"/>
  <c r="R69" i="7"/>
  <c r="H45" i="7"/>
  <c r="M117" i="7"/>
  <c r="R173" i="7"/>
  <c r="R79" i="7"/>
  <c r="R175" i="7"/>
  <c r="M125" i="7"/>
  <c r="M153" i="7"/>
  <c r="M131" i="7"/>
  <c r="M114" i="7"/>
  <c r="M49" i="7"/>
  <c r="H120" i="7"/>
  <c r="W44" i="7"/>
  <c r="R45" i="7"/>
  <c r="R59" i="7"/>
  <c r="M121" i="7"/>
  <c r="M69" i="7"/>
  <c r="M73" i="7"/>
  <c r="M137" i="7"/>
  <c r="H125" i="7"/>
  <c r="M83" i="7"/>
  <c r="H119" i="7"/>
  <c r="M9" i="7"/>
  <c r="H65" i="7"/>
  <c r="H49" i="7"/>
  <c r="R57" i="7"/>
  <c r="H101" i="7"/>
  <c r="R156" i="7"/>
  <c r="M116" i="7"/>
  <c r="W117" i="7"/>
  <c r="H18" i="7"/>
  <c r="M51" i="7"/>
  <c r="R118" i="7"/>
  <c r="H20" i="7"/>
  <c r="H177" i="7"/>
  <c r="M80" i="7"/>
  <c r="W161" i="7"/>
  <c r="H113" i="7"/>
  <c r="M106" i="7"/>
  <c r="H24" i="7"/>
  <c r="R177" i="7"/>
  <c r="C128" i="7"/>
  <c r="W5" i="7"/>
  <c r="H126" i="7"/>
  <c r="W61" i="7"/>
  <c r="R23" i="7"/>
  <c r="H179" i="7"/>
  <c r="R138" i="7"/>
  <c r="R107" i="7"/>
  <c r="M167" i="7"/>
  <c r="H152" i="7"/>
  <c r="H116" i="7"/>
  <c r="H29" i="7"/>
  <c r="B189" i="7"/>
  <c r="H81" i="7"/>
  <c r="W177" i="7"/>
  <c r="W73" i="7"/>
  <c r="H71" i="7"/>
  <c r="W128" i="7"/>
  <c r="W17" i="7"/>
  <c r="R111" i="7"/>
  <c r="H96" i="7"/>
  <c r="W88" i="7"/>
  <c r="W106" i="7"/>
  <c r="R105" i="7"/>
  <c r="H114" i="7"/>
  <c r="H105" i="7"/>
  <c r="R81" i="7"/>
  <c r="H10" i="7"/>
  <c r="M162" i="7"/>
  <c r="W59" i="7"/>
  <c r="M164" i="7"/>
  <c r="H150" i="7"/>
  <c r="R17" i="7"/>
  <c r="R159" i="7"/>
  <c r="M102" i="7"/>
  <c r="H180" i="7"/>
  <c r="R162" i="7"/>
  <c r="W68" i="7"/>
  <c r="W70" i="7"/>
  <c r="R32" i="7"/>
  <c r="H25" i="7"/>
  <c r="W162" i="7"/>
  <c r="M46" i="7"/>
  <c r="R166" i="7"/>
  <c r="W137" i="7"/>
  <c r="W81" i="7"/>
  <c r="H141" i="7"/>
  <c r="W35" i="7"/>
  <c r="M23" i="7"/>
  <c r="M41" i="7"/>
  <c r="M179" i="7"/>
  <c r="M174" i="7"/>
  <c r="M5" i="7"/>
  <c r="M45" i="7"/>
  <c r="W166" i="7"/>
  <c r="R48" i="7"/>
  <c r="W28" i="7"/>
  <c r="W47" i="7"/>
  <c r="R84" i="7"/>
  <c r="R119" i="7"/>
  <c r="R10" i="7"/>
  <c r="R180" i="7"/>
  <c r="W102" i="7"/>
  <c r="W153" i="7"/>
  <c r="R140" i="7"/>
  <c r="R30" i="7"/>
  <c r="H84" i="7"/>
  <c r="H164" i="7"/>
  <c r="W168" i="7"/>
  <c r="R127" i="7"/>
  <c r="H21" i="7"/>
  <c r="W144" i="7"/>
  <c r="M156" i="7"/>
  <c r="M12" i="7"/>
  <c r="R83" i="7"/>
  <c r="R68" i="7"/>
  <c r="H129" i="7"/>
  <c r="M20" i="7"/>
  <c r="M104" i="7"/>
  <c r="H157" i="7"/>
  <c r="R36" i="7"/>
  <c r="R71" i="7"/>
  <c r="H153" i="7"/>
  <c r="H161" i="7"/>
  <c r="W121" i="7"/>
  <c r="W131" i="7"/>
  <c r="H138" i="7"/>
  <c r="W132" i="7"/>
  <c r="W103" i="7"/>
  <c r="W99" i="7"/>
  <c r="W51" i="7"/>
  <c r="R136" i="7"/>
  <c r="M18" i="7"/>
  <c r="M19" i="7"/>
  <c r="L123" i="7"/>
  <c r="M124" i="7" s="1"/>
  <c r="L37" i="7"/>
  <c r="M37" i="7" s="1"/>
  <c r="M62" i="7"/>
  <c r="W85" i="7"/>
  <c r="R40" i="7"/>
  <c r="W15" i="7"/>
  <c r="Q184" i="7"/>
  <c r="Q181" i="7"/>
  <c r="R181" i="7" s="1"/>
  <c r="W11" i="7"/>
  <c r="R60" i="7"/>
  <c r="M146" i="7"/>
  <c r="H98" i="7"/>
  <c r="M127" i="7"/>
  <c r="Q7" i="7"/>
  <c r="R7" i="7" s="1"/>
  <c r="Q185" i="7"/>
  <c r="R160" i="7"/>
  <c r="W74" i="7"/>
  <c r="R72" i="7"/>
  <c r="Q42" i="7"/>
  <c r="R42" i="7" s="1"/>
  <c r="Q183" i="7"/>
  <c r="R183" i="7" s="1"/>
  <c r="W122" i="7"/>
  <c r="R100" i="7"/>
  <c r="R20" i="7"/>
  <c r="M14" i="7"/>
  <c r="M31" i="7"/>
  <c r="V185" i="7"/>
  <c r="V7" i="7"/>
  <c r="W8" i="7" s="1"/>
  <c r="R73" i="7"/>
  <c r="R125" i="7"/>
  <c r="R74" i="7"/>
  <c r="W159" i="7"/>
  <c r="H117" i="7"/>
  <c r="W57" i="7"/>
  <c r="W148" i="7"/>
  <c r="M158" i="7"/>
  <c r="M111" i="7"/>
  <c r="M157" i="7"/>
  <c r="R115" i="7"/>
  <c r="G187" i="7"/>
  <c r="G77" i="7"/>
  <c r="H77" i="7" s="1"/>
  <c r="W178" i="7"/>
  <c r="H97" i="7"/>
  <c r="R96" i="7"/>
  <c r="R86" i="7"/>
  <c r="V3" i="7"/>
  <c r="W4" i="7" s="1"/>
  <c r="V33" i="7"/>
  <c r="W33" i="7" s="1"/>
  <c r="H175" i="7"/>
  <c r="W13" i="7"/>
  <c r="V94" i="7"/>
  <c r="W94" i="7" s="1"/>
  <c r="V189" i="7"/>
  <c r="H173" i="7"/>
  <c r="W50" i="7"/>
  <c r="M126" i="7"/>
  <c r="M91" i="7"/>
  <c r="H108" i="7"/>
  <c r="L181" i="7"/>
  <c r="M181" i="7" s="1"/>
  <c r="L184" i="7"/>
  <c r="H51" i="7"/>
  <c r="H5" i="7"/>
  <c r="H174" i="7"/>
  <c r="M47" i="7"/>
  <c r="H60" i="7"/>
  <c r="H144" i="7"/>
  <c r="W63" i="7"/>
  <c r="T2" i="7"/>
  <c r="U2" i="7" s="1"/>
  <c r="H16" i="7"/>
  <c r="H149" i="7"/>
  <c r="H73" i="7"/>
  <c r="R14" i="7"/>
  <c r="G185" i="7"/>
  <c r="G7" i="7"/>
  <c r="H46" i="7"/>
  <c r="R50" i="7"/>
  <c r="G37" i="7"/>
  <c r="H37" i="7" s="1"/>
  <c r="G123" i="7"/>
  <c r="H124" i="7" s="1"/>
  <c r="M16" i="7"/>
  <c r="R148" i="7"/>
  <c r="L191" i="7"/>
  <c r="L142" i="7"/>
  <c r="Q77" i="7"/>
  <c r="R77" i="7" s="1"/>
  <c r="Q187" i="7"/>
  <c r="V42" i="7"/>
  <c r="W42" i="7" s="1"/>
  <c r="V183" i="7"/>
  <c r="M171" i="7"/>
  <c r="M147" i="7"/>
  <c r="H59" i="7"/>
  <c r="W14" i="7"/>
  <c r="W110" i="7"/>
  <c r="R169" i="7"/>
  <c r="M98" i="7"/>
  <c r="M63" i="7"/>
  <c r="M148" i="7"/>
  <c r="R97" i="7"/>
  <c r="R18" i="7"/>
  <c r="W171" i="7"/>
  <c r="R174" i="7"/>
  <c r="W100" i="7"/>
  <c r="R41" i="7"/>
  <c r="H87" i="7"/>
  <c r="H15" i="7"/>
  <c r="W163" i="7"/>
  <c r="H168" i="7"/>
  <c r="W147" i="7"/>
  <c r="W114" i="7"/>
  <c r="Q89" i="7"/>
  <c r="R89" i="7" s="1"/>
  <c r="Q190" i="7"/>
  <c r="V142" i="7"/>
  <c r="W142" i="7" s="1"/>
  <c r="V191" i="7"/>
  <c r="W18" i="7"/>
  <c r="W41" i="7"/>
  <c r="R101" i="7"/>
  <c r="R61" i="7"/>
  <c r="R112" i="7"/>
  <c r="M129" i="7"/>
  <c r="M118" i="7"/>
  <c r="W118" i="7"/>
  <c r="W173" i="7"/>
  <c r="W79" i="7"/>
  <c r="Q37" i="7"/>
  <c r="R37" i="7" s="1"/>
  <c r="Q123" i="7"/>
  <c r="R123" i="7" s="1"/>
  <c r="W175" i="7"/>
  <c r="W158" i="7"/>
  <c r="H146" i="7"/>
  <c r="M17" i="7"/>
  <c r="H136" i="7"/>
  <c r="H137" i="7"/>
  <c r="H70" i="7"/>
  <c r="G191" i="7"/>
  <c r="G142" i="7"/>
  <c r="H142" i="7" s="1"/>
  <c r="R146" i="7"/>
  <c r="W86" i="7"/>
  <c r="G38" i="7"/>
  <c r="G154" i="7"/>
  <c r="H154" i="7" s="1"/>
  <c r="M92" i="7"/>
  <c r="M32" i="7"/>
  <c r="L7" i="7"/>
  <c r="M8" i="7" s="1"/>
  <c r="L185" i="7"/>
  <c r="M119" i="7"/>
  <c r="H122" i="7"/>
  <c r="H55" i="7"/>
  <c r="M26" i="7"/>
  <c r="M122" i="7"/>
  <c r="H40" i="7"/>
  <c r="H109" i="7"/>
  <c r="M138" i="7"/>
  <c r="V66" i="7"/>
  <c r="W66" i="7" s="1"/>
  <c r="V192" i="7"/>
  <c r="R13" i="7"/>
  <c r="M170" i="7"/>
  <c r="W55" i="7"/>
  <c r="R170" i="7"/>
  <c r="W108" i="7"/>
  <c r="W19" i="7"/>
  <c r="H171" i="7"/>
  <c r="L89" i="7"/>
  <c r="M89" i="7" s="1"/>
  <c r="L190" i="7"/>
  <c r="M86" i="7"/>
  <c r="H121" i="7"/>
  <c r="H58" i="7"/>
  <c r="G33" i="7"/>
  <c r="H33" i="7" s="1"/>
  <c r="G3" i="7"/>
  <c r="H4" i="7" s="1"/>
  <c r="R132" i="7"/>
  <c r="R122" i="7"/>
  <c r="V133" i="7"/>
  <c r="W133" i="7" s="1"/>
  <c r="V186" i="7"/>
  <c r="W56" i="7"/>
  <c r="W52" i="7"/>
  <c r="H172" i="7"/>
  <c r="W45" i="7"/>
  <c r="H52" i="7"/>
  <c r="W125" i="7"/>
  <c r="R157" i="7"/>
  <c r="H91" i="7"/>
  <c r="M54" i="7"/>
  <c r="M55" i="7"/>
  <c r="L133" i="7"/>
  <c r="M133" i="7" s="1"/>
  <c r="L186" i="7"/>
  <c r="M128" i="7"/>
  <c r="L3" i="7"/>
  <c r="M4" i="7" s="1"/>
  <c r="L33" i="7"/>
  <c r="M33" i="7" s="1"/>
  <c r="W165" i="7"/>
  <c r="R16" i="7"/>
  <c r="W139" i="7"/>
  <c r="R70" i="7"/>
  <c r="W62" i="7"/>
  <c r="W156" i="7"/>
  <c r="W170" i="7"/>
  <c r="R64" i="7"/>
  <c r="R46" i="7"/>
  <c r="R171" i="7"/>
  <c r="R91" i="7"/>
  <c r="W180" i="7"/>
  <c r="R152" i="7"/>
  <c r="R110" i="7"/>
  <c r="H148" i="7"/>
  <c r="R80" i="7"/>
  <c r="W49" i="7"/>
  <c r="W145" i="7"/>
  <c r="W20" i="7"/>
  <c r="W16" i="7"/>
  <c r="W98" i="7"/>
  <c r="M178" i="7"/>
  <c r="L154" i="7"/>
  <c r="M154" i="7" s="1"/>
  <c r="L38" i="7"/>
  <c r="M39" i="7" s="1"/>
  <c r="L189" i="7"/>
  <c r="L94" i="7"/>
  <c r="M94" i="7" s="1"/>
  <c r="M40" i="7"/>
  <c r="H127" i="7"/>
  <c r="R5" i="7"/>
  <c r="H88" i="7"/>
  <c r="H82" i="7"/>
  <c r="H158" i="7"/>
  <c r="H36" i="7"/>
  <c r="H14" i="7"/>
  <c r="H135" i="7"/>
  <c r="H62" i="7"/>
  <c r="L77" i="7"/>
  <c r="M77" i="7" s="1"/>
  <c r="L187" i="7"/>
  <c r="H31" i="7"/>
  <c r="H68" i="7"/>
  <c r="M79" i="7"/>
  <c r="M175" i="7"/>
  <c r="M172" i="7"/>
  <c r="W135" i="7"/>
  <c r="M115" i="7"/>
  <c r="H118" i="7"/>
  <c r="H41" i="7"/>
  <c r="G186" i="7"/>
  <c r="G133" i="7"/>
  <c r="H133" i="7" s="1"/>
  <c r="H99" i="7"/>
  <c r="L75" i="7"/>
  <c r="M76" i="7" s="1"/>
  <c r="L188" i="7"/>
  <c r="M145" i="7"/>
  <c r="M139" i="7"/>
  <c r="H162" i="7"/>
  <c r="W126" i="7"/>
  <c r="V37" i="7"/>
  <c r="W37" i="7" s="1"/>
  <c r="V123" i="7"/>
  <c r="R22" i="7"/>
  <c r="R53" i="7"/>
  <c r="W130" i="7"/>
  <c r="W93" i="7"/>
  <c r="G66" i="7"/>
  <c r="H66" i="7" s="1"/>
  <c r="G192" i="7"/>
  <c r="W26" i="7"/>
  <c r="M141" i="7"/>
  <c r="W58" i="7"/>
  <c r="W167" i="7"/>
  <c r="W136" i="7"/>
  <c r="R98" i="7"/>
  <c r="R141" i="7"/>
  <c r="R176" i="7"/>
  <c r="R62" i="7"/>
  <c r="H50" i="7"/>
  <c r="H19" i="7"/>
  <c r="R131" i="7"/>
  <c r="H139" i="7"/>
  <c r="R58" i="7"/>
  <c r="R44" i="7"/>
  <c r="M169" i="7"/>
  <c r="M109" i="7"/>
  <c r="M15" i="7"/>
  <c r="M130" i="7"/>
  <c r="M136" i="7"/>
  <c r="M59" i="7"/>
  <c r="H17" i="7"/>
  <c r="H74" i="7"/>
  <c r="H26" i="7"/>
  <c r="M28" i="7"/>
  <c r="H54" i="7"/>
  <c r="M27" i="7"/>
  <c r="H176" i="7"/>
  <c r="M35" i="7"/>
  <c r="W115" i="7"/>
  <c r="H110" i="7"/>
  <c r="H111" i="7"/>
  <c r="H85" i="7"/>
  <c r="H169" i="7"/>
  <c r="M82" i="7"/>
  <c r="Q186" i="7"/>
  <c r="Q133" i="7"/>
  <c r="M150" i="7"/>
  <c r="M113" i="7"/>
  <c r="H147" i="7"/>
  <c r="M44" i="7"/>
  <c r="M6" i="7"/>
  <c r="M13" i="7"/>
  <c r="H151" i="7"/>
  <c r="R106" i="7"/>
  <c r="R116" i="7"/>
  <c r="R26" i="7"/>
  <c r="W64" i="7"/>
  <c r="R85" i="7"/>
  <c r="M166" i="7"/>
  <c r="L42" i="7"/>
  <c r="M42" i="7" s="1"/>
  <c r="L183" i="7"/>
  <c r="M183" i="7" s="1"/>
  <c r="W138" i="7"/>
  <c r="M151" i="7"/>
  <c r="M74" i="7"/>
  <c r="R52" i="7"/>
  <c r="R129" i="7"/>
  <c r="R88" i="7"/>
  <c r="V188" i="7"/>
  <c r="V75" i="7"/>
  <c r="W76" i="7" s="1"/>
  <c r="W91" i="7"/>
  <c r="H163" i="7"/>
  <c r="G183" i="7"/>
  <c r="G42" i="7"/>
  <c r="H42" i="7" s="1"/>
  <c r="W152" i="7"/>
  <c r="R43" i="7"/>
  <c r="H47" i="7"/>
  <c r="W30" i="7"/>
  <c r="R137" i="7"/>
  <c r="R144" i="7"/>
  <c r="H78" i="7"/>
  <c r="V187" i="7"/>
  <c r="V77" i="7"/>
  <c r="W77" i="7" s="1"/>
  <c r="Q94" i="7"/>
  <c r="R94" i="7" s="1"/>
  <c r="Q189" i="7"/>
  <c r="W140" i="7"/>
  <c r="R145" i="7"/>
  <c r="H166" i="7"/>
  <c r="M163" i="7"/>
  <c r="M64" i="7"/>
  <c r="H79" i="7"/>
  <c r="H22" i="7"/>
  <c r="H27" i="7"/>
  <c r="M58" i="7"/>
  <c r="R92" i="7"/>
  <c r="M99" i="7"/>
  <c r="R147" i="7"/>
  <c r="H64" i="7"/>
  <c r="H48" i="7"/>
  <c r="M52" i="7"/>
  <c r="H32" i="7"/>
  <c r="H103" i="7"/>
  <c r="W60" i="7"/>
  <c r="G188" i="7"/>
  <c r="G75" i="7"/>
  <c r="H76" i="7" s="1"/>
  <c r="M100" i="7"/>
  <c r="W71" i="7"/>
  <c r="R121" i="7"/>
  <c r="R102" i="7"/>
  <c r="R65" i="7"/>
  <c r="W29" i="7"/>
  <c r="M112" i="7"/>
  <c r="Q188" i="7"/>
  <c r="Q75" i="7"/>
  <c r="R75" i="7" s="1"/>
  <c r="R168" i="7"/>
  <c r="Q142" i="7"/>
  <c r="R142" i="7" s="1"/>
  <c r="Q191" i="7"/>
  <c r="R27" i="7"/>
  <c r="M22" i="7"/>
  <c r="H56" i="7"/>
  <c r="R139" i="7"/>
  <c r="R24" i="7"/>
  <c r="W46" i="7"/>
  <c r="M120" i="7"/>
  <c r="R82" i="7"/>
  <c r="R149" i="7"/>
  <c r="W160" i="7"/>
  <c r="R103" i="7"/>
  <c r="W31" i="7"/>
  <c r="W149" i="7"/>
  <c r="V184" i="7"/>
  <c r="V181" i="7"/>
  <c r="W181" i="7" s="1"/>
  <c r="R135" i="7"/>
  <c r="R113" i="7"/>
  <c r="W9" i="7"/>
  <c r="R172" i="7"/>
  <c r="W119" i="7"/>
  <c r="W32" i="7"/>
  <c r="R117" i="7"/>
  <c r="R150" i="7"/>
  <c r="M81" i="7"/>
  <c r="W157" i="7"/>
  <c r="M132" i="7"/>
  <c r="V190" i="7"/>
  <c r="V89" i="7"/>
  <c r="W89" i="7" s="1"/>
  <c r="R108" i="7"/>
  <c r="M105" i="7"/>
  <c r="M107" i="7"/>
  <c r="M48" i="7"/>
  <c r="R49" i="7"/>
  <c r="M25" i="7"/>
  <c r="M50" i="7"/>
  <c r="H130" i="7"/>
  <c r="M160" i="7"/>
  <c r="H63" i="7"/>
  <c r="M71" i="7"/>
  <c r="M103" i="7"/>
  <c r="R28" i="7"/>
  <c r="M135" i="7"/>
  <c r="M159" i="7"/>
  <c r="H12" i="7"/>
  <c r="M88" i="7"/>
  <c r="M84" i="7"/>
  <c r="W111" i="7"/>
  <c r="H106" i="7"/>
  <c r="R56" i="7"/>
  <c r="H13" i="7"/>
  <c r="G89" i="7"/>
  <c r="H89" i="7" s="1"/>
  <c r="G190" i="7"/>
  <c r="W24" i="7"/>
  <c r="H159" i="7"/>
  <c r="M176" i="7"/>
  <c r="H100" i="7"/>
  <c r="H178" i="7"/>
  <c r="M68" i="7"/>
  <c r="V38" i="7"/>
  <c r="V154" i="7"/>
  <c r="W154" i="7" s="1"/>
  <c r="W21" i="7"/>
  <c r="W174" i="7"/>
  <c r="H9" i="7"/>
  <c r="R11" i="7"/>
  <c r="M110" i="7"/>
  <c r="W82" i="7"/>
  <c r="H53" i="7"/>
  <c r="W54" i="7"/>
  <c r="W151" i="7"/>
  <c r="R128" i="7"/>
  <c r="W104" i="7"/>
  <c r="W22" i="7"/>
  <c r="Q38" i="7"/>
  <c r="Q154" i="7"/>
  <c r="R154" i="7" s="1"/>
  <c r="W23" i="7"/>
  <c r="R55" i="7"/>
  <c r="H83" i="7"/>
  <c r="W105" i="7"/>
  <c r="W87" i="7"/>
  <c r="R153" i="7"/>
  <c r="H93" i="7"/>
  <c r="W109" i="7"/>
  <c r="R15" i="7"/>
  <c r="W176" i="7"/>
  <c r="R158" i="7"/>
  <c r="H30" i="7"/>
  <c r="Q33" i="7"/>
  <c r="R33" i="7" s="1"/>
  <c r="Q3" i="7"/>
  <c r="R3" i="7" s="1"/>
  <c r="W6" i="7"/>
  <c r="R35" i="7"/>
  <c r="W101" i="7"/>
  <c r="R6" i="7"/>
  <c r="W127" i="7"/>
  <c r="W97" i="7"/>
  <c r="H160" i="7"/>
  <c r="W72" i="7"/>
  <c r="R178" i="7"/>
  <c r="R161" i="7"/>
  <c r="R126" i="7"/>
  <c r="M173" i="7"/>
  <c r="M87" i="7"/>
  <c r="G189" i="7"/>
  <c r="H189" i="7" s="1"/>
  <c r="G94" i="7"/>
  <c r="H94" i="7" s="1"/>
  <c r="H145" i="7"/>
  <c r="H128" i="7"/>
  <c r="M11" i="7"/>
  <c r="W146" i="7"/>
  <c r="H132" i="7"/>
  <c r="H86" i="7"/>
  <c r="Q66" i="7"/>
  <c r="R66" i="7" s="1"/>
  <c r="Q192" i="7"/>
  <c r="M61" i="7"/>
  <c r="R164" i="7"/>
  <c r="W27" i="7"/>
  <c r="R179" i="7"/>
  <c r="G184" i="7"/>
  <c r="G181" i="7"/>
  <c r="H181" i="7" s="1"/>
  <c r="H115" i="7"/>
  <c r="H28" i="7"/>
  <c r="L192" i="7"/>
  <c r="L66" i="7"/>
  <c r="M66" i="7" s="1"/>
  <c r="H156" i="7"/>
  <c r="H112" i="7"/>
  <c r="M97" i="7"/>
  <c r="H170" i="7"/>
  <c r="M29" i="7"/>
  <c r="C59" i="7"/>
  <c r="C159" i="7"/>
  <c r="C23" i="7"/>
  <c r="C153" i="7"/>
  <c r="C68" i="7"/>
  <c r="C127" i="7"/>
  <c r="C14" i="7"/>
  <c r="C13" i="7"/>
  <c r="C169" i="7"/>
  <c r="C116" i="7"/>
  <c r="C25" i="7"/>
  <c r="C129" i="7"/>
  <c r="C32" i="7"/>
  <c r="C56" i="7"/>
  <c r="C145" i="7"/>
  <c r="C144" i="7"/>
  <c r="C101" i="7"/>
  <c r="C80" i="7"/>
  <c r="C131" i="7"/>
  <c r="C20" i="7"/>
  <c r="C73" i="7"/>
  <c r="C102" i="7"/>
  <c r="C164" i="7"/>
  <c r="C54" i="7"/>
  <c r="C72" i="7"/>
  <c r="C163" i="7"/>
  <c r="C36" i="7"/>
  <c r="C161" i="7"/>
  <c r="C107" i="7"/>
  <c r="C113" i="7"/>
  <c r="C44" i="7"/>
  <c r="C150" i="7"/>
  <c r="C79" i="7"/>
  <c r="C61" i="7"/>
  <c r="C157" i="7"/>
  <c r="C149" i="7"/>
  <c r="C65" i="7"/>
  <c r="C87" i="7"/>
  <c r="C40" i="7"/>
  <c r="C167" i="7"/>
  <c r="C27" i="7"/>
  <c r="C47" i="7"/>
  <c r="C82" i="7"/>
  <c r="C50" i="7"/>
  <c r="C110" i="7"/>
  <c r="C18" i="7"/>
  <c r="C103" i="7"/>
  <c r="C174" i="7"/>
  <c r="C91" i="7"/>
  <c r="C5" i="7"/>
  <c r="C165" i="7"/>
  <c r="C179" i="7"/>
  <c r="C114" i="7"/>
  <c r="C138" i="7"/>
  <c r="C57" i="7"/>
  <c r="C46" i="7"/>
  <c r="C95" i="7"/>
  <c r="C81" i="7"/>
  <c r="C41" i="7"/>
  <c r="C121" i="7"/>
  <c r="C158" i="7"/>
  <c r="C99" i="7"/>
  <c r="C22" i="7"/>
  <c r="C45" i="7"/>
  <c r="C109" i="7"/>
  <c r="C88" i="7"/>
  <c r="C62" i="7"/>
  <c r="C30" i="7"/>
  <c r="C132" i="7"/>
  <c r="C52" i="7"/>
  <c r="C146" i="7"/>
  <c r="C137" i="7"/>
  <c r="C16" i="7"/>
  <c r="C71" i="7"/>
  <c r="C84" i="7"/>
  <c r="C172" i="7"/>
  <c r="C104" i="7"/>
  <c r="C105" i="7"/>
  <c r="C9" i="7"/>
  <c r="C168" i="7"/>
  <c r="C97" i="7"/>
  <c r="C119" i="7"/>
  <c r="C63" i="7"/>
  <c r="C135" i="7"/>
  <c r="C177" i="7"/>
  <c r="C11" i="7"/>
  <c r="C93" i="7"/>
  <c r="C69" i="7"/>
  <c r="C151" i="7"/>
  <c r="C147" i="7"/>
  <c r="C180" i="7"/>
  <c r="C139" i="7"/>
  <c r="C83" i="7"/>
  <c r="C118" i="7"/>
  <c r="C96" i="7"/>
  <c r="C55" i="7"/>
  <c r="C19" i="7"/>
  <c r="C166" i="7"/>
  <c r="C152" i="7"/>
  <c r="C126" i="7"/>
  <c r="C49" i="7"/>
  <c r="C178" i="7"/>
  <c r="C60" i="7"/>
  <c r="C74" i="7"/>
  <c r="C85" i="7"/>
  <c r="C173" i="7"/>
  <c r="C53" i="7"/>
  <c r="C48" i="7"/>
  <c r="C160" i="7"/>
  <c r="C17" i="7"/>
  <c r="C10" i="7"/>
  <c r="C176" i="7"/>
  <c r="C111" i="7"/>
  <c r="C171" i="7"/>
  <c r="C115" i="7"/>
  <c r="C156" i="7"/>
  <c r="C125" i="7"/>
  <c r="C26" i="7"/>
  <c r="C21" i="7"/>
  <c r="C136" i="7"/>
  <c r="C141" i="7"/>
  <c r="C100" i="7"/>
  <c r="C94" i="7"/>
  <c r="C130" i="7"/>
  <c r="C112" i="7"/>
  <c r="C86" i="7"/>
  <c r="C92" i="7"/>
  <c r="C6" i="7"/>
  <c r="C140" i="7"/>
  <c r="C28" i="7"/>
  <c r="C162" i="7"/>
  <c r="C15" i="7"/>
  <c r="C35" i="7"/>
  <c r="C70" i="7"/>
  <c r="C108" i="7"/>
  <c r="C31" i="7"/>
  <c r="C12" i="7"/>
  <c r="C122" i="7"/>
  <c r="C175" i="7"/>
  <c r="C24" i="7"/>
  <c r="C51" i="7"/>
  <c r="C98" i="7"/>
  <c r="C170" i="7"/>
  <c r="C117" i="7"/>
  <c r="C148" i="7"/>
  <c r="C64" i="7"/>
  <c r="C29" i="7"/>
  <c r="C120" i="7"/>
  <c r="C106" i="7"/>
  <c r="C58" i="7"/>
  <c r="B37" i="7"/>
  <c r="B123" i="7"/>
  <c r="B192" i="7"/>
  <c r="B66" i="7"/>
  <c r="B191" i="7"/>
  <c r="B142" i="7"/>
  <c r="B185" i="7"/>
  <c r="B7" i="7"/>
  <c r="B77" i="7"/>
  <c r="B187" i="7"/>
  <c r="B33" i="7"/>
  <c r="B3" i="7"/>
  <c r="B133" i="7"/>
  <c r="B186" i="7"/>
  <c r="B181" i="7"/>
  <c r="B184" i="7"/>
  <c r="B183" i="7"/>
  <c r="B42" i="7"/>
  <c r="B188" i="7"/>
  <c r="B75" i="7"/>
  <c r="B89" i="7"/>
  <c r="B190" i="7"/>
  <c r="B38" i="7"/>
  <c r="B154" i="7"/>
  <c r="AA16" i="8" l="1"/>
  <c r="AB11" i="8"/>
  <c r="AA13" i="8"/>
  <c r="AB8" i="8"/>
  <c r="AA14" i="8"/>
  <c r="AB9" i="8"/>
  <c r="AA15" i="8"/>
  <c r="AB10" i="8"/>
  <c r="AA12" i="8"/>
  <c r="AB7" i="8"/>
  <c r="Y171" i="8"/>
  <c r="Z171" i="8" s="1"/>
  <c r="Y72" i="8"/>
  <c r="Z72" i="8" s="1"/>
  <c r="Y95" i="8"/>
  <c r="Z95" i="8" s="1"/>
  <c r="Y127" i="8"/>
  <c r="Z127" i="8" s="1"/>
  <c r="Y140" i="8"/>
  <c r="Z140" i="8" s="1"/>
  <c r="Y112" i="8"/>
  <c r="Z112" i="8" s="1"/>
  <c r="Y104" i="8"/>
  <c r="Z104" i="8" s="1"/>
  <c r="Y59" i="8"/>
  <c r="Z59" i="8" s="1"/>
  <c r="Y109" i="8"/>
  <c r="Z109" i="8" s="1"/>
  <c r="Y144" i="8"/>
  <c r="Z144" i="8" s="1"/>
  <c r="Y164" i="8"/>
  <c r="Z164" i="8" s="1"/>
  <c r="Y119" i="8"/>
  <c r="Z119" i="8" s="1"/>
  <c r="Y169" i="8"/>
  <c r="Z169" i="8" s="1"/>
  <c r="Y124" i="8"/>
  <c r="Z124" i="8" s="1"/>
  <c r="Y179" i="8"/>
  <c r="Z179" i="8" s="1"/>
  <c r="Y89" i="8"/>
  <c r="Z89" i="8" s="1"/>
  <c r="Y74" i="8"/>
  <c r="Z74" i="8" s="1"/>
  <c r="Y149" i="8"/>
  <c r="Z149" i="8" s="1"/>
  <c r="Y139" i="8"/>
  <c r="Z139" i="8" s="1"/>
  <c r="Y69" i="8"/>
  <c r="Z69" i="8" s="1"/>
  <c r="Y134" i="8"/>
  <c r="Z134" i="8" s="1"/>
  <c r="Y129" i="8"/>
  <c r="Z129" i="8" s="1"/>
  <c r="Y114" i="8"/>
  <c r="Z114" i="8" s="1"/>
  <c r="Y99" i="8"/>
  <c r="Z99" i="8" s="1"/>
  <c r="Y174" i="8"/>
  <c r="Z174" i="8" s="1"/>
  <c r="Y94" i="8"/>
  <c r="Z94" i="8" s="1"/>
  <c r="Y159" i="8"/>
  <c r="Z159" i="8" s="1"/>
  <c r="Y154" i="8"/>
  <c r="Z154" i="8" s="1"/>
  <c r="Y84" i="8"/>
  <c r="Z84" i="8" s="1"/>
  <c r="Y64" i="8"/>
  <c r="Z64" i="8" s="1"/>
  <c r="Y79" i="8"/>
  <c r="Z79" i="8" s="1"/>
  <c r="Y153" i="8"/>
  <c r="Z153" i="8" s="1"/>
  <c r="Y98" i="8"/>
  <c r="Z98" i="8" s="1"/>
  <c r="Y78" i="8"/>
  <c r="Z78" i="8" s="1"/>
  <c r="Y158" i="8"/>
  <c r="Z158" i="8" s="1"/>
  <c r="Y58" i="8"/>
  <c r="Z58" i="8" s="1"/>
  <c r="Y63" i="8"/>
  <c r="Z63" i="8" s="1"/>
  <c r="Y103" i="8"/>
  <c r="Z103" i="8" s="1"/>
  <c r="Y118" i="8"/>
  <c r="Z118" i="8" s="1"/>
  <c r="Y108" i="8"/>
  <c r="Z108" i="8" s="1"/>
  <c r="Y123" i="8"/>
  <c r="Z123" i="8" s="1"/>
  <c r="Y163" i="8"/>
  <c r="Z163" i="8" s="1"/>
  <c r="Y178" i="8"/>
  <c r="Z178" i="8" s="1"/>
  <c r="Y168" i="8"/>
  <c r="Z168" i="8" s="1"/>
  <c r="Y88" i="8"/>
  <c r="Z88" i="8" s="1"/>
  <c r="Y68" i="8"/>
  <c r="Z68" i="8" s="1"/>
  <c r="Y148" i="8"/>
  <c r="Z148" i="8" s="1"/>
  <c r="Y93" i="8"/>
  <c r="Z93" i="8" s="1"/>
  <c r="Y138" i="8"/>
  <c r="Z138" i="8" s="1"/>
  <c r="Y128" i="8"/>
  <c r="Z128" i="8" s="1"/>
  <c r="Y83" i="8"/>
  <c r="Z83" i="8" s="1"/>
  <c r="Y73" i="8"/>
  <c r="Z73" i="8" s="1"/>
  <c r="Y143" i="8"/>
  <c r="Z143" i="8" s="1"/>
  <c r="Y133" i="8"/>
  <c r="Z133" i="8" s="1"/>
  <c r="Y113" i="8"/>
  <c r="Z113" i="8" s="1"/>
  <c r="Y173" i="8"/>
  <c r="Z173" i="8" s="1"/>
  <c r="Y160" i="8"/>
  <c r="Z160" i="8" s="1"/>
  <c r="Y180" i="8"/>
  <c r="Z180" i="8" s="1"/>
  <c r="Y80" i="8"/>
  <c r="Z80" i="8" s="1"/>
  <c r="Y67" i="8"/>
  <c r="Z67" i="8" s="1"/>
  <c r="Y147" i="8"/>
  <c r="Z147" i="8" s="1"/>
  <c r="Y175" i="8"/>
  <c r="Z175" i="8" s="1"/>
  <c r="Y100" i="8"/>
  <c r="Z100" i="8" s="1"/>
  <c r="Y120" i="8"/>
  <c r="Z120" i="8" s="1"/>
  <c r="Y166" i="8"/>
  <c r="Z166" i="8" s="1"/>
  <c r="Y87" i="8"/>
  <c r="Z87" i="8" s="1"/>
  <c r="Y177" i="8"/>
  <c r="Z177" i="8" s="1"/>
  <c r="Y115" i="8"/>
  <c r="Z115" i="8" s="1"/>
  <c r="Y135" i="8"/>
  <c r="Z135" i="8" s="1"/>
  <c r="Y60" i="8"/>
  <c r="Z60" i="8" s="1"/>
  <c r="Y130" i="8"/>
  <c r="Z130" i="8" s="1"/>
  <c r="Y162" i="8"/>
  <c r="Z162" i="8" s="1"/>
  <c r="Y117" i="8"/>
  <c r="Z117" i="8" s="1"/>
  <c r="Y75" i="8"/>
  <c r="Z75" i="8" s="1"/>
  <c r="Y70" i="8"/>
  <c r="Z70" i="8" s="1"/>
  <c r="Y102" i="8"/>
  <c r="Z102" i="8" s="1"/>
  <c r="Y57" i="8"/>
  <c r="Z57" i="8" s="1"/>
  <c r="Y150" i="8"/>
  <c r="Z150" i="8" s="1"/>
  <c r="Y122" i="8"/>
  <c r="Z122" i="8" s="1"/>
  <c r="Y152" i="8"/>
  <c r="Z152" i="8" s="1"/>
  <c r="Y90" i="8"/>
  <c r="Z90" i="8" s="1"/>
  <c r="Y170" i="8"/>
  <c r="Z170" i="8" s="1"/>
  <c r="Y137" i="8"/>
  <c r="Z137" i="8" s="1"/>
  <c r="Y62" i="8"/>
  <c r="Z62" i="8" s="1"/>
  <c r="Y167" i="8"/>
  <c r="Z167" i="8" s="1"/>
  <c r="Y92" i="8"/>
  <c r="Z92" i="8" s="1"/>
  <c r="Y110" i="8"/>
  <c r="Z110" i="8" s="1"/>
  <c r="Y165" i="8"/>
  <c r="Z165" i="8" s="1"/>
  <c r="Y161" i="8"/>
  <c r="Z161" i="8" s="1"/>
  <c r="Y77" i="8"/>
  <c r="Z77" i="8" s="1"/>
  <c r="Y157" i="8"/>
  <c r="Z157" i="8" s="1"/>
  <c r="Y107" i="8"/>
  <c r="Z107" i="8" s="1"/>
  <c r="Y105" i="8"/>
  <c r="Z105" i="8" s="1"/>
  <c r="Y181" i="8"/>
  <c r="Z181" i="8" s="1"/>
  <c r="Y176" i="8"/>
  <c r="Z176" i="8" s="1"/>
  <c r="Y97" i="8"/>
  <c r="Z97" i="8" s="1"/>
  <c r="Y125" i="8"/>
  <c r="Z125" i="8" s="1"/>
  <c r="Y145" i="8"/>
  <c r="Z145" i="8" s="1"/>
  <c r="Y142" i="8"/>
  <c r="Z142" i="8" s="1"/>
  <c r="Y65" i="8"/>
  <c r="Z65" i="8" s="1"/>
  <c r="Y85" i="8"/>
  <c r="Z85" i="8" s="1"/>
  <c r="Y155" i="8"/>
  <c r="Z155" i="8" s="1"/>
  <c r="Y172" i="8"/>
  <c r="Z172" i="8" s="1"/>
  <c r="Y132" i="8"/>
  <c r="Z132" i="8" s="1"/>
  <c r="Y82" i="8"/>
  <c r="Z82" i="8" s="1"/>
  <c r="W161" i="8"/>
  <c r="X64" i="8"/>
  <c r="X78" i="8"/>
  <c r="X171" i="8"/>
  <c r="X67" i="8"/>
  <c r="X80" i="8"/>
  <c r="X163" i="8"/>
  <c r="W177" i="8"/>
  <c r="X184" i="8"/>
  <c r="X162" i="8"/>
  <c r="X62" i="8"/>
  <c r="W158" i="8"/>
  <c r="X72" i="8"/>
  <c r="X176" i="8"/>
  <c r="X69" i="8"/>
  <c r="W58" i="8"/>
  <c r="X83" i="8"/>
  <c r="X63" i="8"/>
  <c r="X68" i="8"/>
  <c r="W60" i="8"/>
  <c r="X85" i="8"/>
  <c r="N161" i="8"/>
  <c r="X186" i="8"/>
  <c r="X73" i="8"/>
  <c r="N57" i="8"/>
  <c r="X82" i="8"/>
  <c r="N181" i="8"/>
  <c r="N180" i="8"/>
  <c r="W59" i="8"/>
  <c r="X84" i="8"/>
  <c r="N158" i="8"/>
  <c r="X183" i="8"/>
  <c r="N177" i="8"/>
  <c r="X172" i="8"/>
  <c r="X167" i="8"/>
  <c r="X70" i="8"/>
  <c r="N178" i="8"/>
  <c r="N179" i="8"/>
  <c r="N157" i="8"/>
  <c r="X182" i="8"/>
  <c r="X177" i="8"/>
  <c r="X75" i="8"/>
  <c r="X181" i="8"/>
  <c r="X74" i="8"/>
  <c r="X185" i="8"/>
  <c r="X166" i="8"/>
  <c r="X77" i="8"/>
  <c r="X178" i="8"/>
  <c r="X173" i="8"/>
  <c r="X65" i="8"/>
  <c r="X79" i="8"/>
  <c r="X168" i="8"/>
  <c r="N59" i="8"/>
  <c r="R179" i="8"/>
  <c r="N58" i="8"/>
  <c r="W178" i="8"/>
  <c r="W62" i="8"/>
  <c r="R57" i="8"/>
  <c r="S57" i="8"/>
  <c r="O57" i="8"/>
  <c r="T57" i="8"/>
  <c r="Q57" i="8"/>
  <c r="U57" i="8"/>
  <c r="P57" i="8"/>
  <c r="Q179" i="8"/>
  <c r="U179" i="8"/>
  <c r="O179" i="8"/>
  <c r="P179" i="8"/>
  <c r="S179" i="8"/>
  <c r="T179" i="8"/>
  <c r="S180" i="8"/>
  <c r="T180" i="8"/>
  <c r="O180" i="8"/>
  <c r="P180" i="8"/>
  <c r="Q180" i="8"/>
  <c r="R180" i="8"/>
  <c r="U180" i="8"/>
  <c r="V184" i="8"/>
  <c r="V185" i="8"/>
  <c r="Y805" i="8" s="1"/>
  <c r="Z805" i="8" s="1"/>
  <c r="V186" i="8"/>
  <c r="Y471" i="8" s="1"/>
  <c r="Z471" i="8" s="1"/>
  <c r="W180" i="8"/>
  <c r="T181" i="8"/>
  <c r="P181" i="8"/>
  <c r="Q181" i="8"/>
  <c r="U181" i="8"/>
  <c r="S181" i="8"/>
  <c r="O181" i="8"/>
  <c r="R181" i="8"/>
  <c r="W57" i="8"/>
  <c r="W162" i="8"/>
  <c r="P157" i="8"/>
  <c r="T157" i="8"/>
  <c r="Q157" i="8"/>
  <c r="S157" i="8"/>
  <c r="U157" i="8"/>
  <c r="R157" i="8"/>
  <c r="O157" i="8"/>
  <c r="W157" i="8"/>
  <c r="U178" i="8"/>
  <c r="R178" i="8"/>
  <c r="S178" i="8"/>
  <c r="T178" i="8"/>
  <c r="O178" i="8"/>
  <c r="Q178" i="8"/>
  <c r="P178" i="8"/>
  <c r="V183" i="8"/>
  <c r="W163" i="8"/>
  <c r="U158" i="8"/>
  <c r="R158" i="8"/>
  <c r="S158" i="8"/>
  <c r="Q158" i="8"/>
  <c r="O158" i="8"/>
  <c r="P158" i="8"/>
  <c r="T158" i="8"/>
  <c r="W63" i="8"/>
  <c r="R58" i="8"/>
  <c r="P58" i="8"/>
  <c r="Q58" i="8"/>
  <c r="S58" i="8"/>
  <c r="O58" i="8"/>
  <c r="T58" i="8"/>
  <c r="U58" i="8"/>
  <c r="R177" i="8"/>
  <c r="S177" i="8"/>
  <c r="T177" i="8"/>
  <c r="O177" i="8"/>
  <c r="U177" i="8"/>
  <c r="P177" i="8"/>
  <c r="Q177" i="8"/>
  <c r="W65" i="8"/>
  <c r="P60" i="8"/>
  <c r="R60" i="8"/>
  <c r="S60" i="8"/>
  <c r="T60" i="8"/>
  <c r="U60" i="8"/>
  <c r="O60" i="8"/>
  <c r="Q60" i="8"/>
  <c r="W179" i="8"/>
  <c r="W181" i="8"/>
  <c r="V182" i="8"/>
  <c r="N60" i="8"/>
  <c r="W64" i="8"/>
  <c r="U59" i="8"/>
  <c r="Q59" i="8"/>
  <c r="R59" i="8"/>
  <c r="T59" i="8"/>
  <c r="P59" i="8"/>
  <c r="S59" i="8"/>
  <c r="O59" i="8"/>
  <c r="W166" i="8"/>
  <c r="P161" i="8"/>
  <c r="O161" i="8"/>
  <c r="R161" i="8"/>
  <c r="S161" i="8"/>
  <c r="U161" i="8"/>
  <c r="Q161" i="8"/>
  <c r="T161" i="8"/>
  <c r="W191" i="7"/>
  <c r="M34" i="7"/>
  <c r="H185" i="7"/>
  <c r="R186" i="7"/>
  <c r="H188" i="7"/>
  <c r="M90" i="7"/>
  <c r="W186" i="7"/>
  <c r="R76" i="7"/>
  <c r="H90" i="7"/>
  <c r="W78" i="7"/>
  <c r="H43" i="7"/>
  <c r="W34" i="7"/>
  <c r="W95" i="7"/>
  <c r="T149" i="7"/>
  <c r="U149" i="7" s="1"/>
  <c r="H143" i="7"/>
  <c r="T5" i="7"/>
  <c r="U5" i="7" s="1"/>
  <c r="W134" i="7"/>
  <c r="M185" i="7"/>
  <c r="T18" i="7"/>
  <c r="U18" i="7" s="1"/>
  <c r="T8" i="7"/>
  <c r="U8" i="7" s="1"/>
  <c r="T91" i="7"/>
  <c r="U91" i="7" s="1"/>
  <c r="T55" i="7"/>
  <c r="U55" i="7" s="1"/>
  <c r="T44" i="7"/>
  <c r="U44" i="7" s="1"/>
  <c r="H134" i="7"/>
  <c r="T9" i="7"/>
  <c r="U9" i="7" s="1"/>
  <c r="T6" i="7"/>
  <c r="U6" i="7" s="1"/>
  <c r="R67" i="7"/>
  <c r="T137" i="7"/>
  <c r="U137" i="7" s="1"/>
  <c r="R191" i="7"/>
  <c r="R189" i="7"/>
  <c r="M191" i="7"/>
  <c r="T32" i="7"/>
  <c r="U32" i="7" s="1"/>
  <c r="T58" i="7"/>
  <c r="U58" i="7" s="1"/>
  <c r="W90" i="7"/>
  <c r="T133" i="7"/>
  <c r="U133" i="7" s="1"/>
  <c r="T46" i="7"/>
  <c r="U46" i="7" s="1"/>
  <c r="R185" i="7"/>
  <c r="T103" i="7"/>
  <c r="U103" i="7" s="1"/>
  <c r="T117" i="7"/>
  <c r="U117" i="7" s="1"/>
  <c r="T52" i="7"/>
  <c r="U52" i="7" s="1"/>
  <c r="H95" i="7"/>
  <c r="M190" i="7"/>
  <c r="T42" i="7"/>
  <c r="U42" i="7" s="1"/>
  <c r="T112" i="7"/>
  <c r="U112" i="7" s="1"/>
  <c r="T34" i="7"/>
  <c r="U34" i="7" s="1"/>
  <c r="T146" i="7"/>
  <c r="U146" i="7" s="1"/>
  <c r="R4" i="7"/>
  <c r="T13" i="7"/>
  <c r="U13" i="7" s="1"/>
  <c r="M95" i="7"/>
  <c r="M188" i="7"/>
  <c r="T33" i="7"/>
  <c r="U33" i="7" s="1"/>
  <c r="T4" i="7"/>
  <c r="U4" i="7" s="1"/>
  <c r="T22" i="7"/>
  <c r="U22" i="7" s="1"/>
  <c r="T48" i="7"/>
  <c r="U48" i="7" s="1"/>
  <c r="R124" i="7"/>
  <c r="T26" i="7"/>
  <c r="U26" i="7" s="1"/>
  <c r="T3" i="7"/>
  <c r="U3" i="7" s="1"/>
  <c r="T30" i="7"/>
  <c r="U30" i="7" s="1"/>
  <c r="W188" i="7"/>
  <c r="R34" i="7"/>
  <c r="T15" i="7"/>
  <c r="U15" i="7" s="1"/>
  <c r="T68" i="7"/>
  <c r="U68" i="7" s="1"/>
  <c r="T10" i="7"/>
  <c r="U10" i="7" s="1"/>
  <c r="H7" i="7"/>
  <c r="M192" i="7"/>
  <c r="AJ5" i="7"/>
  <c r="T179" i="7"/>
  <c r="U179" i="7" s="1"/>
  <c r="T183" i="7"/>
  <c r="U183" i="7" s="1"/>
  <c r="M186" i="7"/>
  <c r="T123" i="7"/>
  <c r="U123" i="7" s="1"/>
  <c r="T164" i="7"/>
  <c r="U164" i="7" s="1"/>
  <c r="T168" i="7"/>
  <c r="U168" i="7" s="1"/>
  <c r="T178" i="7"/>
  <c r="U178" i="7" s="1"/>
  <c r="T125" i="7"/>
  <c r="U125" i="7" s="1"/>
  <c r="T148" i="7"/>
  <c r="U148" i="7" s="1"/>
  <c r="T121" i="7"/>
  <c r="U121" i="7" s="1"/>
  <c r="T141" i="7"/>
  <c r="U141" i="7" s="1"/>
  <c r="T101" i="7"/>
  <c r="U101" i="7" s="1"/>
  <c r="W38" i="7"/>
  <c r="H34" i="7"/>
  <c r="H192" i="7"/>
  <c r="AJ4" i="7"/>
  <c r="T16" i="7"/>
  <c r="U16" i="7" s="1"/>
  <c r="H183" i="7"/>
  <c r="R187" i="7"/>
  <c r="T97" i="7"/>
  <c r="U97" i="7" s="1"/>
  <c r="T11" i="7"/>
  <c r="U11" i="7" s="1"/>
  <c r="T109" i="7"/>
  <c r="U109" i="7" s="1"/>
  <c r="S3" i="7"/>
  <c r="H123" i="7"/>
  <c r="T57" i="7"/>
  <c r="U57" i="7" s="1"/>
  <c r="M155" i="7"/>
  <c r="R155" i="7"/>
  <c r="T84" i="7"/>
  <c r="U84" i="7" s="1"/>
  <c r="T21" i="7"/>
  <c r="U21" i="7" s="1"/>
  <c r="T155" i="7"/>
  <c r="U155" i="7" s="1"/>
  <c r="T151" i="7"/>
  <c r="U151" i="7" s="1"/>
  <c r="M78" i="7"/>
  <c r="H184" i="7"/>
  <c r="W190" i="7"/>
  <c r="W43" i="7"/>
  <c r="H182" i="7"/>
  <c r="W155" i="7"/>
  <c r="W67" i="7"/>
  <c r="T158" i="7"/>
  <c r="U158" i="7" s="1"/>
  <c r="T60" i="7"/>
  <c r="U60" i="7" s="1"/>
  <c r="T59" i="7"/>
  <c r="U59" i="7" s="1"/>
  <c r="T160" i="7"/>
  <c r="U160" i="7" s="1"/>
  <c r="T100" i="7"/>
  <c r="U100" i="7" s="1"/>
  <c r="T126" i="7"/>
  <c r="U126" i="7" s="1"/>
  <c r="T14" i="7"/>
  <c r="U14" i="7" s="1"/>
  <c r="T132" i="7"/>
  <c r="U132" i="7" s="1"/>
  <c r="T66" i="7"/>
  <c r="U66" i="7" s="1"/>
  <c r="T61" i="7"/>
  <c r="U61" i="7" s="1"/>
  <c r="T56" i="7"/>
  <c r="U56" i="7" s="1"/>
  <c r="T54" i="7"/>
  <c r="U54" i="7" s="1"/>
  <c r="T94" i="7"/>
  <c r="U94" i="7" s="1"/>
  <c r="T139" i="7"/>
  <c r="U139" i="7" s="1"/>
  <c r="T185" i="7"/>
  <c r="U185" i="7" s="1"/>
  <c r="T41" i="7"/>
  <c r="U41" i="7" s="1"/>
  <c r="W185" i="7"/>
  <c r="R90" i="7"/>
  <c r="M7" i="7"/>
  <c r="T184" i="7"/>
  <c r="U184" i="7" s="1"/>
  <c r="T182" i="7"/>
  <c r="U182" i="7" s="1"/>
  <c r="T181" i="7"/>
  <c r="U181" i="7" s="1"/>
  <c r="T92" i="7"/>
  <c r="U92" i="7" s="1"/>
  <c r="W123" i="7"/>
  <c r="R190" i="7"/>
  <c r="T83" i="7"/>
  <c r="U83" i="7" s="1"/>
  <c r="T114" i="7"/>
  <c r="U114" i="7" s="1"/>
  <c r="T105" i="7"/>
  <c r="U105" i="7" s="1"/>
  <c r="T143" i="7"/>
  <c r="U143" i="7" s="1"/>
  <c r="T152" i="7"/>
  <c r="U152" i="7" s="1"/>
  <c r="T166" i="7"/>
  <c r="U166" i="7" s="1"/>
  <c r="T67" i="7"/>
  <c r="U67" i="7" s="1"/>
  <c r="R143" i="7"/>
  <c r="H8" i="7"/>
  <c r="T144" i="7"/>
  <c r="U144" i="7" s="1"/>
  <c r="T74" i="7"/>
  <c r="U74" i="7" s="1"/>
  <c r="T49" i="7"/>
  <c r="U49" i="7" s="1"/>
  <c r="T135" i="7"/>
  <c r="U135" i="7" s="1"/>
  <c r="T134" i="7"/>
  <c r="U134" i="7" s="1"/>
  <c r="W187" i="7"/>
  <c r="M67" i="7"/>
  <c r="H38" i="7"/>
  <c r="T75" i="7"/>
  <c r="U75" i="7" s="1"/>
  <c r="T171" i="7"/>
  <c r="U171" i="7" s="1"/>
  <c r="T64" i="7"/>
  <c r="U64" i="7" s="1"/>
  <c r="T27" i="7"/>
  <c r="U27" i="7" s="1"/>
  <c r="T124" i="7"/>
  <c r="U124" i="7" s="1"/>
  <c r="T120" i="7"/>
  <c r="U120" i="7" s="1"/>
  <c r="T142" i="7"/>
  <c r="U142" i="7" s="1"/>
  <c r="T187" i="7"/>
  <c r="U187" i="7" s="1"/>
  <c r="T43" i="7"/>
  <c r="U43" i="7" s="1"/>
  <c r="T89" i="7"/>
  <c r="U89" i="7" s="1"/>
  <c r="R8" i="7"/>
  <c r="H39" i="7"/>
  <c r="T108" i="7"/>
  <c r="U108" i="7" s="1"/>
  <c r="T36" i="7"/>
  <c r="U36" i="7" s="1"/>
  <c r="T102" i="7"/>
  <c r="U102" i="7" s="1"/>
  <c r="T31" i="7"/>
  <c r="U31" i="7" s="1"/>
  <c r="M134" i="7"/>
  <c r="R95" i="7"/>
  <c r="H155" i="7"/>
  <c r="W192" i="7"/>
  <c r="AJ7" i="7"/>
  <c r="T192" i="7"/>
  <c r="U192" i="7" s="1"/>
  <c r="T80" i="7"/>
  <c r="U80" i="7" s="1"/>
  <c r="T191" i="7"/>
  <c r="U191" i="7" s="1"/>
  <c r="T110" i="7"/>
  <c r="U110" i="7" s="1"/>
  <c r="T87" i="7"/>
  <c r="U87" i="7" s="1"/>
  <c r="T118" i="7"/>
  <c r="U118" i="7" s="1"/>
  <c r="T65" i="7"/>
  <c r="U65" i="7" s="1"/>
  <c r="W39" i="7"/>
  <c r="T140" i="7"/>
  <c r="U140" i="7" s="1"/>
  <c r="T136" i="7"/>
  <c r="U136" i="7" s="1"/>
  <c r="T35" i="7"/>
  <c r="U35" i="7" s="1"/>
  <c r="T76" i="7"/>
  <c r="U76" i="7" s="1"/>
  <c r="T71" i="7"/>
  <c r="U71" i="7" s="1"/>
  <c r="T7" i="7"/>
  <c r="U7" i="7" s="1"/>
  <c r="W7" i="7"/>
  <c r="R78" i="7"/>
  <c r="H67" i="7"/>
  <c r="T20" i="7"/>
  <c r="U20" i="7" s="1"/>
  <c r="T128" i="7"/>
  <c r="U128" i="7" s="1"/>
  <c r="T170" i="7"/>
  <c r="U170" i="7" s="1"/>
  <c r="T116" i="7"/>
  <c r="U116" i="7" s="1"/>
  <c r="T73" i="7"/>
  <c r="U73" i="7" s="1"/>
  <c r="T96" i="7"/>
  <c r="U96" i="7" s="1"/>
  <c r="T177" i="7"/>
  <c r="U177" i="7" s="1"/>
  <c r="T111" i="7"/>
  <c r="U111" i="7" s="1"/>
  <c r="T47" i="7"/>
  <c r="U47" i="7" s="1"/>
  <c r="T45" i="7"/>
  <c r="U45" i="7" s="1"/>
  <c r="T39" i="7"/>
  <c r="U39" i="7" s="1"/>
  <c r="T38" i="7"/>
  <c r="U38" i="7" s="1"/>
  <c r="T82" i="7"/>
  <c r="U82" i="7" s="1"/>
  <c r="T127" i="7"/>
  <c r="U127" i="7" s="1"/>
  <c r="T173" i="7"/>
  <c r="U173" i="7" s="1"/>
  <c r="T29" i="7"/>
  <c r="U29" i="7" s="1"/>
  <c r="W75" i="7"/>
  <c r="P38" i="7"/>
  <c r="M38" i="7"/>
  <c r="M3" i="7"/>
  <c r="O62" i="7"/>
  <c r="P62" i="7" s="1"/>
  <c r="O16" i="7"/>
  <c r="P16" i="7" s="1"/>
  <c r="O160" i="7"/>
  <c r="P160" i="7" s="1"/>
  <c r="O115" i="7"/>
  <c r="P115" i="7" s="1"/>
  <c r="O95" i="7"/>
  <c r="P95" i="7" s="1"/>
  <c r="O96" i="7"/>
  <c r="P96" i="7" s="1"/>
  <c r="O85" i="7"/>
  <c r="P85" i="7" s="1"/>
  <c r="O114" i="7"/>
  <c r="P114" i="7" s="1"/>
  <c r="O179" i="7"/>
  <c r="P179" i="7" s="1"/>
  <c r="O59" i="7"/>
  <c r="P59" i="7" s="1"/>
  <c r="O185" i="7"/>
  <c r="P185" i="7" s="1"/>
  <c r="O190" i="7"/>
  <c r="P190" i="7" s="1"/>
  <c r="O83" i="7"/>
  <c r="P83" i="7" s="1"/>
  <c r="O69" i="7"/>
  <c r="P69" i="7" s="1"/>
  <c r="O153" i="7"/>
  <c r="P153" i="7" s="1"/>
  <c r="O186" i="7"/>
  <c r="P186" i="7" s="1"/>
  <c r="O7" i="7"/>
  <c r="P7" i="7" s="1"/>
  <c r="O178" i="7"/>
  <c r="P178" i="7" s="1"/>
  <c r="O99" i="7"/>
  <c r="P99" i="7" s="1"/>
  <c r="O75" i="7"/>
  <c r="P75" i="7" s="1"/>
  <c r="O44" i="7"/>
  <c r="P44" i="7" s="1"/>
  <c r="O74" i="7"/>
  <c r="P74" i="7" s="1"/>
  <c r="O28" i="7"/>
  <c r="P28" i="7" s="1"/>
  <c r="O172" i="7"/>
  <c r="P172" i="7" s="1"/>
  <c r="O127" i="7"/>
  <c r="P127" i="7" s="1"/>
  <c r="O111" i="7"/>
  <c r="P111" i="7" s="1"/>
  <c r="O113" i="7"/>
  <c r="P113" i="7" s="1"/>
  <c r="O102" i="7"/>
  <c r="P102" i="7" s="1"/>
  <c r="O135" i="7"/>
  <c r="P135" i="7" s="1"/>
  <c r="O10" i="7"/>
  <c r="P10" i="7" s="1"/>
  <c r="O82" i="7"/>
  <c r="P82" i="7" s="1"/>
  <c r="O25" i="7"/>
  <c r="P25" i="7" s="1"/>
  <c r="O35" i="7"/>
  <c r="P35" i="7" s="1"/>
  <c r="O132" i="7"/>
  <c r="P132" i="7" s="1"/>
  <c r="O141" i="7"/>
  <c r="P141" i="7" s="1"/>
  <c r="O36" i="7"/>
  <c r="P36" i="7" s="1"/>
  <c r="O106" i="7"/>
  <c r="P106" i="7" s="1"/>
  <c r="O98" i="7"/>
  <c r="P98" i="7" s="1"/>
  <c r="O52" i="7"/>
  <c r="P52" i="7" s="1"/>
  <c r="O151" i="7"/>
  <c r="P151" i="7" s="1"/>
  <c r="O143" i="7"/>
  <c r="P143" i="7" s="1"/>
  <c r="O144" i="7"/>
  <c r="P144" i="7" s="1"/>
  <c r="O133" i="7"/>
  <c r="P133" i="7" s="1"/>
  <c r="O123" i="7"/>
  <c r="P123" i="7" s="1"/>
  <c r="O90" i="7"/>
  <c r="P90" i="7" s="1"/>
  <c r="O42" i="7"/>
  <c r="P42" i="7" s="1"/>
  <c r="O165" i="7"/>
  <c r="P165" i="7" s="1"/>
  <c r="O86" i="7"/>
  <c r="P86" i="7" s="1"/>
  <c r="O40" i="7"/>
  <c r="P40" i="7" s="1"/>
  <c r="O184" i="7"/>
  <c r="P184" i="7" s="1"/>
  <c r="O139" i="7"/>
  <c r="P139" i="7" s="1"/>
  <c r="O128" i="7"/>
  <c r="P128" i="7" s="1"/>
  <c r="O129" i="7"/>
  <c r="P129" i="7" s="1"/>
  <c r="O118" i="7"/>
  <c r="P118" i="7" s="1"/>
  <c r="O155" i="7"/>
  <c r="P155" i="7" s="1"/>
  <c r="O30" i="7"/>
  <c r="P30" i="7" s="1"/>
  <c r="O104" i="7"/>
  <c r="P104" i="7" s="1"/>
  <c r="O60" i="7"/>
  <c r="P60" i="7" s="1"/>
  <c r="O66" i="7"/>
  <c r="P66" i="7" s="1"/>
  <c r="O174" i="7"/>
  <c r="P174" i="7" s="1"/>
  <c r="O12" i="7"/>
  <c r="P12" i="7" s="1"/>
  <c r="O105" i="7"/>
  <c r="P105" i="7" s="1"/>
  <c r="O3" i="7"/>
  <c r="P3" i="7" s="1"/>
  <c r="O53" i="7"/>
  <c r="P53" i="7" s="1"/>
  <c r="O134" i="7"/>
  <c r="P134" i="7" s="1"/>
  <c r="O88" i="7"/>
  <c r="P88" i="7" s="1"/>
  <c r="O43" i="7"/>
  <c r="P43" i="7" s="1"/>
  <c r="O187" i="7"/>
  <c r="P187" i="7" s="1"/>
  <c r="O191" i="7"/>
  <c r="P191" i="7" s="1"/>
  <c r="O192" i="7"/>
  <c r="P192" i="7" s="1"/>
  <c r="O181" i="7"/>
  <c r="P181" i="7" s="1"/>
  <c r="O51" i="7"/>
  <c r="P51" i="7" s="1"/>
  <c r="O117" i="7"/>
  <c r="P117" i="7" s="1"/>
  <c r="O188" i="7"/>
  <c r="P188" i="7" s="1"/>
  <c r="O189" i="7"/>
  <c r="P189" i="7" s="1"/>
  <c r="O183" i="7"/>
  <c r="P183" i="7" s="1"/>
  <c r="O78" i="7"/>
  <c r="P78" i="7" s="1"/>
  <c r="O58" i="7"/>
  <c r="P58" i="7" s="1"/>
  <c r="O109" i="7"/>
  <c r="P109" i="7" s="1"/>
  <c r="O146" i="7"/>
  <c r="P146" i="7" s="1"/>
  <c r="O100" i="7"/>
  <c r="P100" i="7" s="1"/>
  <c r="O55" i="7"/>
  <c r="P55" i="7" s="1"/>
  <c r="O15" i="7"/>
  <c r="P15" i="7" s="1"/>
  <c r="O17" i="7"/>
  <c r="P17" i="7" s="1"/>
  <c r="O6" i="7"/>
  <c r="P6" i="7" s="1"/>
  <c r="O8" i="7"/>
  <c r="P8" i="7" s="1"/>
  <c r="O72" i="7"/>
  <c r="P72" i="7" s="1"/>
  <c r="O138" i="7"/>
  <c r="P138" i="7" s="1"/>
  <c r="O23" i="7"/>
  <c r="P23" i="7" s="1"/>
  <c r="O34" i="7"/>
  <c r="P34" i="7" s="1"/>
  <c r="O24" i="7"/>
  <c r="P24" i="7" s="1"/>
  <c r="O5" i="7"/>
  <c r="P5" i="7" s="1"/>
  <c r="O147" i="7"/>
  <c r="P147" i="7" s="1"/>
  <c r="O107" i="7"/>
  <c r="P107" i="7" s="1"/>
  <c r="O110" i="7"/>
  <c r="P110" i="7" s="1"/>
  <c r="O19" i="7"/>
  <c r="P19" i="7" s="1"/>
  <c r="O159" i="7"/>
  <c r="P159" i="7" s="1"/>
  <c r="O150" i="7"/>
  <c r="P150" i="7" s="1"/>
  <c r="O73" i="7"/>
  <c r="P73" i="7" s="1"/>
  <c r="O125" i="7"/>
  <c r="P125" i="7" s="1"/>
  <c r="O84" i="7"/>
  <c r="P84" i="7" s="1"/>
  <c r="O46" i="7"/>
  <c r="P46" i="7" s="1"/>
  <c r="O14" i="7"/>
  <c r="P14" i="7" s="1"/>
  <c r="O112" i="7"/>
  <c r="P112" i="7" s="1"/>
  <c r="O32" i="7"/>
  <c r="P32" i="7" s="1"/>
  <c r="O22" i="7"/>
  <c r="P22" i="7" s="1"/>
  <c r="O93" i="7"/>
  <c r="P93" i="7" s="1"/>
  <c r="O57" i="7"/>
  <c r="P57" i="7" s="1"/>
  <c r="O77" i="7"/>
  <c r="P77" i="7" s="1"/>
  <c r="O20" i="7"/>
  <c r="P20" i="7" s="1"/>
  <c r="O50" i="7"/>
  <c r="P50" i="7" s="1"/>
  <c r="O148" i="7"/>
  <c r="P148" i="7" s="1"/>
  <c r="O80" i="7"/>
  <c r="P80" i="7" s="1"/>
  <c r="O70" i="7"/>
  <c r="P70" i="7" s="1"/>
  <c r="O156" i="7"/>
  <c r="P156" i="7" s="1"/>
  <c r="O152" i="7"/>
  <c r="P152" i="7" s="1"/>
  <c r="O41" i="7"/>
  <c r="P41" i="7" s="1"/>
  <c r="O101" i="7"/>
  <c r="P101" i="7" s="1"/>
  <c r="O122" i="7"/>
  <c r="P122" i="7" s="1"/>
  <c r="O31" i="7"/>
  <c r="P31" i="7" s="1"/>
  <c r="O176" i="7"/>
  <c r="P176" i="7" s="1"/>
  <c r="O166" i="7"/>
  <c r="P166" i="7" s="1"/>
  <c r="O94" i="7"/>
  <c r="P94" i="7" s="1"/>
  <c r="O154" i="7"/>
  <c r="P154" i="7" s="1"/>
  <c r="O140" i="7"/>
  <c r="P140" i="7" s="1"/>
  <c r="O56" i="7"/>
  <c r="P56" i="7" s="1"/>
  <c r="O76" i="7"/>
  <c r="P76" i="7" s="1"/>
  <c r="O175" i="7"/>
  <c r="P175" i="7" s="1"/>
  <c r="O177" i="7"/>
  <c r="P177" i="7" s="1"/>
  <c r="O167" i="7"/>
  <c r="P167" i="7" s="1"/>
  <c r="O13" i="7"/>
  <c r="P13" i="7" s="1"/>
  <c r="O26" i="7"/>
  <c r="P26" i="7" s="1"/>
  <c r="O124" i="7"/>
  <c r="P124" i="7" s="1"/>
  <c r="O47" i="7"/>
  <c r="P47" i="7" s="1"/>
  <c r="O37" i="7"/>
  <c r="P37" i="7" s="1"/>
  <c r="O116" i="7"/>
  <c r="P116" i="7" s="1"/>
  <c r="O87" i="7"/>
  <c r="P87" i="7" s="1"/>
  <c r="O121" i="7"/>
  <c r="P121" i="7" s="1"/>
  <c r="O149" i="7"/>
  <c r="P149" i="7" s="1"/>
  <c r="O38" i="7"/>
  <c r="O136" i="7"/>
  <c r="P136" i="7" s="1"/>
  <c r="O63" i="7"/>
  <c r="P63" i="7" s="1"/>
  <c r="O54" i="7"/>
  <c r="P54" i="7" s="1"/>
  <c r="O137" i="7"/>
  <c r="P137" i="7" s="1"/>
  <c r="O120" i="7"/>
  <c r="P120" i="7" s="1"/>
  <c r="O171" i="7"/>
  <c r="P171" i="7" s="1"/>
  <c r="O21" i="7"/>
  <c r="P21" i="7" s="1"/>
  <c r="O158" i="7"/>
  <c r="P158" i="7" s="1"/>
  <c r="O67" i="7"/>
  <c r="P67" i="7" s="1"/>
  <c r="O33" i="7"/>
  <c r="P33" i="7" s="1"/>
  <c r="O27" i="7"/>
  <c r="P27" i="7" s="1"/>
  <c r="O157" i="7"/>
  <c r="P157" i="7" s="1"/>
  <c r="O61" i="7"/>
  <c r="P61" i="7" s="1"/>
  <c r="O68" i="7"/>
  <c r="P68" i="7" s="1"/>
  <c r="O119" i="7"/>
  <c r="P119" i="7" s="1"/>
  <c r="O131" i="7"/>
  <c r="P131" i="7" s="1"/>
  <c r="O71" i="7"/>
  <c r="P71" i="7" s="1"/>
  <c r="O89" i="7"/>
  <c r="P89" i="7" s="1"/>
  <c r="O4" i="7"/>
  <c r="P4" i="7" s="1"/>
  <c r="O103" i="7"/>
  <c r="P103" i="7" s="1"/>
  <c r="O81" i="7"/>
  <c r="P81" i="7" s="1"/>
  <c r="O92" i="7"/>
  <c r="P92" i="7" s="1"/>
  <c r="O39" i="7"/>
  <c r="P39" i="7" s="1"/>
  <c r="O162" i="7"/>
  <c r="P162" i="7" s="1"/>
  <c r="O11" i="7"/>
  <c r="P11" i="7" s="1"/>
  <c r="O173" i="7"/>
  <c r="P173" i="7" s="1"/>
  <c r="O64" i="7"/>
  <c r="P64" i="7" s="1"/>
  <c r="O163" i="7"/>
  <c r="P163" i="7" s="1"/>
  <c r="O161" i="7"/>
  <c r="P161" i="7" s="1"/>
  <c r="O9" i="7"/>
  <c r="P9" i="7" s="1"/>
  <c r="O145" i="7"/>
  <c r="P145" i="7" s="1"/>
  <c r="O130" i="7"/>
  <c r="P130" i="7" s="1"/>
  <c r="O142" i="7"/>
  <c r="P142" i="7" s="1"/>
  <c r="O45" i="7"/>
  <c r="P45" i="7" s="1"/>
  <c r="O29" i="7"/>
  <c r="P29" i="7" s="1"/>
  <c r="O164" i="7"/>
  <c r="P164" i="7" s="1"/>
  <c r="O108" i="7"/>
  <c r="P108" i="7" s="1"/>
  <c r="O170" i="7"/>
  <c r="P170" i="7" s="1"/>
  <c r="O79" i="7"/>
  <c r="P79" i="7" s="1"/>
  <c r="O48" i="7"/>
  <c r="P48" i="7" s="1"/>
  <c r="O49" i="7"/>
  <c r="P49" i="7" s="1"/>
  <c r="O180" i="7"/>
  <c r="P180" i="7" s="1"/>
  <c r="O97" i="7"/>
  <c r="P97" i="7" s="1"/>
  <c r="O168" i="7"/>
  <c r="P168" i="7" s="1"/>
  <c r="O182" i="7"/>
  <c r="P182" i="7" s="1"/>
  <c r="O91" i="7"/>
  <c r="P91" i="7" s="1"/>
  <c r="O65" i="7"/>
  <c r="P65" i="7" s="1"/>
  <c r="O18" i="7"/>
  <c r="P18" i="7" s="1"/>
  <c r="O126" i="7"/>
  <c r="P126" i="7" s="1"/>
  <c r="O169" i="7"/>
  <c r="P169" i="7" s="1"/>
  <c r="M142" i="7"/>
  <c r="M143" i="7"/>
  <c r="Y16" i="7"/>
  <c r="Z16" i="7" s="1"/>
  <c r="Y160" i="7"/>
  <c r="Z160" i="7" s="1"/>
  <c r="Y114" i="7"/>
  <c r="Z114" i="7" s="1"/>
  <c r="Y69" i="7"/>
  <c r="Z69" i="7" s="1"/>
  <c r="Y22" i="7"/>
  <c r="Z22" i="7" s="1"/>
  <c r="Y23" i="7"/>
  <c r="Z23" i="7" s="1"/>
  <c r="Y27" i="7"/>
  <c r="Z27" i="7" s="1"/>
  <c r="Y29" i="7"/>
  <c r="Z29" i="7" s="1"/>
  <c r="Y95" i="7"/>
  <c r="Z95" i="7" s="1"/>
  <c r="Y159" i="7"/>
  <c r="Z159" i="7" s="1"/>
  <c r="Y46" i="7"/>
  <c r="Z46" i="7" s="1"/>
  <c r="Y56" i="7"/>
  <c r="Z56" i="7" s="1"/>
  <c r="Y65" i="7"/>
  <c r="Z65" i="7" s="1"/>
  <c r="Y91" i="7"/>
  <c r="Z91" i="7" s="1"/>
  <c r="Y164" i="7"/>
  <c r="Z164" i="7" s="1"/>
  <c r="Y28" i="7"/>
  <c r="Z28" i="7" s="1"/>
  <c r="Y172" i="7"/>
  <c r="Z172" i="7" s="1"/>
  <c r="Y126" i="7"/>
  <c r="Z126" i="7" s="1"/>
  <c r="Y81" i="7"/>
  <c r="Z81" i="7" s="1"/>
  <c r="Y37" i="7"/>
  <c r="Z37" i="7" s="1"/>
  <c r="Y38" i="7"/>
  <c r="Z38" i="7" s="1"/>
  <c r="Y44" i="7"/>
  <c r="Z44" i="7" s="1"/>
  <c r="Y49" i="7"/>
  <c r="Z49" i="7" s="1"/>
  <c r="Y115" i="7"/>
  <c r="Z115" i="7" s="1"/>
  <c r="Y180" i="7"/>
  <c r="Z180" i="7" s="1"/>
  <c r="Y79" i="7"/>
  <c r="Z79" i="7" s="1"/>
  <c r="Y84" i="7"/>
  <c r="Z84" i="7" s="1"/>
  <c r="Y110" i="7"/>
  <c r="Z110" i="7" s="1"/>
  <c r="Y154" i="7"/>
  <c r="Z154" i="7" s="1"/>
  <c r="Y106" i="7"/>
  <c r="Z106" i="7" s="1"/>
  <c r="Y3" i="7"/>
  <c r="Z3" i="7" s="1"/>
  <c r="Y52" i="7"/>
  <c r="Z52" i="7" s="1"/>
  <c r="Y6" i="7"/>
  <c r="Z6" i="7" s="1"/>
  <c r="Y150" i="7"/>
  <c r="Z150" i="7" s="1"/>
  <c r="Y105" i="7"/>
  <c r="Z105" i="7" s="1"/>
  <c r="Y70" i="7"/>
  <c r="Z70" i="7" s="1"/>
  <c r="Y71" i="7"/>
  <c r="Z71" i="7" s="1"/>
  <c r="Y75" i="7"/>
  <c r="Z75" i="7" s="1"/>
  <c r="Y94" i="7"/>
  <c r="Z94" i="7" s="1"/>
  <c r="Y158" i="7"/>
  <c r="Z158" i="7" s="1"/>
  <c r="Y39" i="7"/>
  <c r="Z39" i="7" s="1"/>
  <c r="Y143" i="7"/>
  <c r="Z143" i="7" s="1"/>
  <c r="Y147" i="7"/>
  <c r="Z147" i="7" s="1"/>
  <c r="Y26" i="7"/>
  <c r="Z26" i="7" s="1"/>
  <c r="Y35" i="7"/>
  <c r="Z35" i="7" s="1"/>
  <c r="Y107" i="7"/>
  <c r="Z107" i="7" s="1"/>
  <c r="Y89" i="7"/>
  <c r="Z89" i="7" s="1"/>
  <c r="Y40" i="7"/>
  <c r="Z40" i="7" s="1"/>
  <c r="Y184" i="7"/>
  <c r="Z184" i="7" s="1"/>
  <c r="Y138" i="7"/>
  <c r="Z138" i="7" s="1"/>
  <c r="Y93" i="7"/>
  <c r="Z93" i="7" s="1"/>
  <c r="Y53" i="7"/>
  <c r="Z53" i="7" s="1"/>
  <c r="Y55" i="7"/>
  <c r="Z55" i="7" s="1"/>
  <c r="Y60" i="7"/>
  <c r="Z60" i="7" s="1"/>
  <c r="Y72" i="7"/>
  <c r="Z72" i="7" s="1"/>
  <c r="Y137" i="7"/>
  <c r="Z137" i="7" s="1"/>
  <c r="Y17" i="7"/>
  <c r="Z17" i="7" s="1"/>
  <c r="Y109" i="7"/>
  <c r="Z109" i="7" s="1"/>
  <c r="Y120" i="7"/>
  <c r="Z120" i="7" s="1"/>
  <c r="Y163" i="7"/>
  <c r="Z163" i="7" s="1"/>
  <c r="Y43" i="7"/>
  <c r="Z43" i="7" s="1"/>
  <c r="Y47" i="7"/>
  <c r="Z47" i="7" s="1"/>
  <c r="Y13" i="7"/>
  <c r="Z13" i="7" s="1"/>
  <c r="Y88" i="7"/>
  <c r="Z88" i="7" s="1"/>
  <c r="Y42" i="7"/>
  <c r="Z42" i="7" s="1"/>
  <c r="Y186" i="7"/>
  <c r="Z186" i="7" s="1"/>
  <c r="Y141" i="7"/>
  <c r="Z141" i="7" s="1"/>
  <c r="Y118" i="7"/>
  <c r="Z118" i="7" s="1"/>
  <c r="Y119" i="7"/>
  <c r="Z119" i="7" s="1"/>
  <c r="Y123" i="7"/>
  <c r="Z123" i="7" s="1"/>
  <c r="Y157" i="7"/>
  <c r="Z157" i="7" s="1"/>
  <c r="Y32" i="7"/>
  <c r="Z32" i="7" s="1"/>
  <c r="Y104" i="7"/>
  <c r="Z104" i="7" s="1"/>
  <c r="Y48" i="7"/>
  <c r="Z48" i="7" s="1"/>
  <c r="Y58" i="7"/>
  <c r="Z58" i="7" s="1"/>
  <c r="Y169" i="7"/>
  <c r="Z169" i="7" s="1"/>
  <c r="Y36" i="7"/>
  <c r="Z36" i="7" s="1"/>
  <c r="Y122" i="7"/>
  <c r="Z122" i="7" s="1"/>
  <c r="Y192" i="7"/>
  <c r="Z192" i="7" s="1"/>
  <c r="Y100" i="7"/>
  <c r="Z100" i="7" s="1"/>
  <c r="Y54" i="7"/>
  <c r="Z54" i="7" s="1"/>
  <c r="Y9" i="7"/>
  <c r="Z9" i="7" s="1"/>
  <c r="Y153" i="7"/>
  <c r="Z153" i="7" s="1"/>
  <c r="Y133" i="7"/>
  <c r="Z133" i="7" s="1"/>
  <c r="Y134" i="7"/>
  <c r="Z134" i="7" s="1"/>
  <c r="Y140" i="7"/>
  <c r="Z140" i="7" s="1"/>
  <c r="Y178" i="7"/>
  <c r="Z178" i="7" s="1"/>
  <c r="Y51" i="7"/>
  <c r="Z51" i="7" s="1"/>
  <c r="Y125" i="7"/>
  <c r="Z125" i="7" s="1"/>
  <c r="Y83" i="7"/>
  <c r="Z83" i="7" s="1"/>
  <c r="Y87" i="7"/>
  <c r="Z87" i="7" s="1"/>
  <c r="Y34" i="7"/>
  <c r="Z34" i="7" s="1"/>
  <c r="Y98" i="7"/>
  <c r="Z98" i="7" s="1"/>
  <c r="Y191" i="7"/>
  <c r="Z191" i="7" s="1"/>
  <c r="Y64" i="7"/>
  <c r="Z64" i="7" s="1"/>
  <c r="Y162" i="7"/>
  <c r="Z162" i="7" s="1"/>
  <c r="Y85" i="7"/>
  <c r="Z85" i="7" s="1"/>
  <c r="Y92" i="7"/>
  <c r="Z92" i="7" s="1"/>
  <c r="Y179" i="7"/>
  <c r="Z179" i="7" s="1"/>
  <c r="Y173" i="7"/>
  <c r="Z173" i="7" s="1"/>
  <c r="Y68" i="7"/>
  <c r="Z68" i="7" s="1"/>
  <c r="Y187" i="7"/>
  <c r="Z187" i="7" s="1"/>
  <c r="Y132" i="7"/>
  <c r="Z132" i="7" s="1"/>
  <c r="Y121" i="7"/>
  <c r="Z121" i="7" s="1"/>
  <c r="Y5" i="7"/>
  <c r="Z5" i="7" s="1"/>
  <c r="Y14" i="7"/>
  <c r="Z14" i="7" s="1"/>
  <c r="Y131" i="7"/>
  <c r="Z131" i="7" s="1"/>
  <c r="Y76" i="7"/>
  <c r="Z76" i="7" s="1"/>
  <c r="Y174" i="7"/>
  <c r="Z174" i="7" s="1"/>
  <c r="Y101" i="7"/>
  <c r="Z101" i="7" s="1"/>
  <c r="Y108" i="7"/>
  <c r="Z108" i="7" s="1"/>
  <c r="Y11" i="7"/>
  <c r="Z11" i="7" s="1"/>
  <c r="Y19" i="7"/>
  <c r="Z19" i="7" s="1"/>
  <c r="Y127" i="7"/>
  <c r="Z127" i="7" s="1"/>
  <c r="Y59" i="7"/>
  <c r="Z59" i="7" s="1"/>
  <c r="Y30" i="7"/>
  <c r="Z30" i="7" s="1"/>
  <c r="Y103" i="7"/>
  <c r="Z103" i="7" s="1"/>
  <c r="Y82" i="7"/>
  <c r="Z82" i="7" s="1"/>
  <c r="Y142" i="7"/>
  <c r="Z142" i="7" s="1"/>
  <c r="Y66" i="7"/>
  <c r="Z66" i="7" s="1"/>
  <c r="Y165" i="7"/>
  <c r="Z165" i="7" s="1"/>
  <c r="Y151" i="7"/>
  <c r="Z151" i="7" s="1"/>
  <c r="Y10" i="7"/>
  <c r="Z10" i="7" s="1"/>
  <c r="Y145" i="7"/>
  <c r="Z145" i="7" s="1"/>
  <c r="Y161" i="7"/>
  <c r="Z161" i="7" s="1"/>
  <c r="Y144" i="7"/>
  <c r="Z144" i="7" s="1"/>
  <c r="Y78" i="7"/>
  <c r="Z78" i="7" s="1"/>
  <c r="Y177" i="7"/>
  <c r="Z177" i="7" s="1"/>
  <c r="Y167" i="7"/>
  <c r="Z167" i="7" s="1"/>
  <c r="Y31" i="7"/>
  <c r="Z31" i="7" s="1"/>
  <c r="Y168" i="7"/>
  <c r="Z168" i="7" s="1"/>
  <c r="Y152" i="7"/>
  <c r="Z152" i="7" s="1"/>
  <c r="Y175" i="7"/>
  <c r="Z175" i="7" s="1"/>
  <c r="Y90" i="7"/>
  <c r="Z90" i="7" s="1"/>
  <c r="Y189" i="7"/>
  <c r="Z189" i="7" s="1"/>
  <c r="Y182" i="7"/>
  <c r="Z182" i="7" s="1"/>
  <c r="Y50" i="7"/>
  <c r="Z50" i="7" s="1"/>
  <c r="Y190" i="7"/>
  <c r="Z190" i="7" s="1"/>
  <c r="Y185" i="7"/>
  <c r="Z185" i="7" s="1"/>
  <c r="Y41" i="7"/>
  <c r="Z41" i="7" s="1"/>
  <c r="Y62" i="7"/>
  <c r="Z62" i="7" s="1"/>
  <c r="Y4" i="7"/>
  <c r="Z4" i="7" s="1"/>
  <c r="Y102" i="7"/>
  <c r="Z102" i="7" s="1"/>
  <c r="Y12" i="7"/>
  <c r="Z12" i="7" s="1"/>
  <c r="Y73" i="7"/>
  <c r="Z73" i="7" s="1"/>
  <c r="Y15" i="7"/>
  <c r="Z15" i="7" s="1"/>
  <c r="Y99" i="7"/>
  <c r="Z99" i="7" s="1"/>
  <c r="Y112" i="7"/>
  <c r="Z112" i="7" s="1"/>
  <c r="Y21" i="7"/>
  <c r="Z21" i="7" s="1"/>
  <c r="Y149" i="7"/>
  <c r="Z149" i="7" s="1"/>
  <c r="Y156" i="7"/>
  <c r="Z156" i="7" s="1"/>
  <c r="Y74" i="7"/>
  <c r="Z74" i="7" s="1"/>
  <c r="Y111" i="7"/>
  <c r="Z111" i="7" s="1"/>
  <c r="Y77" i="7"/>
  <c r="Z77" i="7" s="1"/>
  <c r="Y63" i="7"/>
  <c r="Z63" i="7" s="1"/>
  <c r="Y136" i="7"/>
  <c r="Z136" i="7" s="1"/>
  <c r="Y45" i="7"/>
  <c r="Z45" i="7" s="1"/>
  <c r="Y181" i="7"/>
  <c r="Z181" i="7" s="1"/>
  <c r="Y188" i="7"/>
  <c r="Z188" i="7" s="1"/>
  <c r="Y116" i="7"/>
  <c r="Z116" i="7" s="1"/>
  <c r="Y176" i="7"/>
  <c r="Z176" i="7" s="1"/>
  <c r="Y170" i="7"/>
  <c r="Z170" i="7" s="1"/>
  <c r="Y80" i="7"/>
  <c r="Z80" i="7" s="1"/>
  <c r="Y7" i="7"/>
  <c r="Z7" i="7" s="1"/>
  <c r="Y20" i="7"/>
  <c r="Z20" i="7" s="1"/>
  <c r="Y130" i="7"/>
  <c r="Z130" i="7" s="1"/>
  <c r="Y18" i="7"/>
  <c r="Z18" i="7" s="1"/>
  <c r="Y117" i="7"/>
  <c r="Z117" i="7" s="1"/>
  <c r="Y86" i="7"/>
  <c r="Z86" i="7" s="1"/>
  <c r="Y113" i="7"/>
  <c r="Z113" i="7" s="1"/>
  <c r="Y61" i="7"/>
  <c r="Z61" i="7" s="1"/>
  <c r="Y183" i="7"/>
  <c r="Z183" i="7" s="1"/>
  <c r="Y97" i="7"/>
  <c r="Z97" i="7" s="1"/>
  <c r="Y129" i="7"/>
  <c r="Z129" i="7" s="1"/>
  <c r="Y135" i="7"/>
  <c r="Z135" i="7" s="1"/>
  <c r="Y24" i="7"/>
  <c r="Z24" i="7" s="1"/>
  <c r="Y155" i="7"/>
  <c r="Z155" i="7" s="1"/>
  <c r="Y124" i="7"/>
  <c r="Z124" i="7" s="1"/>
  <c r="Y33" i="7"/>
  <c r="Z33" i="7" s="1"/>
  <c r="Y166" i="7"/>
  <c r="Z166" i="7" s="1"/>
  <c r="Y171" i="7"/>
  <c r="Z171" i="7" s="1"/>
  <c r="Y96" i="7"/>
  <c r="Z96" i="7" s="1"/>
  <c r="Y146" i="7"/>
  <c r="Z146" i="7" s="1"/>
  <c r="Y128" i="7"/>
  <c r="Z128" i="7" s="1"/>
  <c r="Y67" i="7"/>
  <c r="Z67" i="7" s="1"/>
  <c r="Y148" i="7"/>
  <c r="Z148" i="7" s="1"/>
  <c r="Y57" i="7"/>
  <c r="Z57" i="7" s="1"/>
  <c r="Y8" i="7"/>
  <c r="Z8" i="7" s="1"/>
  <c r="Y139" i="7"/>
  <c r="Z139" i="7" s="1"/>
  <c r="Y25" i="7"/>
  <c r="Z25" i="7" s="1"/>
  <c r="W3" i="7"/>
  <c r="T169" i="7"/>
  <c r="U169" i="7" s="1"/>
  <c r="T189" i="7"/>
  <c r="U189" i="7" s="1"/>
  <c r="T190" i="7"/>
  <c r="U190" i="7" s="1"/>
  <c r="R38" i="7"/>
  <c r="R133" i="7"/>
  <c r="M75" i="7"/>
  <c r="T95" i="7"/>
  <c r="U95" i="7" s="1"/>
  <c r="T138" i="7"/>
  <c r="U138" i="7" s="1"/>
  <c r="T162" i="7"/>
  <c r="U162" i="7" s="1"/>
  <c r="T172" i="7"/>
  <c r="U172" i="7" s="1"/>
  <c r="T167" i="7"/>
  <c r="U167" i="7" s="1"/>
  <c r="T79" i="7"/>
  <c r="U79" i="7" s="1"/>
  <c r="R192" i="7"/>
  <c r="AJ6" i="7"/>
  <c r="H75" i="7"/>
  <c r="T145" i="7"/>
  <c r="U145" i="7" s="1"/>
  <c r="T81" i="7"/>
  <c r="U81" i="7" s="1"/>
  <c r="T129" i="7"/>
  <c r="U129" i="7" s="1"/>
  <c r="T69" i="7"/>
  <c r="U69" i="7" s="1"/>
  <c r="T157" i="7"/>
  <c r="U157" i="7" s="1"/>
  <c r="T150" i="7"/>
  <c r="U150" i="7" s="1"/>
  <c r="T113" i="7"/>
  <c r="U113" i="7" s="1"/>
  <c r="F133" i="7"/>
  <c r="H190" i="7"/>
  <c r="M187" i="7"/>
  <c r="W183" i="7"/>
  <c r="T51" i="7"/>
  <c r="U51" i="7" s="1"/>
  <c r="T99" i="7"/>
  <c r="U99" i="7" s="1"/>
  <c r="T174" i="7"/>
  <c r="U174" i="7" s="1"/>
  <c r="T154" i="7"/>
  <c r="U154" i="7" s="1"/>
  <c r="W189" i="7"/>
  <c r="W184" i="7"/>
  <c r="T180" i="7"/>
  <c r="U180" i="7" s="1"/>
  <c r="T40" i="7"/>
  <c r="U40" i="7" s="1"/>
  <c r="T98" i="7"/>
  <c r="U98" i="7" s="1"/>
  <c r="T153" i="7"/>
  <c r="U153" i="7" s="1"/>
  <c r="T119" i="7"/>
  <c r="U119" i="7" s="1"/>
  <c r="M184" i="7"/>
  <c r="W124" i="7"/>
  <c r="H186" i="7"/>
  <c r="R182" i="7"/>
  <c r="T12" i="7"/>
  <c r="U12" i="7" s="1"/>
  <c r="T122" i="7"/>
  <c r="U122" i="7" s="1"/>
  <c r="T78" i="7"/>
  <c r="U78" i="7" s="1"/>
  <c r="T131" i="7"/>
  <c r="U131" i="7" s="1"/>
  <c r="T104" i="7"/>
  <c r="U104" i="7" s="1"/>
  <c r="T130" i="7"/>
  <c r="U130" i="7" s="1"/>
  <c r="T175" i="7"/>
  <c r="U175" i="7" s="1"/>
  <c r="T77" i="7"/>
  <c r="U77" i="7" s="1"/>
  <c r="R184" i="7"/>
  <c r="M43" i="7"/>
  <c r="T85" i="7"/>
  <c r="U85" i="7" s="1"/>
  <c r="T50" i="7"/>
  <c r="U50" i="7" s="1"/>
  <c r="T165" i="7"/>
  <c r="U165" i="7" s="1"/>
  <c r="T176" i="7"/>
  <c r="U176" i="7" s="1"/>
  <c r="T93" i="7"/>
  <c r="U93" i="7" s="1"/>
  <c r="T86" i="7"/>
  <c r="U86" i="7" s="1"/>
  <c r="T163" i="7"/>
  <c r="U163" i="7" s="1"/>
  <c r="T19" i="7"/>
  <c r="U19" i="7" s="1"/>
  <c r="M123" i="7"/>
  <c r="R188" i="7"/>
  <c r="R134" i="7"/>
  <c r="W143" i="7"/>
  <c r="T188" i="7"/>
  <c r="U188" i="7" s="1"/>
  <c r="T159" i="7"/>
  <c r="U159" i="7" s="1"/>
  <c r="T88" i="7"/>
  <c r="U88" i="7" s="1"/>
  <c r="T72" i="7"/>
  <c r="U72" i="7" s="1"/>
  <c r="T106" i="7"/>
  <c r="U106" i="7" s="1"/>
  <c r="T53" i="7"/>
  <c r="U53" i="7" s="1"/>
  <c r="M182" i="7"/>
  <c r="W182" i="7"/>
  <c r="M189" i="7"/>
  <c r="R39" i="7"/>
  <c r="J112" i="7"/>
  <c r="K112" i="7" s="1"/>
  <c r="J66" i="7"/>
  <c r="K66" i="7" s="1"/>
  <c r="J21" i="7"/>
  <c r="K21" i="7" s="1"/>
  <c r="J165" i="7"/>
  <c r="K165" i="7" s="1"/>
  <c r="J149" i="7"/>
  <c r="K149" i="7" s="1"/>
  <c r="J151" i="7"/>
  <c r="K151" i="7" s="1"/>
  <c r="J156" i="7"/>
  <c r="K156" i="7" s="1"/>
  <c r="J14" i="7"/>
  <c r="K14" i="7" s="1"/>
  <c r="J80" i="7"/>
  <c r="K80" i="7" s="1"/>
  <c r="J152" i="7"/>
  <c r="K152" i="7" s="1"/>
  <c r="J96" i="7"/>
  <c r="K96" i="7" s="1"/>
  <c r="J106" i="7"/>
  <c r="K106" i="7" s="1"/>
  <c r="J82" i="7"/>
  <c r="K82" i="7" s="1"/>
  <c r="J146" i="7"/>
  <c r="K146" i="7" s="1"/>
  <c r="J111" i="7"/>
  <c r="K111" i="7" s="1"/>
  <c r="J61" i="7"/>
  <c r="K61" i="7" s="1"/>
  <c r="J4" i="7"/>
  <c r="K4" i="7" s="1"/>
  <c r="J102" i="7"/>
  <c r="K102" i="7" s="1"/>
  <c r="J7" i="7"/>
  <c r="K7" i="7" s="1"/>
  <c r="J13" i="7"/>
  <c r="K13" i="7" s="1"/>
  <c r="J144" i="7"/>
  <c r="K144" i="7" s="1"/>
  <c r="J19" i="7"/>
  <c r="K19" i="7" s="1"/>
  <c r="J147" i="7"/>
  <c r="K147" i="7" s="1"/>
  <c r="J124" i="7"/>
  <c r="K124" i="7" s="1"/>
  <c r="J78" i="7"/>
  <c r="K78" i="7" s="1"/>
  <c r="J33" i="7"/>
  <c r="K33" i="7" s="1"/>
  <c r="J177" i="7"/>
  <c r="K177" i="7" s="1"/>
  <c r="J166" i="7"/>
  <c r="K166" i="7" s="1"/>
  <c r="J167" i="7"/>
  <c r="K167" i="7" s="1"/>
  <c r="J171" i="7"/>
  <c r="K171" i="7" s="1"/>
  <c r="J35" i="7"/>
  <c r="K35" i="7" s="1"/>
  <c r="J99" i="7"/>
  <c r="K99" i="7" s="1"/>
  <c r="J173" i="7"/>
  <c r="K173" i="7" s="1"/>
  <c r="J131" i="7"/>
  <c r="K131" i="7" s="1"/>
  <c r="J135" i="7"/>
  <c r="K135" i="7" s="1"/>
  <c r="J125" i="7"/>
  <c r="K125" i="7" s="1"/>
  <c r="J20" i="7"/>
  <c r="K20" i="7" s="1"/>
  <c r="J115" i="7"/>
  <c r="K115" i="7" s="1"/>
  <c r="J110" i="7"/>
  <c r="K110" i="7" s="1"/>
  <c r="J148" i="7"/>
  <c r="K148" i="7" s="1"/>
  <c r="J5" i="7"/>
  <c r="K5" i="7" s="1"/>
  <c r="J12" i="7"/>
  <c r="K12" i="7" s="1"/>
  <c r="J79" i="7"/>
  <c r="K79" i="7" s="1"/>
  <c r="J3" i="7"/>
  <c r="K3" i="7" s="1"/>
  <c r="J10" i="7"/>
  <c r="K10" i="7" s="1"/>
  <c r="J136" i="7"/>
  <c r="K136" i="7" s="1"/>
  <c r="J90" i="7"/>
  <c r="K90" i="7" s="1"/>
  <c r="J45" i="7"/>
  <c r="K45" i="7" s="1"/>
  <c r="J189" i="7"/>
  <c r="K189" i="7" s="1"/>
  <c r="J181" i="7"/>
  <c r="K181" i="7" s="1"/>
  <c r="J182" i="7"/>
  <c r="K182" i="7" s="1"/>
  <c r="J188" i="7"/>
  <c r="K188" i="7" s="1"/>
  <c r="J58" i="7"/>
  <c r="K58" i="7" s="1"/>
  <c r="J122" i="7"/>
  <c r="K122" i="7" s="1"/>
  <c r="J159" i="7"/>
  <c r="K159" i="7" s="1"/>
  <c r="J169" i="7"/>
  <c r="K169" i="7" s="1"/>
  <c r="J176" i="7"/>
  <c r="K176" i="7" s="1"/>
  <c r="J89" i="7"/>
  <c r="K89" i="7" s="1"/>
  <c r="J128" i="7"/>
  <c r="K128" i="7" s="1"/>
  <c r="J179" i="7"/>
  <c r="K179" i="7" s="1"/>
  <c r="J57" i="7"/>
  <c r="K57" i="7" s="1"/>
  <c r="J29" i="7"/>
  <c r="K29" i="7" s="1"/>
  <c r="J178" i="7"/>
  <c r="K178" i="7" s="1"/>
  <c r="J40" i="7"/>
  <c r="K40" i="7" s="1"/>
  <c r="J184" i="7"/>
  <c r="K184" i="7" s="1"/>
  <c r="J138" i="7"/>
  <c r="K138" i="7" s="1"/>
  <c r="J93" i="7"/>
  <c r="K93" i="7" s="1"/>
  <c r="J53" i="7"/>
  <c r="K53" i="7" s="1"/>
  <c r="J55" i="7"/>
  <c r="K55" i="7" s="1"/>
  <c r="J60" i="7"/>
  <c r="K60" i="7" s="1"/>
  <c r="J77" i="7"/>
  <c r="K77" i="7" s="1"/>
  <c r="J143" i="7"/>
  <c r="K143" i="7" s="1"/>
  <c r="J24" i="7"/>
  <c r="K24" i="7" s="1"/>
  <c r="J127" i="7"/>
  <c r="K127" i="7" s="1"/>
  <c r="J104" i="7"/>
  <c r="K104" i="7" s="1"/>
  <c r="J158" i="7"/>
  <c r="K158" i="7" s="1"/>
  <c r="J154" i="7"/>
  <c r="K154" i="7" s="1"/>
  <c r="J43" i="7"/>
  <c r="K43" i="7" s="1"/>
  <c r="J190" i="7"/>
  <c r="K190" i="7" s="1"/>
  <c r="J52" i="7"/>
  <c r="K52" i="7" s="1"/>
  <c r="J6" i="7"/>
  <c r="K6" i="7" s="1"/>
  <c r="J150" i="7"/>
  <c r="K150" i="7" s="1"/>
  <c r="J105" i="7"/>
  <c r="K105" i="7" s="1"/>
  <c r="J70" i="7"/>
  <c r="K70" i="7" s="1"/>
  <c r="J71" i="7"/>
  <c r="K71" i="7" s="1"/>
  <c r="J75" i="7"/>
  <c r="K75" i="7" s="1"/>
  <c r="J97" i="7"/>
  <c r="K97" i="7" s="1"/>
  <c r="J163" i="7"/>
  <c r="K163" i="7" s="1"/>
  <c r="J46" i="7"/>
  <c r="K46" i="7" s="1"/>
  <c r="J157" i="7"/>
  <c r="K157" i="7" s="1"/>
  <c r="J132" i="7"/>
  <c r="K132" i="7" s="1"/>
  <c r="J25" i="7"/>
  <c r="K25" i="7" s="1"/>
  <c r="J11" i="7"/>
  <c r="K11" i="7" s="1"/>
  <c r="J95" i="7"/>
  <c r="K95" i="7" s="1"/>
  <c r="J192" i="7"/>
  <c r="K192" i="7" s="1"/>
  <c r="J30" i="7"/>
  <c r="K30" i="7" s="1"/>
  <c r="J129" i="7"/>
  <c r="K129" i="7" s="1"/>
  <c r="J103" i="7"/>
  <c r="K103" i="7" s="1"/>
  <c r="J142" i="7"/>
  <c r="K142" i="7" s="1"/>
  <c r="J87" i="7"/>
  <c r="K87" i="7" s="1"/>
  <c r="J8" i="7"/>
  <c r="K8" i="7" s="1"/>
  <c r="J145" i="7"/>
  <c r="K145" i="7" s="1"/>
  <c r="J49" i="7"/>
  <c r="K49" i="7" s="1"/>
  <c r="J100" i="7"/>
  <c r="K100" i="7" s="1"/>
  <c r="J133" i="7"/>
  <c r="K133" i="7" s="1"/>
  <c r="J59" i="7"/>
  <c r="K59" i="7" s="1"/>
  <c r="J67" i="7"/>
  <c r="K67" i="7" s="1"/>
  <c r="J26" i="7"/>
  <c r="K26" i="7" s="1"/>
  <c r="J69" i="7"/>
  <c r="K69" i="7" s="1"/>
  <c r="J73" i="7"/>
  <c r="K73" i="7" s="1"/>
  <c r="J56" i="7"/>
  <c r="K56" i="7" s="1"/>
  <c r="J18" i="7"/>
  <c r="K18" i="7" s="1"/>
  <c r="J117" i="7"/>
  <c r="K117" i="7" s="1"/>
  <c r="J120" i="7"/>
  <c r="K120" i="7" s="1"/>
  <c r="J65" i="7"/>
  <c r="K65" i="7" s="1"/>
  <c r="J168" i="7"/>
  <c r="K168" i="7" s="1"/>
  <c r="J137" i="7"/>
  <c r="K137" i="7" s="1"/>
  <c r="J42" i="7"/>
  <c r="K42" i="7" s="1"/>
  <c r="J141" i="7"/>
  <c r="K141" i="7" s="1"/>
  <c r="J119" i="7"/>
  <c r="K119" i="7" s="1"/>
  <c r="J161" i="7"/>
  <c r="K161" i="7" s="1"/>
  <c r="J109" i="7"/>
  <c r="K109" i="7" s="1"/>
  <c r="J41" i="7"/>
  <c r="K41" i="7" s="1"/>
  <c r="J17" i="7"/>
  <c r="K17" i="7" s="1"/>
  <c r="J50" i="7"/>
  <c r="K50" i="7" s="1"/>
  <c r="J88" i="7"/>
  <c r="K88" i="7" s="1"/>
  <c r="J118" i="7"/>
  <c r="K118" i="7" s="1"/>
  <c r="J123" i="7"/>
  <c r="K123" i="7" s="1"/>
  <c r="J36" i="7"/>
  <c r="K36" i="7" s="1"/>
  <c r="J32" i="7"/>
  <c r="K32" i="7" s="1"/>
  <c r="J175" i="7"/>
  <c r="K175" i="7" s="1"/>
  <c r="J107" i="7"/>
  <c r="K107" i="7" s="1"/>
  <c r="J140" i="7"/>
  <c r="K140" i="7" s="1"/>
  <c r="J170" i="7"/>
  <c r="K170" i="7" s="1"/>
  <c r="J23" i="7"/>
  <c r="K23" i="7" s="1"/>
  <c r="J34" i="7"/>
  <c r="K34" i="7" s="1"/>
  <c r="J164" i="7"/>
  <c r="K164" i="7" s="1"/>
  <c r="J39" i="7"/>
  <c r="K39" i="7" s="1"/>
  <c r="J48" i="7"/>
  <c r="K48" i="7" s="1"/>
  <c r="J172" i="7"/>
  <c r="K172" i="7" s="1"/>
  <c r="J38" i="7"/>
  <c r="K38" i="7" s="1"/>
  <c r="J187" i="7"/>
  <c r="K187" i="7" s="1"/>
  <c r="J68" i="7"/>
  <c r="K68" i="7" s="1"/>
  <c r="J139" i="7"/>
  <c r="K139" i="7" s="1"/>
  <c r="J180" i="7"/>
  <c r="K180" i="7" s="1"/>
  <c r="J86" i="7"/>
  <c r="K86" i="7" s="1"/>
  <c r="J83" i="7"/>
  <c r="K83" i="7" s="1"/>
  <c r="J54" i="7"/>
  <c r="K54" i="7" s="1"/>
  <c r="J153" i="7"/>
  <c r="K153" i="7" s="1"/>
  <c r="J134" i="7"/>
  <c r="K134" i="7" s="1"/>
  <c r="J183" i="7"/>
  <c r="K183" i="7" s="1"/>
  <c r="J130" i="7"/>
  <c r="K130" i="7" s="1"/>
  <c r="J72" i="7"/>
  <c r="K72" i="7" s="1"/>
  <c r="J84" i="7"/>
  <c r="K84" i="7" s="1"/>
  <c r="J51" i="7"/>
  <c r="K51" i="7" s="1"/>
  <c r="J28" i="7"/>
  <c r="K28" i="7" s="1"/>
  <c r="J37" i="7"/>
  <c r="K37" i="7" s="1"/>
  <c r="J121" i="7"/>
  <c r="K121" i="7" s="1"/>
  <c r="J113" i="7"/>
  <c r="K113" i="7" s="1"/>
  <c r="J64" i="7"/>
  <c r="K64" i="7" s="1"/>
  <c r="J162" i="7"/>
  <c r="K162" i="7" s="1"/>
  <c r="J85" i="7"/>
  <c r="K85" i="7" s="1"/>
  <c r="J92" i="7"/>
  <c r="K92" i="7" s="1"/>
  <c r="J185" i="7"/>
  <c r="K185" i="7" s="1"/>
  <c r="J74" i="7"/>
  <c r="K74" i="7" s="1"/>
  <c r="J155" i="7"/>
  <c r="K155" i="7" s="1"/>
  <c r="J76" i="7"/>
  <c r="K76" i="7" s="1"/>
  <c r="J174" i="7"/>
  <c r="K174" i="7" s="1"/>
  <c r="J101" i="7"/>
  <c r="K101" i="7" s="1"/>
  <c r="J108" i="7"/>
  <c r="K108" i="7" s="1"/>
  <c r="J15" i="7"/>
  <c r="K15" i="7" s="1"/>
  <c r="J47" i="7"/>
  <c r="K47" i="7" s="1"/>
  <c r="J186" i="7"/>
  <c r="K186" i="7" s="1"/>
  <c r="J16" i="7"/>
  <c r="K16" i="7" s="1"/>
  <c r="J114" i="7"/>
  <c r="K114" i="7" s="1"/>
  <c r="J22" i="7"/>
  <c r="K22" i="7" s="1"/>
  <c r="J27" i="7"/>
  <c r="K27" i="7" s="1"/>
  <c r="J98" i="7"/>
  <c r="K98" i="7" s="1"/>
  <c r="J62" i="7"/>
  <c r="K62" i="7" s="1"/>
  <c r="J63" i="7"/>
  <c r="K63" i="7" s="1"/>
  <c r="J31" i="7"/>
  <c r="K31" i="7" s="1"/>
  <c r="J126" i="7"/>
  <c r="K126" i="7" s="1"/>
  <c r="J44" i="7"/>
  <c r="K44" i="7" s="1"/>
  <c r="J94" i="7"/>
  <c r="K94" i="7" s="1"/>
  <c r="J91" i="7"/>
  <c r="K91" i="7" s="1"/>
  <c r="J191" i="7"/>
  <c r="K191" i="7" s="1"/>
  <c r="J116" i="7"/>
  <c r="K116" i="7" s="1"/>
  <c r="J9" i="7"/>
  <c r="K9" i="7" s="1"/>
  <c r="J160" i="7"/>
  <c r="K160" i="7" s="1"/>
  <c r="J81" i="7"/>
  <c r="K81" i="7" s="1"/>
  <c r="H3" i="7"/>
  <c r="H191" i="7"/>
  <c r="T147" i="7"/>
  <c r="U147" i="7" s="1"/>
  <c r="T186" i="7"/>
  <c r="U186" i="7" s="1"/>
  <c r="T107" i="7"/>
  <c r="U107" i="7" s="1"/>
  <c r="T63" i="7"/>
  <c r="U63" i="7" s="1"/>
  <c r="T37" i="7"/>
  <c r="U37" i="7" s="1"/>
  <c r="T62" i="7"/>
  <c r="U62" i="7" s="1"/>
  <c r="T156" i="7"/>
  <c r="U156" i="7" s="1"/>
  <c r="T90" i="7"/>
  <c r="U90" i="7" s="1"/>
  <c r="T25" i="7"/>
  <c r="U25" i="7" s="1"/>
  <c r="T28" i="7"/>
  <c r="U28" i="7" s="1"/>
  <c r="T24" i="7"/>
  <c r="U24" i="7" s="1"/>
  <c r="T23" i="7"/>
  <c r="U23" i="7" s="1"/>
  <c r="T70" i="7"/>
  <c r="U70" i="7" s="1"/>
  <c r="T115" i="7"/>
  <c r="U115" i="7" s="1"/>
  <c r="T161" i="7"/>
  <c r="U161" i="7" s="1"/>
  <c r="T17" i="7"/>
  <c r="U17" i="7" s="1"/>
  <c r="H187" i="7"/>
  <c r="C33" i="7"/>
  <c r="C75" i="7"/>
  <c r="C183" i="7"/>
  <c r="C190" i="7"/>
  <c r="C77" i="7"/>
  <c r="C7" i="7"/>
  <c r="C189" i="7"/>
  <c r="C142" i="7"/>
  <c r="C123" i="7"/>
  <c r="AJ3" i="7"/>
  <c r="C133" i="7"/>
  <c r="C89" i="7"/>
  <c r="C37" i="7"/>
  <c r="C154" i="7"/>
  <c r="E3" i="7"/>
  <c r="F3" i="7" s="1"/>
  <c r="E17" i="7"/>
  <c r="F17" i="7" s="1"/>
  <c r="E32" i="7"/>
  <c r="F32" i="7" s="1"/>
  <c r="E47" i="7"/>
  <c r="F47" i="7" s="1"/>
  <c r="E61" i="7"/>
  <c r="F61" i="7" s="1"/>
  <c r="E75" i="7"/>
  <c r="F75" i="7" s="1"/>
  <c r="E89" i="7"/>
  <c r="F89" i="7" s="1"/>
  <c r="E104" i="7"/>
  <c r="F104" i="7" s="1"/>
  <c r="E119" i="7"/>
  <c r="F119" i="7" s="1"/>
  <c r="E133" i="7"/>
  <c r="E147" i="7"/>
  <c r="F147" i="7" s="1"/>
  <c r="E6" i="7"/>
  <c r="F6" i="7" s="1"/>
  <c r="E38" i="7"/>
  <c r="F38" i="7" s="1"/>
  <c r="E77" i="7"/>
  <c r="F77" i="7" s="1"/>
  <c r="E109" i="7"/>
  <c r="F109" i="7" s="1"/>
  <c r="E148" i="7"/>
  <c r="F148" i="7" s="1"/>
  <c r="E178" i="7"/>
  <c r="F178" i="7" s="1"/>
  <c r="E65" i="7"/>
  <c r="F65" i="7" s="1"/>
  <c r="E5" i="7"/>
  <c r="F5" i="7" s="1"/>
  <c r="E108" i="7"/>
  <c r="F108" i="7" s="1"/>
  <c r="E138" i="7"/>
  <c r="F138" i="7" s="1"/>
  <c r="E8" i="7"/>
  <c r="F8" i="7" s="1"/>
  <c r="E48" i="7"/>
  <c r="F48" i="7" s="1"/>
  <c r="E78" i="7"/>
  <c r="F78" i="7" s="1"/>
  <c r="E110" i="7"/>
  <c r="F110" i="7" s="1"/>
  <c r="E149" i="7"/>
  <c r="F149" i="7" s="1"/>
  <c r="E179" i="7"/>
  <c r="F179" i="7" s="1"/>
  <c r="E22" i="7"/>
  <c r="F22" i="7" s="1"/>
  <c r="E52" i="7"/>
  <c r="F52" i="7" s="1"/>
  <c r="E92" i="7"/>
  <c r="F92" i="7" s="1"/>
  <c r="E123" i="7"/>
  <c r="F123" i="7" s="1"/>
  <c r="E191" i="7"/>
  <c r="F191" i="7" s="1"/>
  <c r="E63" i="7"/>
  <c r="F63" i="7" s="1"/>
  <c r="E134" i="7"/>
  <c r="F134" i="7" s="1"/>
  <c r="E64" i="7"/>
  <c r="F64" i="7" s="1"/>
  <c r="E36" i="7"/>
  <c r="F36" i="7" s="1"/>
  <c r="E137" i="7"/>
  <c r="F137" i="7" s="1"/>
  <c r="E37" i="7"/>
  <c r="F37" i="7" s="1"/>
  <c r="E10" i="7"/>
  <c r="F10" i="7" s="1"/>
  <c r="E49" i="7"/>
  <c r="F49" i="7" s="1"/>
  <c r="E80" i="7"/>
  <c r="F80" i="7" s="1"/>
  <c r="E120" i="7"/>
  <c r="F120" i="7" s="1"/>
  <c r="E150" i="7"/>
  <c r="F150" i="7" s="1"/>
  <c r="E180" i="7"/>
  <c r="F180" i="7" s="1"/>
  <c r="E20" i="7"/>
  <c r="F20" i="7" s="1"/>
  <c r="E51" i="7"/>
  <c r="F51" i="7" s="1"/>
  <c r="E90" i="7"/>
  <c r="F90" i="7" s="1"/>
  <c r="E122" i="7"/>
  <c r="F122" i="7" s="1"/>
  <c r="E154" i="7"/>
  <c r="F154" i="7" s="1"/>
  <c r="E182" i="7"/>
  <c r="F182" i="7" s="1"/>
  <c r="E161" i="7"/>
  <c r="F161" i="7" s="1"/>
  <c r="E23" i="7"/>
  <c r="F23" i="7" s="1"/>
  <c r="E62" i="7"/>
  <c r="F62" i="7" s="1"/>
  <c r="E94" i="7"/>
  <c r="F94" i="7" s="1"/>
  <c r="E124" i="7"/>
  <c r="F124" i="7" s="1"/>
  <c r="E162" i="7"/>
  <c r="F162" i="7" s="1"/>
  <c r="E192" i="7"/>
  <c r="F192" i="7" s="1"/>
  <c r="E34" i="7"/>
  <c r="F34" i="7" s="1"/>
  <c r="E96" i="7"/>
  <c r="F96" i="7" s="1"/>
  <c r="E135" i="7"/>
  <c r="F135" i="7" s="1"/>
  <c r="E35" i="7"/>
  <c r="F35" i="7" s="1"/>
  <c r="E106" i="7"/>
  <c r="F106" i="7" s="1"/>
  <c r="E167" i="7"/>
  <c r="F167" i="7" s="1"/>
  <c r="E76" i="7"/>
  <c r="F76" i="7" s="1"/>
  <c r="E176" i="7"/>
  <c r="F176" i="7" s="1"/>
  <c r="E18" i="7"/>
  <c r="F18" i="7" s="1"/>
  <c r="E50" i="7"/>
  <c r="F50" i="7" s="1"/>
  <c r="E82" i="7"/>
  <c r="F82" i="7" s="1"/>
  <c r="E121" i="7"/>
  <c r="F121" i="7" s="1"/>
  <c r="E152" i="7"/>
  <c r="F152" i="7" s="1"/>
  <c r="E181" i="7"/>
  <c r="F181" i="7" s="1"/>
  <c r="E164" i="7"/>
  <c r="F164" i="7" s="1"/>
  <c r="E166" i="7"/>
  <c r="F166" i="7" s="1"/>
  <c r="E24" i="7"/>
  <c r="F24" i="7" s="1"/>
  <c r="E95" i="7"/>
  <c r="F95" i="7" s="1"/>
  <c r="E136" i="7"/>
  <c r="F136" i="7" s="1"/>
  <c r="E4" i="7"/>
  <c r="F4" i="7" s="1"/>
  <c r="E66" i="7"/>
  <c r="F66" i="7" s="1"/>
  <c r="E107" i="7"/>
  <c r="F107" i="7" s="1"/>
  <c r="E168" i="7"/>
  <c r="F168" i="7" s="1"/>
  <c r="E74" i="7"/>
  <c r="F74" i="7" s="1"/>
  <c r="E59" i="7"/>
  <c r="F59" i="7" s="1"/>
  <c r="E186" i="7"/>
  <c r="F186" i="7" s="1"/>
  <c r="E14" i="7"/>
  <c r="F14" i="7" s="1"/>
  <c r="E113" i="7"/>
  <c r="F113" i="7" s="1"/>
  <c r="E67" i="7"/>
  <c r="F67" i="7" s="1"/>
  <c r="E21" i="7"/>
  <c r="F21" i="7" s="1"/>
  <c r="E165" i="7"/>
  <c r="F165" i="7" s="1"/>
  <c r="E54" i="7"/>
  <c r="F54" i="7" s="1"/>
  <c r="E101" i="7"/>
  <c r="F101" i="7" s="1"/>
  <c r="E68" i="7"/>
  <c r="F68" i="7" s="1"/>
  <c r="E16" i="7"/>
  <c r="F16" i="7" s="1"/>
  <c r="E72" i="7"/>
  <c r="F72" i="7" s="1"/>
  <c r="E58" i="7"/>
  <c r="F58" i="7" s="1"/>
  <c r="E102" i="7"/>
  <c r="F102" i="7" s="1"/>
  <c r="E60" i="7"/>
  <c r="F60" i="7" s="1"/>
  <c r="E29" i="7"/>
  <c r="F29" i="7" s="1"/>
  <c r="E172" i="7"/>
  <c r="F172" i="7" s="1"/>
  <c r="E99" i="7"/>
  <c r="F99" i="7" s="1"/>
  <c r="E79" i="7"/>
  <c r="F79" i="7" s="1"/>
  <c r="E33" i="7"/>
  <c r="F33" i="7" s="1"/>
  <c r="E177" i="7"/>
  <c r="F177" i="7" s="1"/>
  <c r="E40" i="7"/>
  <c r="F40" i="7" s="1"/>
  <c r="E73" i="7"/>
  <c r="F73" i="7" s="1"/>
  <c r="E53" i="7"/>
  <c r="F53" i="7" s="1"/>
  <c r="E190" i="7"/>
  <c r="F190" i="7" s="1"/>
  <c r="E56" i="7"/>
  <c r="F56" i="7" s="1"/>
  <c r="E69" i="7"/>
  <c r="F69" i="7" s="1"/>
  <c r="E183" i="7"/>
  <c r="F183" i="7" s="1"/>
  <c r="E163" i="7"/>
  <c r="F163" i="7" s="1"/>
  <c r="E112" i="7"/>
  <c r="F112" i="7" s="1"/>
  <c r="E159" i="7"/>
  <c r="F159" i="7" s="1"/>
  <c r="E31" i="7"/>
  <c r="F31" i="7" s="1"/>
  <c r="E129" i="7"/>
  <c r="F129" i="7" s="1"/>
  <c r="E42" i="7"/>
  <c r="F42" i="7" s="1"/>
  <c r="E187" i="7"/>
  <c r="F187" i="7" s="1"/>
  <c r="E141" i="7"/>
  <c r="F141" i="7" s="1"/>
  <c r="E97" i="7"/>
  <c r="F97" i="7" s="1"/>
  <c r="E46" i="7"/>
  <c r="F46" i="7" s="1"/>
  <c r="E158" i="7"/>
  <c r="F158" i="7" s="1"/>
  <c r="E85" i="7"/>
  <c r="F85" i="7" s="1"/>
  <c r="E91" i="7"/>
  <c r="F91" i="7" s="1"/>
  <c r="E45" i="7"/>
  <c r="F45" i="7" s="1"/>
  <c r="E189" i="7"/>
  <c r="F189" i="7" s="1"/>
  <c r="E26" i="7"/>
  <c r="F26" i="7" s="1"/>
  <c r="E44" i="7"/>
  <c r="F44" i="7" s="1"/>
  <c r="E39" i="7"/>
  <c r="F39" i="7" s="1"/>
  <c r="E13" i="7"/>
  <c r="F13" i="7" s="1"/>
  <c r="E130" i="7"/>
  <c r="F130" i="7" s="1"/>
  <c r="E173" i="7"/>
  <c r="F173" i="7" s="1"/>
  <c r="E115" i="7"/>
  <c r="F115" i="7" s="1"/>
  <c r="E170" i="7"/>
  <c r="F170" i="7" s="1"/>
  <c r="E11" i="7"/>
  <c r="F11" i="7" s="1"/>
  <c r="E19" i="7"/>
  <c r="F19" i="7" s="1"/>
  <c r="E117" i="7"/>
  <c r="F117" i="7" s="1"/>
  <c r="E125" i="7"/>
  <c r="F125" i="7" s="1"/>
  <c r="E175" i="7"/>
  <c r="F175" i="7" s="1"/>
  <c r="E43" i="7"/>
  <c r="F43" i="7" s="1"/>
  <c r="E84" i="7"/>
  <c r="F84" i="7" s="1"/>
  <c r="E30" i="7"/>
  <c r="F30" i="7" s="1"/>
  <c r="E144" i="7"/>
  <c r="F144" i="7" s="1"/>
  <c r="E71" i="7"/>
  <c r="F71" i="7" s="1"/>
  <c r="E103" i="7"/>
  <c r="F103" i="7" s="1"/>
  <c r="E57" i="7"/>
  <c r="F57" i="7" s="1"/>
  <c r="E184" i="7"/>
  <c r="F184" i="7" s="1"/>
  <c r="E12" i="7"/>
  <c r="F12" i="7" s="1"/>
  <c r="E25" i="7"/>
  <c r="F25" i="7" s="1"/>
  <c r="E171" i="7"/>
  <c r="F171" i="7" s="1"/>
  <c r="E157" i="7"/>
  <c r="F157" i="7" s="1"/>
  <c r="E131" i="7"/>
  <c r="F131" i="7" s="1"/>
  <c r="E188" i="7"/>
  <c r="F188" i="7" s="1"/>
  <c r="E174" i="7"/>
  <c r="F174" i="7" s="1"/>
  <c r="E114" i="7"/>
  <c r="F114" i="7" s="1"/>
  <c r="E116" i="7"/>
  <c r="F116" i="7" s="1"/>
  <c r="E41" i="7"/>
  <c r="F41" i="7" s="1"/>
  <c r="E127" i="7"/>
  <c r="F127" i="7" s="1"/>
  <c r="E81" i="7"/>
  <c r="F81" i="7" s="1"/>
  <c r="E156" i="7"/>
  <c r="F156" i="7" s="1"/>
  <c r="E169" i="7"/>
  <c r="F169" i="7" s="1"/>
  <c r="E160" i="7"/>
  <c r="F160" i="7" s="1"/>
  <c r="E100" i="7"/>
  <c r="F100" i="7" s="1"/>
  <c r="E15" i="7"/>
  <c r="F15" i="7" s="1"/>
  <c r="E27" i="7"/>
  <c r="F27" i="7" s="1"/>
  <c r="E139" i="7"/>
  <c r="F139" i="7" s="1"/>
  <c r="E93" i="7"/>
  <c r="F93" i="7" s="1"/>
  <c r="E142" i="7"/>
  <c r="F142" i="7" s="1"/>
  <c r="E155" i="7"/>
  <c r="F155" i="7" s="1"/>
  <c r="E146" i="7"/>
  <c r="F146" i="7" s="1"/>
  <c r="E185" i="7"/>
  <c r="F185" i="7" s="1"/>
  <c r="E7" i="7"/>
  <c r="F7" i="7" s="1"/>
  <c r="E151" i="7"/>
  <c r="F151" i="7" s="1"/>
  <c r="E105" i="7"/>
  <c r="F105" i="7" s="1"/>
  <c r="E126" i="7"/>
  <c r="F126" i="7" s="1"/>
  <c r="E140" i="7"/>
  <c r="F140" i="7" s="1"/>
  <c r="E132" i="7"/>
  <c r="F132" i="7" s="1"/>
  <c r="E118" i="7"/>
  <c r="F118" i="7" s="1"/>
  <c r="E111" i="7"/>
  <c r="F111" i="7" s="1"/>
  <c r="E143" i="7"/>
  <c r="F143" i="7" s="1"/>
  <c r="E88" i="7"/>
  <c r="F88" i="7" s="1"/>
  <c r="E87" i="7"/>
  <c r="F87" i="7" s="1"/>
  <c r="E28" i="7"/>
  <c r="F28" i="7" s="1"/>
  <c r="E128" i="7"/>
  <c r="F128" i="7" s="1"/>
  <c r="E55" i="7"/>
  <c r="F55" i="7" s="1"/>
  <c r="E9" i="7"/>
  <c r="F9" i="7" s="1"/>
  <c r="E153" i="7"/>
  <c r="F153" i="7" s="1"/>
  <c r="E70" i="7"/>
  <c r="F70" i="7" s="1"/>
  <c r="E145" i="7"/>
  <c r="F145" i="7" s="1"/>
  <c r="E83" i="7"/>
  <c r="F83" i="7" s="1"/>
  <c r="E86" i="7"/>
  <c r="F86" i="7" s="1"/>
  <c r="E98" i="7"/>
  <c r="F98" i="7" s="1"/>
  <c r="C3" i="7"/>
  <c r="D3" i="7" s="1"/>
  <c r="C143" i="7"/>
  <c r="C185" i="7"/>
  <c r="C8" i="7"/>
  <c r="C124" i="7"/>
  <c r="C187" i="7"/>
  <c r="C76" i="7"/>
  <c r="C134" i="7"/>
  <c r="C184" i="7"/>
  <c r="C38" i="7"/>
  <c r="C39" i="7"/>
  <c r="C191" i="7"/>
  <c r="C155" i="7"/>
  <c r="C4" i="7"/>
  <c r="C188" i="7"/>
  <c r="C66" i="7"/>
  <c r="C67" i="7"/>
  <c r="C90" i="7"/>
  <c r="C42" i="7"/>
  <c r="C43" i="7"/>
  <c r="C181" i="7"/>
  <c r="C182" i="7"/>
  <c r="C192" i="7"/>
  <c r="C78" i="7"/>
  <c r="C34" i="7"/>
  <c r="C186" i="7"/>
  <c r="AB15" i="8" l="1"/>
  <c r="AA20" i="8"/>
  <c r="AB13" i="8"/>
  <c r="AA18" i="8"/>
  <c r="AB14" i="8"/>
  <c r="AA19" i="8"/>
  <c r="AB12" i="8"/>
  <c r="AA17" i="8"/>
  <c r="AB16" i="8"/>
  <c r="AA21" i="8"/>
  <c r="Y867" i="8"/>
  <c r="Z867" i="8" s="1"/>
  <c r="Y386" i="8"/>
  <c r="Z386" i="8" s="1"/>
  <c r="Y625" i="8"/>
  <c r="Z625" i="8" s="1"/>
  <c r="Y368" i="8"/>
  <c r="Z368" i="8" s="1"/>
  <c r="Y537" i="8"/>
  <c r="Z537" i="8" s="1"/>
  <c r="Y566" i="8"/>
  <c r="Z566" i="8" s="1"/>
  <c r="Y291" i="8"/>
  <c r="Z291" i="8" s="1"/>
  <c r="Y272" i="8"/>
  <c r="Z272" i="8" s="1"/>
  <c r="Y393" i="8"/>
  <c r="Z393" i="8" s="1"/>
  <c r="Y213" i="8"/>
  <c r="Z213" i="8" s="1"/>
  <c r="Y886" i="8"/>
  <c r="Z886" i="8" s="1"/>
  <c r="Y255" i="8"/>
  <c r="Z255" i="8" s="1"/>
  <c r="Y896" i="8"/>
  <c r="Z896" i="8" s="1"/>
  <c r="Y265" i="8"/>
  <c r="Z265" i="8" s="1"/>
  <c r="Y627" i="8"/>
  <c r="Z627" i="8" s="1"/>
  <c r="Y190" i="8"/>
  <c r="Z190" i="8" s="1"/>
  <c r="Y513" i="8"/>
  <c r="Z513" i="8" s="1"/>
  <c r="Y591" i="8"/>
  <c r="Z591" i="8" s="1"/>
  <c r="Y882" i="8"/>
  <c r="Z882" i="8" s="1"/>
  <c r="Y388" i="8"/>
  <c r="Z388" i="8" s="1"/>
  <c r="Y613" i="8"/>
  <c r="Z613" i="8" s="1"/>
  <c r="Y331" i="8"/>
  <c r="Z331" i="8" s="1"/>
  <c r="Y735" i="8"/>
  <c r="Z735" i="8" s="1"/>
  <c r="Y401" i="8"/>
  <c r="Z401" i="8" s="1"/>
  <c r="Y313" i="8"/>
  <c r="Z313" i="8" s="1"/>
  <c r="Y417" i="8"/>
  <c r="Z417" i="8" s="1"/>
  <c r="Y192" i="8"/>
  <c r="Z192" i="8" s="1"/>
  <c r="Y905" i="8"/>
  <c r="Z905" i="8" s="1"/>
  <c r="Y392" i="8"/>
  <c r="Z392" i="8" s="1"/>
  <c r="Y418" i="8"/>
  <c r="Z418" i="8" s="1"/>
  <c r="Y466" i="8"/>
  <c r="Z466" i="8" s="1"/>
  <c r="Y337" i="8"/>
  <c r="Z337" i="8" s="1"/>
  <c r="Y688" i="8"/>
  <c r="Z688" i="8" s="1"/>
  <c r="Y327" i="8"/>
  <c r="Z327" i="8" s="1"/>
  <c r="Y215" i="8"/>
  <c r="Z215" i="8" s="1"/>
  <c r="Y801" i="8"/>
  <c r="Z801" i="8" s="1"/>
  <c r="Y282" i="8"/>
  <c r="Z282" i="8" s="1"/>
  <c r="Y853" i="8"/>
  <c r="Z853" i="8" s="1"/>
  <c r="Y223" i="8"/>
  <c r="Z223" i="8" s="1"/>
  <c r="Y352" i="8"/>
  <c r="Z352" i="8" s="1"/>
  <c r="Y500" i="8"/>
  <c r="Z500" i="8" s="1"/>
  <c r="Y431" i="8"/>
  <c r="Z431" i="8" s="1"/>
  <c r="Y707" i="8"/>
  <c r="Z707" i="8" s="1"/>
  <c r="Y457" i="8"/>
  <c r="Z457" i="8" s="1"/>
  <c r="Y521" i="8"/>
  <c r="Z521" i="8" s="1"/>
  <c r="Y763" i="8"/>
  <c r="Z763" i="8" s="1"/>
  <c r="Y289" i="8"/>
  <c r="Z289" i="8" s="1"/>
  <c r="Y734" i="8"/>
  <c r="Z734" i="8" s="1"/>
  <c r="Y244" i="8"/>
  <c r="Z244" i="8" s="1"/>
  <c r="Y892" i="8"/>
  <c r="Z892" i="8" s="1"/>
  <c r="Y856" i="8"/>
  <c r="Z856" i="8" s="1"/>
  <c r="Y650" i="8"/>
  <c r="Z650" i="8" s="1"/>
  <c r="Y757" i="8"/>
  <c r="Z757" i="8" s="1"/>
  <c r="Y336" i="8"/>
  <c r="Z336" i="8" s="1"/>
  <c r="Y420" i="8"/>
  <c r="Z420" i="8" s="1"/>
  <c r="Y202" i="8"/>
  <c r="Z202" i="8" s="1"/>
  <c r="Y681" i="8"/>
  <c r="Z681" i="8" s="1"/>
  <c r="Y380" i="8"/>
  <c r="Z380" i="8" s="1"/>
  <c r="Y690" i="8"/>
  <c r="Z690" i="8" s="1"/>
  <c r="Y316" i="8"/>
  <c r="Z316" i="8" s="1"/>
  <c r="Y372" i="8"/>
  <c r="Z372" i="8" s="1"/>
  <c r="Y646" i="8"/>
  <c r="Z646" i="8" s="1"/>
  <c r="Y225" i="8"/>
  <c r="Z225" i="8" s="1"/>
  <c r="Y810" i="8"/>
  <c r="Z810" i="8" s="1"/>
  <c r="Y472" i="8"/>
  <c r="Z472" i="8" s="1"/>
  <c r="Y436" i="8"/>
  <c r="Z436" i="8" s="1"/>
  <c r="Y640" i="8"/>
  <c r="Z640" i="8" s="1"/>
  <c r="Y182" i="8"/>
  <c r="Z182" i="8" s="1"/>
  <c r="AH2" i="8" s="1"/>
  <c r="Y636" i="8"/>
  <c r="Z636" i="8" s="1"/>
  <c r="Y790" i="8"/>
  <c r="Z790" i="8" s="1"/>
  <c r="Y667" i="8"/>
  <c r="Z667" i="8" s="1"/>
  <c r="Y186" i="8"/>
  <c r="Z186" i="8" s="1"/>
  <c r="Y760" i="8"/>
  <c r="Z760" i="8" s="1"/>
  <c r="Y302" i="8"/>
  <c r="Z302" i="8" s="1"/>
  <c r="Y756" i="8"/>
  <c r="Z756" i="8" s="1"/>
  <c r="Y695" i="8"/>
  <c r="Z695" i="8" s="1"/>
  <c r="Y237" i="8"/>
  <c r="Z237" i="8" s="1"/>
  <c r="Y306" i="8"/>
  <c r="Z306" i="8" s="1"/>
  <c r="Y483" i="8"/>
  <c r="Z483" i="8" s="1"/>
  <c r="Y463" i="8"/>
  <c r="Z463" i="8" s="1"/>
  <c r="Y633" i="8"/>
  <c r="Z633" i="8" s="1"/>
  <c r="Y343" i="8"/>
  <c r="Z343" i="8" s="1"/>
  <c r="Y848" i="8"/>
  <c r="Z848" i="8" s="1"/>
  <c r="Y243" i="8"/>
  <c r="Z243" i="8" s="1"/>
  <c r="Y438" i="8"/>
  <c r="Z438" i="8" s="1"/>
  <c r="Y728" i="8"/>
  <c r="Z728" i="8" s="1"/>
  <c r="Y828" i="8"/>
  <c r="Z828" i="8" s="1"/>
  <c r="Y783" i="8"/>
  <c r="Z783" i="8" s="1"/>
  <c r="Y258" i="8"/>
  <c r="Z258" i="8" s="1"/>
  <c r="Y548" i="8"/>
  <c r="Z548" i="8" s="1"/>
  <c r="Y433" i="8"/>
  <c r="Z433" i="8" s="1"/>
  <c r="Y369" i="8"/>
  <c r="Z369" i="8" s="1"/>
  <c r="Y814" i="8"/>
  <c r="Z814" i="8" s="1"/>
  <c r="Y314" i="8"/>
  <c r="Z314" i="8" s="1"/>
  <c r="Y619" i="8"/>
  <c r="Z619" i="8" s="1"/>
  <c r="Y189" i="8"/>
  <c r="Z189" i="8" s="1"/>
  <c r="Y409" i="8"/>
  <c r="Z409" i="8" s="1"/>
  <c r="Y839" i="8"/>
  <c r="Z839" i="8" s="1"/>
  <c r="Y344" i="8"/>
  <c r="Z344" i="8" s="1"/>
  <c r="Y444" i="8"/>
  <c r="Z444" i="8" s="1"/>
  <c r="Y229" i="8"/>
  <c r="Z229" i="8" s="1"/>
  <c r="Y319" i="8"/>
  <c r="Z319" i="8" s="1"/>
  <c r="Y884" i="8"/>
  <c r="Z884" i="8" s="1"/>
  <c r="Y399" i="8"/>
  <c r="Z399" i="8" s="1"/>
  <c r="Y214" i="8"/>
  <c r="Z214" i="8" s="1"/>
  <c r="Y617" i="8"/>
  <c r="Z617" i="8" s="1"/>
  <c r="Y435" i="8"/>
  <c r="Z435" i="8" s="1"/>
  <c r="Y841" i="8"/>
  <c r="Z841" i="8" s="1"/>
  <c r="Y252" i="8"/>
  <c r="Z252" i="8" s="1"/>
  <c r="Y526" i="8"/>
  <c r="Z526" i="8" s="1"/>
  <c r="Y535" i="8"/>
  <c r="Z535" i="8" s="1"/>
  <c r="Y797" i="8"/>
  <c r="Z797" i="8" s="1"/>
  <c r="Y830" i="8"/>
  <c r="Z830" i="8" s="1"/>
  <c r="Y217" i="8"/>
  <c r="Z217" i="8" s="1"/>
  <c r="Y311" i="8"/>
  <c r="Z311" i="8" s="1"/>
  <c r="Y575" i="8"/>
  <c r="Z575" i="8" s="1"/>
  <c r="Y655" i="8"/>
  <c r="Z655" i="8" s="1"/>
  <c r="Y197" i="8"/>
  <c r="Z197" i="8" s="1"/>
  <c r="Y281" i="8"/>
  <c r="Z281" i="8" s="1"/>
  <c r="Y365" i="8"/>
  <c r="Z365" i="8" s="1"/>
  <c r="Y902" i="8"/>
  <c r="Z902" i="8" s="1"/>
  <c r="Y421" i="8"/>
  <c r="Z421" i="8" s="1"/>
  <c r="Y515" i="8"/>
  <c r="Z515" i="8" s="1"/>
  <c r="Y837" i="8"/>
  <c r="Z837" i="8" s="1"/>
  <c r="Y476" i="8"/>
  <c r="Z476" i="8" s="1"/>
  <c r="Y906" i="8"/>
  <c r="Z906" i="8" s="1"/>
  <c r="Y485" i="8"/>
  <c r="Z485" i="8" s="1"/>
  <c r="Y541" i="8"/>
  <c r="Z541" i="8" s="1"/>
  <c r="Y527" i="8"/>
  <c r="Z527" i="8" s="1"/>
  <c r="Y787" i="8"/>
  <c r="Z787" i="8" s="1"/>
  <c r="Y751" i="8"/>
  <c r="Z751" i="8" s="1"/>
  <c r="Y880" i="8"/>
  <c r="Z880" i="8" s="1"/>
  <c r="Y638" i="8"/>
  <c r="Z638" i="8" s="1"/>
  <c r="Y678" i="8"/>
  <c r="Z678" i="8" s="1"/>
  <c r="Y623" i="8"/>
  <c r="Z623" i="8" s="1"/>
  <c r="Y348" i="8"/>
  <c r="Z348" i="8" s="1"/>
  <c r="Y558" i="8"/>
  <c r="Z558" i="8" s="1"/>
  <c r="Y398" i="8"/>
  <c r="Z398" i="8" s="1"/>
  <c r="Y653" i="8"/>
  <c r="Z653" i="8" s="1"/>
  <c r="Y603" i="8"/>
  <c r="Z603" i="8" s="1"/>
  <c r="Y473" i="8"/>
  <c r="Z473" i="8" s="1"/>
  <c r="Y858" i="8"/>
  <c r="Z858" i="8" s="1"/>
  <c r="Y648" i="8"/>
  <c r="Z648" i="8" s="1"/>
  <c r="Y294" i="8"/>
  <c r="Z294" i="8" s="1"/>
  <c r="Y644" i="8"/>
  <c r="Z644" i="8" s="1"/>
  <c r="Y529" i="8"/>
  <c r="Z529" i="8" s="1"/>
  <c r="Y834" i="8"/>
  <c r="Z834" i="8" s="1"/>
  <c r="Y464" i="8"/>
  <c r="Z464" i="8" s="1"/>
  <c r="Y564" i="8"/>
  <c r="Z564" i="8" s="1"/>
  <c r="Y209" i="8"/>
  <c r="Z209" i="8" s="1"/>
  <c r="Y554" i="8"/>
  <c r="Z554" i="8" s="1"/>
  <c r="Y239" i="8"/>
  <c r="Z239" i="8" s="1"/>
  <c r="Y384" i="8"/>
  <c r="Z384" i="8" s="1"/>
  <c r="Y534" i="8"/>
  <c r="Z534" i="8" s="1"/>
  <c r="Y614" i="8"/>
  <c r="Z614" i="8" s="1"/>
  <c r="Y799" i="8"/>
  <c r="Z799" i="8" s="1"/>
  <c r="Y609" i="8"/>
  <c r="Z609" i="8" s="1"/>
  <c r="Y701" i="8"/>
  <c r="Z701" i="8" s="1"/>
  <c r="Y602" i="8"/>
  <c r="Z602" i="8" s="1"/>
  <c r="Y572" i="8"/>
  <c r="Z572" i="8" s="1"/>
  <c r="Y462" i="8"/>
  <c r="Z462" i="8" s="1"/>
  <c r="Y486" i="8"/>
  <c r="Z486" i="8" s="1"/>
  <c r="Y340" i="8"/>
  <c r="Z340" i="8" s="1"/>
  <c r="Y387" i="8"/>
  <c r="Z387" i="8" s="1"/>
  <c r="Y626" i="8"/>
  <c r="Z626" i="8" s="1"/>
  <c r="Y865" i="8"/>
  <c r="Z865" i="8" s="1"/>
  <c r="Y191" i="8"/>
  <c r="Z191" i="8" s="1"/>
  <c r="Y825" i="8"/>
  <c r="Z825" i="8" s="1"/>
  <c r="Y752" i="8"/>
  <c r="Z752" i="8" s="1"/>
  <c r="Y642" i="8"/>
  <c r="Z642" i="8" s="1"/>
  <c r="Y881" i="8"/>
  <c r="Z881" i="8" s="1"/>
  <c r="Y615" i="8"/>
  <c r="Z615" i="8" s="1"/>
  <c r="Y516" i="8"/>
  <c r="Z516" i="8" s="1"/>
  <c r="Y670" i="8"/>
  <c r="Z670" i="8" s="1"/>
  <c r="Y762" i="8"/>
  <c r="Z762" i="8" s="1"/>
  <c r="Y786" i="8"/>
  <c r="Z786" i="8" s="1"/>
  <c r="Y687" i="8"/>
  <c r="Z687" i="8" s="1"/>
  <c r="Y206" i="8"/>
  <c r="Z206" i="8" s="1"/>
  <c r="Y720" i="8"/>
  <c r="Z720" i="8" s="1"/>
  <c r="Y502" i="8"/>
  <c r="Z502" i="8" s="1"/>
  <c r="Y261" i="8"/>
  <c r="Z261" i="8" s="1"/>
  <c r="Y631" i="8"/>
  <c r="Z631" i="8" s="1"/>
  <c r="Y270" i="8"/>
  <c r="Z270" i="8" s="1"/>
  <c r="Y807" i="8"/>
  <c r="Z807" i="8" s="1"/>
  <c r="Y326" i="8"/>
  <c r="Z326" i="8" s="1"/>
  <c r="Y840" i="8"/>
  <c r="Z840" i="8" s="1"/>
  <c r="Y622" i="8"/>
  <c r="Z622" i="8" s="1"/>
  <c r="Y596" i="8"/>
  <c r="Z596" i="8" s="1"/>
  <c r="Y605" i="8"/>
  <c r="Z605" i="8" s="1"/>
  <c r="Y903" i="8"/>
  <c r="Z903" i="8" s="1"/>
  <c r="Y893" i="8"/>
  <c r="Z893" i="8" s="1"/>
  <c r="Y248" i="8"/>
  <c r="Z248" i="8" s="1"/>
  <c r="Y773" i="8"/>
  <c r="Z773" i="8" s="1"/>
  <c r="Y733" i="8"/>
  <c r="Z733" i="8" s="1"/>
  <c r="Y808" i="8"/>
  <c r="Z808" i="8" s="1"/>
  <c r="Y543" i="8"/>
  <c r="Z543" i="8" s="1"/>
  <c r="Y838" i="8"/>
  <c r="Z838" i="8" s="1"/>
  <c r="Y218" i="8"/>
  <c r="Z218" i="8" s="1"/>
  <c r="Y628" i="8"/>
  <c r="Z628" i="8" s="1"/>
  <c r="Y443" i="8"/>
  <c r="Z443" i="8" s="1"/>
  <c r="Y509" i="8"/>
  <c r="Z509" i="8" s="1"/>
  <c r="Y414" i="8"/>
  <c r="Z414" i="8" s="1"/>
  <c r="Y309" i="8"/>
  <c r="Z309" i="8" s="1"/>
  <c r="Y684" i="8"/>
  <c r="Z684" i="8" s="1"/>
  <c r="Y199" i="8"/>
  <c r="Z199" i="8" s="1"/>
  <c r="Y359" i="8"/>
  <c r="Z359" i="8" s="1"/>
  <c r="Y484" i="8"/>
  <c r="Z484" i="8" s="1"/>
  <c r="Y514" i="8"/>
  <c r="Z514" i="8" s="1"/>
  <c r="Y749" i="8"/>
  <c r="Z749" i="8" s="1"/>
  <c r="Y904" i="8"/>
  <c r="Z904" i="8" s="1"/>
  <c r="Y829" i="8"/>
  <c r="Z829" i="8" s="1"/>
  <c r="Y659" i="8"/>
  <c r="Z659" i="8" s="1"/>
  <c r="Y247" i="8"/>
  <c r="Z247" i="8" s="1"/>
  <c r="Y211" i="8"/>
  <c r="Z211" i="8" s="1"/>
  <c r="Y232" i="8"/>
  <c r="Z232" i="8" s="1"/>
  <c r="Y351" i="8"/>
  <c r="Z351" i="8" s="1"/>
  <c r="Y710" i="8"/>
  <c r="Z710" i="8" s="1"/>
  <c r="Y817" i="8"/>
  <c r="Z817" i="8" s="1"/>
  <c r="Y396" i="8"/>
  <c r="Z396" i="8" s="1"/>
  <c r="Y550" i="8"/>
  <c r="Z550" i="8" s="1"/>
  <c r="Y597" i="8"/>
  <c r="Z597" i="8" s="1"/>
  <c r="Y427" i="8"/>
  <c r="Z427" i="8" s="1"/>
  <c r="Y666" i="8"/>
  <c r="Z666" i="8" s="1"/>
  <c r="Y520" i="8"/>
  <c r="Z520" i="8" s="1"/>
  <c r="Y782" i="8"/>
  <c r="Z782" i="8" s="1"/>
  <c r="Y301" i="8"/>
  <c r="Z301" i="8" s="1"/>
  <c r="Y395" i="8"/>
  <c r="Z395" i="8" s="1"/>
  <c r="Y872" i="8"/>
  <c r="Z872" i="8" s="1"/>
  <c r="Y547" i="8"/>
  <c r="Z547" i="8" s="1"/>
  <c r="Y511" i="8"/>
  <c r="Z511" i="8" s="1"/>
  <c r="Y870" i="8"/>
  <c r="Z870" i="8" s="1"/>
  <c r="Y532" i="8"/>
  <c r="Z532" i="8" s="1"/>
  <c r="Y831" i="8"/>
  <c r="Z831" i="8" s="1"/>
  <c r="Y445" i="8"/>
  <c r="Z445" i="8" s="1"/>
  <c r="Y347" i="8"/>
  <c r="Z347" i="8" s="1"/>
  <c r="Y826" i="8"/>
  <c r="Z826" i="8" s="1"/>
  <c r="Y680" i="8"/>
  <c r="Z680" i="8" s="1"/>
  <c r="Y652" i="8"/>
  <c r="Z652" i="8" s="1"/>
  <c r="Y771" i="8"/>
  <c r="Z771" i="8" s="1"/>
  <c r="Y565" i="8"/>
  <c r="Z565" i="8" s="1"/>
  <c r="Y467" i="8"/>
  <c r="Z467" i="8" s="1"/>
  <c r="Y381" i="8"/>
  <c r="Z381" i="8" s="1"/>
  <c r="Y800" i="8"/>
  <c r="Z800" i="8" s="1"/>
  <c r="Y390" i="8"/>
  <c r="Z390" i="8" s="1"/>
  <c r="Y253" i="8"/>
  <c r="Z253" i="8" s="1"/>
  <c r="Y528" i="8"/>
  <c r="Z528" i="8" s="1"/>
  <c r="Y358" i="8"/>
  <c r="Z358" i="8" s="1"/>
  <c r="Y208" i="8"/>
  <c r="Z208" i="8" s="1"/>
  <c r="Y383" i="8"/>
  <c r="Z383" i="8" s="1"/>
  <c r="Y228" i="8"/>
  <c r="Z228" i="8" s="1"/>
  <c r="Y538" i="8"/>
  <c r="Z538" i="8" s="1"/>
  <c r="Y553" i="8"/>
  <c r="Z553" i="8" s="1"/>
  <c r="Y723" i="8"/>
  <c r="Z723" i="8" s="1"/>
  <c r="Y323" i="8"/>
  <c r="Z323" i="8" s="1"/>
  <c r="Y658" i="8"/>
  <c r="Z658" i="8" s="1"/>
  <c r="Y784" i="8"/>
  <c r="Z784" i="8" s="1"/>
  <c r="Y739" i="8"/>
  <c r="Z739" i="8" s="1"/>
  <c r="Y584" i="8"/>
  <c r="Z584" i="8" s="1"/>
  <c r="Y479" i="8"/>
  <c r="Z479" i="8" s="1"/>
  <c r="Y329" i="8"/>
  <c r="Z329" i="8" s="1"/>
  <c r="Y844" i="8"/>
  <c r="Z844" i="8" s="1"/>
  <c r="Y634" i="8"/>
  <c r="Z634" i="8" s="1"/>
  <c r="Y639" i="8"/>
  <c r="Z639" i="8" s="1"/>
  <c r="Y439" i="8"/>
  <c r="Z439" i="8" s="1"/>
  <c r="Y729" i="8"/>
  <c r="Z729" i="8" s="1"/>
  <c r="Y454" i="8"/>
  <c r="Z454" i="8" s="1"/>
  <c r="Y304" i="8"/>
  <c r="Z304" i="8" s="1"/>
  <c r="Y274" i="8"/>
  <c r="Z274" i="8" s="1"/>
  <c r="Y785" i="8"/>
  <c r="Z785" i="8" s="1"/>
  <c r="Y827" i="8"/>
  <c r="Z827" i="8" s="1"/>
  <c r="Y196" i="8"/>
  <c r="Z196" i="8" s="1"/>
  <c r="Y495" i="8"/>
  <c r="Z495" i="8" s="1"/>
  <c r="Y662" i="8"/>
  <c r="Z662" i="8" s="1"/>
  <c r="Y275" i="8"/>
  <c r="Z275" i="8" s="1"/>
  <c r="Y262" i="8"/>
  <c r="Z262" i="8" s="1"/>
  <c r="Y236" i="8"/>
  <c r="Z236" i="8" s="1"/>
  <c r="Y391" i="8"/>
  <c r="Z391" i="8" s="1"/>
  <c r="Y245" i="8"/>
  <c r="Z245" i="8" s="1"/>
  <c r="Y567" i="8"/>
  <c r="Z567" i="8" s="1"/>
  <c r="Y806" i="8"/>
  <c r="Z806" i="8" s="1"/>
  <c r="Y600" i="8"/>
  <c r="Z600" i="8" s="1"/>
  <c r="Y717" i="8"/>
  <c r="Z717" i="8" s="1"/>
  <c r="Y356" i="8"/>
  <c r="Z356" i="8" s="1"/>
  <c r="Y560" i="8"/>
  <c r="Z560" i="8" s="1"/>
  <c r="Y715" i="8"/>
  <c r="Z715" i="8" s="1"/>
  <c r="Y257" i="8"/>
  <c r="Z257" i="8" s="1"/>
  <c r="Y651" i="8"/>
  <c r="Z651" i="8" s="1"/>
  <c r="Y290" i="8"/>
  <c r="Z290" i="8" s="1"/>
  <c r="Y552" i="8"/>
  <c r="Z552" i="8" s="1"/>
  <c r="Y491" i="8"/>
  <c r="Z491" i="8" s="1"/>
  <c r="Y405" i="8"/>
  <c r="Z405" i="8" s="1"/>
  <c r="Y835" i="8"/>
  <c r="Z835" i="8" s="1"/>
  <c r="Y377" i="8"/>
  <c r="Z377" i="8" s="1"/>
  <c r="Y616" i="8"/>
  <c r="Z616" i="8" s="1"/>
  <c r="Y410" i="8"/>
  <c r="Z410" i="8" s="1"/>
  <c r="Y672" i="8"/>
  <c r="Z672" i="8" s="1"/>
  <c r="Y226" i="8"/>
  <c r="Z226" i="8" s="1"/>
  <c r="Y525" i="8"/>
  <c r="Z525" i="8" s="1"/>
  <c r="Y235" i="8"/>
  <c r="Z235" i="8" s="1"/>
  <c r="Y468" i="8"/>
  <c r="Z468" i="8" s="1"/>
  <c r="Y328" i="8"/>
  <c r="Z328" i="8" s="1"/>
  <c r="Y403" i="8"/>
  <c r="Z403" i="8" s="1"/>
  <c r="Y573" i="8"/>
  <c r="Z573" i="8" s="1"/>
  <c r="Y303" i="8"/>
  <c r="Z303" i="8" s="1"/>
  <c r="Y238" i="8"/>
  <c r="Z238" i="8" s="1"/>
  <c r="Y183" i="8"/>
  <c r="Z183" i="8" s="1"/>
  <c r="AH3" i="8" s="1"/>
  <c r="Y803" i="8"/>
  <c r="Z803" i="8" s="1"/>
  <c r="Y333" i="8"/>
  <c r="Z333" i="8" s="1"/>
  <c r="Y768" i="8"/>
  <c r="Z768" i="8" s="1"/>
  <c r="Y878" i="8"/>
  <c r="Z878" i="8" s="1"/>
  <c r="Y703" i="8"/>
  <c r="Z703" i="8" s="1"/>
  <c r="Y873" i="8"/>
  <c r="Z873" i="8" s="1"/>
  <c r="Y234" i="8"/>
  <c r="Z234" i="8" s="1"/>
  <c r="Y769" i="8"/>
  <c r="Z769" i="8" s="1"/>
  <c r="Y754" i="8"/>
  <c r="Z754" i="8" s="1"/>
  <c r="Y604" i="8"/>
  <c r="Z604" i="8" s="1"/>
  <c r="Y494" i="8"/>
  <c r="Z494" i="8" s="1"/>
  <c r="Y849" i="8"/>
  <c r="Z849" i="8" s="1"/>
  <c r="Y854" i="8"/>
  <c r="Z854" i="8" s="1"/>
  <c r="Y654" i="8"/>
  <c r="Z654" i="8" s="1"/>
  <c r="Y284" i="8"/>
  <c r="Z284" i="8" s="1"/>
  <c r="Y669" i="8"/>
  <c r="Z669" i="8" s="1"/>
  <c r="Y459" i="8"/>
  <c r="Z459" i="8" s="1"/>
  <c r="Y279" i="8"/>
  <c r="Z279" i="8" s="1"/>
  <c r="Y264" i="8"/>
  <c r="Z264" i="8" s="1"/>
  <c r="Y714" i="8"/>
  <c r="Z714" i="8" s="1"/>
  <c r="Y260" i="8"/>
  <c r="Z260" i="8" s="1"/>
  <c r="Y776" i="8"/>
  <c r="Z776" i="8" s="1"/>
  <c r="Y875" i="8"/>
  <c r="Z875" i="8" s="1"/>
  <c r="Y570" i="8"/>
  <c r="Z570" i="8" s="1"/>
  <c r="Y677" i="8"/>
  <c r="Z677" i="8" s="1"/>
  <c r="Y761" i="8"/>
  <c r="Z761" i="8" s="1"/>
  <c r="Y400" i="8"/>
  <c r="Z400" i="8" s="1"/>
  <c r="Y447" i="8"/>
  <c r="Z447" i="8" s="1"/>
  <c r="Y901" i="8"/>
  <c r="Z901" i="8" s="1"/>
  <c r="Y480" i="8"/>
  <c r="Z480" i="8" s="1"/>
  <c r="Y741" i="8"/>
  <c r="Z741" i="8" s="1"/>
  <c r="Y440" i="8"/>
  <c r="Z440" i="8" s="1"/>
  <c r="Y750" i="8"/>
  <c r="Z750" i="8" s="1"/>
  <c r="Y412" i="8"/>
  <c r="Z412" i="8" s="1"/>
  <c r="Y531" i="8"/>
  <c r="Z531" i="8" s="1"/>
  <c r="Y325" i="8"/>
  <c r="Z325" i="8" s="1"/>
  <c r="Y382" i="8"/>
  <c r="Z382" i="8" s="1"/>
  <c r="Y861" i="8"/>
  <c r="Z861" i="8" s="1"/>
  <c r="Y285" i="8"/>
  <c r="Z285" i="8" s="1"/>
  <c r="Y212" i="8"/>
  <c r="Z212" i="8" s="1"/>
  <c r="Y496" i="8"/>
  <c r="Z496" i="8" s="1"/>
  <c r="Y397" i="8"/>
  <c r="Z397" i="8" s="1"/>
  <c r="Y696" i="8"/>
  <c r="Z696" i="8" s="1"/>
  <c r="Y332" i="8"/>
  <c r="Z332" i="8" s="1"/>
  <c r="Y222" i="8"/>
  <c r="Z222" i="8" s="1"/>
  <c r="Y461" i="8"/>
  <c r="Z461" i="8" s="1"/>
  <c r="Y195" i="8"/>
  <c r="Z195" i="8" s="1"/>
  <c r="Y517" i="8"/>
  <c r="Z517" i="8" s="1"/>
  <c r="Y551" i="8"/>
  <c r="Z551" i="8" s="1"/>
  <c r="Y250" i="8"/>
  <c r="Z250" i="8" s="1"/>
  <c r="Y813" i="8"/>
  <c r="Z813" i="8" s="1"/>
  <c r="Y263" i="8"/>
  <c r="Z263" i="8" s="1"/>
  <c r="Y423" i="8"/>
  <c r="Z423" i="8" s="1"/>
  <c r="Y618" i="8"/>
  <c r="Z618" i="8" s="1"/>
  <c r="Y563" i="8"/>
  <c r="Z563" i="8" s="1"/>
  <c r="Y458" i="8"/>
  <c r="Z458" i="8" s="1"/>
  <c r="Y428" i="8"/>
  <c r="Z428" i="8" s="1"/>
  <c r="Y453" i="8"/>
  <c r="Z453" i="8" s="1"/>
  <c r="Y338" i="8"/>
  <c r="Z338" i="8" s="1"/>
  <c r="Y668" i="8"/>
  <c r="Z668" i="8" s="1"/>
  <c r="Y778" i="8"/>
  <c r="Z778" i="8" s="1"/>
  <c r="Y883" i="8"/>
  <c r="Z883" i="8" s="1"/>
  <c r="Y219" i="8"/>
  <c r="Z219" i="8" s="1"/>
  <c r="Y449" i="8"/>
  <c r="Z449" i="8" s="1"/>
  <c r="Y679" i="8"/>
  <c r="Z679" i="8" s="1"/>
  <c r="Y249" i="8"/>
  <c r="Z249" i="8" s="1"/>
  <c r="Y759" i="8"/>
  <c r="Z759" i="8" s="1"/>
  <c r="Y559" i="8"/>
  <c r="Z559" i="8" s="1"/>
  <c r="Y869" i="8"/>
  <c r="Z869" i="8" s="1"/>
  <c r="Y379" i="8"/>
  <c r="Z379" i="8" s="1"/>
  <c r="Y539" i="8"/>
  <c r="Z539" i="8" s="1"/>
  <c r="Y674" i="8"/>
  <c r="Z674" i="8" s="1"/>
  <c r="Y802" i="8"/>
  <c r="Z802" i="8" s="1"/>
  <c r="Y561" i="8"/>
  <c r="Z561" i="8" s="1"/>
  <c r="Y705" i="8"/>
  <c r="Z705" i="8" s="1"/>
  <c r="Y415" i="8"/>
  <c r="Z415" i="8" s="1"/>
  <c r="Y522" i="8"/>
  <c r="Z522" i="8" s="1"/>
  <c r="Y546" i="8"/>
  <c r="Z546" i="8" s="1"/>
  <c r="Y292" i="8"/>
  <c r="Z292" i="8" s="1"/>
  <c r="Y686" i="8"/>
  <c r="Z686" i="8" s="1"/>
  <c r="Y205" i="8"/>
  <c r="Z205" i="8" s="1"/>
  <c r="Y312" i="8"/>
  <c r="Z312" i="8" s="1"/>
  <c r="Y586" i="8"/>
  <c r="Z586" i="8" s="1"/>
  <c r="Y595" i="8"/>
  <c r="Z595" i="8" s="1"/>
  <c r="Y376" i="8"/>
  <c r="Z376" i="8" s="1"/>
  <c r="Y227" i="8"/>
  <c r="Z227" i="8" s="1"/>
  <c r="Y706" i="8"/>
  <c r="Z706" i="8" s="1"/>
  <c r="Y730" i="8"/>
  <c r="Z730" i="8" s="1"/>
  <c r="Y822" i="8"/>
  <c r="Z822" i="8" s="1"/>
  <c r="Y341" i="8"/>
  <c r="Z341" i="8" s="1"/>
  <c r="Y795" i="8"/>
  <c r="Z795" i="8" s="1"/>
  <c r="Y242" i="8"/>
  <c r="Z242" i="8" s="1"/>
  <c r="Y481" i="8"/>
  <c r="Z481" i="8" s="1"/>
  <c r="Y850" i="8"/>
  <c r="Z850" i="8" s="1"/>
  <c r="Y647" i="8"/>
  <c r="Z647" i="8" s="1"/>
  <c r="Y246" i="8"/>
  <c r="Z246" i="8" s="1"/>
  <c r="Y362" i="8"/>
  <c r="Z362" i="8" s="1"/>
  <c r="Y816" i="8"/>
  <c r="Z816" i="8" s="1"/>
  <c r="Y815" i="8"/>
  <c r="Z815" i="8" s="1"/>
  <c r="Y353" i="8"/>
  <c r="Z353" i="8" s="1"/>
  <c r="Y478" i="8"/>
  <c r="Z478" i="8" s="1"/>
  <c r="Y578" i="8"/>
  <c r="Z578" i="8" s="1"/>
  <c r="Y833" i="8"/>
  <c r="Z833" i="8" s="1"/>
  <c r="Y188" i="8"/>
  <c r="Z188" i="8" s="1"/>
  <c r="Y793" i="8"/>
  <c r="Z793" i="8" s="1"/>
  <c r="Y698" i="8"/>
  <c r="Z698" i="8" s="1"/>
  <c r="Y788" i="8"/>
  <c r="Z788" i="8" s="1"/>
  <c r="Y673" i="8"/>
  <c r="Z673" i="8" s="1"/>
  <c r="Y378" i="8"/>
  <c r="Z378" i="8" s="1"/>
  <c r="Y508" i="8"/>
  <c r="Z508" i="8" s="1"/>
  <c r="Y493" i="8"/>
  <c r="Z493" i="8" s="1"/>
  <c r="Y198" i="8"/>
  <c r="Z198" i="8" s="1"/>
  <c r="Y488" i="8"/>
  <c r="Z488" i="8" s="1"/>
  <c r="Y434" i="8"/>
  <c r="Z434" i="8" s="1"/>
  <c r="Y724" i="8"/>
  <c r="Z724" i="8" s="1"/>
  <c r="Y894" i="8"/>
  <c r="Z894" i="8" s="1"/>
  <c r="Y524" i="8"/>
  <c r="Z524" i="8" s="1"/>
  <c r="Y254" i="8"/>
  <c r="Z254" i="8" s="1"/>
  <c r="Y774" i="8"/>
  <c r="Z774" i="8" s="1"/>
  <c r="Y404" i="8"/>
  <c r="Z404" i="8" s="1"/>
  <c r="Y349" i="8"/>
  <c r="Z349" i="8" s="1"/>
  <c r="Y594" i="8"/>
  <c r="Z594" i="8" s="1"/>
  <c r="Y224" i="8"/>
  <c r="Z224" i="8" s="1"/>
  <c r="Y889" i="8"/>
  <c r="Z889" i="8" s="1"/>
  <c r="Y704" i="8"/>
  <c r="Z704" i="8" s="1"/>
  <c r="Y334" i="8"/>
  <c r="Z334" i="8" s="1"/>
  <c r="Y599" i="8"/>
  <c r="Z599" i="8" s="1"/>
  <c r="Y406" i="8"/>
  <c r="Z406" i="8" s="1"/>
  <c r="Y632" i="8"/>
  <c r="Z632" i="8" s="1"/>
  <c r="Y307" i="8"/>
  <c r="Z307" i="8" s="1"/>
  <c r="Y271" i="8"/>
  <c r="Z271" i="8" s="1"/>
  <c r="Y845" i="8"/>
  <c r="Z845" i="8" s="1"/>
  <c r="Y737" i="8"/>
  <c r="Z737" i="8" s="1"/>
  <c r="Y411" i="8"/>
  <c r="Z411" i="8" s="1"/>
  <c r="Y770" i="8"/>
  <c r="Z770" i="8" s="1"/>
  <c r="Y251" i="8"/>
  <c r="Z251" i="8" s="1"/>
  <c r="Y885" i="8"/>
  <c r="Z885" i="8" s="1"/>
  <c r="Y857" i="8"/>
  <c r="Z857" i="8" s="1"/>
  <c r="Y221" i="8"/>
  <c r="Z221" i="8" s="1"/>
  <c r="Y890" i="8"/>
  <c r="Z890" i="8" s="1"/>
  <c r="Y432" i="8"/>
  <c r="Z432" i="8" s="1"/>
  <c r="Y371" i="8"/>
  <c r="Z371" i="8" s="1"/>
  <c r="Y455" i="8"/>
  <c r="Z455" i="8" s="1"/>
  <c r="Y777" i="8"/>
  <c r="Z777" i="8" s="1"/>
  <c r="Y607" i="8"/>
  <c r="Z607" i="8" s="1"/>
  <c r="Y846" i="8"/>
  <c r="Z846" i="8" s="1"/>
  <c r="Y700" i="8"/>
  <c r="Z700" i="8" s="1"/>
  <c r="Y747" i="8"/>
  <c r="Z747" i="8" s="1"/>
  <c r="Y266" i="8"/>
  <c r="Z266" i="8" s="1"/>
  <c r="Y897" i="8"/>
  <c r="Z897" i="8" s="1"/>
  <c r="Y727" i="8"/>
  <c r="Z727" i="8" s="1"/>
  <c r="Y851" i="8"/>
  <c r="Z851" i="8" s="1"/>
  <c r="Y820" i="8"/>
  <c r="Z820" i="8" s="1"/>
  <c r="Y601" i="8"/>
  <c r="Z601" i="8" s="1"/>
  <c r="Y583" i="8"/>
  <c r="Z583" i="8" s="1"/>
  <c r="Y693" i="8"/>
  <c r="Z693" i="8" s="1"/>
  <c r="Y843" i="8"/>
  <c r="Z843" i="8" s="1"/>
  <c r="Y643" i="8"/>
  <c r="Z643" i="8" s="1"/>
  <c r="Y283" i="8"/>
  <c r="Z283" i="8" s="1"/>
  <c r="Y888" i="8"/>
  <c r="Z888" i="8" s="1"/>
  <c r="Y593" i="8"/>
  <c r="Z593" i="8" s="1"/>
  <c r="Y823" i="8"/>
  <c r="Z823" i="8" s="1"/>
  <c r="Y273" i="8"/>
  <c r="Z273" i="8" s="1"/>
  <c r="Y708" i="8"/>
  <c r="Z708" i="8" s="1"/>
  <c r="Y413" i="8"/>
  <c r="Z413" i="8" s="1"/>
  <c r="Y649" i="8"/>
  <c r="Z649" i="8" s="1"/>
  <c r="Y879" i="8"/>
  <c r="Z879" i="8" s="1"/>
  <c r="Y184" i="8"/>
  <c r="Z184" i="8" s="1"/>
  <c r="AH4" i="8" s="1"/>
  <c r="Y469" i="8"/>
  <c r="Z469" i="8" s="1"/>
  <c r="Y269" i="8"/>
  <c r="Z269" i="8" s="1"/>
  <c r="Y339" i="8"/>
  <c r="Z339" i="8" s="1"/>
  <c r="Y504" i="8"/>
  <c r="Z504" i="8" s="1"/>
  <c r="Y424" i="8"/>
  <c r="Z424" i="8" s="1"/>
  <c r="Y809" i="8"/>
  <c r="Z809" i="8" s="1"/>
  <c r="Y629" i="8"/>
  <c r="Z629" i="8" s="1"/>
  <c r="Y259" i="8"/>
  <c r="Z259" i="8" s="1"/>
  <c r="Y549" i="8"/>
  <c r="Z549" i="8" s="1"/>
  <c r="Y194" i="8"/>
  <c r="Z194" i="8" s="1"/>
  <c r="Y852" i="8"/>
  <c r="Z852" i="8" s="1"/>
  <c r="Y430" i="8"/>
  <c r="Z430" i="8" s="1"/>
  <c r="Y697" i="8"/>
  <c r="Z697" i="8" s="1"/>
  <c r="Y276" i="8"/>
  <c r="Z276" i="8" s="1"/>
  <c r="Y477" i="8"/>
  <c r="Z477" i="8" s="1"/>
  <c r="Y887" i="8"/>
  <c r="Z887" i="8" s="1"/>
  <c r="Y320" i="8"/>
  <c r="Z320" i="8" s="1"/>
  <c r="Y630" i="8"/>
  <c r="Z630" i="8" s="1"/>
  <c r="Y582" i="8"/>
  <c r="Z582" i="8" s="1"/>
  <c r="Y256" i="8"/>
  <c r="Z256" i="8" s="1"/>
  <c r="Y555" i="8"/>
  <c r="Z555" i="8" s="1"/>
  <c r="Y877" i="8"/>
  <c r="Z877" i="8" s="1"/>
  <c r="Y456" i="8"/>
  <c r="Z456" i="8" s="1"/>
  <c r="Y610" i="8"/>
  <c r="Z610" i="8" s="1"/>
  <c r="Y812" i="8"/>
  <c r="Z812" i="8" s="1"/>
  <c r="Y702" i="8"/>
  <c r="Z702" i="8" s="1"/>
  <c r="Y611" i="8"/>
  <c r="Z611" i="8" s="1"/>
  <c r="Y675" i="8"/>
  <c r="Z675" i="8" s="1"/>
  <c r="Y277" i="8"/>
  <c r="Z277" i="8" s="1"/>
  <c r="Y576" i="8"/>
  <c r="Z576" i="8" s="1"/>
  <c r="Y660" i="8"/>
  <c r="Z660" i="8" s="1"/>
  <c r="Y442" i="8"/>
  <c r="Z442" i="8" s="1"/>
  <c r="Y416" i="8"/>
  <c r="Z416" i="8" s="1"/>
  <c r="Y571" i="8"/>
  <c r="Z571" i="8" s="1"/>
  <c r="Y425" i="8"/>
  <c r="Z425" i="8" s="1"/>
  <c r="Y592" i="8"/>
  <c r="Z592" i="8" s="1"/>
  <c r="Y891" i="8"/>
  <c r="Z891" i="8" s="1"/>
  <c r="Y780" i="8"/>
  <c r="Z780" i="8" s="1"/>
  <c r="Y562" i="8"/>
  <c r="Z562" i="8" s="1"/>
  <c r="Y536" i="8"/>
  <c r="Z536" i="8" s="1"/>
  <c r="Y691" i="8"/>
  <c r="Z691" i="8" s="1"/>
  <c r="Y545" i="8"/>
  <c r="Z545" i="8" s="1"/>
  <c r="Y900" i="8"/>
  <c r="Z900" i="8" s="1"/>
  <c r="Y523" i="8"/>
  <c r="Z523" i="8" s="1"/>
  <c r="Y683" i="8"/>
  <c r="Z683" i="8" s="1"/>
  <c r="Y193" i="8"/>
  <c r="Z193" i="8" s="1"/>
  <c r="Y268" i="8"/>
  <c r="Z268" i="8" s="1"/>
  <c r="Y373" i="8"/>
  <c r="Z373" i="8" s="1"/>
  <c r="Y288" i="8"/>
  <c r="Z288" i="8" s="1"/>
  <c r="Y498" i="8"/>
  <c r="Z498" i="8" s="1"/>
  <c r="Y758" i="8"/>
  <c r="Z758" i="8" s="1"/>
  <c r="Y748" i="8"/>
  <c r="Z748" i="8" s="1"/>
  <c r="Y608" i="8"/>
  <c r="Z608" i="8" s="1"/>
  <c r="Y503" i="8"/>
  <c r="Z503" i="8" s="1"/>
  <c r="Y568" i="8"/>
  <c r="Z568" i="8" s="1"/>
  <c r="Y354" i="8"/>
  <c r="Z354" i="8" s="1"/>
  <c r="Y804" i="8"/>
  <c r="Z804" i="8" s="1"/>
  <c r="Y389" i="8"/>
  <c r="Z389" i="8" s="1"/>
  <c r="Y204" i="8"/>
  <c r="Z204" i="8" s="1"/>
  <c r="Y624" i="8"/>
  <c r="Z624" i="8" s="1"/>
  <c r="Y544" i="8"/>
  <c r="Z544" i="8" s="1"/>
  <c r="Y569" i="8"/>
  <c r="Z569" i="8" s="1"/>
  <c r="Y299" i="8"/>
  <c r="Z299" i="8" s="1"/>
  <c r="Y579" i="8"/>
  <c r="Z579" i="8" s="1"/>
  <c r="Y899" i="8"/>
  <c r="Z899" i="8" s="1"/>
  <c r="Y324" i="8"/>
  <c r="Z324" i="8" s="1"/>
  <c r="Y474" i="8"/>
  <c r="Z474" i="8" s="1"/>
  <c r="Y824" i="8"/>
  <c r="Z824" i="8" s="1"/>
  <c r="Y744" i="8"/>
  <c r="Z744" i="8" s="1"/>
  <c r="Y557" i="8"/>
  <c r="Z557" i="8" s="1"/>
  <c r="Y422" i="8"/>
  <c r="Z422" i="8" s="1"/>
  <c r="Y832" i="8"/>
  <c r="Z832" i="8" s="1"/>
  <c r="Y207" i="8"/>
  <c r="Z207" i="8" s="1"/>
  <c r="Y267" i="8"/>
  <c r="Z267" i="8" s="1"/>
  <c r="Y577" i="8"/>
  <c r="Z577" i="8" s="1"/>
  <c r="Y512" i="8"/>
  <c r="Z512" i="8" s="1"/>
  <c r="Y402" i="8"/>
  <c r="Z402" i="8" s="1"/>
  <c r="Y342" i="8"/>
  <c r="Z342" i="8" s="1"/>
  <c r="Y742" i="8"/>
  <c r="Z742" i="8" s="1"/>
  <c r="Y587" i="8"/>
  <c r="Z587" i="8" s="1"/>
  <c r="Y732" i="8"/>
  <c r="Z732" i="8" s="1"/>
  <c r="Y772" i="8"/>
  <c r="Z772" i="8" s="1"/>
  <c r="Y847" i="8"/>
  <c r="Z847" i="8" s="1"/>
  <c r="Y637" i="8"/>
  <c r="Z637" i="8" s="1"/>
  <c r="Y452" i="8"/>
  <c r="Z452" i="8" s="1"/>
  <c r="Y792" i="8"/>
  <c r="Z792" i="8" s="1"/>
  <c r="Y297" i="8"/>
  <c r="Z297" i="8" s="1"/>
  <c r="Y357" i="8"/>
  <c r="Z357" i="8" s="1"/>
  <c r="Y187" i="8"/>
  <c r="Z187" i="8" s="1"/>
  <c r="Y682" i="8"/>
  <c r="Z682" i="8" s="1"/>
  <c r="Y482" i="8"/>
  <c r="Z482" i="8" s="1"/>
  <c r="Y767" i="8"/>
  <c r="Z767" i="8" s="1"/>
  <c r="Y497" i="8"/>
  <c r="Z497" i="8" s="1"/>
  <c r="Y441" i="8"/>
  <c r="Z441" i="8" s="1"/>
  <c r="Y791" i="8"/>
  <c r="Z791" i="8" s="1"/>
  <c r="Y656" i="8"/>
  <c r="Z656" i="8" s="1"/>
  <c r="Y736" i="8"/>
  <c r="Z736" i="8" s="1"/>
  <c r="Y721" i="8"/>
  <c r="Z721" i="8" s="1"/>
  <c r="Y581" i="8"/>
  <c r="Z581" i="8" s="1"/>
  <c r="Y876" i="8"/>
  <c r="Z876" i="8" s="1"/>
  <c r="Y231" i="8"/>
  <c r="Z231" i="8" s="1"/>
  <c r="Y446" i="8"/>
  <c r="Z446" i="8" s="1"/>
  <c r="Y501" i="8"/>
  <c r="Z501" i="8" s="1"/>
  <c r="Y641" i="8"/>
  <c r="Z641" i="8" s="1"/>
  <c r="Y366" i="8"/>
  <c r="Z366" i="8" s="1"/>
  <c r="Y506" i="8"/>
  <c r="Z506" i="8" s="1"/>
  <c r="Y716" i="8"/>
  <c r="Z716" i="8" s="1"/>
  <c r="Y426" i="8"/>
  <c r="Z426" i="8" s="1"/>
  <c r="Y286" i="8"/>
  <c r="Z286" i="8" s="1"/>
  <c r="Y661" i="8"/>
  <c r="Z661" i="8" s="1"/>
  <c r="Y216" i="8"/>
  <c r="Z216" i="8" s="1"/>
  <c r="Y796" i="8"/>
  <c r="Z796" i="8" s="1"/>
  <c r="Y671" i="8"/>
  <c r="Z671" i="8" s="1"/>
  <c r="Y811" i="8"/>
  <c r="Z811" i="8" s="1"/>
  <c r="Y871" i="8"/>
  <c r="Z871" i="8" s="1"/>
  <c r="Y346" i="8"/>
  <c r="Z346" i="8" s="1"/>
  <c r="Y542" i="8"/>
  <c r="Z542" i="8" s="1"/>
  <c r="Y781" i="8"/>
  <c r="Z781" i="8" s="1"/>
  <c r="Y360" i="8"/>
  <c r="Z360" i="8" s="1"/>
  <c r="Y836" i="8"/>
  <c r="Z836" i="8" s="1"/>
  <c r="Y765" i="8"/>
  <c r="Z765" i="8" s="1"/>
  <c r="Y475" i="8"/>
  <c r="Z475" i="8" s="1"/>
  <c r="Y367" i="8"/>
  <c r="Z367" i="8" s="1"/>
  <c r="Y821" i="8"/>
  <c r="Z821" i="8" s="1"/>
  <c r="Y460" i="8"/>
  <c r="Z460" i="8" s="1"/>
  <c r="Y722" i="8"/>
  <c r="Z722" i="8" s="1"/>
  <c r="Y241" i="8"/>
  <c r="Z241" i="8" s="1"/>
  <c r="Y335" i="8"/>
  <c r="Z335" i="8" s="1"/>
  <c r="Y657" i="8"/>
  <c r="Z657" i="8" s="1"/>
  <c r="Y487" i="8"/>
  <c r="Z487" i="8" s="1"/>
  <c r="Y726" i="8"/>
  <c r="Z726" i="8" s="1"/>
  <c r="Y580" i="8"/>
  <c r="Z580" i="8" s="1"/>
  <c r="Y361" i="8"/>
  <c r="Z361" i="8" s="1"/>
  <c r="Y385" i="8"/>
  <c r="Z385" i="8" s="1"/>
  <c r="Y287" i="8"/>
  <c r="Z287" i="8" s="1"/>
  <c r="Y201" i="8"/>
  <c r="Z201" i="8" s="1"/>
  <c r="Y620" i="8"/>
  <c r="Z620" i="8" s="1"/>
  <c r="Y210" i="8"/>
  <c r="Z210" i="8" s="1"/>
  <c r="Y317" i="8"/>
  <c r="Z317" i="8" s="1"/>
  <c r="Y711" i="8"/>
  <c r="Z711" i="8" s="1"/>
  <c r="Y505" i="8"/>
  <c r="Z505" i="8" s="1"/>
  <c r="Y407" i="8"/>
  <c r="Z407" i="8" s="1"/>
  <c r="Y321" i="8"/>
  <c r="Z321" i="8" s="1"/>
  <c r="Y740" i="8"/>
  <c r="Z740" i="8" s="1"/>
  <c r="Y330" i="8"/>
  <c r="Z330" i="8" s="1"/>
  <c r="Y712" i="8"/>
  <c r="Z712" i="8" s="1"/>
  <c r="Y731" i="8"/>
  <c r="Z731" i="8" s="1"/>
  <c r="Y738" i="8"/>
  <c r="Z738" i="8" s="1"/>
  <c r="Y308" i="8"/>
  <c r="Z308" i="8" s="1"/>
  <c r="Y408" i="8"/>
  <c r="Z408" i="8" s="1"/>
  <c r="Y363" i="8"/>
  <c r="Z363" i="8" s="1"/>
  <c r="Y798" i="8"/>
  <c r="Z798" i="8" s="1"/>
  <c r="Y713" i="8"/>
  <c r="Z713" i="8" s="1"/>
  <c r="Y448" i="8"/>
  <c r="Z448" i="8" s="1"/>
  <c r="Y898" i="8"/>
  <c r="Z898" i="8" s="1"/>
  <c r="Y318" i="8"/>
  <c r="Z318" i="8" s="1"/>
  <c r="Y588" i="8"/>
  <c r="Z588" i="8" s="1"/>
  <c r="Y718" i="8"/>
  <c r="Z718" i="8" s="1"/>
  <c r="Y663" i="8"/>
  <c r="Z663" i="8" s="1"/>
  <c r="Y709" i="8"/>
  <c r="Z709" i="8" s="1"/>
  <c r="Y374" i="8"/>
  <c r="Z374" i="8" s="1"/>
  <c r="Y664" i="8"/>
  <c r="Z664" i="8" s="1"/>
  <c r="Y489" i="8"/>
  <c r="Z489" i="8" s="1"/>
  <c r="Y419" i="8"/>
  <c r="Z419" i="8" s="1"/>
  <c r="Y699" i="8"/>
  <c r="Z699" i="8" s="1"/>
  <c r="Y864" i="8"/>
  <c r="Z864" i="8" s="1"/>
  <c r="Y574" i="8"/>
  <c r="Z574" i="8" s="1"/>
  <c r="Y794" i="8"/>
  <c r="Z794" i="8" s="1"/>
  <c r="Y364" i="8"/>
  <c r="Z364" i="8" s="1"/>
  <c r="Y764" i="8"/>
  <c r="Z764" i="8" s="1"/>
  <c r="Y689" i="8"/>
  <c r="Z689" i="8" s="1"/>
  <c r="Y315" i="8"/>
  <c r="Z315" i="8" s="1"/>
  <c r="Y240" i="8"/>
  <c r="Z240" i="8" s="1"/>
  <c r="Y450" i="8"/>
  <c r="Z450" i="8" s="1"/>
  <c r="Y530" i="8"/>
  <c r="Z530" i="8" s="1"/>
  <c r="Y855" i="8"/>
  <c r="Z855" i="8" s="1"/>
  <c r="Y585" i="8"/>
  <c r="Z585" i="8" s="1"/>
  <c r="Y310" i="8"/>
  <c r="Z310" i="8" s="1"/>
  <c r="Y665" i="8"/>
  <c r="Z665" i="8" s="1"/>
  <c r="Y685" i="8"/>
  <c r="Z685" i="8" s="1"/>
  <c r="Y895" i="8"/>
  <c r="Z895" i="8" s="1"/>
  <c r="Y860" i="8"/>
  <c r="Z860" i="8" s="1"/>
  <c r="Y295" i="8"/>
  <c r="Z295" i="8" s="1"/>
  <c r="Y200" i="8"/>
  <c r="Z200" i="8" s="1"/>
  <c r="Y220" i="8"/>
  <c r="Z220" i="8" s="1"/>
  <c r="Y745" i="8"/>
  <c r="Z745" i="8" s="1"/>
  <c r="Y355" i="8"/>
  <c r="Z355" i="8" s="1"/>
  <c r="Y590" i="8"/>
  <c r="Z590" i="8" s="1"/>
  <c r="Y755" i="8"/>
  <c r="Z755" i="8" s="1"/>
  <c r="Y375" i="8"/>
  <c r="Z375" i="8" s="1"/>
  <c r="Y645" i="8"/>
  <c r="Z645" i="8" s="1"/>
  <c r="Y280" i="8"/>
  <c r="Z280" i="8" s="1"/>
  <c r="Y370" i="8"/>
  <c r="Z370" i="8" s="1"/>
  <c r="Y635" i="8"/>
  <c r="Z635" i="8" s="1"/>
  <c r="Y725" i="8"/>
  <c r="Z725" i="8" s="1"/>
  <c r="Y300" i="8"/>
  <c r="Z300" i="8" s="1"/>
  <c r="Y510" i="8"/>
  <c r="Z510" i="8" s="1"/>
  <c r="Y862" i="8"/>
  <c r="Z862" i="8" s="1"/>
  <c r="Y621" i="8"/>
  <c r="Z621" i="8" s="1"/>
  <c r="Y490" i="8"/>
  <c r="Z490" i="8" s="1"/>
  <c r="Y692" i="8"/>
  <c r="Z692" i="8" s="1"/>
  <c r="Y606" i="8"/>
  <c r="Z606" i="8" s="1"/>
  <c r="Y185" i="8"/>
  <c r="Z185" i="8" s="1"/>
  <c r="AH5" i="8" s="1"/>
  <c r="Y507" i="8"/>
  <c r="Z507" i="8" s="1"/>
  <c r="Y746" i="8"/>
  <c r="Z746" i="8" s="1"/>
  <c r="Y540" i="8"/>
  <c r="Z540" i="8" s="1"/>
  <c r="Y322" i="8"/>
  <c r="Z322" i="8" s="1"/>
  <c r="Y296" i="8"/>
  <c r="Z296" i="8" s="1"/>
  <c r="Y451" i="8"/>
  <c r="Z451" i="8" s="1"/>
  <c r="Y305" i="8"/>
  <c r="Z305" i="8" s="1"/>
  <c r="Y842" i="8"/>
  <c r="Z842" i="8" s="1"/>
  <c r="Y866" i="8"/>
  <c r="Z866" i="8" s="1"/>
  <c r="Y230" i="8"/>
  <c r="Z230" i="8" s="1"/>
  <c r="Y492" i="8"/>
  <c r="Z492" i="8" s="1"/>
  <c r="Y766" i="8"/>
  <c r="Z766" i="8" s="1"/>
  <c r="Y345" i="8"/>
  <c r="Z345" i="8" s="1"/>
  <c r="Y775" i="8"/>
  <c r="Z775" i="8" s="1"/>
  <c r="Y556" i="8"/>
  <c r="Z556" i="8" s="1"/>
  <c r="Y350" i="8"/>
  <c r="Z350" i="8" s="1"/>
  <c r="Y612" i="8"/>
  <c r="Z612" i="8" s="1"/>
  <c r="Y465" i="8"/>
  <c r="Z465" i="8" s="1"/>
  <c r="Y437" i="8"/>
  <c r="Z437" i="8" s="1"/>
  <c r="Y676" i="8"/>
  <c r="Z676" i="8" s="1"/>
  <c r="Y470" i="8"/>
  <c r="Z470" i="8" s="1"/>
  <c r="Y233" i="8"/>
  <c r="Z233" i="8" s="1"/>
  <c r="Y598" i="8"/>
  <c r="Z598" i="8" s="1"/>
  <c r="Y203" i="8"/>
  <c r="Z203" i="8" s="1"/>
  <c r="Y518" i="8"/>
  <c r="Z518" i="8" s="1"/>
  <c r="Y743" i="8"/>
  <c r="Z743" i="8" s="1"/>
  <c r="Y298" i="8"/>
  <c r="Z298" i="8" s="1"/>
  <c r="Y868" i="8"/>
  <c r="Z868" i="8" s="1"/>
  <c r="Y753" i="8"/>
  <c r="Z753" i="8" s="1"/>
  <c r="Y278" i="8"/>
  <c r="Z278" i="8" s="1"/>
  <c r="Y533" i="8"/>
  <c r="Z533" i="8" s="1"/>
  <c r="Y293" i="8"/>
  <c r="Z293" i="8" s="1"/>
  <c r="Y863" i="8"/>
  <c r="Z863" i="8" s="1"/>
  <c r="Y818" i="8"/>
  <c r="Z818" i="8" s="1"/>
  <c r="Y429" i="8"/>
  <c r="Z429" i="8" s="1"/>
  <c r="Y874" i="8"/>
  <c r="Z874" i="8" s="1"/>
  <c r="Y589" i="8"/>
  <c r="Z589" i="8" s="1"/>
  <c r="Y819" i="8"/>
  <c r="Z819" i="8" s="1"/>
  <c r="Y859" i="8"/>
  <c r="Z859" i="8" s="1"/>
  <c r="Y694" i="8"/>
  <c r="Z694" i="8" s="1"/>
  <c r="Y719" i="8"/>
  <c r="Z719" i="8" s="1"/>
  <c r="Y499" i="8"/>
  <c r="Z499" i="8" s="1"/>
  <c r="Y789" i="8"/>
  <c r="Z789" i="8" s="1"/>
  <c r="Y519" i="8"/>
  <c r="Z519" i="8" s="1"/>
  <c r="Y394" i="8"/>
  <c r="Z394" i="8" s="1"/>
  <c r="Y779" i="8"/>
  <c r="Z779" i="8" s="1"/>
  <c r="W186" i="8"/>
  <c r="X196" i="8"/>
  <c r="X191" i="8"/>
  <c r="X188" i="8"/>
  <c r="X202" i="8"/>
  <c r="X211" i="8"/>
  <c r="X205" i="8"/>
  <c r="X189" i="8"/>
  <c r="X201" i="8"/>
  <c r="X192" i="8"/>
  <c r="X187" i="8"/>
  <c r="X206" i="8"/>
  <c r="X203" i="8"/>
  <c r="X199" i="8"/>
  <c r="X190" i="8"/>
  <c r="N185" i="8"/>
  <c r="X210" i="8"/>
  <c r="N183" i="8"/>
  <c r="X208" i="8"/>
  <c r="X198" i="8"/>
  <c r="X195" i="8"/>
  <c r="N182" i="8"/>
  <c r="X207" i="8"/>
  <c r="X200" i="8"/>
  <c r="N186" i="8"/>
  <c r="R184" i="8"/>
  <c r="X209" i="8"/>
  <c r="X204" i="8"/>
  <c r="X193" i="8"/>
  <c r="X194" i="8"/>
  <c r="X197" i="8"/>
  <c r="N184" i="8"/>
  <c r="W184" i="8"/>
  <c r="W187" i="8"/>
  <c r="T182" i="8"/>
  <c r="R182" i="8"/>
  <c r="S182" i="8"/>
  <c r="O182" i="8"/>
  <c r="P182" i="8"/>
  <c r="Q182" i="8"/>
  <c r="U182" i="8"/>
  <c r="W188" i="8"/>
  <c r="R183" i="8"/>
  <c r="P183" i="8"/>
  <c r="S183" i="8"/>
  <c r="Q183" i="8"/>
  <c r="T183" i="8"/>
  <c r="O183" i="8"/>
  <c r="U183" i="8"/>
  <c r="W191" i="8"/>
  <c r="P186" i="8"/>
  <c r="U186" i="8"/>
  <c r="T186" i="8"/>
  <c r="O186" i="8"/>
  <c r="S186" i="8"/>
  <c r="Q186" i="8"/>
  <c r="R186" i="8"/>
  <c r="W185" i="8"/>
  <c r="W182" i="8"/>
  <c r="W190" i="8"/>
  <c r="P185" i="8"/>
  <c r="T185" i="8"/>
  <c r="U185" i="8"/>
  <c r="Q185" i="8"/>
  <c r="R185" i="8"/>
  <c r="O185" i="8"/>
  <c r="S185" i="8"/>
  <c r="W183" i="8"/>
  <c r="W189" i="8"/>
  <c r="S184" i="8"/>
  <c r="Q184" i="8"/>
  <c r="T184" i="8"/>
  <c r="U184" i="8"/>
  <c r="P184" i="8"/>
  <c r="O184" i="8"/>
  <c r="S4" i="7"/>
  <c r="S5" i="7" s="1"/>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S180" i="7" s="1"/>
  <c r="S181" i="7" s="1"/>
  <c r="S182" i="7" s="1"/>
  <c r="S183" i="7" s="1"/>
  <c r="S184" i="7" s="1"/>
  <c r="S185" i="7" s="1"/>
  <c r="S186" i="7" s="1"/>
  <c r="S187" i="7" s="1"/>
  <c r="S188" i="7" s="1"/>
  <c r="S189" i="7" s="1"/>
  <c r="S190" i="7" s="1"/>
  <c r="S191" i="7" s="1"/>
  <c r="S192" i="7" s="1"/>
  <c r="AH6" i="7"/>
  <c r="AI6" i="7" s="1"/>
  <c r="AK6" i="7"/>
  <c r="AM7" i="7"/>
  <c r="AM5" i="7"/>
  <c r="AM6" i="7"/>
  <c r="AK4" i="7"/>
  <c r="I3" i="7"/>
  <c r="I4" i="7" s="1"/>
  <c r="I5" i="7" s="1"/>
  <c r="I6" i="7" s="1"/>
  <c r="I7" i="7" s="1"/>
  <c r="I8" i="7" s="1"/>
  <c r="I9" i="7" s="1"/>
  <c r="I10" i="7" s="1"/>
  <c r="I11" i="7" s="1"/>
  <c r="I12" i="7" s="1"/>
  <c r="I13" i="7" s="1"/>
  <c r="I14" i="7" s="1"/>
  <c r="I15" i="7" s="1"/>
  <c r="I16" i="7" s="1"/>
  <c r="I17" i="7" s="1"/>
  <c r="I18" i="7" s="1"/>
  <c r="I19" i="7" s="1"/>
  <c r="I20" i="7" s="1"/>
  <c r="I21" i="7" s="1"/>
  <c r="I22" i="7" s="1"/>
  <c r="I23" i="7" s="1"/>
  <c r="I24" i="7" s="1"/>
  <c r="I25" i="7" s="1"/>
  <c r="I26" i="7" s="1"/>
  <c r="I27" i="7" s="1"/>
  <c r="I28" i="7" s="1"/>
  <c r="I29" i="7" s="1"/>
  <c r="I30" i="7" s="1"/>
  <c r="I31" i="7" s="1"/>
  <c r="I32" i="7" s="1"/>
  <c r="I33" i="7" s="1"/>
  <c r="I34" i="7" s="1"/>
  <c r="I35" i="7" s="1"/>
  <c r="I36" i="7" s="1"/>
  <c r="I37" i="7" s="1"/>
  <c r="I38" i="7" s="1"/>
  <c r="I39" i="7" s="1"/>
  <c r="I40" i="7" s="1"/>
  <c r="I41" i="7" s="1"/>
  <c r="I42" i="7" s="1"/>
  <c r="I43" i="7" s="1"/>
  <c r="I44" i="7" s="1"/>
  <c r="I45" i="7" s="1"/>
  <c r="I46" i="7" s="1"/>
  <c r="I47" i="7" s="1"/>
  <c r="I48" i="7" s="1"/>
  <c r="I49" i="7" s="1"/>
  <c r="I50" i="7" s="1"/>
  <c r="I51" i="7" s="1"/>
  <c r="I52" i="7" s="1"/>
  <c r="I53" i="7" s="1"/>
  <c r="I54" i="7" s="1"/>
  <c r="I55" i="7" s="1"/>
  <c r="I56" i="7" s="1"/>
  <c r="I57" i="7" s="1"/>
  <c r="I58" i="7" s="1"/>
  <c r="I59" i="7" s="1"/>
  <c r="I60" i="7" s="1"/>
  <c r="I61" i="7" s="1"/>
  <c r="I62" i="7" s="1"/>
  <c r="I63" i="7" s="1"/>
  <c r="I64" i="7" s="1"/>
  <c r="I65" i="7" s="1"/>
  <c r="I66" i="7" s="1"/>
  <c r="I67" i="7" s="1"/>
  <c r="I68" i="7" s="1"/>
  <c r="I69" i="7" s="1"/>
  <c r="I70" i="7" s="1"/>
  <c r="I71" i="7" s="1"/>
  <c r="I72" i="7" s="1"/>
  <c r="I73" i="7" s="1"/>
  <c r="I74" i="7" s="1"/>
  <c r="I75" i="7" s="1"/>
  <c r="I76" i="7" s="1"/>
  <c r="I77" i="7" s="1"/>
  <c r="I78" i="7" s="1"/>
  <c r="I79" i="7" s="1"/>
  <c r="I80" i="7" s="1"/>
  <c r="I81" i="7" s="1"/>
  <c r="I82" i="7" s="1"/>
  <c r="I83" i="7" s="1"/>
  <c r="I84" i="7" s="1"/>
  <c r="I85" i="7" s="1"/>
  <c r="I86" i="7" s="1"/>
  <c r="I87" i="7" s="1"/>
  <c r="I88" i="7" s="1"/>
  <c r="I89" i="7" s="1"/>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I118" i="7" s="1"/>
  <c r="I119" i="7" s="1"/>
  <c r="I120" i="7" s="1"/>
  <c r="I121" i="7" s="1"/>
  <c r="I122" i="7" s="1"/>
  <c r="I123" i="7" s="1"/>
  <c r="I124" i="7" s="1"/>
  <c r="I125" i="7" s="1"/>
  <c r="I126" i="7" s="1"/>
  <c r="I127" i="7" s="1"/>
  <c r="I128" i="7" s="1"/>
  <c r="I129" i="7" s="1"/>
  <c r="I130" i="7" s="1"/>
  <c r="I131" i="7" s="1"/>
  <c r="I132" i="7" s="1"/>
  <c r="I133" i="7" s="1"/>
  <c r="I134" i="7" s="1"/>
  <c r="I135" i="7" s="1"/>
  <c r="I136" i="7" s="1"/>
  <c r="I137" i="7" s="1"/>
  <c r="I138" i="7" s="1"/>
  <c r="I139" i="7" s="1"/>
  <c r="I140" i="7" s="1"/>
  <c r="I141" i="7" s="1"/>
  <c r="I142" i="7" s="1"/>
  <c r="I143" i="7" s="1"/>
  <c r="I144" i="7" s="1"/>
  <c r="I145" i="7" s="1"/>
  <c r="I146" i="7" s="1"/>
  <c r="I147" i="7" s="1"/>
  <c r="I148" i="7" s="1"/>
  <c r="I149" i="7" s="1"/>
  <c r="I150" i="7" s="1"/>
  <c r="I151" i="7" s="1"/>
  <c r="I152" i="7" s="1"/>
  <c r="I153" i="7" s="1"/>
  <c r="I154" i="7" s="1"/>
  <c r="I155" i="7" s="1"/>
  <c r="I156" i="7" s="1"/>
  <c r="I157" i="7" s="1"/>
  <c r="I158" i="7" s="1"/>
  <c r="I159" i="7" s="1"/>
  <c r="I160" i="7" s="1"/>
  <c r="I161" i="7" s="1"/>
  <c r="I162" i="7" s="1"/>
  <c r="I163" i="7" s="1"/>
  <c r="I164" i="7" s="1"/>
  <c r="I165" i="7" s="1"/>
  <c r="I166" i="7" s="1"/>
  <c r="I167" i="7" s="1"/>
  <c r="I168" i="7" s="1"/>
  <c r="I169" i="7" s="1"/>
  <c r="I170" i="7" s="1"/>
  <c r="I171" i="7" s="1"/>
  <c r="I172" i="7" s="1"/>
  <c r="I173" i="7" s="1"/>
  <c r="I174" i="7" s="1"/>
  <c r="I175" i="7" s="1"/>
  <c r="I176" i="7" s="1"/>
  <c r="I177" i="7" s="1"/>
  <c r="I178" i="7" s="1"/>
  <c r="I179" i="7" s="1"/>
  <c r="I180" i="7" s="1"/>
  <c r="I181" i="7" s="1"/>
  <c r="I182" i="7" s="1"/>
  <c r="I183" i="7" s="1"/>
  <c r="I184" i="7" s="1"/>
  <c r="I185" i="7" s="1"/>
  <c r="I186" i="7" s="1"/>
  <c r="I187" i="7" s="1"/>
  <c r="I188" i="7" s="1"/>
  <c r="I189" i="7" s="1"/>
  <c r="I190" i="7" s="1"/>
  <c r="I191" i="7" s="1"/>
  <c r="I192" i="7" s="1"/>
  <c r="AH4" i="7"/>
  <c r="AI4" i="7" s="1"/>
  <c r="AM4" i="7"/>
  <c r="AK7" i="7"/>
  <c r="X3" i="7"/>
  <c r="X4" i="7" s="1"/>
  <c r="X5" i="7" s="1"/>
  <c r="X6" i="7" s="1"/>
  <c r="X7" i="7" s="1"/>
  <c r="X8" i="7" s="1"/>
  <c r="X9" i="7" s="1"/>
  <c r="X10" i="7" s="1"/>
  <c r="X11" i="7" s="1"/>
  <c r="X12" i="7" s="1"/>
  <c r="X13" i="7" s="1"/>
  <c r="X14" i="7" s="1"/>
  <c r="X15" i="7" s="1"/>
  <c r="X16" i="7" s="1"/>
  <c r="X17" i="7" s="1"/>
  <c r="X18" i="7" s="1"/>
  <c r="X19" i="7" s="1"/>
  <c r="X20" i="7" s="1"/>
  <c r="X21" i="7" s="1"/>
  <c r="X22" i="7" s="1"/>
  <c r="X23" i="7" s="1"/>
  <c r="X24" i="7" s="1"/>
  <c r="X25" i="7" s="1"/>
  <c r="X26" i="7" s="1"/>
  <c r="X27" i="7" s="1"/>
  <c r="X28" i="7" s="1"/>
  <c r="X29" i="7" s="1"/>
  <c r="X30" i="7" s="1"/>
  <c r="X31" i="7" s="1"/>
  <c r="X32" i="7" s="1"/>
  <c r="X33" i="7" s="1"/>
  <c r="X34" i="7" s="1"/>
  <c r="X35" i="7" s="1"/>
  <c r="X36" i="7" s="1"/>
  <c r="X37" i="7" s="1"/>
  <c r="X38" i="7" s="1"/>
  <c r="X39" i="7" s="1"/>
  <c r="X40" i="7" s="1"/>
  <c r="X41" i="7" s="1"/>
  <c r="X42" i="7" s="1"/>
  <c r="X43" i="7" s="1"/>
  <c r="X44" i="7" s="1"/>
  <c r="X45" i="7" s="1"/>
  <c r="X46" i="7" s="1"/>
  <c r="X47" i="7" s="1"/>
  <c r="X48" i="7" s="1"/>
  <c r="X49" i="7" s="1"/>
  <c r="X50" i="7" s="1"/>
  <c r="X51" i="7" s="1"/>
  <c r="X52" i="7" s="1"/>
  <c r="X53" i="7" s="1"/>
  <c r="X54" i="7" s="1"/>
  <c r="X55" i="7" s="1"/>
  <c r="X56" i="7" s="1"/>
  <c r="X57" i="7" s="1"/>
  <c r="X58" i="7" s="1"/>
  <c r="X59" i="7" s="1"/>
  <c r="X60" i="7" s="1"/>
  <c r="X61" i="7" s="1"/>
  <c r="X62" i="7" s="1"/>
  <c r="X63" i="7" s="1"/>
  <c r="X64" i="7" s="1"/>
  <c r="X65" i="7" s="1"/>
  <c r="X66" i="7" s="1"/>
  <c r="X67" i="7" s="1"/>
  <c r="X68" i="7" s="1"/>
  <c r="X69" i="7" s="1"/>
  <c r="X70" i="7" s="1"/>
  <c r="X71" i="7" s="1"/>
  <c r="X72" i="7" s="1"/>
  <c r="X73" i="7" s="1"/>
  <c r="X74" i="7" s="1"/>
  <c r="X75" i="7" s="1"/>
  <c r="X76" i="7" s="1"/>
  <c r="X77" i="7" s="1"/>
  <c r="X78" i="7" s="1"/>
  <c r="X79" i="7" s="1"/>
  <c r="X80" i="7" s="1"/>
  <c r="X81" i="7" s="1"/>
  <c r="X82" i="7" s="1"/>
  <c r="X83" i="7" s="1"/>
  <c r="X84" i="7" s="1"/>
  <c r="X85" i="7" s="1"/>
  <c r="X86" i="7" s="1"/>
  <c r="X87" i="7" s="1"/>
  <c r="X88" i="7" s="1"/>
  <c r="X89" i="7" s="1"/>
  <c r="X90" i="7" s="1"/>
  <c r="X91" i="7" s="1"/>
  <c r="X92" i="7" s="1"/>
  <c r="X93" i="7" s="1"/>
  <c r="X94" i="7" s="1"/>
  <c r="X95" i="7" s="1"/>
  <c r="X96" i="7" s="1"/>
  <c r="X97" i="7" s="1"/>
  <c r="X98" i="7" s="1"/>
  <c r="X99" i="7" s="1"/>
  <c r="X100" i="7" s="1"/>
  <c r="X101" i="7" s="1"/>
  <c r="X102" i="7" s="1"/>
  <c r="X103" i="7" s="1"/>
  <c r="X104" i="7" s="1"/>
  <c r="X105" i="7" s="1"/>
  <c r="X106" i="7" s="1"/>
  <c r="X107" i="7" s="1"/>
  <c r="X108" i="7" s="1"/>
  <c r="X109" i="7" s="1"/>
  <c r="X110" i="7" s="1"/>
  <c r="X111" i="7" s="1"/>
  <c r="X112" i="7" s="1"/>
  <c r="X113" i="7" s="1"/>
  <c r="X114" i="7" s="1"/>
  <c r="X115" i="7" s="1"/>
  <c r="X116" i="7" s="1"/>
  <c r="X117" i="7" s="1"/>
  <c r="X118" i="7" s="1"/>
  <c r="X119" i="7" s="1"/>
  <c r="X120" i="7" s="1"/>
  <c r="X121" i="7" s="1"/>
  <c r="X122" i="7" s="1"/>
  <c r="X123" i="7" s="1"/>
  <c r="X124" i="7" s="1"/>
  <c r="X125" i="7" s="1"/>
  <c r="X126" i="7" s="1"/>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X158" i="7" s="1"/>
  <c r="X159" i="7" s="1"/>
  <c r="X160" i="7" s="1"/>
  <c r="X161" i="7" s="1"/>
  <c r="X162" i="7" s="1"/>
  <c r="X163" i="7" s="1"/>
  <c r="X164" i="7" s="1"/>
  <c r="X165" i="7" s="1"/>
  <c r="X166" i="7" s="1"/>
  <c r="X167" i="7" s="1"/>
  <c r="X168" i="7" s="1"/>
  <c r="X169" i="7" s="1"/>
  <c r="X170" i="7" s="1"/>
  <c r="X171" i="7" s="1"/>
  <c r="X172" i="7" s="1"/>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AH7" i="7"/>
  <c r="AI7" i="7" s="1"/>
  <c r="AH5" i="7"/>
  <c r="AI5" i="7" s="1"/>
  <c r="N3" i="7"/>
  <c r="N4" i="7" s="1"/>
  <c r="N5" i="7" s="1"/>
  <c r="N6" i="7" s="1"/>
  <c r="N7" i="7" s="1"/>
  <c r="N8" i="7" s="1"/>
  <c r="N9" i="7" s="1"/>
  <c r="N10" i="7" s="1"/>
  <c r="N11" i="7" s="1"/>
  <c r="N12" i="7" s="1"/>
  <c r="N13" i="7" s="1"/>
  <c r="N14" i="7" s="1"/>
  <c r="N15" i="7" s="1"/>
  <c r="N16" i="7" s="1"/>
  <c r="N17" i="7" s="1"/>
  <c r="N18" i="7" s="1"/>
  <c r="N19" i="7" s="1"/>
  <c r="N20" i="7" s="1"/>
  <c r="N21" i="7" s="1"/>
  <c r="N22" i="7" s="1"/>
  <c r="N23" i="7" s="1"/>
  <c r="N24" i="7" s="1"/>
  <c r="N25" i="7" s="1"/>
  <c r="N26" i="7" s="1"/>
  <c r="N27" i="7" s="1"/>
  <c r="N28" i="7" s="1"/>
  <c r="N29" i="7" s="1"/>
  <c r="N30" i="7" s="1"/>
  <c r="N31" i="7" s="1"/>
  <c r="N32" i="7" s="1"/>
  <c r="N33" i="7" s="1"/>
  <c r="N34" i="7" s="1"/>
  <c r="N35" i="7" s="1"/>
  <c r="N36" i="7" s="1"/>
  <c r="N37" i="7" s="1"/>
  <c r="N38" i="7" s="1"/>
  <c r="N39" i="7" s="1"/>
  <c r="N40" i="7" s="1"/>
  <c r="N41" i="7" s="1"/>
  <c r="N42" i="7" s="1"/>
  <c r="N43" i="7" s="1"/>
  <c r="N44" i="7" s="1"/>
  <c r="N45" i="7" s="1"/>
  <c r="N46" i="7" s="1"/>
  <c r="N47" i="7" s="1"/>
  <c r="N48" i="7" s="1"/>
  <c r="N49" i="7" s="1"/>
  <c r="N50" i="7" s="1"/>
  <c r="N51" i="7" s="1"/>
  <c r="N52" i="7" s="1"/>
  <c r="N53" i="7" s="1"/>
  <c r="N54" i="7" s="1"/>
  <c r="N55" i="7" s="1"/>
  <c r="N56" i="7" s="1"/>
  <c r="N57" i="7" s="1"/>
  <c r="N58" i="7" s="1"/>
  <c r="N59" i="7" s="1"/>
  <c r="N60" i="7" s="1"/>
  <c r="N61" i="7" s="1"/>
  <c r="N62" i="7" s="1"/>
  <c r="N63" i="7" s="1"/>
  <c r="N64" i="7" s="1"/>
  <c r="N65" i="7" s="1"/>
  <c r="N66" i="7" s="1"/>
  <c r="N67" i="7" s="1"/>
  <c r="N68" i="7" s="1"/>
  <c r="N69" i="7" s="1"/>
  <c r="N70" i="7" s="1"/>
  <c r="N71" i="7" s="1"/>
  <c r="N72" i="7" s="1"/>
  <c r="N73" i="7" s="1"/>
  <c r="N74" i="7" s="1"/>
  <c r="N75" i="7" s="1"/>
  <c r="N76" i="7" s="1"/>
  <c r="N77" i="7" s="1"/>
  <c r="N78" i="7" s="1"/>
  <c r="N79" i="7" s="1"/>
  <c r="N80" i="7" s="1"/>
  <c r="N81" i="7" s="1"/>
  <c r="N82" i="7" s="1"/>
  <c r="N83" i="7" s="1"/>
  <c r="N84" i="7" s="1"/>
  <c r="N85" i="7" s="1"/>
  <c r="N86" i="7" s="1"/>
  <c r="N87" i="7" s="1"/>
  <c r="N88" i="7" s="1"/>
  <c r="N89" i="7" s="1"/>
  <c r="N90" i="7" s="1"/>
  <c r="N91" i="7" s="1"/>
  <c r="N92" i="7" s="1"/>
  <c r="N93" i="7" s="1"/>
  <c r="N94" i="7" s="1"/>
  <c r="N95" i="7" s="1"/>
  <c r="N96" i="7" s="1"/>
  <c r="N97" i="7" s="1"/>
  <c r="N98" i="7" s="1"/>
  <c r="N99" i="7" s="1"/>
  <c r="N100" i="7" s="1"/>
  <c r="N101" i="7" s="1"/>
  <c r="N102" i="7" s="1"/>
  <c r="N103" i="7" s="1"/>
  <c r="N104" i="7" s="1"/>
  <c r="N105" i="7" s="1"/>
  <c r="N106" i="7" s="1"/>
  <c r="N107" i="7" s="1"/>
  <c r="N108" i="7" s="1"/>
  <c r="N109" i="7" s="1"/>
  <c r="N110" i="7" s="1"/>
  <c r="N111" i="7" s="1"/>
  <c r="N112" i="7" s="1"/>
  <c r="N113" i="7" s="1"/>
  <c r="N114" i="7" s="1"/>
  <c r="N115" i="7" s="1"/>
  <c r="N116" i="7" s="1"/>
  <c r="N117" i="7" s="1"/>
  <c r="N118" i="7" s="1"/>
  <c r="N119" i="7" s="1"/>
  <c r="N120" i="7" s="1"/>
  <c r="N121" i="7" s="1"/>
  <c r="N122" i="7" s="1"/>
  <c r="N123" i="7" s="1"/>
  <c r="N124" i="7" s="1"/>
  <c r="N125" i="7" s="1"/>
  <c r="N126" i="7" s="1"/>
  <c r="N127" i="7" s="1"/>
  <c r="N128" i="7" s="1"/>
  <c r="N129" i="7" s="1"/>
  <c r="N130" i="7" s="1"/>
  <c r="N131" i="7" s="1"/>
  <c r="N132" i="7" s="1"/>
  <c r="N133" i="7" s="1"/>
  <c r="N134" i="7" s="1"/>
  <c r="N135" i="7" s="1"/>
  <c r="N136" i="7" s="1"/>
  <c r="N137" i="7" s="1"/>
  <c r="N138" i="7" s="1"/>
  <c r="N139" i="7" s="1"/>
  <c r="N140" i="7" s="1"/>
  <c r="N141" i="7" s="1"/>
  <c r="N142" i="7" s="1"/>
  <c r="N143" i="7" s="1"/>
  <c r="N144" i="7" s="1"/>
  <c r="N145" i="7" s="1"/>
  <c r="N146" i="7" s="1"/>
  <c r="N147" i="7" s="1"/>
  <c r="N148" i="7" s="1"/>
  <c r="N149" i="7" s="1"/>
  <c r="N150" i="7" s="1"/>
  <c r="N151" i="7" s="1"/>
  <c r="N152" i="7" s="1"/>
  <c r="N153" i="7" s="1"/>
  <c r="N154" i="7" s="1"/>
  <c r="N155" i="7" s="1"/>
  <c r="N156" i="7" s="1"/>
  <c r="N157" i="7" s="1"/>
  <c r="N158" i="7" s="1"/>
  <c r="N159" i="7" s="1"/>
  <c r="N160" i="7" s="1"/>
  <c r="N161" i="7" s="1"/>
  <c r="N162" i="7" s="1"/>
  <c r="N163" i="7" s="1"/>
  <c r="N164" i="7" s="1"/>
  <c r="N165" i="7" s="1"/>
  <c r="N166" i="7" s="1"/>
  <c r="N167" i="7" s="1"/>
  <c r="N168" i="7" s="1"/>
  <c r="N169" i="7" s="1"/>
  <c r="N170" i="7" s="1"/>
  <c r="N171" i="7" s="1"/>
  <c r="N172" i="7" s="1"/>
  <c r="N173" i="7" s="1"/>
  <c r="N174" i="7" s="1"/>
  <c r="N175" i="7" s="1"/>
  <c r="N176" i="7" s="1"/>
  <c r="N177" i="7" s="1"/>
  <c r="N178" i="7" s="1"/>
  <c r="N179" i="7" s="1"/>
  <c r="N180" i="7" s="1"/>
  <c r="N181" i="7" s="1"/>
  <c r="N182" i="7" s="1"/>
  <c r="N183" i="7" s="1"/>
  <c r="N184" i="7" s="1"/>
  <c r="N185" i="7" s="1"/>
  <c r="N186" i="7" s="1"/>
  <c r="N187" i="7" s="1"/>
  <c r="N188" i="7" s="1"/>
  <c r="N189" i="7" s="1"/>
  <c r="N190" i="7" s="1"/>
  <c r="N191" i="7" s="1"/>
  <c r="N192" i="7" s="1"/>
  <c r="AK5" i="7"/>
  <c r="AH3" i="7"/>
  <c r="AI3" i="7" s="1"/>
  <c r="AK3" i="7"/>
  <c r="D4" i="7"/>
  <c r="D5" i="7" s="1"/>
  <c r="D6" i="7" s="1"/>
  <c r="D7" i="7" s="1"/>
  <c r="D8" i="7" s="1"/>
  <c r="D9" i="7" s="1"/>
  <c r="D10" i="7" s="1"/>
  <c r="D11" i="7" s="1"/>
  <c r="D12" i="7" s="1"/>
  <c r="D13" i="7" s="1"/>
  <c r="D14" i="7" s="1"/>
  <c r="D15" i="7" s="1"/>
  <c r="D16" i="7" s="1"/>
  <c r="D17" i="7" s="1"/>
  <c r="D18" i="7" s="1"/>
  <c r="D19" i="7" s="1"/>
  <c r="D20" i="7" s="1"/>
  <c r="D21" i="7" s="1"/>
  <c r="D22" i="7" s="1"/>
  <c r="D23" i="7" s="1"/>
  <c r="D24" i="7" s="1"/>
  <c r="D25" i="7" s="1"/>
  <c r="D26" i="7" s="1"/>
  <c r="D27" i="7" s="1"/>
  <c r="D28" i="7" s="1"/>
  <c r="D29" i="7" s="1"/>
  <c r="D30" i="7" s="1"/>
  <c r="D31" i="7" s="1"/>
  <c r="D32" i="7" s="1"/>
  <c r="D33" i="7" s="1"/>
  <c r="D34" i="7" s="1"/>
  <c r="D35" i="7" s="1"/>
  <c r="D36" i="7" s="1"/>
  <c r="D37" i="7" s="1"/>
  <c r="D38" i="7" s="1"/>
  <c r="D39" i="7" s="1"/>
  <c r="D40" i="7" s="1"/>
  <c r="D41" i="7" s="1"/>
  <c r="D42" i="7" s="1"/>
  <c r="D43" i="7" s="1"/>
  <c r="D44" i="7" s="1"/>
  <c r="D45" i="7" s="1"/>
  <c r="D46" i="7" s="1"/>
  <c r="D47" i="7" s="1"/>
  <c r="D48" i="7" s="1"/>
  <c r="D49" i="7" s="1"/>
  <c r="D50" i="7" s="1"/>
  <c r="D51" i="7" s="1"/>
  <c r="D52" i="7" s="1"/>
  <c r="D53" i="7" s="1"/>
  <c r="D54" i="7" s="1"/>
  <c r="D55" i="7" s="1"/>
  <c r="D56" i="7" s="1"/>
  <c r="D57" i="7" s="1"/>
  <c r="D58" i="7" s="1"/>
  <c r="D59" i="7" s="1"/>
  <c r="D60" i="7" s="1"/>
  <c r="D61" i="7" s="1"/>
  <c r="D62" i="7" s="1"/>
  <c r="D63" i="7" s="1"/>
  <c r="D64" i="7" s="1"/>
  <c r="D65" i="7" s="1"/>
  <c r="D66" i="7" s="1"/>
  <c r="D67" i="7" s="1"/>
  <c r="D68" i="7" s="1"/>
  <c r="D69" i="7" s="1"/>
  <c r="D70" i="7" s="1"/>
  <c r="D71" i="7" s="1"/>
  <c r="D72" i="7" s="1"/>
  <c r="D73" i="7" s="1"/>
  <c r="D74" i="7" s="1"/>
  <c r="D75" i="7" s="1"/>
  <c r="D76" i="7" s="1"/>
  <c r="D77" i="7" s="1"/>
  <c r="D78" i="7" s="1"/>
  <c r="D79" i="7" s="1"/>
  <c r="D80" i="7" s="1"/>
  <c r="D81" i="7" s="1"/>
  <c r="D82" i="7" s="1"/>
  <c r="D83" i="7" s="1"/>
  <c r="D84" i="7" s="1"/>
  <c r="D85" i="7" s="1"/>
  <c r="D86" i="7" s="1"/>
  <c r="D87" i="7" s="1"/>
  <c r="D88" i="7" s="1"/>
  <c r="D89" i="7" s="1"/>
  <c r="D90" i="7" s="1"/>
  <c r="D91" i="7" s="1"/>
  <c r="D92" i="7" s="1"/>
  <c r="D93" i="7" s="1"/>
  <c r="D94" i="7" s="1"/>
  <c r="D95" i="7" s="1"/>
  <c r="D96" i="7" s="1"/>
  <c r="D97" i="7" s="1"/>
  <c r="D98" i="7" s="1"/>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D123" i="7" s="1"/>
  <c r="D124" i="7" s="1"/>
  <c r="D125" i="7" s="1"/>
  <c r="D126" i="7" s="1"/>
  <c r="D127" i="7" s="1"/>
  <c r="D128" i="7" s="1"/>
  <c r="D129" i="7" s="1"/>
  <c r="D130" i="7" s="1"/>
  <c r="D131" i="7" s="1"/>
  <c r="D132" i="7" s="1"/>
  <c r="D133" i="7" s="1"/>
  <c r="D134" i="7" s="1"/>
  <c r="D135" i="7" s="1"/>
  <c r="D136" i="7" s="1"/>
  <c r="D137" i="7" s="1"/>
  <c r="D138" i="7" s="1"/>
  <c r="D139" i="7" s="1"/>
  <c r="D140" i="7" s="1"/>
  <c r="D141" i="7" s="1"/>
  <c r="D142" i="7" s="1"/>
  <c r="D143" i="7" s="1"/>
  <c r="D144" i="7" s="1"/>
  <c r="D145" i="7" s="1"/>
  <c r="D146" i="7" s="1"/>
  <c r="D147" i="7" s="1"/>
  <c r="D148" i="7" s="1"/>
  <c r="D149" i="7" s="1"/>
  <c r="D150" i="7" s="1"/>
  <c r="D151" i="7" s="1"/>
  <c r="D152" i="7" s="1"/>
  <c r="D153" i="7" s="1"/>
  <c r="D154" i="7" s="1"/>
  <c r="D155" i="7" s="1"/>
  <c r="D156" i="7" s="1"/>
  <c r="D157" i="7" s="1"/>
  <c r="D158" i="7" s="1"/>
  <c r="D159" i="7" s="1"/>
  <c r="D160" i="7" s="1"/>
  <c r="D161" i="7" s="1"/>
  <c r="D162" i="7" s="1"/>
  <c r="D163" i="7" s="1"/>
  <c r="D164" i="7" s="1"/>
  <c r="D165" i="7" s="1"/>
  <c r="D166" i="7" s="1"/>
  <c r="D167" i="7" s="1"/>
  <c r="D168" i="7" s="1"/>
  <c r="D169" i="7" s="1"/>
  <c r="D170" i="7" s="1"/>
  <c r="D171" i="7" s="1"/>
  <c r="D172" i="7" s="1"/>
  <c r="D173" i="7" s="1"/>
  <c r="D174" i="7" s="1"/>
  <c r="D175" i="7" s="1"/>
  <c r="D176" i="7" s="1"/>
  <c r="D177" i="7" s="1"/>
  <c r="D178" i="7" s="1"/>
  <c r="D179" i="7" s="1"/>
  <c r="D180" i="7" s="1"/>
  <c r="D181" i="7" s="1"/>
  <c r="D182" i="7" s="1"/>
  <c r="D183" i="7" s="1"/>
  <c r="D184" i="7" s="1"/>
  <c r="D185" i="7" s="1"/>
  <c r="D186" i="7" s="1"/>
  <c r="D187" i="7" s="1"/>
  <c r="D188" i="7" s="1"/>
  <c r="D189" i="7" s="1"/>
  <c r="D190" i="7" s="1"/>
  <c r="D191" i="7" s="1"/>
  <c r="D192" i="7" s="1"/>
  <c r="AA24" i="8" l="1"/>
  <c r="AB19" i="8"/>
  <c r="AA23" i="8"/>
  <c r="AB18" i="8"/>
  <c r="AA25" i="8"/>
  <c r="AB20" i="8"/>
  <c r="AB17" i="8"/>
  <c r="AA22" i="8"/>
  <c r="AH6" i="8"/>
  <c r="AB21" i="8"/>
  <c r="AA26" i="8"/>
  <c r="AG4" i="8" a="1"/>
  <c r="AG4" i="8" s="1"/>
  <c r="AG2" i="8" a="1"/>
  <c r="AG2" i="8" s="1"/>
  <c r="AG5" i="8" a="1"/>
  <c r="AG5" i="8" s="1"/>
  <c r="AG3" i="8" a="1"/>
  <c r="AG3" i="8" s="1"/>
  <c r="AG6" i="8" a="1"/>
  <c r="AG6" i="8" s="1"/>
  <c r="AL6" i="7"/>
  <c r="AL4" i="7"/>
  <c r="AL7" i="7"/>
  <c r="AL5" i="7"/>
  <c r="AM3" i="7"/>
  <c r="AL3" i="7"/>
  <c r="AB25" i="8" l="1"/>
  <c r="AA30" i="8"/>
  <c r="AB26" i="8"/>
  <c r="AA31" i="8"/>
  <c r="AA27" i="8"/>
  <c r="AB22" i="8"/>
  <c r="AA28" i="8"/>
  <c r="AB23" i="8"/>
  <c r="AB24" i="8"/>
  <c r="AA29" i="8"/>
  <c r="AB29" i="8" l="1"/>
  <c r="AA34" i="8"/>
  <c r="AB27" i="8"/>
  <c r="AA32" i="8"/>
  <c r="AA36" i="8"/>
  <c r="AB31" i="8"/>
  <c r="AB28" i="8"/>
  <c r="AA33" i="8"/>
  <c r="AB30" i="8"/>
  <c r="AA35" i="8"/>
  <c r="AA40" i="8" l="1"/>
  <c r="AB35" i="8"/>
  <c r="AB33" i="8"/>
  <c r="AA38" i="8"/>
  <c r="AB36" i="8"/>
  <c r="AA41" i="8"/>
  <c r="AA37" i="8"/>
  <c r="AB32" i="8"/>
  <c r="AA39" i="8"/>
  <c r="AB34" i="8"/>
  <c r="AB39" i="8" l="1"/>
  <c r="AA44" i="8"/>
  <c r="AB37" i="8"/>
  <c r="AA42" i="8"/>
  <c r="AB41" i="8"/>
  <c r="AA46" i="8"/>
  <c r="AB38" i="8"/>
  <c r="AA43" i="8"/>
  <c r="AB40" i="8"/>
  <c r="AA45" i="8"/>
  <c r="AB45" i="8" l="1"/>
  <c r="AA50" i="8"/>
  <c r="AA48" i="8"/>
  <c r="AB43" i="8"/>
  <c r="AA51" i="8"/>
  <c r="AB46" i="8"/>
  <c r="AA47" i="8"/>
  <c r="AB42" i="8"/>
  <c r="AA49" i="8"/>
  <c r="AB44" i="8"/>
  <c r="AA52" i="8" l="1"/>
  <c r="AB47" i="8"/>
  <c r="AB51" i="8"/>
  <c r="AA56" i="8"/>
  <c r="AB49" i="8"/>
  <c r="AA54" i="8"/>
  <c r="AB48" i="8"/>
  <c r="AA53" i="8"/>
  <c r="AB50" i="8"/>
  <c r="AA55" i="8"/>
  <c r="AA60" i="8" l="1"/>
  <c r="AB55" i="8"/>
  <c r="AB53" i="8"/>
  <c r="AA58" i="8"/>
  <c r="AB54" i="8"/>
  <c r="AA59" i="8"/>
  <c r="AA61" i="8"/>
  <c r="AB56" i="8"/>
  <c r="AB52" i="8"/>
  <c r="AA57" i="8"/>
  <c r="AA62" i="8" l="1"/>
  <c r="AB57" i="8"/>
  <c r="AA64" i="8"/>
  <c r="AB59" i="8"/>
  <c r="AB61" i="8"/>
  <c r="AA66" i="8"/>
  <c r="AA63" i="8"/>
  <c r="AB58" i="8"/>
  <c r="AB60" i="8"/>
  <c r="AA65" i="8"/>
  <c r="AB65" i="8" l="1"/>
  <c r="AA70" i="8"/>
  <c r="AB66" i="8"/>
  <c r="AA71" i="8"/>
  <c r="AB63" i="8"/>
  <c r="AA68" i="8"/>
  <c r="AB64" i="8"/>
  <c r="AA69" i="8"/>
  <c r="AB62" i="8"/>
  <c r="AA67" i="8"/>
  <c r="AA72" i="8" l="1"/>
  <c r="AB67" i="8"/>
  <c r="AA73" i="8"/>
  <c r="AB68" i="8"/>
  <c r="AA76" i="8"/>
  <c r="AB71" i="8"/>
  <c r="AB69" i="8"/>
  <c r="AA74" i="8"/>
  <c r="AA75" i="8"/>
  <c r="AB70" i="8"/>
  <c r="AB75" i="8" l="1"/>
  <c r="AA80" i="8"/>
  <c r="AB74" i="8"/>
  <c r="AA79" i="8"/>
  <c r="AB76" i="8"/>
  <c r="AA81" i="8"/>
  <c r="AB73" i="8"/>
  <c r="AA78" i="8"/>
  <c r="AB72" i="8"/>
  <c r="AA77" i="8"/>
  <c r="AB77" i="8" l="1"/>
  <c r="AA82" i="8"/>
  <c r="AA83" i="8"/>
  <c r="AB78" i="8"/>
  <c r="AA86" i="8"/>
  <c r="AB81" i="8"/>
  <c r="AA84" i="8"/>
  <c r="AB79" i="8"/>
  <c r="AA85" i="8"/>
  <c r="AB80" i="8"/>
  <c r="AB85" i="8" l="1"/>
  <c r="AA90" i="8"/>
  <c r="AB86" i="8"/>
  <c r="AA91" i="8"/>
  <c r="AB84" i="8"/>
  <c r="AA89" i="8"/>
  <c r="AA88" i="8"/>
  <c r="AB83" i="8"/>
  <c r="AA87" i="8"/>
  <c r="AB82" i="8"/>
  <c r="AB88" i="8" l="1"/>
  <c r="AA93" i="8"/>
  <c r="AA95" i="8"/>
  <c r="AB90" i="8"/>
  <c r="AB87" i="8"/>
  <c r="AA92" i="8"/>
  <c r="AB89" i="8"/>
  <c r="AA94" i="8"/>
  <c r="AA96" i="8"/>
  <c r="AB91" i="8"/>
  <c r="AB94" i="8" l="1"/>
  <c r="AA99" i="8"/>
  <c r="AA97" i="8"/>
  <c r="AB92" i="8"/>
  <c r="AB96" i="8"/>
  <c r="AA101" i="8"/>
  <c r="AA100" i="8"/>
  <c r="AB95" i="8"/>
  <c r="AB93" i="8"/>
  <c r="AA98" i="8"/>
  <c r="AB98" i="8" l="1"/>
  <c r="AA103" i="8"/>
  <c r="AB100" i="8"/>
  <c r="AA105" i="8"/>
  <c r="AB101" i="8"/>
  <c r="AA106" i="8"/>
  <c r="AB97" i="8"/>
  <c r="AA102" i="8"/>
  <c r="AB99" i="8"/>
  <c r="AA104" i="8"/>
  <c r="AB102" i="8" l="1"/>
  <c r="AA107" i="8"/>
  <c r="AB106" i="8"/>
  <c r="AA111" i="8"/>
  <c r="AB105" i="8"/>
  <c r="AA110" i="8"/>
  <c r="AA109" i="8"/>
  <c r="AB104" i="8"/>
  <c r="AA108" i="8"/>
  <c r="AB103" i="8"/>
  <c r="AB108" i="8" l="1"/>
  <c r="AA113" i="8"/>
  <c r="AB109" i="8"/>
  <c r="AA114" i="8"/>
  <c r="AB110" i="8"/>
  <c r="AA115" i="8"/>
  <c r="AB111" i="8"/>
  <c r="AA116" i="8"/>
  <c r="AA112" i="8"/>
  <c r="AB107" i="8"/>
  <c r="AB112" i="8" l="1"/>
  <c r="AA117" i="8"/>
  <c r="AA121" i="8"/>
  <c r="AB116" i="8"/>
  <c r="AA120" i="8"/>
  <c r="AB115" i="8"/>
  <c r="AA119" i="8"/>
  <c r="AB114" i="8"/>
  <c r="AB113" i="8"/>
  <c r="AA118" i="8"/>
  <c r="AB118" i="8" l="1"/>
  <c r="AA123" i="8"/>
  <c r="AB120" i="8"/>
  <c r="AA125" i="8"/>
  <c r="AA124" i="8"/>
  <c r="AB119" i="8"/>
  <c r="AB121" i="8"/>
  <c r="AA126" i="8"/>
  <c r="AB117" i="8"/>
  <c r="AA122" i="8"/>
  <c r="AB124" i="8" l="1"/>
  <c r="AA129" i="8"/>
  <c r="AB122" i="8"/>
  <c r="AA127" i="8"/>
  <c r="AA131" i="8"/>
  <c r="AB126" i="8"/>
  <c r="AB125" i="8"/>
  <c r="AA130" i="8"/>
  <c r="AB123" i="8"/>
  <c r="AA128" i="8"/>
  <c r="AA132" i="8" l="1"/>
  <c r="AB127" i="8"/>
  <c r="AA133" i="8"/>
  <c r="AB128" i="8"/>
  <c r="AB130" i="8"/>
  <c r="AA135" i="8"/>
  <c r="AB131" i="8"/>
  <c r="AA136" i="8"/>
  <c r="AA134" i="8"/>
  <c r="AB129" i="8"/>
  <c r="AB136" i="8" l="1"/>
  <c r="AA141" i="8"/>
  <c r="AB134" i="8"/>
  <c r="AA139" i="8"/>
  <c r="AB135" i="8"/>
  <c r="AA140" i="8"/>
  <c r="AB133" i="8"/>
  <c r="AA138" i="8"/>
  <c r="AB132" i="8"/>
  <c r="AA137" i="8"/>
  <c r="AB137" i="8" l="1"/>
  <c r="AA142" i="8"/>
  <c r="AA143" i="8"/>
  <c r="AB138" i="8"/>
  <c r="AA145" i="8"/>
  <c r="AB140" i="8"/>
  <c r="AA144" i="8"/>
  <c r="AB139" i="8"/>
  <c r="AB141" i="8"/>
  <c r="AA146" i="8"/>
  <c r="AB145" i="8" l="1"/>
  <c r="AA150" i="8"/>
  <c r="AB146" i="8"/>
  <c r="AA151" i="8"/>
  <c r="AB144" i="8"/>
  <c r="AA149" i="8"/>
  <c r="AB143" i="8"/>
  <c r="AA148" i="8"/>
  <c r="AB142" i="8"/>
  <c r="AA147" i="8"/>
  <c r="AB147" i="8" l="1"/>
  <c r="AA152" i="8"/>
  <c r="AB148" i="8"/>
  <c r="AA153" i="8"/>
  <c r="AB149" i="8"/>
  <c r="AA154" i="8"/>
  <c r="AA156" i="8"/>
  <c r="AB151" i="8"/>
  <c r="AA155" i="8"/>
  <c r="AB150" i="8"/>
  <c r="AA160" i="8" l="1"/>
  <c r="AB155" i="8"/>
  <c r="AB156" i="8"/>
  <c r="AA161" i="8"/>
  <c r="AA159" i="8"/>
  <c r="AB154" i="8"/>
  <c r="AA158" i="8"/>
  <c r="AB153" i="8"/>
  <c r="AA157" i="8"/>
  <c r="AB152" i="8"/>
  <c r="AB159" i="8" l="1"/>
  <c r="AA164" i="8"/>
  <c r="AB157" i="8"/>
  <c r="AA162" i="8"/>
  <c r="AB158" i="8"/>
  <c r="AA163" i="8"/>
  <c r="AB161" i="8"/>
  <c r="AA166" i="8"/>
  <c r="AB160" i="8"/>
  <c r="AA165" i="8"/>
  <c r="AB165" i="8" l="1"/>
  <c r="AA170" i="8"/>
  <c r="AB166" i="8"/>
  <c r="AA171" i="8"/>
  <c r="AA168" i="8"/>
  <c r="AB163" i="8"/>
  <c r="AA167" i="8"/>
  <c r="AB162" i="8"/>
  <c r="AA169" i="8"/>
  <c r="AB164" i="8"/>
  <c r="AB169" i="8" l="1"/>
  <c r="AA174" i="8"/>
  <c r="AB167" i="8"/>
  <c r="AA172" i="8"/>
  <c r="AB171" i="8"/>
  <c r="AA176" i="8"/>
  <c r="AB168" i="8"/>
  <c r="AA173" i="8"/>
  <c r="AB170" i="8"/>
  <c r="AA175" i="8"/>
  <c r="AA180" i="8" l="1"/>
  <c r="AB175" i="8"/>
  <c r="AB173" i="8"/>
  <c r="AA178" i="8"/>
  <c r="AA181" i="8"/>
  <c r="AB176" i="8"/>
  <c r="AB172" i="8"/>
  <c r="AA177" i="8"/>
  <c r="AA179" i="8"/>
  <c r="AB174" i="8"/>
  <c r="AA182" i="8" l="1"/>
  <c r="AB177" i="8"/>
  <c r="AB181" i="8"/>
  <c r="AA186" i="8"/>
  <c r="AB179" i="8"/>
  <c r="AA184" i="8"/>
  <c r="AB178" i="8"/>
  <c r="AA183" i="8"/>
  <c r="AB180" i="8"/>
  <c r="AA185" i="8"/>
  <c r="AB185" i="8" l="1"/>
  <c r="AA190" i="8"/>
  <c r="AB183" i="8"/>
  <c r="AA188" i="8"/>
  <c r="AB184" i="8"/>
  <c r="AA189" i="8"/>
  <c r="AA191" i="8"/>
  <c r="AB186" i="8"/>
  <c r="AB182" i="8"/>
  <c r="AA187" i="8"/>
  <c r="AA192" i="8" l="1"/>
  <c r="AB187" i="8"/>
  <c r="AB191" i="8"/>
  <c r="AA196" i="8"/>
  <c r="AA193" i="8"/>
  <c r="AB188" i="8"/>
  <c r="AB189" i="8"/>
  <c r="AA194" i="8"/>
  <c r="AB190" i="8"/>
  <c r="AA195" i="8"/>
  <c r="AB194" i="8" l="1"/>
  <c r="AA199" i="8"/>
  <c r="AB193" i="8"/>
  <c r="AA198" i="8"/>
  <c r="AB196" i="8"/>
  <c r="AA201" i="8"/>
  <c r="AB195" i="8"/>
  <c r="AA200" i="8"/>
  <c r="AB192" i="8"/>
  <c r="AA197" i="8"/>
  <c r="AB197" i="8" l="1"/>
  <c r="AA202" i="8"/>
  <c r="AA205" i="8"/>
  <c r="AB200" i="8"/>
  <c r="AA206" i="8"/>
  <c r="AB201" i="8"/>
  <c r="AA203" i="8"/>
  <c r="AB198" i="8"/>
  <c r="AA204" i="8"/>
  <c r="AB199" i="8"/>
  <c r="AB204" i="8" l="1"/>
  <c r="AA209" i="8"/>
  <c r="AB203" i="8"/>
  <c r="AA208" i="8"/>
  <c r="AB206" i="8"/>
  <c r="AA211" i="8"/>
  <c r="AB205" i="8"/>
  <c r="AA210" i="8"/>
  <c r="AB202" i="8"/>
  <c r="AA207" i="8"/>
  <c r="AB207" i="8" l="1"/>
  <c r="AA212" i="8"/>
  <c r="AA215" i="8"/>
  <c r="AB210" i="8"/>
  <c r="AA216" i="8"/>
  <c r="AB211" i="8"/>
  <c r="AB208" i="8"/>
  <c r="AA213" i="8"/>
  <c r="AB209" i="8"/>
  <c r="AA214" i="8"/>
  <c r="AB214" i="8" l="1"/>
  <c r="AA219" i="8"/>
  <c r="AB216" i="8"/>
  <c r="AA221" i="8"/>
  <c r="AB213" i="8"/>
  <c r="AA218" i="8"/>
  <c r="AB215" i="8"/>
  <c r="AA220" i="8"/>
  <c r="AA217" i="8"/>
  <c r="AB212" i="8"/>
  <c r="AB220" i="8" l="1"/>
  <c r="AA225" i="8"/>
  <c r="AB217" i="8"/>
  <c r="AA222" i="8"/>
  <c r="AB218" i="8"/>
  <c r="AA223" i="8"/>
  <c r="AB221" i="8"/>
  <c r="AA226" i="8"/>
  <c r="AB219" i="8"/>
  <c r="AA224" i="8"/>
  <c r="AA229" i="8" l="1"/>
  <c r="AB224" i="8"/>
  <c r="AA231" i="8"/>
  <c r="AB226" i="8"/>
  <c r="AA228" i="8"/>
  <c r="AB223" i="8"/>
  <c r="AA227" i="8"/>
  <c r="AB222" i="8"/>
  <c r="AA230" i="8"/>
  <c r="AB225" i="8"/>
  <c r="AB228" i="8" l="1"/>
  <c r="AA233" i="8"/>
  <c r="AB230" i="8"/>
  <c r="AA235" i="8"/>
  <c r="AA232" i="8"/>
  <c r="AB227" i="8"/>
  <c r="AB231" i="8"/>
  <c r="AA236" i="8"/>
  <c r="AB229" i="8"/>
  <c r="AA234" i="8"/>
  <c r="AA239" i="8" l="1"/>
  <c r="AB234" i="8"/>
  <c r="AA240" i="8"/>
  <c r="AB235" i="8"/>
  <c r="AA241" i="8"/>
  <c r="AB236" i="8"/>
  <c r="AB232" i="8"/>
  <c r="AA237" i="8"/>
  <c r="AB233" i="8"/>
  <c r="AA238" i="8"/>
  <c r="AB238" i="8" l="1"/>
  <c r="AA243" i="8"/>
  <c r="AB237" i="8"/>
  <c r="AA242" i="8"/>
  <c r="AB241" i="8"/>
  <c r="AA246" i="8"/>
  <c r="AB240" i="8"/>
  <c r="AA245" i="8"/>
  <c r="AB239" i="8"/>
  <c r="AA244" i="8"/>
  <c r="AB244" i="8" l="1"/>
  <c r="AA249" i="8"/>
  <c r="AA251" i="8"/>
  <c r="AB246" i="8"/>
  <c r="AB242" i="8"/>
  <c r="AA247" i="8"/>
  <c r="AB245" i="8"/>
  <c r="AA250" i="8"/>
  <c r="AB243" i="8"/>
  <c r="AA248" i="8"/>
  <c r="AA253" i="8" l="1"/>
  <c r="AB248" i="8"/>
  <c r="AB250" i="8"/>
  <c r="AA255" i="8"/>
  <c r="AA252" i="8"/>
  <c r="AB247" i="8"/>
  <c r="AB251" i="8"/>
  <c r="AA256" i="8"/>
  <c r="AA254" i="8"/>
  <c r="AB249" i="8"/>
  <c r="AB252" i="8" l="1"/>
  <c r="AA257" i="8"/>
  <c r="AB254" i="8"/>
  <c r="AA259" i="8"/>
  <c r="AB256" i="8"/>
  <c r="AA261" i="8"/>
  <c r="AB255" i="8"/>
  <c r="AA260" i="8"/>
  <c r="AB253" i="8"/>
  <c r="AA258" i="8"/>
  <c r="AA263" i="8" l="1"/>
  <c r="AB258" i="8"/>
  <c r="AA264" i="8"/>
  <c r="AB259" i="8"/>
  <c r="AA265" i="8"/>
  <c r="AB260" i="8"/>
  <c r="AB261" i="8"/>
  <c r="AA266" i="8"/>
  <c r="AB257" i="8"/>
  <c r="AA262" i="8"/>
  <c r="AB262" i="8" l="1"/>
  <c r="AA267" i="8"/>
  <c r="AB265" i="8"/>
  <c r="AA270" i="8"/>
  <c r="AB266" i="8"/>
  <c r="AA271" i="8"/>
  <c r="AB264" i="8"/>
  <c r="AA269" i="8"/>
  <c r="AB263" i="8"/>
  <c r="AA268" i="8"/>
  <c r="AB268" i="8" l="1"/>
  <c r="AA273" i="8"/>
  <c r="AB269" i="8"/>
  <c r="AA274" i="8"/>
  <c r="AA276" i="8"/>
  <c r="AB271" i="8"/>
  <c r="AA275" i="8"/>
  <c r="AB270" i="8"/>
  <c r="AB267" i="8"/>
  <c r="AA272" i="8"/>
  <c r="AA277" i="8" l="1"/>
  <c r="AB272" i="8"/>
  <c r="AB276" i="8"/>
  <c r="AA281" i="8"/>
  <c r="AB275" i="8"/>
  <c r="AA280" i="8"/>
  <c r="AB274" i="8"/>
  <c r="AA279" i="8"/>
  <c r="AA278" i="8"/>
  <c r="AB273" i="8"/>
  <c r="AB278" i="8" l="1"/>
  <c r="AA283" i="8"/>
  <c r="AB279" i="8"/>
  <c r="AA284" i="8"/>
  <c r="AB280" i="8"/>
  <c r="AA285" i="8"/>
  <c r="AB281" i="8"/>
  <c r="AA286" i="8"/>
  <c r="AB277" i="8"/>
  <c r="AA282" i="8"/>
  <c r="AB286" i="8" l="1"/>
  <c r="AA291" i="8"/>
  <c r="AA287" i="8"/>
  <c r="AB282" i="8"/>
  <c r="AB285" i="8"/>
  <c r="AA290" i="8"/>
  <c r="AA289" i="8"/>
  <c r="AB284" i="8"/>
  <c r="AA288" i="8"/>
  <c r="AB283" i="8"/>
  <c r="AB290" i="8" l="1"/>
  <c r="AA295" i="8"/>
  <c r="AB288" i="8"/>
  <c r="AA293" i="8"/>
  <c r="AB289" i="8"/>
  <c r="AA294" i="8"/>
  <c r="AB287" i="8"/>
  <c r="AA292" i="8"/>
  <c r="AB291" i="8"/>
  <c r="AA296" i="8"/>
  <c r="AA301" i="8" l="1"/>
  <c r="AB296" i="8"/>
  <c r="AB292" i="8"/>
  <c r="AA297" i="8"/>
  <c r="AA299" i="8"/>
  <c r="AB294" i="8"/>
  <c r="AB293" i="8"/>
  <c r="AA298" i="8"/>
  <c r="AA300" i="8"/>
  <c r="AB295" i="8"/>
  <c r="AA304" i="8" l="1"/>
  <c r="AB299" i="8"/>
  <c r="AB300" i="8"/>
  <c r="AA305" i="8"/>
  <c r="AA303" i="8"/>
  <c r="AB298" i="8"/>
  <c r="AA302" i="8"/>
  <c r="AB297" i="8"/>
  <c r="AB301" i="8"/>
  <c r="AA306" i="8"/>
  <c r="AA311" i="8" l="1"/>
  <c r="AB306" i="8"/>
  <c r="AB303" i="8"/>
  <c r="AA308" i="8"/>
  <c r="AB302" i="8"/>
  <c r="AA307" i="8"/>
  <c r="AB305" i="8"/>
  <c r="AA310" i="8"/>
  <c r="AB304" i="8"/>
  <c r="AA309" i="8"/>
  <c r="AB310" i="8" l="1"/>
  <c r="AA315" i="8"/>
  <c r="AA312" i="8"/>
  <c r="AB307" i="8"/>
  <c r="AB309" i="8"/>
  <c r="AA314" i="8"/>
  <c r="AA313" i="8"/>
  <c r="AB308" i="8"/>
  <c r="AB311" i="8"/>
  <c r="AA316" i="8"/>
  <c r="AB316" i="8" l="1"/>
  <c r="AA321" i="8"/>
  <c r="AB312" i="8"/>
  <c r="AA317" i="8"/>
  <c r="AB313" i="8"/>
  <c r="AA318" i="8"/>
  <c r="AB314" i="8"/>
  <c r="AA319" i="8"/>
  <c r="AB315" i="8"/>
  <c r="AA320" i="8"/>
  <c r="AA325" i="8" l="1"/>
  <c r="AB320" i="8"/>
  <c r="AA324" i="8"/>
  <c r="AB319" i="8"/>
  <c r="AA323" i="8"/>
  <c r="AB318" i="8"/>
  <c r="AB317" i="8"/>
  <c r="AA322" i="8"/>
  <c r="AA326" i="8"/>
  <c r="AB321" i="8"/>
  <c r="AB323" i="8" l="1"/>
  <c r="AA328" i="8"/>
  <c r="AB326" i="8"/>
  <c r="AA331" i="8"/>
  <c r="AB322" i="8"/>
  <c r="AA327" i="8"/>
  <c r="AB324" i="8"/>
  <c r="AA329" i="8"/>
  <c r="AB325" i="8"/>
  <c r="AA330" i="8"/>
  <c r="AA335" i="8" l="1"/>
  <c r="AB330" i="8"/>
  <c r="AB329" i="8"/>
  <c r="AA334" i="8"/>
  <c r="AB327" i="8"/>
  <c r="AA332" i="8"/>
  <c r="AA336" i="8"/>
  <c r="AB331" i="8"/>
  <c r="AB328" i="8"/>
  <c r="AA333" i="8"/>
  <c r="AB333" i="8" l="1"/>
  <c r="AA338" i="8"/>
  <c r="AA337" i="8"/>
  <c r="AB332" i="8"/>
  <c r="AB336" i="8"/>
  <c r="AA341" i="8"/>
  <c r="AB334" i="8"/>
  <c r="AA339" i="8"/>
  <c r="AB335" i="8"/>
  <c r="AA340" i="8"/>
  <c r="AB340" i="8" l="1"/>
  <c r="AA345" i="8"/>
  <c r="AB339" i="8"/>
  <c r="AA344" i="8"/>
  <c r="AB341" i="8"/>
  <c r="AA346" i="8"/>
  <c r="AB337" i="8"/>
  <c r="AA342" i="8"/>
  <c r="AB338" i="8"/>
  <c r="AA343" i="8"/>
  <c r="AA348" i="8" l="1"/>
  <c r="AB343" i="8"/>
  <c r="AA347" i="8"/>
  <c r="AB342" i="8"/>
  <c r="AB346" i="8"/>
  <c r="AA351" i="8"/>
  <c r="AA349" i="8"/>
  <c r="AB344" i="8"/>
  <c r="AA350" i="8"/>
  <c r="AB345" i="8"/>
  <c r="AB350" i="8" l="1"/>
  <c r="AA355" i="8"/>
  <c r="AB349" i="8"/>
  <c r="AA354" i="8"/>
  <c r="AB351" i="8"/>
  <c r="AA356" i="8"/>
  <c r="AB347" i="8"/>
  <c r="AA352" i="8"/>
  <c r="AB348" i="8"/>
  <c r="AA353" i="8"/>
  <c r="AA359" i="8" l="1"/>
  <c r="AB354" i="8"/>
  <c r="AB353" i="8"/>
  <c r="AA358" i="8"/>
  <c r="AB352" i="8"/>
  <c r="AA357" i="8"/>
  <c r="AA361" i="8"/>
  <c r="AB356" i="8"/>
  <c r="AA360" i="8"/>
  <c r="AB355" i="8"/>
  <c r="AB360" i="8" l="1"/>
  <c r="AA365" i="8"/>
  <c r="AB361" i="8"/>
  <c r="AA366" i="8"/>
  <c r="AB357" i="8"/>
  <c r="AA362" i="8"/>
  <c r="AB358" i="8"/>
  <c r="AA363" i="8"/>
  <c r="AB359" i="8"/>
  <c r="AA364" i="8"/>
  <c r="AB364" i="8" l="1"/>
  <c r="AA369" i="8"/>
  <c r="AA371" i="8"/>
  <c r="AB366" i="8"/>
  <c r="AB363" i="8"/>
  <c r="AA368" i="8"/>
  <c r="AB362" i="8"/>
  <c r="AA367" i="8"/>
  <c r="AB365" i="8"/>
  <c r="AA370" i="8"/>
  <c r="AA375" i="8" l="1"/>
  <c r="AB370" i="8"/>
  <c r="AA372" i="8"/>
  <c r="AB367" i="8"/>
  <c r="AA373" i="8"/>
  <c r="AB368" i="8"/>
  <c r="AA376" i="8"/>
  <c r="AB371" i="8"/>
  <c r="AA374" i="8"/>
  <c r="AB369" i="8"/>
  <c r="AB373" i="8" l="1"/>
  <c r="AA378" i="8"/>
  <c r="AB374" i="8"/>
  <c r="AA379" i="8"/>
  <c r="AB376" i="8"/>
  <c r="AA381" i="8"/>
  <c r="AB372" i="8"/>
  <c r="AA377" i="8"/>
  <c r="AB375" i="8"/>
  <c r="AA380" i="8"/>
  <c r="AB377" i="8" l="1"/>
  <c r="AA382" i="8"/>
  <c r="AB381" i="8"/>
  <c r="AA386" i="8"/>
  <c r="AA384" i="8"/>
  <c r="AB379" i="8"/>
  <c r="AA385" i="8"/>
  <c r="AB380" i="8"/>
  <c r="AA383" i="8"/>
  <c r="AB378" i="8"/>
  <c r="AB383" i="8" l="1"/>
  <c r="AA388" i="8"/>
  <c r="AB385" i="8"/>
  <c r="AA390" i="8"/>
  <c r="AB384" i="8"/>
  <c r="AA389" i="8"/>
  <c r="AB386" i="8"/>
  <c r="AA391" i="8"/>
  <c r="AB382" i="8"/>
  <c r="AA387" i="8"/>
  <c r="AB387" i="8" l="1"/>
  <c r="AA392" i="8"/>
  <c r="AA396" i="8"/>
  <c r="AB391" i="8"/>
  <c r="AB389" i="8"/>
  <c r="AA394" i="8"/>
  <c r="AA395" i="8"/>
  <c r="AB390" i="8"/>
  <c r="AB388" i="8"/>
  <c r="AA393" i="8"/>
  <c r="AA398" i="8" l="1"/>
  <c r="AB393" i="8"/>
  <c r="AB395" i="8"/>
  <c r="AA400" i="8"/>
  <c r="AB394" i="8"/>
  <c r="AA399" i="8"/>
  <c r="AB396" i="8"/>
  <c r="AA401" i="8"/>
  <c r="AA397" i="8"/>
  <c r="AB392" i="8"/>
  <c r="AB397" i="8" l="1"/>
  <c r="AA402" i="8"/>
  <c r="AB401" i="8"/>
  <c r="AA406" i="8"/>
  <c r="AB399" i="8"/>
  <c r="AA404" i="8"/>
  <c r="AB400" i="8"/>
  <c r="AA405" i="8"/>
  <c r="AB398" i="8"/>
  <c r="AA403" i="8"/>
  <c r="AA408" i="8" l="1"/>
  <c r="AB403" i="8"/>
  <c r="AB405" i="8"/>
  <c r="AA410" i="8"/>
  <c r="AA409" i="8"/>
  <c r="AB404" i="8"/>
  <c r="AB406" i="8"/>
  <c r="AA411" i="8"/>
  <c r="AA407" i="8"/>
  <c r="AB402" i="8"/>
  <c r="AB411" i="8" l="1"/>
  <c r="AA416" i="8"/>
  <c r="AB409" i="8"/>
  <c r="AA414" i="8"/>
  <c r="AB407" i="8"/>
  <c r="AA412" i="8"/>
  <c r="AB410" i="8"/>
  <c r="AA415" i="8"/>
  <c r="AB408" i="8"/>
  <c r="AA413" i="8"/>
  <c r="AB413" i="8" l="1"/>
  <c r="AA418" i="8"/>
  <c r="AA420" i="8"/>
  <c r="AB415" i="8"/>
  <c r="AB412" i="8"/>
  <c r="AA417" i="8"/>
  <c r="AA419" i="8"/>
  <c r="AB414" i="8"/>
  <c r="AA421" i="8"/>
  <c r="AB416" i="8"/>
  <c r="AB421" i="8" l="1"/>
  <c r="AA426" i="8"/>
  <c r="AB419" i="8"/>
  <c r="AA424" i="8"/>
  <c r="AA422" i="8"/>
  <c r="AB417" i="8"/>
  <c r="AB420" i="8"/>
  <c r="AA425" i="8"/>
  <c r="AB418" i="8"/>
  <c r="AA423" i="8"/>
  <c r="AB423" i="8" l="1"/>
  <c r="AA428" i="8"/>
  <c r="AB425" i="8"/>
  <c r="AA430" i="8"/>
  <c r="AB422" i="8"/>
  <c r="AA427" i="8"/>
  <c r="AB424" i="8"/>
  <c r="AA429" i="8"/>
  <c r="AA431" i="8"/>
  <c r="AB426" i="8"/>
  <c r="AB431" i="8" l="1"/>
  <c r="AA436" i="8"/>
  <c r="AB429" i="8"/>
  <c r="AA434" i="8"/>
  <c r="AB430" i="8"/>
  <c r="AA435" i="8"/>
  <c r="AA432" i="8"/>
  <c r="AB427" i="8"/>
  <c r="AA433" i="8"/>
  <c r="AB428" i="8"/>
  <c r="AB435" i="8" l="1"/>
  <c r="AA440" i="8"/>
  <c r="AB434" i="8"/>
  <c r="AA439" i="8"/>
  <c r="AB433" i="8"/>
  <c r="AA438" i="8"/>
  <c r="AB432" i="8"/>
  <c r="AA437" i="8"/>
  <c r="AB436" i="8"/>
  <c r="AA441" i="8"/>
  <c r="AB437" i="8" l="1"/>
  <c r="AA442" i="8"/>
  <c r="AA446" i="8"/>
  <c r="AB441" i="8"/>
  <c r="AA443" i="8"/>
  <c r="AB438" i="8"/>
  <c r="AA444" i="8"/>
  <c r="AB439" i="8"/>
  <c r="AA445" i="8"/>
  <c r="AB440" i="8"/>
  <c r="AB445" i="8" l="1"/>
  <c r="AA450" i="8"/>
  <c r="AB446" i="8"/>
  <c r="AA451" i="8"/>
  <c r="AB444" i="8"/>
  <c r="AA449" i="8"/>
  <c r="AA448" i="8"/>
  <c r="AB443" i="8"/>
  <c r="AA447" i="8"/>
  <c r="AB442" i="8"/>
  <c r="AB447" i="8" l="1"/>
  <c r="AA452" i="8"/>
  <c r="AB448" i="8"/>
  <c r="AA453" i="8"/>
  <c r="AB449" i="8"/>
  <c r="AA454" i="8"/>
  <c r="AA456" i="8"/>
  <c r="AB451" i="8"/>
  <c r="AA455" i="8"/>
  <c r="AB450" i="8"/>
  <c r="AB455" i="8" l="1"/>
  <c r="AA460" i="8"/>
  <c r="AB456" i="8"/>
  <c r="AA461" i="8"/>
  <c r="AB454" i="8"/>
  <c r="AA459" i="8"/>
  <c r="AB453" i="8"/>
  <c r="AA458" i="8"/>
  <c r="AA457" i="8"/>
  <c r="AB452" i="8"/>
  <c r="AB458" i="8" l="1"/>
  <c r="AA463" i="8"/>
  <c r="AB457" i="8"/>
  <c r="AA462" i="8"/>
  <c r="AB459" i="8"/>
  <c r="AA464" i="8"/>
  <c r="AB461" i="8"/>
  <c r="AA466" i="8"/>
  <c r="AB460" i="8"/>
  <c r="AA465" i="8"/>
  <c r="AB466" i="8" l="1"/>
  <c r="AA471" i="8"/>
  <c r="AA469" i="8"/>
  <c r="AB464" i="8"/>
  <c r="AA470" i="8"/>
  <c r="AB465" i="8"/>
  <c r="AA467" i="8"/>
  <c r="AB462" i="8"/>
  <c r="AA468" i="8"/>
  <c r="AB463" i="8"/>
  <c r="AB467" i="8" l="1"/>
  <c r="AA472" i="8"/>
  <c r="AB470" i="8"/>
  <c r="AA475" i="8"/>
  <c r="AB468" i="8"/>
  <c r="AA473" i="8"/>
  <c r="AB469" i="8"/>
  <c r="AA474" i="8"/>
  <c r="AB471" i="8"/>
  <c r="AA476" i="8"/>
  <c r="AA481" i="8" l="1"/>
  <c r="AB476" i="8"/>
  <c r="AA480" i="8"/>
  <c r="AB475" i="8"/>
  <c r="AA479" i="8"/>
  <c r="AB474" i="8"/>
  <c r="AB473" i="8"/>
  <c r="AA478" i="8"/>
  <c r="AB472" i="8"/>
  <c r="AA477" i="8"/>
  <c r="AB477" i="8" l="1"/>
  <c r="AA482" i="8"/>
  <c r="AB479" i="8"/>
  <c r="AA484" i="8"/>
  <c r="AB478" i="8"/>
  <c r="AA483" i="8"/>
  <c r="AB480" i="8"/>
  <c r="AA485" i="8"/>
  <c r="AB481" i="8"/>
  <c r="AA486" i="8"/>
  <c r="AB485" i="8" l="1"/>
  <c r="AA490" i="8"/>
  <c r="AA491" i="8"/>
  <c r="AB486" i="8"/>
  <c r="AB483" i="8"/>
  <c r="AA488" i="8"/>
  <c r="AB484" i="8"/>
  <c r="AA489" i="8"/>
  <c r="AB482" i="8"/>
  <c r="AA487" i="8"/>
  <c r="AA492" i="8" l="1"/>
  <c r="AB487" i="8"/>
  <c r="AA494" i="8"/>
  <c r="AB489" i="8"/>
  <c r="AA493" i="8"/>
  <c r="AB488" i="8"/>
  <c r="AB491" i="8"/>
  <c r="AA496" i="8"/>
  <c r="AB490" i="8"/>
  <c r="AA495" i="8"/>
  <c r="AB495" i="8" l="1"/>
  <c r="AA500" i="8"/>
  <c r="AB496" i="8"/>
  <c r="AA501" i="8"/>
  <c r="AB493" i="8"/>
  <c r="AA498" i="8"/>
  <c r="AB494" i="8"/>
  <c r="AA499" i="8"/>
  <c r="AB492" i="8"/>
  <c r="AA497" i="8"/>
  <c r="AA504" i="8" l="1"/>
  <c r="AB499" i="8"/>
  <c r="AB497" i="8"/>
  <c r="AA502" i="8"/>
  <c r="AA503" i="8"/>
  <c r="AB498" i="8"/>
  <c r="AB501" i="8"/>
  <c r="AA506" i="8"/>
  <c r="AA505" i="8"/>
  <c r="AB500" i="8"/>
  <c r="AB505" i="8" l="1"/>
  <c r="AA510" i="8"/>
  <c r="AB502" i="8"/>
  <c r="AA507" i="8"/>
  <c r="AB506" i="8"/>
  <c r="AA511" i="8"/>
  <c r="AB503" i="8"/>
  <c r="AA508" i="8"/>
  <c r="AB504" i="8"/>
  <c r="AA509" i="8"/>
  <c r="AB509" i="8" l="1"/>
  <c r="AA514" i="8"/>
  <c r="AB508" i="8"/>
  <c r="AA513" i="8"/>
  <c r="AA516" i="8"/>
  <c r="AB511" i="8"/>
  <c r="AB507" i="8"/>
  <c r="AA512" i="8"/>
  <c r="AA515" i="8"/>
  <c r="AB510" i="8"/>
  <c r="AA517" i="8" l="1"/>
  <c r="AB512" i="8"/>
  <c r="AB516" i="8"/>
  <c r="AA521" i="8"/>
  <c r="AA520" i="8"/>
  <c r="AB515" i="8"/>
  <c r="AA518" i="8"/>
  <c r="AB513" i="8"/>
  <c r="AA519" i="8"/>
  <c r="AB514" i="8"/>
  <c r="AB519" i="8" l="1"/>
  <c r="AA524" i="8"/>
  <c r="AB518" i="8"/>
  <c r="AA523" i="8"/>
  <c r="AB520" i="8"/>
  <c r="AA525" i="8"/>
  <c r="AB521" i="8"/>
  <c r="AA526" i="8"/>
  <c r="AB517" i="8"/>
  <c r="AA522" i="8"/>
  <c r="AA527" i="8" l="1"/>
  <c r="AB522" i="8"/>
  <c r="AB526" i="8"/>
  <c r="AA531" i="8"/>
  <c r="AB525" i="8"/>
  <c r="AA530" i="8"/>
  <c r="AA528" i="8"/>
  <c r="AB523" i="8"/>
  <c r="AA529" i="8"/>
  <c r="AB524" i="8"/>
  <c r="AB529" i="8" l="1"/>
  <c r="AA534" i="8"/>
  <c r="AB528" i="8"/>
  <c r="AA533" i="8"/>
  <c r="AB530" i="8"/>
  <c r="AA535" i="8"/>
  <c r="AB531" i="8"/>
  <c r="AA536" i="8"/>
  <c r="AB527" i="8"/>
  <c r="AA532" i="8"/>
  <c r="AA539" i="8" l="1"/>
  <c r="AB534" i="8"/>
  <c r="AB532" i="8"/>
  <c r="AA537" i="8"/>
  <c r="AA541" i="8"/>
  <c r="AB536" i="8"/>
  <c r="AA540" i="8"/>
  <c r="AB535" i="8"/>
  <c r="AB533" i="8"/>
  <c r="AA538" i="8"/>
  <c r="AB541" i="8" l="1"/>
  <c r="AA546" i="8"/>
  <c r="AB537" i="8"/>
  <c r="AA542" i="8"/>
  <c r="AB538" i="8"/>
  <c r="AA543" i="8"/>
  <c r="AB540" i="8"/>
  <c r="AA545" i="8"/>
  <c r="AB539" i="8"/>
  <c r="AA544" i="8"/>
  <c r="AB544" i="8" l="1"/>
  <c r="AA549" i="8"/>
  <c r="AB543" i="8"/>
  <c r="AA548" i="8"/>
  <c r="AA551" i="8"/>
  <c r="AB546" i="8"/>
  <c r="AB545" i="8"/>
  <c r="AA550" i="8"/>
  <c r="AB542" i="8"/>
  <c r="AA547" i="8"/>
  <c r="AA552" i="8" l="1"/>
  <c r="AB547" i="8"/>
  <c r="AB550" i="8"/>
  <c r="AA555" i="8"/>
  <c r="AA553" i="8"/>
  <c r="AB548" i="8"/>
  <c r="AB551" i="8"/>
  <c r="AA556" i="8"/>
  <c r="AB549" i="8"/>
  <c r="AA554" i="8"/>
  <c r="AB556" i="8" l="1"/>
  <c r="AA561" i="8"/>
  <c r="AB553" i="8"/>
  <c r="AA558" i="8"/>
  <c r="AB554" i="8"/>
  <c r="AA559" i="8"/>
  <c r="AB555" i="8"/>
  <c r="AA560" i="8"/>
  <c r="AB552" i="8"/>
  <c r="AA557" i="8"/>
  <c r="AB557" i="8" l="1"/>
  <c r="AA562" i="8"/>
  <c r="AA565" i="8"/>
  <c r="AB560" i="8"/>
  <c r="AA564" i="8"/>
  <c r="AB559" i="8"/>
  <c r="AA563" i="8"/>
  <c r="AB558" i="8"/>
  <c r="AA566" i="8"/>
  <c r="AB561" i="8"/>
  <c r="AB566" i="8" l="1"/>
  <c r="AA571" i="8"/>
  <c r="AB563" i="8"/>
  <c r="AA568" i="8"/>
  <c r="AB564" i="8"/>
  <c r="AA569" i="8"/>
  <c r="AB565" i="8"/>
  <c r="AA570" i="8"/>
  <c r="AA567" i="8"/>
  <c r="AB562" i="8"/>
  <c r="AA575" i="8" l="1"/>
  <c r="AB570" i="8"/>
  <c r="AB567" i="8"/>
  <c r="AA572" i="8"/>
  <c r="AB569" i="8"/>
  <c r="AA574" i="8"/>
  <c r="AB568" i="8"/>
  <c r="AA573" i="8"/>
  <c r="AA576" i="8"/>
  <c r="AB571" i="8"/>
  <c r="AB573" i="8" l="1"/>
  <c r="AA578" i="8"/>
  <c r="AB576" i="8"/>
  <c r="AA581" i="8"/>
  <c r="AB574" i="8"/>
  <c r="AA579" i="8"/>
  <c r="AA577" i="8"/>
  <c r="AB572" i="8"/>
  <c r="AB575" i="8"/>
  <c r="AA580" i="8"/>
  <c r="AB577" i="8" l="1"/>
  <c r="AA582" i="8"/>
  <c r="AB580" i="8"/>
  <c r="AA585" i="8"/>
  <c r="AB579" i="8"/>
  <c r="AA584" i="8"/>
  <c r="AB581" i="8"/>
  <c r="AA586" i="8"/>
  <c r="AB578" i="8"/>
  <c r="AA583" i="8"/>
  <c r="AA589" i="8" l="1"/>
  <c r="AB584" i="8"/>
  <c r="AB585" i="8"/>
  <c r="AA590" i="8"/>
  <c r="AB583" i="8"/>
  <c r="AA588" i="8"/>
  <c r="AA591" i="8"/>
  <c r="AB586" i="8"/>
  <c r="AA587" i="8"/>
  <c r="AB582" i="8"/>
  <c r="AA592" i="8" l="1"/>
  <c r="AB587" i="8"/>
  <c r="AB588" i="8"/>
  <c r="AA593" i="8"/>
  <c r="AB591" i="8"/>
  <c r="AA596" i="8"/>
  <c r="AB590" i="8"/>
  <c r="AA595" i="8"/>
  <c r="AB589" i="8"/>
  <c r="AA594" i="8"/>
  <c r="AB594" i="8" l="1"/>
  <c r="AA599" i="8"/>
  <c r="AA600" i="8"/>
  <c r="AB595" i="8"/>
  <c r="AA601" i="8"/>
  <c r="AB596" i="8"/>
  <c r="AB593" i="8"/>
  <c r="AA598" i="8"/>
  <c r="AB592" i="8"/>
  <c r="AA597" i="8"/>
  <c r="AB597" i="8" l="1"/>
  <c r="AA602" i="8"/>
  <c r="AB598" i="8"/>
  <c r="AA603" i="8"/>
  <c r="AB601" i="8"/>
  <c r="AA606" i="8"/>
  <c r="AB600" i="8"/>
  <c r="AA605" i="8"/>
  <c r="AB599" i="8"/>
  <c r="AA604" i="8"/>
  <c r="AB604" i="8" l="1"/>
  <c r="AA609" i="8"/>
  <c r="AB606" i="8"/>
  <c r="AA611" i="8"/>
  <c r="AB603" i="8"/>
  <c r="AA608" i="8"/>
  <c r="AB605" i="8"/>
  <c r="AA610" i="8"/>
  <c r="AB602" i="8"/>
  <c r="AA607" i="8"/>
  <c r="AA613" i="8" l="1"/>
  <c r="AB608" i="8"/>
  <c r="AB611" i="8"/>
  <c r="AA616" i="8"/>
  <c r="AB607" i="8"/>
  <c r="AA612" i="8"/>
  <c r="AB610" i="8"/>
  <c r="AA615" i="8"/>
  <c r="AB609" i="8"/>
  <c r="AA614" i="8"/>
  <c r="AB615" i="8" l="1"/>
  <c r="AA620" i="8"/>
  <c r="AB612" i="8"/>
  <c r="AA617" i="8"/>
  <c r="AB614" i="8"/>
  <c r="AA619" i="8"/>
  <c r="AB616" i="8"/>
  <c r="AA621" i="8"/>
  <c r="AB613" i="8"/>
  <c r="AA618" i="8"/>
  <c r="AB618" i="8" l="1"/>
  <c r="AA623" i="8"/>
  <c r="AB621" i="8"/>
  <c r="AA626" i="8"/>
  <c r="AB619" i="8"/>
  <c r="AA624" i="8"/>
  <c r="AB617" i="8"/>
  <c r="AA622" i="8"/>
  <c r="AA625" i="8"/>
  <c r="AB620" i="8"/>
  <c r="AB625" i="8" l="1"/>
  <c r="AA630" i="8"/>
  <c r="AB622" i="8"/>
  <c r="AA627" i="8"/>
  <c r="AB624" i="8"/>
  <c r="AA629" i="8"/>
  <c r="AB626" i="8"/>
  <c r="AA631" i="8"/>
  <c r="AB623" i="8"/>
  <c r="AA628" i="8"/>
  <c r="AB629" i="8" l="1"/>
  <c r="AA634" i="8"/>
  <c r="AB628" i="8"/>
  <c r="AA633" i="8"/>
  <c r="AA636" i="8"/>
  <c r="AB631" i="8"/>
  <c r="AB627" i="8"/>
  <c r="AA632" i="8"/>
  <c r="AB630" i="8"/>
  <c r="AA635" i="8"/>
  <c r="AB635" i="8" l="1"/>
  <c r="AA640" i="8"/>
  <c r="AB636" i="8"/>
  <c r="AA641" i="8"/>
  <c r="AA638" i="8"/>
  <c r="AB633" i="8"/>
  <c r="AA639" i="8"/>
  <c r="AB634" i="8"/>
  <c r="AA637" i="8"/>
  <c r="AB632" i="8"/>
  <c r="AB637" i="8" l="1"/>
  <c r="AA642" i="8"/>
  <c r="AB638" i="8"/>
  <c r="AA643" i="8"/>
  <c r="AB640" i="8"/>
  <c r="AA645" i="8"/>
  <c r="AB639" i="8"/>
  <c r="AA644" i="8"/>
  <c r="AB641" i="8"/>
  <c r="AA646" i="8"/>
  <c r="AB643" i="8" l="1"/>
  <c r="AA648" i="8"/>
  <c r="AB646" i="8"/>
  <c r="AA651" i="8"/>
  <c r="AB644" i="8"/>
  <c r="AA649" i="8"/>
  <c r="AB645" i="8"/>
  <c r="AA650" i="8"/>
  <c r="AB642" i="8"/>
  <c r="AA647" i="8"/>
  <c r="AB650" i="8" l="1"/>
  <c r="AA655" i="8"/>
  <c r="AB649" i="8"/>
  <c r="AA654" i="8"/>
  <c r="AB651" i="8"/>
  <c r="AA656" i="8"/>
  <c r="AB647" i="8"/>
  <c r="AA652" i="8"/>
  <c r="AB648" i="8"/>
  <c r="AA653" i="8"/>
  <c r="AB652" i="8" l="1"/>
  <c r="AA657" i="8"/>
  <c r="AA661" i="8"/>
  <c r="AB656" i="8"/>
  <c r="AA659" i="8"/>
  <c r="AB654" i="8"/>
  <c r="AA658" i="8"/>
  <c r="AB653" i="8"/>
  <c r="AA660" i="8"/>
  <c r="AB655" i="8"/>
  <c r="AB659" i="8" l="1"/>
  <c r="AA664" i="8"/>
  <c r="AB660" i="8"/>
  <c r="AA665" i="8"/>
  <c r="AB658" i="8"/>
  <c r="AA663" i="8"/>
  <c r="AB661" i="8"/>
  <c r="AA666" i="8"/>
  <c r="AA662" i="8"/>
  <c r="AB657" i="8"/>
  <c r="AB662" i="8" l="1"/>
  <c r="AA667" i="8"/>
  <c r="AB663" i="8"/>
  <c r="AA668" i="8"/>
  <c r="AA670" i="8"/>
  <c r="AB665" i="8"/>
  <c r="AB666" i="8"/>
  <c r="AA671" i="8"/>
  <c r="AB664" i="8"/>
  <c r="AA669" i="8"/>
  <c r="AB671" i="8" l="1"/>
  <c r="AA676" i="8"/>
  <c r="AB670" i="8"/>
  <c r="AA675" i="8"/>
  <c r="AB669" i="8"/>
  <c r="AA674" i="8"/>
  <c r="AB668" i="8"/>
  <c r="AA673" i="8"/>
  <c r="AB667" i="8"/>
  <c r="AA672" i="8"/>
  <c r="AB674" i="8" l="1"/>
  <c r="AA679" i="8"/>
  <c r="AB675" i="8"/>
  <c r="AA680" i="8"/>
  <c r="AB672" i="8"/>
  <c r="AA677" i="8"/>
  <c r="AB673" i="8"/>
  <c r="AA678" i="8"/>
  <c r="AB676" i="8"/>
  <c r="AA681" i="8"/>
  <c r="AA686" i="8" l="1"/>
  <c r="AB681" i="8"/>
  <c r="AA683" i="8"/>
  <c r="AB678" i="8"/>
  <c r="AA685" i="8"/>
  <c r="AB680" i="8"/>
  <c r="AA682" i="8"/>
  <c r="AB677" i="8"/>
  <c r="AA684" i="8"/>
  <c r="AB679" i="8"/>
  <c r="AB684" i="8" l="1"/>
  <c r="AA689" i="8"/>
  <c r="AB685" i="8"/>
  <c r="AA690" i="8"/>
  <c r="AB682" i="8"/>
  <c r="AA687" i="8"/>
  <c r="AB683" i="8"/>
  <c r="AA688" i="8"/>
  <c r="AB686" i="8"/>
  <c r="AA691" i="8"/>
  <c r="AB688" i="8" l="1"/>
  <c r="AA693" i="8"/>
  <c r="AB687" i="8"/>
  <c r="AA692" i="8"/>
  <c r="AB691" i="8"/>
  <c r="AA696" i="8"/>
  <c r="AB690" i="8"/>
  <c r="AA695" i="8"/>
  <c r="AB689" i="8"/>
  <c r="AA694" i="8"/>
  <c r="AB696" i="8" l="1"/>
  <c r="AA701" i="8"/>
  <c r="AA699" i="8"/>
  <c r="AB694" i="8"/>
  <c r="AB695" i="8"/>
  <c r="AA700" i="8"/>
  <c r="AA697" i="8"/>
  <c r="AB692" i="8"/>
  <c r="AA698" i="8"/>
  <c r="AB693" i="8"/>
  <c r="AB700" i="8" l="1"/>
  <c r="AA705" i="8"/>
  <c r="AB698" i="8"/>
  <c r="AA703" i="8"/>
  <c r="AB697" i="8"/>
  <c r="AA702" i="8"/>
  <c r="AB699" i="8"/>
  <c r="AA704" i="8"/>
  <c r="AB701" i="8"/>
  <c r="AA706" i="8"/>
  <c r="AB706" i="8" l="1"/>
  <c r="AA711" i="8"/>
  <c r="AB704" i="8"/>
  <c r="AA709" i="8"/>
  <c r="AB702" i="8"/>
  <c r="AA707" i="8"/>
  <c r="AB703" i="8"/>
  <c r="AA708" i="8"/>
  <c r="AB705" i="8"/>
  <c r="AA710" i="8"/>
  <c r="AB710" i="8" l="1"/>
  <c r="AA715" i="8"/>
  <c r="AB708" i="8"/>
  <c r="AA713" i="8"/>
  <c r="AB707" i="8"/>
  <c r="AA712" i="8"/>
  <c r="AB709" i="8"/>
  <c r="AA714" i="8"/>
  <c r="AB711" i="8"/>
  <c r="AA716" i="8"/>
  <c r="AB713" i="8" l="1"/>
  <c r="AA718" i="8"/>
  <c r="AA721" i="8"/>
  <c r="AB716" i="8"/>
  <c r="AA719" i="8"/>
  <c r="AB714" i="8"/>
  <c r="AB712" i="8"/>
  <c r="AA717" i="8"/>
  <c r="AA720" i="8"/>
  <c r="AB715" i="8"/>
  <c r="AB720" i="8" l="1"/>
  <c r="AA725" i="8"/>
  <c r="AA722" i="8"/>
  <c r="AB717" i="8"/>
  <c r="AB719" i="8"/>
  <c r="AA724" i="8"/>
  <c r="AB721" i="8"/>
  <c r="AA726" i="8"/>
  <c r="AA723" i="8"/>
  <c r="AB718" i="8"/>
  <c r="AA731" i="8" l="1"/>
  <c r="AB726" i="8"/>
  <c r="AB723" i="8"/>
  <c r="AA728" i="8"/>
  <c r="AB724" i="8"/>
  <c r="AA729" i="8"/>
  <c r="AB722" i="8"/>
  <c r="AA727" i="8"/>
  <c r="AA730" i="8"/>
  <c r="AB725" i="8"/>
  <c r="AB730" i="8" l="1"/>
  <c r="AA735" i="8"/>
  <c r="AB727" i="8"/>
  <c r="AA732" i="8"/>
  <c r="AB729" i="8"/>
  <c r="AA734" i="8"/>
  <c r="AB728" i="8"/>
  <c r="AA733" i="8"/>
  <c r="AB731" i="8"/>
  <c r="AA736" i="8"/>
  <c r="AB736" i="8" l="1"/>
  <c r="AA741" i="8"/>
  <c r="AB733" i="8"/>
  <c r="AA738" i="8"/>
  <c r="AB734" i="8"/>
  <c r="AA739" i="8"/>
  <c r="AB732" i="8"/>
  <c r="AA737" i="8"/>
  <c r="AB735" i="8"/>
  <c r="AA740" i="8"/>
  <c r="AB740" i="8" l="1"/>
  <c r="AA745" i="8"/>
  <c r="AB737" i="8"/>
  <c r="AA742" i="8"/>
  <c r="AB739" i="8"/>
  <c r="AA744" i="8"/>
  <c r="AB738" i="8"/>
  <c r="AA743" i="8"/>
  <c r="AB741" i="8"/>
  <c r="AA746" i="8"/>
  <c r="AB746" i="8" l="1"/>
  <c r="AA751" i="8"/>
  <c r="AB743" i="8"/>
  <c r="AA748" i="8"/>
  <c r="AB744" i="8"/>
  <c r="AA749" i="8"/>
  <c r="AB742" i="8"/>
  <c r="AA747" i="8"/>
  <c r="AB745" i="8"/>
  <c r="AA750" i="8"/>
  <c r="AB747" i="8" l="1"/>
  <c r="AA752" i="8"/>
  <c r="AB749" i="8"/>
  <c r="AA754" i="8"/>
  <c r="AB748" i="8"/>
  <c r="AA753" i="8"/>
  <c r="AB750" i="8"/>
  <c r="AA755" i="8"/>
  <c r="AB751" i="8"/>
  <c r="AA756" i="8"/>
  <c r="AB756" i="8" l="1"/>
  <c r="AA761" i="8"/>
  <c r="AA760" i="8"/>
  <c r="AB755" i="8"/>
  <c r="AA758" i="8"/>
  <c r="AB753" i="8"/>
  <c r="AA759" i="8"/>
  <c r="AB754" i="8"/>
  <c r="AB752" i="8"/>
  <c r="AA757" i="8"/>
  <c r="AB757" i="8" l="1"/>
  <c r="AA762" i="8"/>
  <c r="AB759" i="8"/>
  <c r="AA764" i="8"/>
  <c r="AB758" i="8"/>
  <c r="AA763" i="8"/>
  <c r="AB760" i="8"/>
  <c r="AA765" i="8"/>
  <c r="AA766" i="8"/>
  <c r="AB761" i="8"/>
  <c r="AB766" i="8" l="1"/>
  <c r="AA771" i="8"/>
  <c r="AB763" i="8"/>
  <c r="AA768" i="8"/>
  <c r="AB765" i="8"/>
  <c r="AA770" i="8"/>
  <c r="AB764" i="8"/>
  <c r="AA769" i="8"/>
  <c r="AB762" i="8"/>
  <c r="AA767" i="8"/>
  <c r="AB769" i="8" l="1"/>
  <c r="AA774" i="8"/>
  <c r="AB767" i="8"/>
  <c r="AA772" i="8"/>
  <c r="AB770" i="8"/>
  <c r="AA775" i="8"/>
  <c r="AB768" i="8"/>
  <c r="AA773" i="8"/>
  <c r="AB771" i="8"/>
  <c r="AA776" i="8"/>
  <c r="AA781" i="8" l="1"/>
  <c r="AB776" i="8"/>
  <c r="AB773" i="8"/>
  <c r="AA778" i="8"/>
  <c r="AA780" i="8"/>
  <c r="AB775" i="8"/>
  <c r="AB772" i="8"/>
  <c r="AA777" i="8"/>
  <c r="AB774" i="8"/>
  <c r="AA779" i="8"/>
  <c r="AA783" i="8" l="1"/>
  <c r="AB778" i="8"/>
  <c r="AA784" i="8"/>
  <c r="AB779" i="8"/>
  <c r="AA782" i="8"/>
  <c r="AB777" i="8"/>
  <c r="AB780" i="8"/>
  <c r="AA785" i="8"/>
  <c r="AB781" i="8"/>
  <c r="AA786" i="8"/>
  <c r="AA790" i="8" l="1"/>
  <c r="AB785" i="8"/>
  <c r="AB782" i="8"/>
  <c r="AA787" i="8"/>
  <c r="AA791" i="8"/>
  <c r="AB786" i="8"/>
  <c r="AB784" i="8"/>
  <c r="AA789" i="8"/>
  <c r="AB783" i="8"/>
  <c r="AA788" i="8"/>
  <c r="AB788" i="8" l="1"/>
  <c r="AA793" i="8"/>
  <c r="AB791" i="8"/>
  <c r="AA796" i="8"/>
  <c r="AB789" i="8"/>
  <c r="AA794" i="8"/>
  <c r="AA792" i="8"/>
  <c r="AB787" i="8"/>
  <c r="AB790" i="8"/>
  <c r="AA795" i="8"/>
  <c r="AB795" i="8" l="1"/>
  <c r="AA800" i="8"/>
  <c r="AB792" i="8"/>
  <c r="AA797" i="8"/>
  <c r="AB794" i="8"/>
  <c r="AA799" i="8"/>
  <c r="AB796" i="8"/>
  <c r="AA801" i="8"/>
  <c r="AB793" i="8"/>
  <c r="AA798" i="8"/>
  <c r="AB797" i="8" l="1"/>
  <c r="AA802" i="8"/>
  <c r="AB798" i="8"/>
  <c r="AA803" i="8"/>
  <c r="AB801" i="8"/>
  <c r="AA806" i="8"/>
  <c r="AB799" i="8"/>
  <c r="AA804" i="8"/>
  <c r="AB800" i="8"/>
  <c r="AA805" i="8"/>
  <c r="AB805" i="8" l="1"/>
  <c r="AA810" i="8"/>
  <c r="AB804" i="8"/>
  <c r="AA809" i="8"/>
  <c r="AB806" i="8"/>
  <c r="AA811" i="8"/>
  <c r="AA808" i="8"/>
  <c r="AB803" i="8"/>
  <c r="AB802" i="8"/>
  <c r="AA807" i="8"/>
  <c r="AB811" i="8" l="1"/>
  <c r="AA816" i="8"/>
  <c r="AB807" i="8"/>
  <c r="AA812" i="8"/>
  <c r="AB808" i="8"/>
  <c r="AA813" i="8"/>
  <c r="AA814" i="8"/>
  <c r="AB809" i="8"/>
  <c r="AB810" i="8"/>
  <c r="AA815" i="8"/>
  <c r="AB815" i="8" l="1"/>
  <c r="AA820" i="8"/>
  <c r="AB813" i="8"/>
  <c r="AA818" i="8"/>
  <c r="AB814" i="8"/>
  <c r="AA819" i="8"/>
  <c r="AB812" i="8"/>
  <c r="AA817" i="8"/>
  <c r="AB816" i="8"/>
  <c r="AA821" i="8"/>
  <c r="AA826" i="8" l="1"/>
  <c r="AB821" i="8"/>
  <c r="AB817" i="8"/>
  <c r="AA822" i="8"/>
  <c r="AB819" i="8"/>
  <c r="AA824" i="8"/>
  <c r="AB818" i="8"/>
  <c r="AA823" i="8"/>
  <c r="AB820" i="8"/>
  <c r="AA825" i="8"/>
  <c r="AB825" i="8" l="1"/>
  <c r="AA830" i="8"/>
  <c r="AB823" i="8"/>
  <c r="AA828" i="8"/>
  <c r="AB824" i="8"/>
  <c r="AA829" i="8"/>
  <c r="AA827" i="8"/>
  <c r="AB822" i="8"/>
  <c r="AB826" i="8"/>
  <c r="AA831" i="8"/>
  <c r="AB831" i="8" l="1"/>
  <c r="AA836" i="8"/>
  <c r="AB827" i="8"/>
  <c r="AA832" i="8"/>
  <c r="AB829" i="8"/>
  <c r="AA834" i="8"/>
  <c r="AB828" i="8"/>
  <c r="AA833" i="8"/>
  <c r="AB830" i="8"/>
  <c r="AA835" i="8"/>
  <c r="AB833" i="8" l="1"/>
  <c r="AA838" i="8"/>
  <c r="AB835" i="8"/>
  <c r="AA840" i="8"/>
  <c r="AB834" i="8"/>
  <c r="AA839" i="8"/>
  <c r="AB832" i="8"/>
  <c r="AA837" i="8"/>
  <c r="AB836" i="8"/>
  <c r="AA841" i="8"/>
  <c r="AB841" i="8" l="1"/>
  <c r="AA846" i="8"/>
  <c r="AB837" i="8"/>
  <c r="AA842" i="8"/>
  <c r="AB838" i="8"/>
  <c r="AA843" i="8"/>
  <c r="AB839" i="8"/>
  <c r="AA844" i="8"/>
  <c r="AB840" i="8"/>
  <c r="AA845" i="8"/>
  <c r="AA850" i="8" l="1"/>
  <c r="AB845" i="8"/>
  <c r="AB844" i="8"/>
  <c r="AA849" i="8"/>
  <c r="AB843" i="8"/>
  <c r="AA848" i="8"/>
  <c r="AB842" i="8"/>
  <c r="AA847" i="8"/>
  <c r="AA851" i="8"/>
  <c r="AB846" i="8"/>
  <c r="AB851" i="8" l="1"/>
  <c r="AA856" i="8"/>
  <c r="AA852" i="8"/>
  <c r="AB847" i="8"/>
  <c r="AA853" i="8"/>
  <c r="AB848" i="8"/>
  <c r="AB849" i="8"/>
  <c r="AA854" i="8"/>
  <c r="AB850" i="8"/>
  <c r="AA855" i="8"/>
  <c r="AB855" i="8" l="1"/>
  <c r="AA860" i="8"/>
  <c r="AB854" i="8"/>
  <c r="AA859" i="8"/>
  <c r="AB853" i="8"/>
  <c r="AA858" i="8"/>
  <c r="AB852" i="8"/>
  <c r="AA857" i="8"/>
  <c r="AB856" i="8"/>
  <c r="AA861" i="8"/>
  <c r="AB861" i="8" l="1"/>
  <c r="AA866" i="8"/>
  <c r="AB857" i="8"/>
  <c r="AA862" i="8"/>
  <c r="AB858" i="8"/>
  <c r="AA863" i="8"/>
  <c r="AB859" i="8"/>
  <c r="AA864" i="8"/>
  <c r="AB860" i="8"/>
  <c r="AA865" i="8"/>
  <c r="AB864" i="8" l="1"/>
  <c r="AA869" i="8"/>
  <c r="AB863" i="8"/>
  <c r="AA868" i="8"/>
  <c r="AB862" i="8"/>
  <c r="AA867" i="8"/>
  <c r="AB865" i="8"/>
  <c r="AA870" i="8"/>
  <c r="AB866" i="8"/>
  <c r="AA871" i="8"/>
  <c r="AB871" i="8" l="1"/>
  <c r="AA876" i="8"/>
  <c r="AA875" i="8"/>
  <c r="AB870" i="8"/>
  <c r="AB867" i="8"/>
  <c r="AA872" i="8"/>
  <c r="AB868" i="8"/>
  <c r="AA873" i="8"/>
  <c r="AA874" i="8"/>
  <c r="AB869" i="8"/>
  <c r="AB873" i="8" l="1"/>
  <c r="AA878" i="8"/>
  <c r="AB872" i="8"/>
  <c r="AA877" i="8"/>
  <c r="AB874" i="8"/>
  <c r="AA879" i="8"/>
  <c r="AA880" i="8"/>
  <c r="AB875" i="8"/>
  <c r="AB876" i="8"/>
  <c r="AA881" i="8"/>
  <c r="AA886" i="8" l="1"/>
  <c r="AB881" i="8"/>
  <c r="AB880" i="8"/>
  <c r="AA885" i="8"/>
  <c r="AB879" i="8"/>
  <c r="AA884" i="8"/>
  <c r="AB877" i="8"/>
  <c r="AA882" i="8"/>
  <c r="AB878" i="8"/>
  <c r="AA883" i="8"/>
  <c r="AA887" i="8" l="1"/>
  <c r="AB882" i="8"/>
  <c r="AA888" i="8"/>
  <c r="AB883" i="8"/>
  <c r="AB884" i="8"/>
  <c r="AA889" i="8"/>
  <c r="AB885" i="8"/>
  <c r="AA890" i="8"/>
  <c r="AB886" i="8"/>
  <c r="AA891" i="8"/>
  <c r="AB891" i="8" l="1"/>
  <c r="AA896" i="8"/>
  <c r="AB890" i="8"/>
  <c r="AA895" i="8"/>
  <c r="AB889" i="8"/>
  <c r="AA894" i="8"/>
  <c r="AB888" i="8"/>
  <c r="AA893" i="8"/>
  <c r="AB887" i="8"/>
  <c r="AA892" i="8"/>
  <c r="AB892" i="8" l="1"/>
  <c r="AA897" i="8"/>
  <c r="AB893" i="8"/>
  <c r="AA898" i="8"/>
  <c r="AB894" i="8"/>
  <c r="AA899" i="8"/>
  <c r="AB895" i="8"/>
  <c r="AA900" i="8"/>
  <c r="AB896" i="8"/>
  <c r="AA901" i="8"/>
  <c r="AB901" i="8" l="1"/>
  <c r="AA906" i="8"/>
  <c r="AB906" i="8" s="1"/>
  <c r="AB900" i="8"/>
  <c r="AA905" i="8"/>
  <c r="AB905" i="8" s="1"/>
  <c r="AA904" i="8"/>
  <c r="AB904" i="8" s="1"/>
  <c r="AB899" i="8"/>
  <c r="AB898" i="8"/>
  <c r="AA903" i="8"/>
  <c r="AB903" i="8" s="1"/>
  <c r="AB897" i="8"/>
  <c r="AA902" i="8"/>
  <c r="AB902"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<sst xmlns="http://schemas.openxmlformats.org/spreadsheetml/2006/main" count="1749" uniqueCount="283">
  <si>
    <t>Date</t>
  </si>
  <si>
    <t>TCS</t>
  </si>
  <si>
    <t>HDFC</t>
  </si>
  <si>
    <t>INFY</t>
  </si>
  <si>
    <t>Nippon_MF</t>
  </si>
  <si>
    <t>SBI_MF</t>
  </si>
  <si>
    <t>Bond_India</t>
  </si>
  <si>
    <t>Gold</t>
  </si>
  <si>
    <t>Cash</t>
  </si>
  <si>
    <t>Client</t>
  </si>
  <si>
    <t xml:space="preserve">HDFC </t>
  </si>
  <si>
    <t xml:space="preserve">Bond_India </t>
  </si>
  <si>
    <t>Client_C</t>
  </si>
  <si>
    <t>Client_D</t>
  </si>
  <si>
    <t>Client_A</t>
  </si>
  <si>
    <t>Client_E</t>
  </si>
  <si>
    <t>Client_B</t>
  </si>
  <si>
    <t>Asset</t>
  </si>
  <si>
    <t>Asset_Type</t>
  </si>
  <si>
    <t>Risk_Level</t>
  </si>
  <si>
    <t>Stock</t>
  </si>
  <si>
    <t>Mutual Fund</t>
  </si>
  <si>
    <t>Bond</t>
  </si>
  <si>
    <t>High</t>
  </si>
  <si>
    <t>Medium</t>
  </si>
  <si>
    <t>Low</t>
  </si>
  <si>
    <t>None</t>
  </si>
  <si>
    <t>missing</t>
  </si>
  <si>
    <t>Daily Value</t>
  </si>
  <si>
    <t>Client_A_DailyValue</t>
  </si>
  <si>
    <t>Client_B_DailyValue</t>
  </si>
  <si>
    <t>Client_C_DailyValue</t>
  </si>
  <si>
    <t>Client_D_DailyValue</t>
  </si>
  <si>
    <t>Client_E_DailyValue</t>
  </si>
  <si>
    <t>Client_A_DailyReturns</t>
  </si>
  <si>
    <t>Client_B_DailyReturns</t>
  </si>
  <si>
    <t>Client_C_DailyReturns</t>
  </si>
  <si>
    <t>Client_D_DailyReturns</t>
  </si>
  <si>
    <t>Client_E_DailyReturns</t>
  </si>
  <si>
    <t>Client_A_CumulativeReturns</t>
  </si>
  <si>
    <t>Client_B_CumulativeReturns</t>
  </si>
  <si>
    <t>Client_C_CumulativeReturns</t>
  </si>
  <si>
    <t>Client_D_CumulativeReturns</t>
  </si>
  <si>
    <t>Client_E_CumulativeReturns</t>
  </si>
  <si>
    <t>Client_List</t>
  </si>
  <si>
    <t>Volatility Table</t>
  </si>
  <si>
    <t>Daily Volatility</t>
  </si>
  <si>
    <t>Annual Volatility</t>
  </si>
  <si>
    <t>Assumed days of trading in a year</t>
  </si>
  <si>
    <t>Cumulative Returns</t>
  </si>
  <si>
    <t>Annual Returns</t>
  </si>
  <si>
    <t>Sharpe Ratio</t>
  </si>
  <si>
    <t>Client_A_RunningMax</t>
  </si>
  <si>
    <t>Client_A_Drawdown</t>
  </si>
  <si>
    <t>Max Drawdown</t>
  </si>
  <si>
    <t>Client_B_RunningMax</t>
  </si>
  <si>
    <t>Client_B_Drawdown</t>
  </si>
  <si>
    <t>Client_E_RunningMax</t>
  </si>
  <si>
    <t>Client_E_Drawdown</t>
  </si>
  <si>
    <t>Client_D_Drawdown</t>
  </si>
  <si>
    <t>Client_D_RunningMax</t>
  </si>
  <si>
    <t>Client_C_Drawdown</t>
  </si>
  <si>
    <t>Client_C_RunningMax</t>
  </si>
  <si>
    <t>Column no.</t>
  </si>
  <si>
    <t>TotalPortfolioValue</t>
  </si>
  <si>
    <t>TCS %</t>
  </si>
  <si>
    <t>HDFC %</t>
  </si>
  <si>
    <t>INFY %</t>
  </si>
  <si>
    <t>Nippon_MF %</t>
  </si>
  <si>
    <t>SBI_MF %</t>
  </si>
  <si>
    <t>Bond_India %</t>
  </si>
  <si>
    <t>Gold %</t>
  </si>
  <si>
    <t>Cash %</t>
  </si>
  <si>
    <t>DailyReturn_per_Client</t>
  </si>
  <si>
    <t>RollingVolatility_perClient(5day)</t>
  </si>
  <si>
    <t>Drawdown %</t>
  </si>
  <si>
    <t>Running Max</t>
  </si>
  <si>
    <t>Row Labels</t>
  </si>
  <si>
    <t>Grand Total</t>
  </si>
  <si>
    <t>Jan</t>
  </si>
  <si>
    <t>Feb</t>
  </si>
  <si>
    <t>Mar</t>
  </si>
  <si>
    <t>Apr</t>
  </si>
  <si>
    <t>May</t>
  </si>
  <si>
    <t>Jun</t>
  </si>
  <si>
    <t>Column Labels</t>
  </si>
  <si>
    <t>Sum of TotalPortfolioValue</t>
  </si>
  <si>
    <t>Average of TCS %</t>
  </si>
  <si>
    <t>Average of HDFC %</t>
  </si>
  <si>
    <t>Average of INFY %</t>
  </si>
  <si>
    <t>Average of Nippon_MF %</t>
  </si>
  <si>
    <t>Average of Gold %</t>
  </si>
  <si>
    <t>Average of Cash %</t>
  </si>
  <si>
    <t>Average of SBI_MF %</t>
  </si>
  <si>
    <t>Average of Bond_India %</t>
  </si>
  <si>
    <t>Sum of DailyReturn_per_Client</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</si>
  <si>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</si>
  <si>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</si>
  <si>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</si>
  <si>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</si>
  <si>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</si>
  <si>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</si>
  <si>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</si>
  <si>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</si>
  <si>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</si>
  <si>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</si>
  <si>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</si>
  <si>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</si>
  <si>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</si>
  <si>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</si>
  <si>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</si>
  <si>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</si>
  <si>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</si>
  <si>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</si>
  <si>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</si>
  <si>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</si>
  <si>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</si>
  <si>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</si>
  <si>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</si>
  <si>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</si>
  <si>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</si>
  <si>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</si>
  <si>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</si>
  <si>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</si>
  <si>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</si>
  <si>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</si>
  <si>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</si>
  <si>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</si>
  <si>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</si>
  <si>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</si>
  <si>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</si>
  <si>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</si>
  <si>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</si>
  <si>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</si>
  <si>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</si>
  <si>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</si>
  <si>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</si>
  <si>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</si>
  <si>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</si>
  <si>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</si>
  <si>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</si>
  <si>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</si>
  <si>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</si>
  <si>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</si>
  <si>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</si>
  <si>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</si>
  <si>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</si>
  <si>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</si>
  <si>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</si>
  <si>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</si>
  <si>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</si>
  <si>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</si>
  <si>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</si>
  <si>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</si>
  <si>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</si>
  <si>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</si>
  <si>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</si>
  <si>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</si>
  <si>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</si>
  <si>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</si>
  <si>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</si>
  <si>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</si>
  <si>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</si>
  <si>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</si>
  <si>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</si>
  <si>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</si>
  <si>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</si>
  <si>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</si>
  <si>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</si>
  <si>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</si>
  <si>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</si>
  <si>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</si>
  <si>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</si>
  <si>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</si>
  <si>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</si>
  <si>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</si>
  <si>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</si>
  <si>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</si>
  <si>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</si>
  <si>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</si>
  <si>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</si>
  <si>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</si>
  <si>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</si>
  <si>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</si>
  <si>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</si>
  <si>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</si>
  <si>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01-Apr</t>
  </si>
  <si>
    <t>02-Apr</t>
  </si>
  <si>
    <t>03-Apr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</si>
  <si>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</si>
  <si>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</si>
  <si>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</si>
  <si>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</si>
  <si>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</si>
  <si>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</si>
  <si>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</si>
  <si>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</si>
  <si>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</si>
  <si>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</si>
  <si>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</si>
  <si>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</si>
  <si>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</si>
  <si>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</si>
  <si>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</si>
  <si>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</si>
  <si>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</si>
  <si>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</si>
  <si>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</si>
  <si>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</si>
  <si>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</si>
  <si>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</si>
  <si>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</si>
  <si>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</si>
  <si>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</si>
  <si>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</si>
  <si>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</si>
  <si>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</si>
  <si>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</si>
  <si>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</si>
  <si>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</si>
  <si>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</si>
  <si>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</si>
  <si>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</si>
  <si>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</si>
  <si>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</si>
  <si>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</si>
  <si>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</si>
  <si>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</si>
  <si>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</si>
  <si>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</si>
  <si>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</si>
  <si>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</si>
  <si>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</si>
  <si>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</si>
  <si>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</si>
  <si>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</si>
  <si>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</si>
  <si>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</si>
  <si>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</si>
  <si>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</si>
  <si>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</si>
  <si>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</si>
  <si>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</si>
  <si>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</si>
  <si>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</si>
  <si>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</si>
  <si>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</si>
  <si>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</si>
  <si>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</si>
  <si>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</si>
  <si>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</si>
  <si>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</si>
  <si>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</si>
  <si>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</si>
  <si>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</si>
  <si>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</si>
  <si>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</si>
  <si>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</si>
  <si>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</si>
  <si>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</si>
  <si>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</si>
  <si>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</si>
  <si>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</si>
  <si>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</si>
  <si>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</si>
  <si>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</si>
  <si>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</si>
  <si>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</si>
  <si>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</si>
  <si>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</si>
  <si>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</si>
  <si>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</si>
  <si>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</si>
  <si>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</si>
  <si>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</si>
  <si>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</si>
  <si>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</si>
  <si>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Sum of Annual Volatility</t>
  </si>
  <si>
    <t>Sum of Max Drawdown</t>
  </si>
  <si>
    <t>Average of RollingVolatility_perClient(5day)</t>
  </si>
  <si>
    <t>Cumulative_Returns</t>
  </si>
  <si>
    <t>Sum of Cumulative_Returns</t>
  </si>
  <si>
    <t>Cumulative_Returns%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</si>
</sst>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F800]dddd\,\ mmmm\ dd\,\ yyyy"/>
    <numFmt numFmtId="166" formatCode="0.0000"/>
  </numFmts>
  <fonts count="7"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theme="1"/>
      <name val="Calibri"/>
      <family val="2"/>
      <scheme val="minor"/>
    </font>
    <font>
      <sz val="8"/>
      <name val="Calibri"/>
      <family val="2"/>
      <scheme val="minor"/>
    </font>
  </fonts>
  <fills count="9">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1" tint="0.499984740745262"/>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5999938962981048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right/>
      <top/>
      <bottom style="thin">
        <color auto="1"/>
      </bottom>
      <diagonal/>
    </border>
    <border>
      <left style="thin">
        <color auto="1"/>
      </left>
      <right style="thin">
        <color auto="1"/>
      </right>
      <top/>
      <bottom/>
      <diagonal/>
    </border>
    <border>
      <left/>
      <right style="thin">
        <color theme="0"/>
      </right>
      <top/>
      <bottom style="thin">
        <color theme="0"/>
      </bottom>
      <diagonal/>
    </border>
    <border>
      <left style="thin">
        <color auto="1"/>
      </left>
      <right/>
      <top/>
      <bottom/>
      <diagonal/>
    </border>
    <border>
      <left style="thin">
        <color theme="0"/>
      </left>
      <right style="thin">
        <color theme="0"/>
      </right>
      <top/>
      <bottom style="thin">
        <color theme="0"/>
      </bottom>
      <diagonal/>
    </border>
  </borders>
  <cellStyleXfs count="2">
    <xf numFmtId="0" fontId="0" fillId="0" borderId="0"/>
    <xf numFmtId="9" fontId="5" fillId="0" borderId="0" applyFont="0" applyFill="0" applyBorder="0" applyAlignment="0" applyProtection="0"/>
  </cellStyleXfs>
  <cellXfs count="50">
    <xf numFmtId="0" fontId="0" fillId="0" borderId="0" xfId="0"/>
    <xf numFmtId="0" fontId="1" fillId="0" borderId="1" xfId="0" applyFont="1" applyBorder="1" applyAlignment="1">
      <alignment horizontal="center" vertical="top"/>
    </xf>
    <xf numFmtId="164" fontId="0" fillId="0" borderId="0" xfId="0" applyNumberFormat="1"/>
    <xf numFmtId="0" fontId="1" fillId="0" borderId="2" xfId="0" applyFont="1" applyBorder="1" applyAlignment="1">
      <alignment horizontal="center" vertical="top"/>
    </xf>
    <xf numFmtId="0" fontId="2" fillId="2" borderId="1" xfId="0" applyFont="1" applyFill="1" applyBorder="1" applyAlignment="1">
      <alignment horizontal="center" vertical="top"/>
    </xf>
    <xf numFmtId="0" fontId="2" fillId="2" borderId="2" xfId="0" applyFont="1" applyFill="1" applyBorder="1" applyAlignment="1">
      <alignment horizontal="center" vertical="top"/>
    </xf>
    <xf numFmtId="165" fontId="0" fillId="3" borderId="3" xfId="0" applyNumberFormat="1" applyFill="1" applyBorder="1"/>
    <xf numFmtId="165" fontId="0" fillId="4" borderId="3" xfId="0" applyNumberFormat="1" applyFill="1" applyBorder="1"/>
    <xf numFmtId="2" fontId="0" fillId="3" borderId="4" xfId="0" applyNumberFormat="1" applyFill="1" applyBorder="1"/>
    <xf numFmtId="2" fontId="0" fillId="3" borderId="5" xfId="0" applyNumberFormat="1" applyFill="1" applyBorder="1"/>
    <xf numFmtId="2" fontId="0" fillId="0" borderId="0" xfId="0" applyNumberFormat="1"/>
    <xf numFmtId="0" fontId="1" fillId="0" borderId="0" xfId="0" applyFont="1" applyAlignment="1">
      <alignment horizontal="center" vertical="top"/>
    </xf>
    <xf numFmtId="14" fontId="0" fillId="3" borderId="3" xfId="0" applyNumberFormat="1" applyFill="1" applyBorder="1"/>
    <xf numFmtId="14" fontId="0" fillId="4" borderId="3" xfId="0" applyNumberFormat="1" applyFill="1" applyBorder="1"/>
    <xf numFmtId="14" fontId="0" fillId="3" borderId="6" xfId="0" applyNumberFormat="1" applyFill="1" applyBorder="1"/>
    <xf numFmtId="0" fontId="1" fillId="0" borderId="8" xfId="0" applyFont="1" applyBorder="1" applyAlignment="1">
      <alignment horizontal="center" vertical="top"/>
    </xf>
    <xf numFmtId="14" fontId="0" fillId="3" borderId="9" xfId="0" applyNumberFormat="1" applyFill="1" applyBorder="1"/>
    <xf numFmtId="0" fontId="1" fillId="0" borderId="1" xfId="0" applyFont="1" applyBorder="1" applyAlignment="1">
      <alignment horizontal="center"/>
    </xf>
    <xf numFmtId="0" fontId="3" fillId="6" borderId="0" xfId="0" applyFont="1" applyFill="1" applyAlignment="1">
      <alignment horizontal="left"/>
    </xf>
    <xf numFmtId="0" fontId="1" fillId="0" borderId="1" xfId="0" applyFont="1" applyBorder="1"/>
    <xf numFmtId="0" fontId="1" fillId="0" borderId="1" xfId="0" applyFont="1" applyBorder="1" applyAlignment="1">
      <alignment wrapText="1"/>
    </xf>
    <xf numFmtId="0" fontId="1" fillId="0" borderId="8" xfId="0" applyFont="1" applyBorder="1" applyAlignment="1">
      <alignment wrapText="1"/>
    </xf>
    <xf numFmtId="165" fontId="0" fillId="0" borderId="3" xfId="0" applyNumberFormat="1" applyBorder="1"/>
    <xf numFmtId="165" fontId="0" fillId="0" borderId="6" xfId="0" applyNumberFormat="1" applyBorder="1"/>
    <xf numFmtId="166" fontId="4" fillId="0" borderId="0" xfId="0" applyNumberFormat="1" applyFont="1"/>
    <xf numFmtId="166" fontId="0" fillId="0" borderId="0" xfId="0" applyNumberFormat="1"/>
    <xf numFmtId="10" fontId="4" fillId="0" borderId="0" xfId="1" applyNumberFormat="1" applyFont="1"/>
    <xf numFmtId="14" fontId="0" fillId="0" borderId="0" xfId="0" applyNumberFormat="1"/>
    <xf numFmtId="0" fontId="2" fillId="2" borderId="10" xfId="0" applyFont="1" applyFill="1" applyBorder="1" applyAlignment="1">
      <alignment horizontal="center" vertical="top"/>
    </xf>
    <xf numFmtId="0" fontId="2" fillId="2" borderId="1" xfId="0" applyFont="1" applyFill="1" applyBorder="1" applyAlignment="1">
      <alignment horizontal="center" vertical="top" wrapText="1"/>
    </xf>
    <xf numFmtId="0" fontId="2" fillId="2" borderId="8" xfId="0" applyFont="1" applyFill="1" applyBorder="1" applyAlignment="1">
      <alignment horizontal="center" vertical="top" wrapText="1"/>
    </xf>
    <xf numFmtId="14" fontId="0" fillId="0" borderId="0" xfId="0" applyNumberFormat="1" applyAlignment="1">
      <alignment wrapText="1"/>
    </xf>
    <xf numFmtId="0" fontId="0" fillId="0" borderId="0" xfId="0" applyAlignment="1">
      <alignment wrapText="1"/>
    </xf>
    <xf numFmtId="2" fontId="0" fillId="0" borderId="0" xfId="0" applyNumberFormat="1" applyAlignment="1">
      <alignment wrapText="1"/>
    </xf>
    <xf numFmtId="9" fontId="0" fillId="0" borderId="0" xfId="1" applyFont="1" applyAlignment="1">
      <alignment wrapText="1"/>
    </xf>
    <xf numFmtId="2" fontId="0" fillId="0" borderId="0" xfId="1" applyNumberFormat="1" applyFont="1" applyAlignment="1">
      <alignment wrapText="1"/>
    </xf>
    <xf numFmtId="0" fontId="0" fillId="3" borderId="4" xfId="0" applyFill="1" applyBorder="1" applyAlignment="1">
      <alignment wrapText="1"/>
    </xf>
    <xf numFmtId="0" fontId="0" fillId="4" borderId="4" xfId="0" applyFill="1" applyBorder="1" applyAlignment="1">
      <alignment wrapText="1"/>
    </xf>
    <xf numFmtId="0" fontId="0" fillId="3" borderId="11" xfId="0" applyFill="1" applyBorder="1" applyAlignment="1">
      <alignment wrapText="1"/>
    </xf>
    <xf numFmtId="0" fontId="2" fillId="7" borderId="1" xfId="0" applyFont="1" applyFill="1" applyBorder="1" applyAlignment="1">
      <alignment vertical="top"/>
    </xf>
    <xf numFmtId="0" fontId="0" fillId="8" borderId="0" xfId="0" applyFill="1"/>
    <xf numFmtId="0" fontId="0" fillId="0" borderId="0" xfId="0" pivotButton="1"/>
    <xf numFmtId="0" fontId="0" fillId="0" borderId="0" xfId="0" applyAlignment="1">
      <alignment horizontal="left"/>
    </xf>
    <xf numFmtId="9" fontId="0" fillId="0" borderId="0" xfId="0" applyNumberFormat="1"/>
    <xf numFmtId="10" fontId="0" fillId="0" borderId="0" xfId="0" applyNumberFormat="1"/>
    <xf numFmtId="0" fontId="0" fillId="0" borderId="0" xfId="0" applyAlignment="1">
      <alignment horizontal="left" indent="1"/>
    </xf>
    <xf numFmtId="10" fontId="0" fillId="0" borderId="0" xfId="1" applyNumberFormat="1" applyFont="1" applyAlignment="1">
      <alignment wrapText="1"/>
    </xf>
    <xf numFmtId="0" fontId="2" fillId="5" borderId="0" xfId="0" applyFont="1" applyFill="1" applyAlignment="1">
      <alignment horizontal="center"/>
    </xf>
    <xf numFmtId="0" fontId="2" fillId="5" borderId="7" xfId="0" applyFont="1" applyFill="1" applyBorder="1" applyAlignment="1">
      <alignment horizontal="center"/>
    </xf>
    <xf numFmtId="0" fontId="3" fillId="5" borderId="7" xfId="0" applyFont="1" applyFill="1" applyBorder="1" applyAlignment="1">
      <alignment horizontal="center"/>
    </xf>
  </cellXfs>
  <cellStyles count="2">
    <cellStyle name="Normal" xfId="0" builtinId="0"/>
    <cellStyle name="Percent" xfId="1" builtinId="5"/>
  </cellStyles>
  <dxfs count="74">
    <dxf>
      <font>
        <color rgb="FF9C0006"/>
      </font>
      <fill>
        <patternFill>
          <bgColor rgb="FFFFC7CE"/>
        </patternFill>
      </fill>
    </dxf>
    <dxf>
      <font>
        <color rgb="FF006100"/>
      </font>
      <fill>
        <patternFill>
          <bgColor rgb="FFC6EFCE"/>
        </patternFill>
      </fill>
    </dxf>
    <dxf>
      <font>
        <color rgb="FF9C5700"/>
      </font>
      <fill>
        <patternFill>
          <bgColor rgb="FFFFEB9C"/>
        </patternFill>
      </fill>
    </dxf>
    <dxf>
      <numFmt numFmtId="14" formatCode="0.00%"/>
      <alignment horizontal="general" vertical="bottom" textRotation="0" wrapText="1" indent="0" justifyLastLine="0" shrinkToFit="0" readingOrder="0"/>
    </dxf>
    <dxf>
      <numFmt numFmtId="2" formatCode="0.00"/>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alignment horizontal="general" vertical="bottom" textRotation="0" wrapText="1" indent="0" justifyLastLine="0" shrinkToFit="0" readingOrder="0"/>
    </dxf>
    <dxf>
      <numFmt numFmtId="2" formatCode="0.00"/>
      <alignment horizontal="general" vertical="bottom" textRotation="0" wrapText="1" indent="0" justifyLastLine="0" shrinkToFit="0" readingOrder="0"/>
    </dxf>
    <dxf>
      <numFmt numFmtId="2" formatCode="0.00"/>
      <alignment horizontal="general" vertical="bottom" textRotation="0" wrapText="1" indent="0" justifyLastLine="0" shrinkToFit="0" readingOrder="0"/>
    </dxf>
    <dxf>
      <numFmt numFmtId="2" formatCode="0.00"/>
      <alignment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numFmt numFmtId="2" formatCode="0.00"/>
      <alignment textRotation="0" wrapText="1" indent="0" justifyLastLine="0" shrinkToFit="0" readingOrder="0"/>
    </dxf>
    <dxf>
      <alignment textRotation="0" wrapText="1" indent="0" justifyLastLine="0" shrinkToFit="0" readingOrder="0"/>
    </dxf>
    <dxf>
      <numFmt numFmtId="19" formatCode="dd/mm/yyyy"/>
      <alignment textRotation="0" wrapText="1" indent="0" justifyLastLine="0" shrinkToFit="0" readingOrder="0"/>
    </dxf>
    <dxf>
      <alignment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family val="2"/>
        <scheme val="minor"/>
      </font>
      <numFmt numFmtId="14" formatCode="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4" formatCode="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4" formatCode="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4" formatCode="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4" formatCode="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dxf>
    <dxf>
      <font>
        <b val="0"/>
        <i val="0"/>
        <strike val="0"/>
        <condense val="0"/>
        <extend val="0"/>
        <outline val="0"/>
        <shadow val="0"/>
        <u val="none"/>
        <vertAlign val="baseline"/>
        <sz val="11"/>
        <color auto="1"/>
        <name val="Calibri"/>
        <family val="2"/>
        <scheme val="minor"/>
      </font>
      <numFmt numFmtId="166" formatCode="0.0000"/>
      <border outline="0">
        <left style="thin">
          <color theme="0"/>
        </left>
        <right/>
      </border>
    </dxf>
    <dxf>
      <font>
        <b val="0"/>
        <i val="0"/>
        <strike val="0"/>
        <condense val="0"/>
        <extend val="0"/>
        <outline val="0"/>
        <shadow val="0"/>
        <u val="none"/>
        <vertAlign val="baseline"/>
        <sz val="11"/>
        <color theme="1"/>
        <name val="Calibri"/>
        <family val="2"/>
        <scheme val="minor"/>
      </font>
      <numFmt numFmtId="165" formatCode="[$-F800]dddd\,\ mmmm\ dd\,\ yyyy"/>
      <fill>
        <patternFill patternType="none">
          <fgColor theme="4" tint="0.59999389629810485"/>
          <bgColor auto="1"/>
        </patternFill>
      </fill>
      <border diagonalUp="0" diagonalDown="0" outline="0">
        <left/>
        <right/>
        <top style="thin">
          <color theme="0"/>
        </top>
        <bottom style="thin">
          <color theme="0"/>
        </bottom>
      </border>
    </dxf>
    <dxf>
      <font>
        <b val="0"/>
        <i val="0"/>
        <strike val="0"/>
        <condense val="0"/>
        <extend val="0"/>
        <outline val="0"/>
        <shadow val="0"/>
        <u val="none"/>
        <vertAlign val="baseline"/>
        <sz val="11"/>
        <color auto="1"/>
        <name val="Calibri"/>
        <family val="2"/>
        <scheme val="minor"/>
      </font>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auto="1"/>
        </left>
        <right style="thin">
          <color auto="1"/>
        </right>
        <top/>
        <bottom/>
      </bord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border outline="0">
        <left style="thin">
          <color theme="0"/>
        </left>
      </border>
    </dxf>
    <dxf>
      <font>
        <b val="0"/>
        <i val="0"/>
        <strike val="0"/>
        <condense val="0"/>
        <extend val="0"/>
        <outline val="0"/>
        <shadow val="0"/>
        <u val="none"/>
        <vertAlign val="baseline"/>
        <sz val="11"/>
        <color theme="1"/>
        <name val="Calibri"/>
        <family val="2"/>
        <scheme val="minor"/>
      </font>
      <numFmt numFmtId="165" formatCode="[$-F800]dddd\,\ mmmm\ dd\,\ yyyy"/>
      <fill>
        <patternFill patternType="solid">
          <fgColor theme="4" tint="0.59999389629810485"/>
          <bgColor theme="4" tint="0.59999389629810485"/>
        </patternFill>
      </fill>
      <border diagonalUp="0" diagonalDown="0" outline="0">
        <left/>
        <right style="thin">
          <color theme="0"/>
        </right>
        <top style="thin">
          <color theme="0"/>
        </top>
        <bottom style="thin">
          <color theme="0"/>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[chatGPT_investor_portfolio_dirty_dataset.xlsx]PivotTables!TrendAnalysis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Portfolio</a:t>
            </a:r>
            <a:r>
              <a:rPr lang="en-IN" baseline="0"/>
              <a:t> Value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PivotTables!$B$3:$B$4</c:f>
              <c:strCache>
                <c:ptCount val="1"/>
                <c:pt idx="0">
                  <c:v>Client_A</c:v>
                </c:pt>
              </c:strCache>
            </c:strRef>
          </c:tx>
          <c:spPr>
            <a:ln w="28575" cap="rnd">
              <a:solidFill>
                <a:schemeClr val="accent1"/>
              </a:solidFill>
              <a:round/>
            </a:ln>
            <a:effectLst/>
          </c:spPr>
          <c:marker>
            <c:symbol val="none"/>
          </c:marker>
          <c:cat>
            <c:strRef>
              <c:f>PivotTables!$A$5:$A$11</c:f>
              <c:strCache>
                <c:ptCount val="6"/>
                <c:pt idx="0">
                  <c:v>Jan</c:v>
                </c:pt>
                <c:pt idx="1">
                  <c:v>Feb</c:v>
                </c:pt>
                <c:pt idx="2">
                  <c:v>Mar</c:v>
                </c:pt>
                <c:pt idx="3">
                  <c:v>Apr</c:v>
                </c:pt>
                <c:pt idx="4">
                  <c:v>May</c:v>
                </c:pt>
                <c:pt idx="5">
                  <c:v>Jun</c:v>
                </c:pt>
              </c:strCache>
            </c:strRef>
          </c:cat>
          <c:val>
            <c:numRef>
              <c:f>PivotTables!$B$5:$B$11</c:f>
              <c:numCache>
                <c:formatCode>0.00</c:formatCode>
                <c:ptCount val="6"/>
                <c:pt idx="0">
                  <c:v>1337014655.4794695</c:v>
                </c:pt>
                <c:pt idx="1">
                  <c:v>1240673042.9949009</c:v>
                </c:pt>
                <c:pt idx="2">
                  <c:v>1379865573.3016684</c:v>
                </c:pt>
                <c:pt idx="3">
                  <c:v>1349109990.5868914</c:v>
                </c:pt>
                <c:pt idx="4">
                  <c:v>1369036417.6935647</c:v>
                </c:pt>
                <c:pt idx="5">
                  <c:v>1331165437.6066272</c:v>
                </c:pt>
              </c:numCache>
            </c:numRef>
          </c:val>
          <c:smooth val="0"/>
          <c:extLst>
            <c:ext xmlns:c16="http://schemas.microsoft.com/office/drawing/2014/chart" uri="{C3380CC4-5D6E-409C-BE32-E72D297353CC}">
              <c16:uniqueId val="{00000000-0890-458A-974E-6C0A70CA6F90}"/>
            </c:ext>
          </c:extLst>
        </c:ser>
        <c:ser>
          <c:idx val="1"/>
          <c:order val="1"/>
          <c:tx>
            <c:strRef>
              <c:f>PivotTables!$C$3:$C$4</c:f>
              <c:strCache>
                <c:ptCount val="1"/>
                <c:pt idx="0">
                  <c:v>Client_B</c:v>
                </c:pt>
              </c:strCache>
            </c:strRef>
          </c:tx>
          <c:spPr>
            <a:ln w="28575" cap="rnd">
              <a:solidFill>
                <a:schemeClr val="accent2"/>
              </a:solidFill>
              <a:round/>
            </a:ln>
            <a:effectLst/>
          </c:spPr>
          <c:marker>
            <c:symbol val="none"/>
          </c:marker>
          <c:cat>
            <c:strRef>
              <c:f>PivotTables!$A$5:$A$11</c:f>
              <c:strCache>
                <c:ptCount val="6"/>
                <c:pt idx="0">
                  <c:v>Jan</c:v>
                </c:pt>
                <c:pt idx="1">
                  <c:v>Feb</c:v>
                </c:pt>
                <c:pt idx="2">
                  <c:v>Mar</c:v>
                </c:pt>
                <c:pt idx="3">
                  <c:v>Apr</c:v>
                </c:pt>
                <c:pt idx="4">
                  <c:v>May</c:v>
                </c:pt>
                <c:pt idx="5">
                  <c:v>Jun</c:v>
                </c:pt>
              </c:strCache>
            </c:strRef>
          </c:cat>
          <c:val>
            <c:numRef>
              <c:f>PivotTables!$C$5:$C$11</c:f>
              <c:numCache>
                <c:formatCode>0.00</c:formatCode>
                <c:ptCount val="6"/>
                <c:pt idx="0">
                  <c:v>1521450708.2886429</c:v>
                </c:pt>
                <c:pt idx="1">
                  <c:v>1386259402.3909121</c:v>
                </c:pt>
                <c:pt idx="2">
                  <c:v>1568058279.1939378</c:v>
                </c:pt>
                <c:pt idx="3">
                  <c:v>1504591216.3748407</c:v>
                </c:pt>
                <c:pt idx="4">
                  <c:v>1570584977.4977884</c:v>
                </c:pt>
                <c:pt idx="5">
                  <c:v>1532058619.1073716</c:v>
                </c:pt>
              </c:numCache>
            </c:numRef>
          </c:val>
          <c:smooth val="0"/>
          <c:extLst>
            <c:ext xmlns:c16="http://schemas.microsoft.com/office/drawing/2014/chart" uri="{C3380CC4-5D6E-409C-BE32-E72D297353CC}">
              <c16:uniqueId val="{00000005-9DC4-4BB2-9B61-E253FE567EC7}"/>
            </c:ext>
          </c:extLst>
        </c:ser>
        <c:ser>
          <c:idx val="2"/>
          <c:order val="2"/>
          <c:tx>
            <c:strRef>
              <c:f>PivotTables!$D$3:$D$4</c:f>
              <c:strCache>
                <c:ptCount val="1"/>
                <c:pt idx="0">
                  <c:v>Client_C</c:v>
                </c:pt>
              </c:strCache>
            </c:strRef>
          </c:tx>
          <c:spPr>
            <a:ln w="28575" cap="rnd">
              <a:solidFill>
                <a:schemeClr val="accent3"/>
              </a:solidFill>
              <a:round/>
            </a:ln>
            <a:effectLst/>
          </c:spPr>
          <c:marker>
            <c:symbol val="none"/>
          </c:marker>
          <c:cat>
            <c:strRef>
              <c:f>PivotTables!$A$5:$A$11</c:f>
              <c:strCache>
                <c:ptCount val="6"/>
                <c:pt idx="0">
                  <c:v>Jan</c:v>
                </c:pt>
                <c:pt idx="1">
                  <c:v>Feb</c:v>
                </c:pt>
                <c:pt idx="2">
                  <c:v>Mar</c:v>
                </c:pt>
                <c:pt idx="3">
                  <c:v>Apr</c:v>
                </c:pt>
                <c:pt idx="4">
                  <c:v>May</c:v>
                </c:pt>
                <c:pt idx="5">
                  <c:v>Jun</c:v>
                </c:pt>
              </c:strCache>
            </c:strRef>
          </c:cat>
          <c:val>
            <c:numRef>
              <c:f>PivotTables!$D$5:$D$11</c:f>
              <c:numCache>
                <c:formatCode>0.00</c:formatCode>
                <c:ptCount val="6"/>
                <c:pt idx="0">
                  <c:v>1173709024.1859922</c:v>
                </c:pt>
                <c:pt idx="1">
                  <c:v>1086877176.9186442</c:v>
                </c:pt>
                <c:pt idx="2">
                  <c:v>1203842503.0458024</c:v>
                </c:pt>
                <c:pt idx="3">
                  <c:v>1178972514.6983459</c:v>
                </c:pt>
                <c:pt idx="4">
                  <c:v>1183424984.5347619</c:v>
                </c:pt>
                <c:pt idx="5">
                  <c:v>1149704631.8171434</c:v>
                </c:pt>
              </c:numCache>
            </c:numRef>
          </c:val>
          <c:smooth val="0"/>
          <c:extLst>
            <c:ext xmlns:c16="http://schemas.microsoft.com/office/drawing/2014/chart" uri="{C3380CC4-5D6E-409C-BE32-E72D297353CC}">
              <c16:uniqueId val="{00000006-9DC4-4BB2-9B61-E253FE567EC7}"/>
            </c:ext>
          </c:extLst>
        </c:ser>
        <c:ser>
          <c:idx val="3"/>
          <c:order val="3"/>
          <c:tx>
            <c:strRef>
              <c:f>PivotTables!$E$3:$E$4</c:f>
              <c:strCache>
                <c:ptCount val="1"/>
                <c:pt idx="0">
                  <c:v>Client_D</c:v>
                </c:pt>
              </c:strCache>
            </c:strRef>
          </c:tx>
          <c:spPr>
            <a:ln w="28575" cap="rnd">
              <a:solidFill>
                <a:schemeClr val="accent4"/>
              </a:solidFill>
              <a:round/>
            </a:ln>
            <a:effectLst/>
          </c:spPr>
          <c:marker>
            <c:symbol val="none"/>
          </c:marker>
          <c:cat>
            <c:strRef>
              <c:f>PivotTables!$A$5:$A$11</c:f>
              <c:strCache>
                <c:ptCount val="6"/>
                <c:pt idx="0">
                  <c:v>Jan</c:v>
                </c:pt>
                <c:pt idx="1">
                  <c:v>Feb</c:v>
                </c:pt>
                <c:pt idx="2">
                  <c:v>Mar</c:v>
                </c:pt>
                <c:pt idx="3">
                  <c:v>Apr</c:v>
                </c:pt>
                <c:pt idx="4">
                  <c:v>May</c:v>
                </c:pt>
                <c:pt idx="5">
                  <c:v>Jun</c:v>
                </c:pt>
              </c:strCache>
            </c:strRef>
          </c:cat>
          <c:val>
            <c:numRef>
              <c:f>PivotTables!$E$5:$E$11</c:f>
              <c:numCache>
                <c:formatCode>0.00</c:formatCode>
                <c:ptCount val="6"/>
                <c:pt idx="0">
                  <c:v>1411929385.5113692</c:v>
                </c:pt>
                <c:pt idx="1">
                  <c:v>1292572075.7855668</c:v>
                </c:pt>
                <c:pt idx="2">
                  <c:v>1496573107.726006</c:v>
                </c:pt>
                <c:pt idx="3">
                  <c:v>1460074599.4020083</c:v>
                </c:pt>
                <c:pt idx="4">
                  <c:v>1541291905.6068552</c:v>
                </c:pt>
                <c:pt idx="5">
                  <c:v>1520817801.7377868</c:v>
                </c:pt>
              </c:numCache>
            </c:numRef>
          </c:val>
          <c:smooth val="0"/>
          <c:extLst>
            <c:ext xmlns:c16="http://schemas.microsoft.com/office/drawing/2014/chart" uri="{C3380CC4-5D6E-409C-BE32-E72D297353CC}">
              <c16:uniqueId val="{00000007-9DC4-4BB2-9B61-E253FE567EC7}"/>
            </c:ext>
          </c:extLst>
        </c:ser>
        <c:ser>
          <c:idx val="4"/>
          <c:order val="4"/>
          <c:tx>
            <c:strRef>
              <c:f>PivotTables!$F$3:$F$4</c:f>
              <c:strCache>
                <c:ptCount val="1"/>
                <c:pt idx="0">
                  <c:v>Client_E</c:v>
                </c:pt>
              </c:strCache>
            </c:strRef>
          </c:tx>
          <c:spPr>
            <a:ln w="28575" cap="rnd">
              <a:solidFill>
                <a:schemeClr val="accent5"/>
              </a:solidFill>
              <a:round/>
            </a:ln>
            <a:effectLst/>
          </c:spPr>
          <c:marker>
            <c:symbol val="none"/>
          </c:marker>
          <c:cat>
            <c:strRef>
              <c:f>PivotTables!$A$5:$A$11</c:f>
              <c:strCache>
                <c:ptCount val="6"/>
                <c:pt idx="0">
                  <c:v>Jan</c:v>
                </c:pt>
                <c:pt idx="1">
                  <c:v>Feb</c:v>
                </c:pt>
                <c:pt idx="2">
                  <c:v>Mar</c:v>
                </c:pt>
                <c:pt idx="3">
                  <c:v>Apr</c:v>
                </c:pt>
                <c:pt idx="4">
                  <c:v>May</c:v>
                </c:pt>
                <c:pt idx="5">
                  <c:v>Jun</c:v>
                </c:pt>
              </c:strCache>
            </c:strRef>
          </c:cat>
          <c:val>
            <c:numRef>
              <c:f>PivotTables!$F$5:$F$11</c:f>
              <c:numCache>
                <c:formatCode>0.00</c:formatCode>
                <c:ptCount val="6"/>
                <c:pt idx="0">
                  <c:v>1567105340.3704128</c:v>
                </c:pt>
                <c:pt idx="1">
                  <c:v>1432925741.7385054</c:v>
                </c:pt>
                <c:pt idx="2">
                  <c:v>1590096261.0244668</c:v>
                </c:pt>
                <c:pt idx="3">
                  <c:v>1509416553.2575908</c:v>
                </c:pt>
                <c:pt idx="4">
                  <c:v>1570750735.8415716</c:v>
                </c:pt>
                <c:pt idx="5">
                  <c:v>1520065320.6017292</c:v>
                </c:pt>
              </c:numCache>
            </c:numRef>
          </c:val>
          <c:smooth val="0"/>
          <c:extLst>
            <c:ext xmlns:c16="http://schemas.microsoft.com/office/drawing/2014/chart" uri="{C3380CC4-5D6E-409C-BE32-E72D297353CC}">
              <c16:uniqueId val="{00000008-9DC4-4BB2-9B61-E253FE567EC7}"/>
            </c:ext>
          </c:extLst>
        </c:ser>
        <c:dLbls>
          <c:showLegendKey val="0"/>
          <c:showVal val="0"/>
          <c:showCatName val="0"/>
          <c:showSerName val="0"/>
          <c:showPercent val="0"/>
          <c:showBubbleSize val="0"/>
        </c:dLbls>
        <c:smooth val="0"/>
        <c:axId val="55035520"/>
        <c:axId val="55052320"/>
      </c:lineChart>
      <c:catAx>
        <c:axId val="55035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52320"/>
        <c:crosses val="autoZero"/>
        <c:auto val="1"/>
        <c:lblAlgn val="ctr"/>
        <c:lblOffset val="100"/>
        <c:noMultiLvlLbl val="0"/>
      </c:catAx>
      <c:valAx>
        <c:axId val="55052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Invested</a:t>
                </a:r>
                <a:r>
                  <a:rPr lang="en-IN" baseline="0"/>
                  <a:t> Amount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3552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[chatGPT_investor_portfolio_dirty_dataset.xlsx]PivotTables!Holdings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Holdings</a:t>
            </a:r>
            <a:r>
              <a:rPr lang="en-IN" baseline="0"/>
              <a:t> per Client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PivotTables!$AC$1</c:f>
              <c:strCache>
                <c:ptCount val="1"/>
                <c:pt idx="0">
                  <c:v>Average of TCS %</c:v>
                </c:pt>
              </c:strCache>
            </c:strRef>
          </c:tx>
          <c:spPr>
            <a:solidFill>
              <a:schemeClr val="accent1"/>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PivotTables!$AC$2:$AC$7</c:f>
              <c:numCache>
                <c:formatCode>0%</c:formatCode>
                <c:ptCount val="5"/>
                <c:pt idx="0">
                  <c:v>3.7060400054861511E-2</c:v>
                </c:pt>
                <c:pt idx="1">
                  <c:v>3.9303816651423797E-3</c:v>
                </c:pt>
                <c:pt idx="2">
                  <c:v>6.7409093532194611E-2</c:v>
                </c:pt>
                <c:pt idx="3">
                  <c:v>3.8951218842335927E-3</c:v>
                </c:pt>
                <c:pt idx="4">
                  <c:v>1.8458636560982813E-2</c:v>
                </c:pt>
              </c:numCache>
            </c:numRef>
          </c:val>
          <c:extLst>
            <c:ext xmlns:c16="http://schemas.microsoft.com/office/drawing/2014/chart" uri="{C3380CC4-5D6E-409C-BE32-E72D297353CC}">
              <c16:uniqueId val="{00000000-4EFF-4CD5-97B9-595478A458E3}"/>
            </c:ext>
          </c:extLst>
        </c:ser>
        <c:ser>
          <c:idx val="1"/>
          <c:order val="1"/>
          <c:tx>
            <c:strRef>
              <c:f>PivotTables!$AD$1</c:f>
              <c:strCache>
                <c:ptCount val="1"/>
                <c:pt idx="0">
                  <c:v>Average of HDFC %</c:v>
                </c:pt>
              </c:strCache>
            </c:strRef>
          </c:tx>
          <c:spPr>
            <a:solidFill>
              <a:schemeClr val="accent2"/>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PivotTables!$AD$2:$AD$7</c:f>
              <c:numCache>
                <c:formatCode>0%</c:formatCode>
                <c:ptCount val="5"/>
                <c:pt idx="0">
                  <c:v>0.25597495590043845</c:v>
                </c:pt>
                <c:pt idx="1">
                  <c:v>5.8370423054631575E-2</c:v>
                </c:pt>
                <c:pt idx="2">
                  <c:v>0.26236278017651293</c:v>
                </c:pt>
                <c:pt idx="3">
                  <c:v>4.4630194302391367E-2</c:v>
                </c:pt>
                <c:pt idx="4">
                  <c:v>9.6784396155117122E-2</c:v>
                </c:pt>
              </c:numCache>
            </c:numRef>
          </c:val>
          <c:extLst>
            <c:ext xmlns:c16="http://schemas.microsoft.com/office/drawing/2014/chart" uri="{C3380CC4-5D6E-409C-BE32-E72D297353CC}">
              <c16:uniqueId val="{00000001-4EFF-4CD5-97B9-595478A458E3}"/>
            </c:ext>
          </c:extLst>
        </c:ser>
        <c:ser>
          <c:idx val="2"/>
          <c:order val="2"/>
          <c:tx>
            <c:strRef>
              <c:f>PivotTables!$AE$1</c:f>
              <c:strCache>
                <c:ptCount val="1"/>
                <c:pt idx="0">
                  <c:v>Average of INFY %</c:v>
                </c:pt>
              </c:strCache>
            </c:strRef>
          </c:tx>
          <c:spPr>
            <a:solidFill>
              <a:schemeClr val="accent3"/>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PivotTables!$AE$2:$AE$7</c:f>
              <c:numCache>
                <c:formatCode>0%</c:formatCode>
                <c:ptCount val="5"/>
                <c:pt idx="0">
                  <c:v>4.8344549650288393E-2</c:v>
                </c:pt>
                <c:pt idx="1">
                  <c:v>0.22871976343061701</c:v>
                </c:pt>
                <c:pt idx="2">
                  <c:v>4.8999679338551018E-2</c:v>
                </c:pt>
                <c:pt idx="3">
                  <c:v>6.3086807371838333E-2</c:v>
                </c:pt>
                <c:pt idx="4">
                  <c:v>0.32448816304057942</c:v>
                </c:pt>
              </c:numCache>
            </c:numRef>
          </c:val>
          <c:extLst>
            <c:ext xmlns:c16="http://schemas.microsoft.com/office/drawing/2014/chart" uri="{C3380CC4-5D6E-409C-BE32-E72D297353CC}">
              <c16:uniqueId val="{00000002-4EFF-4CD5-97B9-595478A458E3}"/>
            </c:ext>
          </c:extLst>
        </c:ser>
        <c:ser>
          <c:idx val="3"/>
          <c:order val="3"/>
          <c:tx>
            <c:strRef>
              <c:f>PivotTables!$AF$1</c:f>
              <c:strCache>
                <c:ptCount val="1"/>
                <c:pt idx="0">
                  <c:v>Average of Nippon_MF %</c:v>
                </c:pt>
              </c:strCache>
            </c:strRef>
          </c:tx>
          <c:spPr>
            <a:solidFill>
              <a:schemeClr val="accent4"/>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PivotTables!$AF$2:$AF$7</c:f>
              <c:numCache>
                <c:formatCode>0%</c:formatCode>
                <c:ptCount val="5"/>
                <c:pt idx="0">
                  <c:v>1.0218368088139114E-2</c:v>
                </c:pt>
                <c:pt idx="1">
                  <c:v>0.12385427261624492</c:v>
                </c:pt>
                <c:pt idx="2">
                  <c:v>8.2351485418739934E-2</c:v>
                </c:pt>
                <c:pt idx="3">
                  <c:v>5.6482688330470023E-2</c:v>
                </c:pt>
                <c:pt idx="4">
                  <c:v>0.17128947009720899</c:v>
                </c:pt>
              </c:numCache>
            </c:numRef>
          </c:val>
          <c:extLst>
            <c:ext xmlns:c16="http://schemas.microsoft.com/office/drawing/2014/chart" uri="{C3380CC4-5D6E-409C-BE32-E72D297353CC}">
              <c16:uniqueId val="{00000003-4EFF-4CD5-97B9-595478A458E3}"/>
            </c:ext>
          </c:extLst>
        </c:ser>
        <c:ser>
          <c:idx val="4"/>
          <c:order val="4"/>
          <c:tx>
            <c:strRef>
              <c:f>PivotTables!$AG$1</c:f>
              <c:strCache>
                <c:ptCount val="1"/>
                <c:pt idx="0">
                  <c:v>Average of SBI_MF %</c:v>
                </c:pt>
              </c:strCache>
            </c:strRef>
          </c:tx>
          <c:spPr>
            <a:solidFill>
              <a:schemeClr val="accent5"/>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PivotTables!$AG$2:$AG$7</c:f>
              <c:numCache>
                <c:formatCode>0%</c:formatCode>
                <c:ptCount val="5"/>
                <c:pt idx="0">
                  <c:v>0.25692448279030755</c:v>
                </c:pt>
                <c:pt idx="1">
                  <c:v>0.17301852989811758</c:v>
                </c:pt>
                <c:pt idx="2">
                  <c:v>3.3009505358597924E-2</c:v>
                </c:pt>
                <c:pt idx="3">
                  <c:v>0.22845139558338606</c:v>
                </c:pt>
                <c:pt idx="4">
                  <c:v>0.25853286410736381</c:v>
                </c:pt>
              </c:numCache>
            </c:numRef>
          </c:val>
          <c:extLst>
            <c:ext xmlns:c16="http://schemas.microsoft.com/office/drawing/2014/chart" uri="{C3380CC4-5D6E-409C-BE32-E72D297353CC}">
              <c16:uniqueId val="{00000005-4EFF-4CD5-97B9-595478A458E3}"/>
            </c:ext>
          </c:extLst>
        </c:ser>
        <c:ser>
          <c:idx val="5"/>
          <c:order val="5"/>
          <c:tx>
            <c:strRef>
              <c:f>PivotTables!$AH$1</c:f>
              <c:strCache>
                <c:ptCount val="1"/>
                <c:pt idx="0">
                  <c:v>Average of Bond_India %</c:v>
                </c:pt>
              </c:strCache>
            </c:strRef>
          </c:tx>
          <c:spPr>
            <a:solidFill>
              <a:schemeClr val="accent6"/>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PivotTables!$AH$2:$AH$7</c:f>
              <c:numCache>
                <c:formatCode>0%</c:formatCode>
                <c:ptCount val="5"/>
                <c:pt idx="0">
                  <c:v>0.29465452745842641</c:v>
                </c:pt>
                <c:pt idx="1">
                  <c:v>2.9415536196963063E-2</c:v>
                </c:pt>
                <c:pt idx="2">
                  <c:v>0.30919216535551403</c:v>
                </c:pt>
                <c:pt idx="3">
                  <c:v>1.1773760051490901E-2</c:v>
                </c:pt>
                <c:pt idx="4">
                  <c:v>4.80338746323817E-2</c:v>
                </c:pt>
              </c:numCache>
            </c:numRef>
          </c:val>
          <c:extLst>
            <c:ext xmlns:c16="http://schemas.microsoft.com/office/drawing/2014/chart" uri="{C3380CC4-5D6E-409C-BE32-E72D297353CC}">
              <c16:uniqueId val="{00000006-4EFF-4CD5-97B9-595478A458E3}"/>
            </c:ext>
          </c:extLst>
        </c:ser>
        <c:ser>
          <c:idx val="6"/>
          <c:order val="6"/>
          <c:tx>
            <c:strRef>
              <c:f>PivotTables!$AI$1</c:f>
              <c:strCache>
                <c:ptCount val="1"/>
                <c:pt idx="0">
                  <c:v>Average of Gold %</c:v>
                </c:pt>
              </c:strCache>
            </c:strRef>
          </c:tx>
          <c:spPr>
            <a:solidFill>
              <a:schemeClr val="accent1">
                <a:lumMod val="60000"/>
              </a:schemeClr>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PivotTables!$AI$2:$AI$7</c:f>
              <c:numCache>
                <c:formatCode>0%</c:formatCode>
                <c:ptCount val="5"/>
                <c:pt idx="0">
                  <c:v>7.0990949593191244E-2</c:v>
                </c:pt>
                <c:pt idx="1">
                  <c:v>0.29043153711000802</c:v>
                </c:pt>
                <c:pt idx="2">
                  <c:v>0.13911545772503453</c:v>
                </c:pt>
                <c:pt idx="3">
                  <c:v>0.45947268427468568</c:v>
                </c:pt>
                <c:pt idx="4">
                  <c:v>6.400269866995606E-2</c:v>
                </c:pt>
              </c:numCache>
            </c:numRef>
          </c:val>
          <c:extLst>
            <c:ext xmlns:c16="http://schemas.microsoft.com/office/drawing/2014/chart" uri="{C3380CC4-5D6E-409C-BE32-E72D297353CC}">
              <c16:uniqueId val="{00000007-4EFF-4CD5-97B9-595478A458E3}"/>
            </c:ext>
          </c:extLst>
        </c:ser>
        <c:ser>
          <c:idx val="7"/>
          <c:order val="7"/>
          <c:tx>
            <c:strRef>
              <c:f>PivotTables!$AJ$1</c:f>
              <c:strCache>
                <c:ptCount val="1"/>
                <c:pt idx="0">
                  <c:v>Average of Cash %</c:v>
                </c:pt>
              </c:strCache>
            </c:strRef>
          </c:tx>
          <c:spPr>
            <a:solidFill>
              <a:schemeClr val="accent2">
                <a:lumMod val="60000"/>
              </a:schemeClr>
            </a:solidFill>
            <a:ln>
              <a:noFill/>
            </a:ln>
            <a:effectLst/>
          </c:spPr>
          <c:invertIfNegative val="0"/>
          <c:cat>
            <c:strRef>
              <c:f>PivotTables!$AB$2:$AB$7</c:f>
              <c:strCache>
                <c:ptCount val="5"/>
                <c:pt idx="0">
                  <c:v>Client_A</c:v>
                </c:pt>
                <c:pt idx="1">
                  <c:v>Client_B</c:v>
                </c:pt>
                <c:pt idx="2">
                  <c:v>Client_C</c:v>
                </c:pt>
                <c:pt idx="3">
                  <c:v>Client_D</c:v>
                </c:pt>
                <c:pt idx="4">
                  <c:v>Client_E</c:v>
                </c:pt>
              </c:strCache>
            </c:strRef>
          </c:cat>
          <c:val>
            <c:numRef>
              <c:f>PivotTables!$AJ$2:$AJ$7</c:f>
              <c:numCache>
                <c:formatCode>0%</c:formatCode>
                <c:ptCount val="5"/>
                <c:pt idx="0">
                  <c:v>2.5831766464347525E-2</c:v>
                </c:pt>
                <c:pt idx="1">
                  <c:v>9.2259556028275541E-2</c:v>
                </c:pt>
                <c:pt idx="2">
                  <c:v>5.7559833094855191E-2</c:v>
                </c:pt>
                <c:pt idx="3">
                  <c:v>0.13220734820150409</c:v>
                </c:pt>
                <c:pt idx="4">
                  <c:v>1.8409896736410199E-2</c:v>
                </c:pt>
              </c:numCache>
            </c:numRef>
          </c:val>
          <c:extLst>
            <c:ext xmlns:c16="http://schemas.microsoft.com/office/drawing/2014/chart" uri="{C3380CC4-5D6E-409C-BE32-E72D297353CC}">
              <c16:uniqueId val="{00000008-4EFF-4CD5-97B9-595478A458E3}"/>
            </c:ext>
          </c:extLst>
        </c:ser>
        <c:dLbls>
          <c:showLegendKey val="0"/>
          <c:showVal val="0"/>
          <c:showCatName val="0"/>
          <c:showSerName val="0"/>
          <c:showPercent val="0"/>
          <c:showBubbleSize val="0"/>
        </c:dLbls>
        <c:gapWidth val="219"/>
        <c:overlap val="-27"/>
        <c:axId val="1190406448"/>
        <c:axId val="1190423248"/>
      </c:barChart>
      <c:catAx>
        <c:axId val="1190406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Clients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423248"/>
        <c:crosses val="autoZero"/>
        <c:auto val="1"/>
        <c:lblAlgn val="ctr"/>
        <c:lblOffset val="100"/>
        <c:noMultiLvlLbl val="0"/>
      </c:catAx>
      <c:valAx>
        <c:axId val="1190423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of total portfolio 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40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[chatGPT_investor_portfolio_dirty_dataset.xlsx]PivotTables!DailyReturnsTrends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Daily Return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PivotTables!$M$3:$M$4</c:f>
              <c:strCache>
                <c:ptCount val="1"/>
                <c:pt idx="0">
                  <c:v>Client_A</c:v>
                </c:pt>
              </c:strCache>
            </c:strRef>
          </c:tx>
          <c:spPr>
            <a:ln w="28575" cap="rnd">
              <a:solidFill>
                <a:schemeClr val="accent1"/>
              </a:solidFill>
              <a:round/>
            </a:ln>
            <a:effectLst/>
          </c:spPr>
          <c:marker>
            <c:symbol val="none"/>
          </c:marker>
          <c:cat>
            <c:multiLvlStrRef>
              <c:f>PivotTables!$L$5:$L$192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PivotTables!$M$5:$M$192</c:f>
              <c:numCache>
                <c:formatCode>0.00%</c:formatCode>
                <c:ptCount val="181"/>
                <c:pt idx="0">
                  <c:v>0</c:v>
                </c:pt>
                <c:pt idx="1">
                  <c:v>3.0285858373821344E-2</c:v>
                </c:pt>
                <c:pt idx="2">
                  <c:v>-0.31101364947015075</c:v>
                </c:pt>
                <c:pt idx="3">
                  <c:v>0.32650607427965367</c:v>
                </c:pt>
                <c:pt idx="4">
                  <c:v>6.2365229113745167E-2</c:v>
                </c:pt>
                <c:pt idx="5">
                  <c:v>1.3571153548811584E-3</c:v>
                </c:pt>
                <c:pt idx="6">
                  <c:v>-1.5565745644798552E-2</c:v>
                </c:pt>
                <c:pt idx="7">
                  <c:v>1.927968318538735E-2</c:v>
                </c:pt>
                <c:pt idx="8">
                  <c:v>1.0967088674274605E-2</c:v>
                </c:pt>
                <c:pt idx="9">
                  <c:v>-2.39887391273437E-2</c:v>
                </c:pt>
                <c:pt idx="10">
                  <c:v>-7.4067938178762147E-3</c:v>
                </c:pt>
                <c:pt idx="11">
                  <c:v>0</c:v>
                </c:pt>
                <c:pt idx="12">
                  <c:v>-1.5115047184267091E-2</c:v>
                </c:pt>
                <c:pt idx="13">
                  <c:v>-1.0617566902206034E-2</c:v>
                </c:pt>
                <c:pt idx="14">
                  <c:v>-8.2988400888920934E-3</c:v>
                </c:pt>
                <c:pt idx="15">
                  <c:v>1.5884640627792962E-2</c:v>
                </c:pt>
                <c:pt idx="16">
                  <c:v>3.1264093040581406E-2</c:v>
                </c:pt>
                <c:pt idx="17">
                  <c:v>2.868421919984359E-2</c:v>
                </c:pt>
                <c:pt idx="18">
                  <c:v>-1.2704957003939286E-2</c:v>
                </c:pt>
                <c:pt idx="19">
                  <c:v>1.6757014080467397E-2</c:v>
                </c:pt>
                <c:pt idx="20">
                  <c:v>1.4370535224837049E-2</c:v>
                </c:pt>
                <c:pt idx="21">
                  <c:v>8.9373531941085976E-3</c:v>
                </c:pt>
                <c:pt idx="22">
                  <c:v>2.8633697771258699E-4</c:v>
                </c:pt>
                <c:pt idx="23">
                  <c:v>7.5152037901103535E-5</c:v>
                </c:pt>
                <c:pt idx="24">
                  <c:v>-0.42715245553882103</c:v>
                </c:pt>
                <c:pt idx="25">
                  <c:v>0.45947479233679034</c:v>
                </c:pt>
                <c:pt idx="26">
                  <c:v>-5.7473598221038685E-4</c:v>
                </c:pt>
                <c:pt idx="27">
                  <c:v>2.2838484518471973E-2</c:v>
                </c:pt>
                <c:pt idx="28">
                  <c:v>6.7287643086390812E-4</c:v>
                </c:pt>
                <c:pt idx="29">
                  <c:v>9.8436694663158386E-4</c:v>
                </c:pt>
                <c:pt idx="30">
                  <c:v>-1.1979577862101932E-3</c:v>
                </c:pt>
                <c:pt idx="31">
                  <c:v>0</c:v>
                </c:pt>
                <c:pt idx="32">
                  <c:v>-1.5374179254284519E-3</c:v>
                </c:pt>
                <c:pt idx="33">
                  <c:v>-9.7825707432999901E-3</c:v>
                </c:pt>
                <c:pt idx="34">
                  <c:v>1.0879167587174509E-2</c:v>
                </c:pt>
                <c:pt idx="35">
                  <c:v>0</c:v>
                </c:pt>
                <c:pt idx="36">
                  <c:v>0</c:v>
                </c:pt>
                <c:pt idx="37">
                  <c:v>1.4524006176577413E-2</c:v>
                </c:pt>
                <c:pt idx="38">
                  <c:v>-4.1198152536507576E-2</c:v>
                </c:pt>
                <c:pt idx="39">
                  <c:v>2.0458037414267643E-2</c:v>
                </c:pt>
                <c:pt idx="40">
                  <c:v>2.8376435412749399E-2</c:v>
                </c:pt>
                <c:pt idx="41">
                  <c:v>-3.8962157823476812E-2</c:v>
                </c:pt>
                <c:pt idx="42">
                  <c:v>5.4827209063574786E-2</c:v>
                </c:pt>
                <c:pt idx="43">
                  <c:v>2.5619104409717562E-2</c:v>
                </c:pt>
                <c:pt idx="44">
                  <c:v>-0.32128488004036582</c:v>
                </c:pt>
                <c:pt idx="45">
                  <c:v>0.33242205290000976</c:v>
                </c:pt>
                <c:pt idx="46">
                  <c:v>5.970452693296717E-2</c:v>
                </c:pt>
                <c:pt idx="47">
                  <c:v>2.2900253323465881E-2</c:v>
                </c:pt>
                <c:pt idx="48">
                  <c:v>-9.261472559905856E-4</c:v>
                </c:pt>
                <c:pt idx="49">
                  <c:v>-1.1079379753586298E-2</c:v>
                </c:pt>
                <c:pt idx="50">
                  <c:v>-2.6774751025649208E-2</c:v>
                </c:pt>
                <c:pt idx="51">
                  <c:v>-3.2872735374769466E-2</c:v>
                </c:pt>
                <c:pt idx="52">
                  <c:v>1.2100609822867984E-2</c:v>
                </c:pt>
                <c:pt idx="53">
                  <c:v>4.492774581860726E-3</c:v>
                </c:pt>
                <c:pt idx="54">
                  <c:v>-9.7053912655979332E-2</c:v>
                </c:pt>
                <c:pt idx="55">
                  <c:v>9.3483612484475648E-2</c:v>
                </c:pt>
                <c:pt idx="56">
                  <c:v>1.0367513448544845E-2</c:v>
                </c:pt>
                <c:pt idx="57">
                  <c:v>-1.3727206792767364E-2</c:v>
                </c:pt>
                <c:pt idx="58">
                  <c:v>-7.0937573014108728E-3</c:v>
                </c:pt>
                <c:pt idx="59">
                  <c:v>7.3936953544352603E-3</c:v>
                </c:pt>
                <c:pt idx="60">
                  <c:v>4.1847795948085125E-5</c:v>
                </c:pt>
                <c:pt idx="61">
                  <c:v>-1.6685699523027301E-3</c:v>
                </c:pt>
                <c:pt idx="62">
                  <c:v>-4.2655915583010073E-2</c:v>
                </c:pt>
                <c:pt idx="63">
                  <c:v>1.3848604261388561E-2</c:v>
                </c:pt>
                <c:pt idx="64">
                  <c:v>2.7284115805907835E-2</c:v>
                </c:pt>
                <c:pt idx="65">
                  <c:v>1.4340532369701972E-2</c:v>
                </c:pt>
                <c:pt idx="66">
                  <c:v>1.2534900982151018E-2</c:v>
                </c:pt>
                <c:pt idx="67">
                  <c:v>-1.7859929909249683E-2</c:v>
                </c:pt>
                <c:pt idx="68">
                  <c:v>-5.2225324434672378E-2</c:v>
                </c:pt>
                <c:pt idx="69">
                  <c:v>4.0195863890116069E-2</c:v>
                </c:pt>
                <c:pt idx="70">
                  <c:v>9.8608602154221046E-3</c:v>
                </c:pt>
                <c:pt idx="71">
                  <c:v>3.2704529034676857E-3</c:v>
                </c:pt>
                <c:pt idx="72">
                  <c:v>7.9828341185408519E-3</c:v>
                </c:pt>
                <c:pt idx="73">
                  <c:v>1.4702482486617031E-2</c:v>
                </c:pt>
                <c:pt idx="74">
                  <c:v>-0.32815713407045272</c:v>
                </c:pt>
                <c:pt idx="75">
                  <c:v>0.35310745905198415</c:v>
                </c:pt>
                <c:pt idx="76">
                  <c:v>1.4687762780051515E-2</c:v>
                </c:pt>
                <c:pt idx="77">
                  <c:v>-0.42008637615059885</c:v>
                </c:pt>
                <c:pt idx="78">
                  <c:v>0.38055086622619766</c:v>
                </c:pt>
                <c:pt idx="79">
                  <c:v>-0.257526547457124</c:v>
                </c:pt>
                <c:pt idx="80">
                  <c:v>0.39502961001123366</c:v>
                </c:pt>
                <c:pt idx="81">
                  <c:v>-2.9879501311888454E-3</c:v>
                </c:pt>
                <c:pt idx="82">
                  <c:v>-4.8253531166903459E-3</c:v>
                </c:pt>
                <c:pt idx="83">
                  <c:v>-9.5896937414757279E-3</c:v>
                </c:pt>
                <c:pt idx="84">
                  <c:v>-1.01825402506368E-2</c:v>
                </c:pt>
                <c:pt idx="85">
                  <c:v>-8.7014320014634106E-2</c:v>
                </c:pt>
                <c:pt idx="86">
                  <c:v>0.11155535502207295</c:v>
                </c:pt>
                <c:pt idx="87">
                  <c:v>-4.2923493828451813E-4</c:v>
                </c:pt>
                <c:pt idx="88">
                  <c:v>2.5566573485362887E-2</c:v>
                </c:pt>
                <c:pt idx="89">
                  <c:v>-1.4977992468587768E-2</c:v>
                </c:pt>
                <c:pt idx="90">
                  <c:v>-5.7016227879747531E-3</c:v>
                </c:pt>
                <c:pt idx="91">
                  <c:v>2.175139676621261E-2</c:v>
                </c:pt>
                <c:pt idx="92">
                  <c:v>-7.6072341689949726E-3</c:v>
                </c:pt>
                <c:pt idx="93">
                  <c:v>3.0569402469094367E-3</c:v>
                </c:pt>
                <c:pt idx="94">
                  <c:v>-8.0264207603468994E-3</c:v>
                </c:pt>
                <c:pt idx="95">
                  <c:v>-3.3902743021155882E-2</c:v>
                </c:pt>
                <c:pt idx="96">
                  <c:v>-8.4509344750131315E-3</c:v>
                </c:pt>
                <c:pt idx="97">
                  <c:v>-2.1720581281418953E-2</c:v>
                </c:pt>
                <c:pt idx="98">
                  <c:v>2.9468494637745243E-2</c:v>
                </c:pt>
                <c:pt idx="99">
                  <c:v>1.2835538997700015E-2</c:v>
                </c:pt>
                <c:pt idx="100">
                  <c:v>1.0202749836049753E-2</c:v>
                </c:pt>
                <c:pt idx="101">
                  <c:v>-1.261710348802118E-2</c:v>
                </c:pt>
                <c:pt idx="102">
                  <c:v>1.6654808126160731E-2</c:v>
                </c:pt>
                <c:pt idx="103">
                  <c:v>-0.32454646599461801</c:v>
                </c:pt>
                <c:pt idx="104">
                  <c:v>0.32767998745986859</c:v>
                </c:pt>
                <c:pt idx="105">
                  <c:v>-0.36759496038575745</c:v>
                </c:pt>
                <c:pt idx="106">
                  <c:v>0.45938567764595917</c:v>
                </c:pt>
                <c:pt idx="107">
                  <c:v>3.0905755091149793E-3</c:v>
                </c:pt>
                <c:pt idx="108">
                  <c:v>-2.2190064346628575E-2</c:v>
                </c:pt>
                <c:pt idx="109">
                  <c:v>-9.801900623212954E-3</c:v>
                </c:pt>
                <c:pt idx="110">
                  <c:v>-1.3491483141600583E-3</c:v>
                </c:pt>
                <c:pt idx="111">
                  <c:v>-0.11703064657580863</c:v>
                </c:pt>
                <c:pt idx="112">
                  <c:v>0.10186289544864617</c:v>
                </c:pt>
                <c:pt idx="113">
                  <c:v>-8.935874278952682E-4</c:v>
                </c:pt>
                <c:pt idx="114">
                  <c:v>1.0446408382159037E-3</c:v>
                </c:pt>
                <c:pt idx="115">
                  <c:v>-2.2810927282263384E-3</c:v>
                </c:pt>
                <c:pt idx="116">
                  <c:v>-3.2175669450060042E-2</c:v>
                </c:pt>
                <c:pt idx="117">
                  <c:v>-9.6556143033043537E-3</c:v>
                </c:pt>
                <c:pt idx="118">
                  <c:v>-6.6295417284905882E-3</c:v>
                </c:pt>
                <c:pt idx="119">
                  <c:v>6.131665966234579E-3</c:v>
                </c:pt>
                <c:pt idx="120">
                  <c:v>-4.7228768604942205E-2</c:v>
                </c:pt>
                <c:pt idx="121">
                  <c:v>-6.3406067566554661E-3</c:v>
                </c:pt>
                <c:pt idx="122">
                  <c:v>3.9187401947976888E-2</c:v>
                </c:pt>
                <c:pt idx="123">
                  <c:v>-0.10330585192374352</c:v>
                </c:pt>
                <c:pt idx="124">
                  <c:v>0.10499306198057072</c:v>
                </c:pt>
                <c:pt idx="125">
                  <c:v>-6.2632118694953831E-3</c:v>
                </c:pt>
                <c:pt idx="126">
                  <c:v>1.3718228014448363E-2</c:v>
                </c:pt>
                <c:pt idx="127">
                  <c:v>-1.2125039570357496E-2</c:v>
                </c:pt>
                <c:pt idx="128">
                  <c:v>-0.3478680975621668</c:v>
                </c:pt>
                <c:pt idx="129">
                  <c:v>0.32941482123286558</c:v>
                </c:pt>
                <c:pt idx="130">
                  <c:v>7.1201022240352879E-2</c:v>
                </c:pt>
                <c:pt idx="131">
                  <c:v>1.0958042553533264E-2</c:v>
                </c:pt>
                <c:pt idx="132">
                  <c:v>8.9763645229991446E-3</c:v>
                </c:pt>
                <c:pt idx="133">
                  <c:v>-4.5699714417270299E-3</c:v>
                </c:pt>
                <c:pt idx="134">
                  <c:v>-2.7587245114161253E-2</c:v>
                </c:pt>
                <c:pt idx="135">
                  <c:v>-3.9949771110094685E-2</c:v>
                </c:pt>
                <c:pt idx="136">
                  <c:v>2.511354461894873E-3</c:v>
                </c:pt>
                <c:pt idx="137">
                  <c:v>2.0360887185176639E-3</c:v>
                </c:pt>
                <c:pt idx="138">
                  <c:v>-6.5803677114556578E-4</c:v>
                </c:pt>
                <c:pt idx="139">
                  <c:v>-2.2536096847537993E-2</c:v>
                </c:pt>
                <c:pt idx="140">
                  <c:v>1.0085147194983823E-2</c:v>
                </c:pt>
                <c:pt idx="141">
                  <c:v>-7.0936706552535395E-2</c:v>
                </c:pt>
                <c:pt idx="142">
                  <c:v>6.1320859383091356E-2</c:v>
                </c:pt>
                <c:pt idx="143">
                  <c:v>3.3204968134350983E-2</c:v>
                </c:pt>
                <c:pt idx="144">
                  <c:v>-5.0496191174443962E-2</c:v>
                </c:pt>
                <c:pt idx="145">
                  <c:v>3.6117706053056732E-2</c:v>
                </c:pt>
                <c:pt idx="146">
                  <c:v>2.5291191983838574E-2</c:v>
                </c:pt>
                <c:pt idx="147">
                  <c:v>9.7557533951046066E-4</c:v>
                </c:pt>
                <c:pt idx="148">
                  <c:v>2.8400018934597669E-2</c:v>
                </c:pt>
                <c:pt idx="149">
                  <c:v>-1.464951700823661E-2</c:v>
                </c:pt>
                <c:pt idx="150">
                  <c:v>-1.7693301153547985E-2</c:v>
                </c:pt>
                <c:pt idx="151">
                  <c:v>-2.4111107542500409E-2</c:v>
                </c:pt>
                <c:pt idx="152">
                  <c:v>1.7087830405748572E-2</c:v>
                </c:pt>
                <c:pt idx="153">
                  <c:v>-1.8554253525945932E-3</c:v>
                </c:pt>
                <c:pt idx="154">
                  <c:v>-2.4009187881694379E-2</c:v>
                </c:pt>
                <c:pt idx="155">
                  <c:v>5.3251163943471666E-2</c:v>
                </c:pt>
                <c:pt idx="156">
                  <c:v>2.6550489600238373E-2</c:v>
                </c:pt>
                <c:pt idx="157">
                  <c:v>-0.81027500453510293</c:v>
                </c:pt>
                <c:pt idx="158">
                  <c:v>1.022569906871595</c:v>
                </c:pt>
                <c:pt idx="159">
                  <c:v>-1.5612337575302528E-2</c:v>
                </c:pt>
                <c:pt idx="160">
                  <c:v>1.0687341021322907E-3</c:v>
                </c:pt>
                <c:pt idx="161">
                  <c:v>-0.38879542464028732</c:v>
                </c:pt>
                <c:pt idx="162">
                  <c:v>0.39986885885096307</c:v>
                </c:pt>
                <c:pt idx="163">
                  <c:v>2.1311471635423476E-2</c:v>
                </c:pt>
                <c:pt idx="164">
                  <c:v>1.5146472985839817E-2</c:v>
                </c:pt>
                <c:pt idx="165">
                  <c:v>-0.33513684289162188</c:v>
                </c:pt>
                <c:pt idx="166">
                  <c:v>0.42855818754357888</c:v>
                </c:pt>
                <c:pt idx="167">
                  <c:v>3.0407670607340433E-2</c:v>
                </c:pt>
                <c:pt idx="168">
                  <c:v>-5.7216571180657226E-2</c:v>
                </c:pt>
                <c:pt idx="169">
                  <c:v>-0.30723820584664591</c:v>
                </c:pt>
                <c:pt idx="170">
                  <c:v>0.37114651664714249</c:v>
                </c:pt>
                <c:pt idx="171">
                  <c:v>3.1750199943761121E-3</c:v>
                </c:pt>
                <c:pt idx="172">
                  <c:v>3.8282580370766921E-2</c:v>
                </c:pt>
                <c:pt idx="173">
                  <c:v>-0.35919184233351409</c:v>
                </c:pt>
                <c:pt idx="174">
                  <c:v>0.4160273107589938</c:v>
                </c:pt>
                <c:pt idx="175">
                  <c:v>-5.0468579953797436E-2</c:v>
                </c:pt>
                <c:pt idx="176">
                  <c:v>3.0577932123431916E-2</c:v>
                </c:pt>
                <c:pt idx="177">
                  <c:v>-2.2133924879270291E-2</c:v>
                </c:pt>
                <c:pt idx="178">
                  <c:v>1.0856030511172305E-2</c:v>
                </c:pt>
                <c:pt idx="179">
                  <c:v>1.311997603432093E-2</c:v>
                </c:pt>
                <c:pt idx="180">
                  <c:v>2.8812288511627518E-3</c:v>
                </c:pt>
              </c:numCache>
            </c:numRef>
          </c:val>
          <c:smooth val="0"/>
          <c:extLst>
            <c:ext xmlns:c16="http://schemas.microsoft.com/office/drawing/2014/chart" uri="{C3380CC4-5D6E-409C-BE32-E72D297353CC}">
              <c16:uniqueId val="{00000000-72C3-4E54-98E4-E9C67CC7172F}"/>
            </c:ext>
          </c:extLst>
        </c:ser>
        <c:ser>
          <c:idx val="1"/>
          <c:order val="1"/>
          <c:tx>
            <c:strRef>
              <c:f>PivotTables!$N$3:$N$4</c:f>
              <c:strCache>
                <c:ptCount val="1"/>
                <c:pt idx="0">
                  <c:v>Client_B</c:v>
                </c:pt>
              </c:strCache>
            </c:strRef>
          </c:tx>
          <c:spPr>
            <a:ln w="28575" cap="rnd">
              <a:solidFill>
                <a:schemeClr val="accent2"/>
              </a:solidFill>
              <a:round/>
            </a:ln>
            <a:effectLst/>
          </c:spPr>
          <c:marker>
            <c:symbol val="none"/>
          </c:marker>
          <c:cat>
            <c:multiLvlStrRef>
              <c:f>PivotTables!$L$5:$L$192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PivotTables!$N$5:$N$192</c:f>
              <c:numCache>
                <c:formatCode>0.00%</c:formatCode>
                <c:ptCount val="181"/>
                <c:pt idx="0">
                  <c:v>0</c:v>
                </c:pt>
                <c:pt idx="1">
                  <c:v>1.8637997431620392E-2</c:v>
                </c:pt>
                <c:pt idx="2">
                  <c:v>-0.26855198381423079</c:v>
                </c:pt>
                <c:pt idx="3">
                  <c:v>0.28373400685892891</c:v>
                </c:pt>
                <c:pt idx="4">
                  <c:v>4.8789997365298682E-2</c:v>
                </c:pt>
                <c:pt idx="5">
                  <c:v>-7.3706032293446907E-3</c:v>
                </c:pt>
                <c:pt idx="6">
                  <c:v>1.1913039971477531E-2</c:v>
                </c:pt>
                <c:pt idx="7">
                  <c:v>1.7707184511227153E-3</c:v>
                </c:pt>
                <c:pt idx="8">
                  <c:v>-0.17003878960738608</c:v>
                </c:pt>
                <c:pt idx="9">
                  <c:v>0.15033863672052514</c:v>
                </c:pt>
                <c:pt idx="10">
                  <c:v>2.0462118464753126E-2</c:v>
                </c:pt>
                <c:pt idx="11">
                  <c:v>0</c:v>
                </c:pt>
                <c:pt idx="12">
                  <c:v>1.7017137020418301E-2</c:v>
                </c:pt>
                <c:pt idx="13">
                  <c:v>1.7553594858686244E-3</c:v>
                </c:pt>
                <c:pt idx="14">
                  <c:v>-6.1372746276150608E-2</c:v>
                </c:pt>
                <c:pt idx="15">
                  <c:v>3.3774244425219112E-2</c:v>
                </c:pt>
                <c:pt idx="16">
                  <c:v>7.3678772596226082E-3</c:v>
                </c:pt>
                <c:pt idx="17">
                  <c:v>-8.7400988659586242E-3</c:v>
                </c:pt>
                <c:pt idx="18">
                  <c:v>1.8708624942431595E-2</c:v>
                </c:pt>
                <c:pt idx="19">
                  <c:v>1.4056800813562345E-2</c:v>
                </c:pt>
                <c:pt idx="20">
                  <c:v>-7.5195613084768536E-3</c:v>
                </c:pt>
                <c:pt idx="21">
                  <c:v>7.6142184857351015E-4</c:v>
                </c:pt>
                <c:pt idx="22">
                  <c:v>1.0040787703745849E-2</c:v>
                </c:pt>
                <c:pt idx="23">
                  <c:v>-2.3962455868625675E-2</c:v>
                </c:pt>
                <c:pt idx="24">
                  <c:v>-5.0204142302580683E-2</c:v>
                </c:pt>
                <c:pt idx="25">
                  <c:v>5.4342726718526524E-2</c:v>
                </c:pt>
                <c:pt idx="26">
                  <c:v>1.3658157670970231E-2</c:v>
                </c:pt>
                <c:pt idx="27">
                  <c:v>8.4764318596866756E-3</c:v>
                </c:pt>
                <c:pt idx="28">
                  <c:v>-2.2834846544051083E-3</c:v>
                </c:pt>
                <c:pt idx="29">
                  <c:v>-6.2177714320827363E-3</c:v>
                </c:pt>
                <c:pt idx="30">
                  <c:v>1.3079022632931817E-2</c:v>
                </c:pt>
                <c:pt idx="31">
                  <c:v>0</c:v>
                </c:pt>
                <c:pt idx="32">
                  <c:v>-3.8919563809743998E-3</c:v>
                </c:pt>
                <c:pt idx="33">
                  <c:v>-1.7737410301783829E-2</c:v>
                </c:pt>
                <c:pt idx="34">
                  <c:v>4.416822364340809E-2</c:v>
                </c:pt>
                <c:pt idx="35">
                  <c:v>0</c:v>
                </c:pt>
                <c:pt idx="36">
                  <c:v>0</c:v>
                </c:pt>
                <c:pt idx="37">
                  <c:v>5.6083709593424923E-3</c:v>
                </c:pt>
                <c:pt idx="38">
                  <c:v>-0.14455316701373574</c:v>
                </c:pt>
                <c:pt idx="39">
                  <c:v>-8.1495669015155481E-2</c:v>
                </c:pt>
                <c:pt idx="40">
                  <c:v>0.21500961443325428</c:v>
                </c:pt>
                <c:pt idx="41">
                  <c:v>-0.23786726637667502</c:v>
                </c:pt>
                <c:pt idx="42">
                  <c:v>0.25526322454520572</c:v>
                </c:pt>
                <c:pt idx="43">
                  <c:v>2.080135897289657E-3</c:v>
                </c:pt>
                <c:pt idx="44">
                  <c:v>-0.25671971882443606</c:v>
                </c:pt>
                <c:pt idx="45">
                  <c:v>0.15322996218623103</c:v>
                </c:pt>
                <c:pt idx="46">
                  <c:v>0.1721933005349772</c:v>
                </c:pt>
                <c:pt idx="47">
                  <c:v>2.3567165401935493E-2</c:v>
                </c:pt>
                <c:pt idx="48">
                  <c:v>-2.608859093283269E-3</c:v>
                </c:pt>
                <c:pt idx="49">
                  <c:v>-2.2965411880544594E-2</c:v>
                </c:pt>
                <c:pt idx="50">
                  <c:v>4.7073182319377922E-3</c:v>
                </c:pt>
                <c:pt idx="51">
                  <c:v>-2.6615874156794086E-2</c:v>
                </c:pt>
                <c:pt idx="52">
                  <c:v>1.3928111431326485E-2</c:v>
                </c:pt>
                <c:pt idx="53">
                  <c:v>8.8861114363610987E-3</c:v>
                </c:pt>
                <c:pt idx="54">
                  <c:v>-0.44373852958105786</c:v>
                </c:pt>
                <c:pt idx="55">
                  <c:v>0.47803640906228967</c:v>
                </c:pt>
                <c:pt idx="56">
                  <c:v>3.2200437337603735E-2</c:v>
                </c:pt>
                <c:pt idx="57">
                  <c:v>1.2458266934749124E-2</c:v>
                </c:pt>
                <c:pt idx="58">
                  <c:v>4.8150711830146492E-3</c:v>
                </c:pt>
                <c:pt idx="59">
                  <c:v>1.4442618939798389E-2</c:v>
                </c:pt>
                <c:pt idx="60">
                  <c:v>-1.5056877535188296E-2</c:v>
                </c:pt>
                <c:pt idx="61">
                  <c:v>-1.1314677320971328E-2</c:v>
                </c:pt>
                <c:pt idx="62">
                  <c:v>-0.14307913285842103</c:v>
                </c:pt>
                <c:pt idx="63">
                  <c:v>0.11910860153871085</c:v>
                </c:pt>
                <c:pt idx="64">
                  <c:v>8.8031161951588645E-3</c:v>
                </c:pt>
                <c:pt idx="65">
                  <c:v>-1.340605148926087E-2</c:v>
                </c:pt>
                <c:pt idx="66">
                  <c:v>4.1513660147105723E-3</c:v>
                </c:pt>
                <c:pt idx="67">
                  <c:v>1.7586640684654324E-3</c:v>
                </c:pt>
                <c:pt idx="68">
                  <c:v>1.2385055551411586E-2</c:v>
                </c:pt>
                <c:pt idx="69">
                  <c:v>-8.3484482024189718E-3</c:v>
                </c:pt>
                <c:pt idx="70">
                  <c:v>1.3434714511599447E-2</c:v>
                </c:pt>
                <c:pt idx="71">
                  <c:v>3.946142545369625E-3</c:v>
                </c:pt>
                <c:pt idx="72">
                  <c:v>2.4211963184778574E-2</c:v>
                </c:pt>
                <c:pt idx="73">
                  <c:v>2.0536534903465364E-2</c:v>
                </c:pt>
                <c:pt idx="74">
                  <c:v>-7.6282504571723614E-2</c:v>
                </c:pt>
                <c:pt idx="75">
                  <c:v>9.7762478347235032E-2</c:v>
                </c:pt>
                <c:pt idx="76">
                  <c:v>1.3542730655406145E-2</c:v>
                </c:pt>
                <c:pt idx="77">
                  <c:v>-8.4053232137677292E-2</c:v>
                </c:pt>
                <c:pt idx="78">
                  <c:v>3.9815027592854895E-4</c:v>
                </c:pt>
                <c:pt idx="79">
                  <c:v>-8.3890300764423761E-2</c:v>
                </c:pt>
                <c:pt idx="80">
                  <c:v>0.13650924561840064</c:v>
                </c:pt>
                <c:pt idx="81">
                  <c:v>3.5601680504925647E-2</c:v>
                </c:pt>
                <c:pt idx="82">
                  <c:v>-2.6028287155225236E-2</c:v>
                </c:pt>
                <c:pt idx="83">
                  <c:v>7.7165757600371867E-3</c:v>
                </c:pt>
                <c:pt idx="84">
                  <c:v>1.0740971871130253E-2</c:v>
                </c:pt>
                <c:pt idx="85">
                  <c:v>-0.35732447147110152</c:v>
                </c:pt>
                <c:pt idx="86">
                  <c:v>0.3798828344136661</c:v>
                </c:pt>
                <c:pt idx="87">
                  <c:v>-1.5031368645037305E-3</c:v>
                </c:pt>
                <c:pt idx="88">
                  <c:v>4.9098704143219927E-3</c:v>
                </c:pt>
                <c:pt idx="89">
                  <c:v>-1.8886110354347011E-2</c:v>
                </c:pt>
                <c:pt idx="90">
                  <c:v>2.2145437142496924E-2</c:v>
                </c:pt>
                <c:pt idx="91">
                  <c:v>-1.6061134342450968E-2</c:v>
                </c:pt>
                <c:pt idx="92">
                  <c:v>-1.6462766513767678E-2</c:v>
                </c:pt>
                <c:pt idx="93">
                  <c:v>4.4236163825464936E-3</c:v>
                </c:pt>
                <c:pt idx="94">
                  <c:v>-3.0181033356988598E-2</c:v>
                </c:pt>
                <c:pt idx="95">
                  <c:v>-3.8458764251004786E-2</c:v>
                </c:pt>
                <c:pt idx="96">
                  <c:v>-4.3454765284059241E-3</c:v>
                </c:pt>
                <c:pt idx="97">
                  <c:v>-1.2821598167902157E-2</c:v>
                </c:pt>
                <c:pt idx="98">
                  <c:v>7.7146606044626595E-3</c:v>
                </c:pt>
                <c:pt idx="99">
                  <c:v>2.5678108987441956E-2</c:v>
                </c:pt>
                <c:pt idx="100">
                  <c:v>2.6802912883322653E-2</c:v>
                </c:pt>
                <c:pt idx="101">
                  <c:v>1.603925332870746E-2</c:v>
                </c:pt>
                <c:pt idx="102">
                  <c:v>1.1774815755138976E-3</c:v>
                </c:pt>
                <c:pt idx="103">
                  <c:v>-0.10654010967422173</c:v>
                </c:pt>
                <c:pt idx="104">
                  <c:v>9.0285816677625516E-2</c:v>
                </c:pt>
                <c:pt idx="105">
                  <c:v>-0.62627035165696554</c:v>
                </c:pt>
                <c:pt idx="106">
                  <c:v>0.71396701865571677</c:v>
                </c:pt>
                <c:pt idx="107">
                  <c:v>7.1116268056901832E-3</c:v>
                </c:pt>
                <c:pt idx="108">
                  <c:v>-2.5434404369427628E-2</c:v>
                </c:pt>
                <c:pt idx="109">
                  <c:v>1.3722205439357491E-2</c:v>
                </c:pt>
                <c:pt idx="110">
                  <c:v>-4.3273222927431E-2</c:v>
                </c:pt>
                <c:pt idx="111">
                  <c:v>-0.4956240437128604</c:v>
                </c:pt>
                <c:pt idx="112">
                  <c:v>0.58450748698086563</c:v>
                </c:pt>
                <c:pt idx="113">
                  <c:v>-6.9564830482151483E-3</c:v>
                </c:pt>
                <c:pt idx="114">
                  <c:v>-3.1690246097607266E-3</c:v>
                </c:pt>
                <c:pt idx="115">
                  <c:v>5.179289512653177E-3</c:v>
                </c:pt>
                <c:pt idx="116">
                  <c:v>-6.4567807114404348E-3</c:v>
                </c:pt>
                <c:pt idx="117">
                  <c:v>-3.0642442487599744E-2</c:v>
                </c:pt>
                <c:pt idx="118">
                  <c:v>2.9872146999651183E-2</c:v>
                </c:pt>
                <c:pt idx="119">
                  <c:v>-1.1200894878407688E-2</c:v>
                </c:pt>
                <c:pt idx="120">
                  <c:v>7.3320076697074143E-3</c:v>
                </c:pt>
                <c:pt idx="121">
                  <c:v>-3.5763981570363423E-2</c:v>
                </c:pt>
                <c:pt idx="122">
                  <c:v>4.9690434618233442E-2</c:v>
                </c:pt>
                <c:pt idx="123">
                  <c:v>-0.44090221402311924</c:v>
                </c:pt>
                <c:pt idx="124">
                  <c:v>0.57024621607128811</c:v>
                </c:pt>
                <c:pt idx="125">
                  <c:v>-1.6527945120031327E-2</c:v>
                </c:pt>
                <c:pt idx="126">
                  <c:v>-4.5391330904380181E-3</c:v>
                </c:pt>
                <c:pt idx="127">
                  <c:v>-2.3914523358643521E-2</c:v>
                </c:pt>
                <c:pt idx="128">
                  <c:v>-9.5395812608766756E-2</c:v>
                </c:pt>
                <c:pt idx="129">
                  <c:v>-0.24826619083874821</c:v>
                </c:pt>
                <c:pt idx="130">
                  <c:v>0.34636473693307884</c:v>
                </c:pt>
                <c:pt idx="131">
                  <c:v>3.0226219302041123E-2</c:v>
                </c:pt>
                <c:pt idx="132">
                  <c:v>2.6717082080678172E-2</c:v>
                </c:pt>
                <c:pt idx="133">
                  <c:v>1.6852045948137185E-3</c:v>
                </c:pt>
                <c:pt idx="134">
                  <c:v>1.2366379323856679E-3</c:v>
                </c:pt>
                <c:pt idx="135">
                  <c:v>-1.7806110039907466E-2</c:v>
                </c:pt>
                <c:pt idx="136">
                  <c:v>-1.123699221177084E-2</c:v>
                </c:pt>
                <c:pt idx="137">
                  <c:v>-4.3233295074113724E-3</c:v>
                </c:pt>
                <c:pt idx="138">
                  <c:v>-1.9244505664590402E-2</c:v>
                </c:pt>
                <c:pt idx="139">
                  <c:v>4.543184029425696E-2</c:v>
                </c:pt>
                <c:pt idx="140">
                  <c:v>-9.1813155428619418E-3</c:v>
                </c:pt>
                <c:pt idx="141">
                  <c:v>-0.16235686434910129</c:v>
                </c:pt>
                <c:pt idx="142">
                  <c:v>0.19486536159557249</c:v>
                </c:pt>
                <c:pt idx="143">
                  <c:v>1.9157652129618168E-2</c:v>
                </c:pt>
                <c:pt idx="144">
                  <c:v>-0.15543721713549966</c:v>
                </c:pt>
                <c:pt idx="145">
                  <c:v>0.14845760379503092</c:v>
                </c:pt>
                <c:pt idx="146">
                  <c:v>9.4648990692152851E-3</c:v>
                </c:pt>
                <c:pt idx="147">
                  <c:v>5.8588413653708144E-3</c:v>
                </c:pt>
                <c:pt idx="148">
                  <c:v>8.9294314265064433E-4</c:v>
                </c:pt>
                <c:pt idx="149">
                  <c:v>-2.6794453301713889E-2</c:v>
                </c:pt>
                <c:pt idx="150">
                  <c:v>1.0021564913537619E-2</c:v>
                </c:pt>
                <c:pt idx="151">
                  <c:v>-7.2952086095021441E-3</c:v>
                </c:pt>
                <c:pt idx="152">
                  <c:v>-0.13364044585768844</c:v>
                </c:pt>
                <c:pt idx="153">
                  <c:v>-9.0955050688118641E-2</c:v>
                </c:pt>
                <c:pt idx="154">
                  <c:v>0.23206075784047106</c:v>
                </c:pt>
                <c:pt idx="155">
                  <c:v>-2.901758266741233E-2</c:v>
                </c:pt>
                <c:pt idx="156">
                  <c:v>1.6390499618652434E-2</c:v>
                </c:pt>
                <c:pt idx="157">
                  <c:v>-0.62660916632795505</c:v>
                </c:pt>
                <c:pt idx="158">
                  <c:v>0.76515394081364951</c:v>
                </c:pt>
                <c:pt idx="159">
                  <c:v>-3.0924885371938136E-2</c:v>
                </c:pt>
                <c:pt idx="160">
                  <c:v>1.9705931462519349E-2</c:v>
                </c:pt>
                <c:pt idx="161">
                  <c:v>-0.52879883214712164</c:v>
                </c:pt>
                <c:pt idx="162">
                  <c:v>0.56329634112098326</c:v>
                </c:pt>
                <c:pt idx="163">
                  <c:v>3.7419727266523845E-2</c:v>
                </c:pt>
                <c:pt idx="164">
                  <c:v>9.9992698954863915E-3</c:v>
                </c:pt>
                <c:pt idx="165">
                  <c:v>-0.27972324064059917</c:v>
                </c:pt>
                <c:pt idx="166">
                  <c:v>0.32622101495881417</c:v>
                </c:pt>
                <c:pt idx="167">
                  <c:v>4.6193568334719187E-2</c:v>
                </c:pt>
                <c:pt idx="168">
                  <c:v>-0.31336267955972363</c:v>
                </c:pt>
                <c:pt idx="169">
                  <c:v>0.25949773836999257</c:v>
                </c:pt>
                <c:pt idx="170">
                  <c:v>3.6880211169853842E-2</c:v>
                </c:pt>
                <c:pt idx="171">
                  <c:v>1.4036357516024415E-2</c:v>
                </c:pt>
                <c:pt idx="172">
                  <c:v>2.0214705203393715E-2</c:v>
                </c:pt>
                <c:pt idx="173">
                  <c:v>-7.0341493869678307E-2</c:v>
                </c:pt>
                <c:pt idx="174">
                  <c:v>8.7256472554283274E-2</c:v>
                </c:pt>
                <c:pt idx="175">
                  <c:v>-0.30417470324635854</c:v>
                </c:pt>
                <c:pt idx="176">
                  <c:v>0.32360311547860388</c:v>
                </c:pt>
                <c:pt idx="177">
                  <c:v>-3.3447181135119283E-2</c:v>
                </c:pt>
                <c:pt idx="178">
                  <c:v>2.1273665527937441E-2</c:v>
                </c:pt>
                <c:pt idx="179">
                  <c:v>1.600495152792638E-2</c:v>
                </c:pt>
                <c:pt idx="180">
                  <c:v>1.3435981078808066E-3</c:v>
                </c:pt>
              </c:numCache>
            </c:numRef>
          </c:val>
          <c:smooth val="0"/>
          <c:extLst>
            <c:ext xmlns:c16="http://schemas.microsoft.com/office/drawing/2014/chart" uri="{C3380CC4-5D6E-409C-BE32-E72D297353CC}">
              <c16:uniqueId val="{00000005-7609-4D8D-AF65-0259E5795BE3}"/>
            </c:ext>
          </c:extLst>
        </c:ser>
        <c:ser>
          <c:idx val="2"/>
          <c:order val="2"/>
          <c:tx>
            <c:strRef>
              <c:f>PivotTables!$O$3:$O$4</c:f>
              <c:strCache>
                <c:ptCount val="1"/>
                <c:pt idx="0">
                  <c:v>Client_C</c:v>
                </c:pt>
              </c:strCache>
            </c:strRef>
          </c:tx>
          <c:spPr>
            <a:ln w="28575" cap="rnd">
              <a:solidFill>
                <a:schemeClr val="accent3"/>
              </a:solidFill>
              <a:round/>
            </a:ln>
            <a:effectLst/>
          </c:spPr>
          <c:marker>
            <c:symbol val="none"/>
          </c:marker>
          <c:cat>
            <c:multiLvlStrRef>
              <c:f>PivotTables!$L$5:$L$192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PivotTables!$O$5:$O$192</c:f>
              <c:numCache>
                <c:formatCode>0.00%</c:formatCode>
                <c:ptCount val="181"/>
                <c:pt idx="0">
                  <c:v>0</c:v>
                </c:pt>
                <c:pt idx="1">
                  <c:v>3.6186394525220489E-2</c:v>
                </c:pt>
                <c:pt idx="2">
                  <c:v>-3.6521494921897824E-2</c:v>
                </c:pt>
                <c:pt idx="3">
                  <c:v>2.9920777647651858E-2</c:v>
                </c:pt>
                <c:pt idx="4">
                  <c:v>4.9019022597372709E-2</c:v>
                </c:pt>
                <c:pt idx="5">
                  <c:v>-9.10325702872424E-3</c:v>
                </c:pt>
                <c:pt idx="6">
                  <c:v>-2.2197403647506449E-2</c:v>
                </c:pt>
                <c:pt idx="7">
                  <c:v>2.2640947230450792E-2</c:v>
                </c:pt>
                <c:pt idx="8">
                  <c:v>-8.4703372792271373E-2</c:v>
                </c:pt>
                <c:pt idx="9">
                  <c:v>7.7534509093809476E-2</c:v>
                </c:pt>
                <c:pt idx="10">
                  <c:v>-3.3206459851152464E-3</c:v>
                </c:pt>
                <c:pt idx="11">
                  <c:v>0</c:v>
                </c:pt>
                <c:pt idx="12">
                  <c:v>-2.3425275176592614E-2</c:v>
                </c:pt>
                <c:pt idx="13">
                  <c:v>-1.4929622313515734E-2</c:v>
                </c:pt>
                <c:pt idx="14">
                  <c:v>-3.4536791502039504E-2</c:v>
                </c:pt>
                <c:pt idx="15">
                  <c:v>1.9511915424177084E-2</c:v>
                </c:pt>
                <c:pt idx="16">
                  <c:v>2.6186693126838616E-2</c:v>
                </c:pt>
                <c:pt idx="17">
                  <c:v>3.2134645938357478E-2</c:v>
                </c:pt>
                <c:pt idx="18">
                  <c:v>-5.9571085626616178E-3</c:v>
                </c:pt>
                <c:pt idx="19">
                  <c:v>1.2487271628465154E-2</c:v>
                </c:pt>
                <c:pt idx="20">
                  <c:v>1.4124268746285891E-2</c:v>
                </c:pt>
                <c:pt idx="21">
                  <c:v>3.502109329827377E-2</c:v>
                </c:pt>
                <c:pt idx="22">
                  <c:v>6.4910224219869974E-3</c:v>
                </c:pt>
                <c:pt idx="23">
                  <c:v>4.772552181046553E-3</c:v>
                </c:pt>
                <c:pt idx="24">
                  <c:v>-0.50222382617925987</c:v>
                </c:pt>
                <c:pt idx="25">
                  <c:v>0.54607957993849976</c:v>
                </c:pt>
                <c:pt idx="26">
                  <c:v>-5.6551744794139207E-3</c:v>
                </c:pt>
                <c:pt idx="27">
                  <c:v>1.6622651051029814E-2</c:v>
                </c:pt>
                <c:pt idx="28">
                  <c:v>-3.0985168327821405E-3</c:v>
                </c:pt>
                <c:pt idx="29">
                  <c:v>9.2991658531780992E-3</c:v>
                </c:pt>
                <c:pt idx="30">
                  <c:v>1.2835466814822272E-2</c:v>
                </c:pt>
                <c:pt idx="31">
                  <c:v>0</c:v>
                </c:pt>
                <c:pt idx="32">
                  <c:v>-2.2911140427492982E-2</c:v>
                </c:pt>
                <c:pt idx="33">
                  <c:v>-3.8494391415764052E-3</c:v>
                </c:pt>
                <c:pt idx="34">
                  <c:v>1.7233804327844722E-2</c:v>
                </c:pt>
                <c:pt idx="35">
                  <c:v>0</c:v>
                </c:pt>
                <c:pt idx="36">
                  <c:v>0</c:v>
                </c:pt>
                <c:pt idx="37">
                  <c:v>1.7053700907593613E-2</c:v>
                </c:pt>
                <c:pt idx="38">
                  <c:v>-9.7791397036508493E-2</c:v>
                </c:pt>
                <c:pt idx="39">
                  <c:v>-1.8027718615772764E-2</c:v>
                </c:pt>
                <c:pt idx="40">
                  <c:v>0.1303025513561771</c:v>
                </c:pt>
                <c:pt idx="41">
                  <c:v>-0.15115230302649926</c:v>
                </c:pt>
                <c:pt idx="42">
                  <c:v>0.1696304061690353</c:v>
                </c:pt>
                <c:pt idx="43">
                  <c:v>2.9629114053424038E-2</c:v>
                </c:pt>
                <c:pt idx="44">
                  <c:v>-5.0983860218958642E-2</c:v>
                </c:pt>
                <c:pt idx="45">
                  <c:v>-3.1774702308967194E-2</c:v>
                </c:pt>
                <c:pt idx="46">
                  <c:v>0.11290460156633272</c:v>
                </c:pt>
                <c:pt idx="47">
                  <c:v>3.0853966396394622E-2</c:v>
                </c:pt>
                <c:pt idx="48">
                  <c:v>-6.8100904541090034E-3</c:v>
                </c:pt>
                <c:pt idx="49">
                  <c:v>-3.9853249370721631E-3</c:v>
                </c:pt>
                <c:pt idx="50">
                  <c:v>-2.5210344505879403E-2</c:v>
                </c:pt>
                <c:pt idx="51">
                  <c:v>-3.8028840332896989E-2</c:v>
                </c:pt>
                <c:pt idx="52">
                  <c:v>3.3748692773845922E-2</c:v>
                </c:pt>
                <c:pt idx="53">
                  <c:v>4.5174408614638952E-3</c:v>
                </c:pt>
                <c:pt idx="54">
                  <c:v>-0.2158615119956773</c:v>
                </c:pt>
                <c:pt idx="55">
                  <c:v>0.23169522541218435</c:v>
                </c:pt>
                <c:pt idx="56">
                  <c:v>1.9041673701800221E-3</c:v>
                </c:pt>
                <c:pt idx="57">
                  <c:v>-2.1845471476580829E-2</c:v>
                </c:pt>
                <c:pt idx="58">
                  <c:v>6.4352722118944704E-3</c:v>
                </c:pt>
                <c:pt idx="59">
                  <c:v>-1.3427555349248279E-3</c:v>
                </c:pt>
                <c:pt idx="60">
                  <c:v>8.8003802381884603E-3</c:v>
                </c:pt>
                <c:pt idx="61">
                  <c:v>-3.4916801107689847E-3</c:v>
                </c:pt>
                <c:pt idx="62">
                  <c:v>-0.10959109922832375</c:v>
                </c:pt>
                <c:pt idx="63">
                  <c:v>9.0022799773646522E-2</c:v>
                </c:pt>
                <c:pt idx="64">
                  <c:v>1.8048191258962155E-2</c:v>
                </c:pt>
                <c:pt idx="65">
                  <c:v>-1.5529948349240908E-3</c:v>
                </c:pt>
                <c:pt idx="66">
                  <c:v>2.9560081727307654E-3</c:v>
                </c:pt>
                <c:pt idx="67">
                  <c:v>-1.1238536930893385E-3</c:v>
                </c:pt>
                <c:pt idx="68">
                  <c:v>-0.1163387697057046</c:v>
                </c:pt>
                <c:pt idx="69">
                  <c:v>0.10359129357766586</c:v>
                </c:pt>
                <c:pt idx="70">
                  <c:v>9.4469894035441107E-3</c:v>
                </c:pt>
                <c:pt idx="71">
                  <c:v>-1.0396403942692953E-2</c:v>
                </c:pt>
                <c:pt idx="72">
                  <c:v>-6.1386231727024519E-4</c:v>
                </c:pt>
                <c:pt idx="73">
                  <c:v>3.9391457096914696E-2</c:v>
                </c:pt>
                <c:pt idx="74">
                  <c:v>-0.39294090201592308</c:v>
                </c:pt>
                <c:pt idx="75">
                  <c:v>0.41955058353580382</c:v>
                </c:pt>
                <c:pt idx="76">
                  <c:v>6.6972272546893218E-3</c:v>
                </c:pt>
                <c:pt idx="77">
                  <c:v>-0.51183942229592427</c:v>
                </c:pt>
                <c:pt idx="78">
                  <c:v>0.42719477666096278</c:v>
                </c:pt>
                <c:pt idx="79">
                  <c:v>-0.25581276431526073</c:v>
                </c:pt>
                <c:pt idx="80">
                  <c:v>0.43368053302752835</c:v>
                </c:pt>
                <c:pt idx="81">
                  <c:v>-1.9704342320539504E-2</c:v>
                </c:pt>
                <c:pt idx="82">
                  <c:v>-1.1121869827292232E-2</c:v>
                </c:pt>
                <c:pt idx="83">
                  <c:v>-1.7376577492285529E-2</c:v>
                </c:pt>
                <c:pt idx="84">
                  <c:v>-1.172722268582671E-2</c:v>
                </c:pt>
                <c:pt idx="85">
                  <c:v>-0.14944291733081824</c:v>
                </c:pt>
                <c:pt idx="86">
                  <c:v>0.2034056560350555</c:v>
                </c:pt>
                <c:pt idx="87">
                  <c:v>7.7183447049698562E-3</c:v>
                </c:pt>
                <c:pt idx="88">
                  <c:v>1.1113316745981166E-2</c:v>
                </c:pt>
                <c:pt idx="89">
                  <c:v>-2.7720456773338932E-2</c:v>
                </c:pt>
                <c:pt idx="90">
                  <c:v>7.6422634613459396E-3</c:v>
                </c:pt>
                <c:pt idx="91">
                  <c:v>2.0418701147696495E-2</c:v>
                </c:pt>
                <c:pt idx="92">
                  <c:v>-1.2969146439467867E-2</c:v>
                </c:pt>
                <c:pt idx="93">
                  <c:v>-4.0467287726236824E-4</c:v>
                </c:pt>
                <c:pt idx="94">
                  <c:v>1.2810165754456554E-3</c:v>
                </c:pt>
                <c:pt idx="95">
                  <c:v>-2.4921132451550577E-2</c:v>
                </c:pt>
                <c:pt idx="96">
                  <c:v>-2.7111444345928732E-2</c:v>
                </c:pt>
                <c:pt idx="97">
                  <c:v>-2.1974653087162972E-2</c:v>
                </c:pt>
                <c:pt idx="98">
                  <c:v>4.2217179831953874E-2</c:v>
                </c:pt>
                <c:pt idx="99">
                  <c:v>2.1347811763371007E-2</c:v>
                </c:pt>
                <c:pt idx="100">
                  <c:v>-2.0043293958142924E-3</c:v>
                </c:pt>
                <c:pt idx="101">
                  <c:v>-1.2213690524587543E-2</c:v>
                </c:pt>
                <c:pt idx="102">
                  <c:v>3.0755711398555936E-2</c:v>
                </c:pt>
                <c:pt idx="103">
                  <c:v>-0.38069589651529118</c:v>
                </c:pt>
                <c:pt idx="104">
                  <c:v>0.40401013453865964</c:v>
                </c:pt>
                <c:pt idx="105">
                  <c:v>-8.3676422236052095E-2</c:v>
                </c:pt>
                <c:pt idx="106">
                  <c:v>0.14216314474648692</c:v>
                </c:pt>
                <c:pt idx="107">
                  <c:v>1.950621125832366E-2</c:v>
                </c:pt>
                <c:pt idx="108">
                  <c:v>-1.0086899003733218E-2</c:v>
                </c:pt>
                <c:pt idx="109">
                  <c:v>-1.9093194183319642E-2</c:v>
                </c:pt>
                <c:pt idx="110">
                  <c:v>-4.9656784508983753E-3</c:v>
                </c:pt>
                <c:pt idx="111">
                  <c:v>-0.23836256947118181</c:v>
                </c:pt>
                <c:pt idx="112">
                  <c:v>0.22184332185605418</c:v>
                </c:pt>
                <c:pt idx="113">
                  <c:v>-4.8601748521690533E-3</c:v>
                </c:pt>
                <c:pt idx="114">
                  <c:v>-5.1665175709200359E-3</c:v>
                </c:pt>
                <c:pt idx="115">
                  <c:v>-7.9729297020430211E-3</c:v>
                </c:pt>
                <c:pt idx="116">
                  <c:v>-3.9804025506561008E-2</c:v>
                </c:pt>
                <c:pt idx="117">
                  <c:v>-9.8660364165899829E-3</c:v>
                </c:pt>
                <c:pt idx="118">
                  <c:v>3.3837102564644762E-3</c:v>
                </c:pt>
                <c:pt idx="119">
                  <c:v>9.4699168953205418E-3</c:v>
                </c:pt>
                <c:pt idx="120">
                  <c:v>-0.1160638924570167</c:v>
                </c:pt>
                <c:pt idx="121">
                  <c:v>6.4076399560509867E-2</c:v>
                </c:pt>
                <c:pt idx="122">
                  <c:v>3.6569341244154499E-3</c:v>
                </c:pt>
                <c:pt idx="123">
                  <c:v>-0.22729782079079613</c:v>
                </c:pt>
                <c:pt idx="124">
                  <c:v>0.23939899111855514</c:v>
                </c:pt>
                <c:pt idx="125">
                  <c:v>-2.3019271070002515E-2</c:v>
                </c:pt>
                <c:pt idx="126">
                  <c:v>1.7873402189863368E-2</c:v>
                </c:pt>
                <c:pt idx="127">
                  <c:v>-5.8573324734407725E-3</c:v>
                </c:pt>
                <c:pt idx="128">
                  <c:v>-0.42918142451891567</c:v>
                </c:pt>
                <c:pt idx="129">
                  <c:v>0.3730881172965253</c:v>
                </c:pt>
                <c:pt idx="130">
                  <c:v>8.7554540318202007E-2</c:v>
                </c:pt>
                <c:pt idx="131">
                  <c:v>4.6184366491470686E-3</c:v>
                </c:pt>
                <c:pt idx="132">
                  <c:v>9.8003439288099087E-3</c:v>
                </c:pt>
                <c:pt idx="133">
                  <c:v>-9.5073890843876791E-4</c:v>
                </c:pt>
                <c:pt idx="134">
                  <c:v>-3.0682523853636189E-2</c:v>
                </c:pt>
                <c:pt idx="135">
                  <c:v>-2.2177310831722818E-2</c:v>
                </c:pt>
                <c:pt idx="136">
                  <c:v>7.1058076415815496E-3</c:v>
                </c:pt>
                <c:pt idx="137">
                  <c:v>7.9961222985071873E-3</c:v>
                </c:pt>
                <c:pt idx="138">
                  <c:v>-1.2484977255643804E-2</c:v>
                </c:pt>
                <c:pt idx="139">
                  <c:v>-2.1073047965488759E-2</c:v>
                </c:pt>
                <c:pt idx="140">
                  <c:v>8.2761142479218543E-3</c:v>
                </c:pt>
                <c:pt idx="141">
                  <c:v>-0.10661635472183756</c:v>
                </c:pt>
                <c:pt idx="142">
                  <c:v>0.11200521507678664</c:v>
                </c:pt>
                <c:pt idx="143">
                  <c:v>1.165993030332089E-2</c:v>
                </c:pt>
                <c:pt idx="144">
                  <c:v>-9.6162563223965949E-2</c:v>
                </c:pt>
                <c:pt idx="145">
                  <c:v>7.7524496664194059E-2</c:v>
                </c:pt>
                <c:pt idx="146">
                  <c:v>2.9612639282844036E-2</c:v>
                </c:pt>
                <c:pt idx="147">
                  <c:v>-8.7196308851638163E-3</c:v>
                </c:pt>
                <c:pt idx="148">
                  <c:v>2.4657470423154706E-2</c:v>
                </c:pt>
                <c:pt idx="149">
                  <c:v>-2.2954497504321426E-2</c:v>
                </c:pt>
                <c:pt idx="150">
                  <c:v>-2.3656832548842686E-2</c:v>
                </c:pt>
                <c:pt idx="151">
                  <c:v>-6.4174924553471475E-3</c:v>
                </c:pt>
                <c:pt idx="152">
                  <c:v>8.6050617821643804E-2</c:v>
                </c:pt>
                <c:pt idx="153">
                  <c:v>-0.17509375197228289</c:v>
                </c:pt>
                <c:pt idx="154">
                  <c:v>5.5425852231689991E-2</c:v>
                </c:pt>
                <c:pt idx="155">
                  <c:v>9.4807524969585541E-2</c:v>
                </c:pt>
                <c:pt idx="156">
                  <c:v>2.6504214084486898E-2</c:v>
                </c:pt>
                <c:pt idx="157">
                  <c:v>-1.0897694752907778</c:v>
                </c:pt>
                <c:pt idx="158">
                  <c:v>1.4482439156302114</c:v>
                </c:pt>
                <c:pt idx="159">
                  <c:v>-1.6532318797893276E-2</c:v>
                </c:pt>
                <c:pt idx="160">
                  <c:v>4.4256702585881044E-6</c:v>
                </c:pt>
                <c:pt idx="161">
                  <c:v>-0.20609880188699095</c:v>
                </c:pt>
                <c:pt idx="162">
                  <c:v>0.18784806256795952</c:v>
                </c:pt>
                <c:pt idx="163">
                  <c:v>3.1248937788892952E-2</c:v>
                </c:pt>
                <c:pt idx="164">
                  <c:v>-3.8398182838751574E-3</c:v>
                </c:pt>
                <c:pt idx="165">
                  <c:v>-2.0115703085436514E-2</c:v>
                </c:pt>
                <c:pt idx="166">
                  <c:v>7.0538352385071348E-2</c:v>
                </c:pt>
                <c:pt idx="167">
                  <c:v>1.8783232007471288E-2</c:v>
                </c:pt>
                <c:pt idx="168">
                  <c:v>-5.7512656494025226E-2</c:v>
                </c:pt>
                <c:pt idx="169">
                  <c:v>-0.38270046084719339</c:v>
                </c:pt>
                <c:pt idx="170">
                  <c:v>0.47220629166458455</c:v>
                </c:pt>
                <c:pt idx="171">
                  <c:v>1.7649909348503443E-2</c:v>
                </c:pt>
                <c:pt idx="172">
                  <c:v>3.9555784747384033E-2</c:v>
                </c:pt>
                <c:pt idx="173">
                  <c:v>-0.45841846172187467</c:v>
                </c:pt>
                <c:pt idx="174">
                  <c:v>0.50490875158728921</c:v>
                </c:pt>
                <c:pt idx="175">
                  <c:v>-6.9548380630254814E-2</c:v>
                </c:pt>
                <c:pt idx="176">
                  <c:v>4.7100643265267743E-2</c:v>
                </c:pt>
                <c:pt idx="177">
                  <c:v>-2.6570473555858471E-2</c:v>
                </c:pt>
                <c:pt idx="178">
                  <c:v>-4.1340121150748805E-3</c:v>
                </c:pt>
                <c:pt idx="179">
                  <c:v>9.5984360985430731E-3</c:v>
                </c:pt>
                <c:pt idx="180">
                  <c:v>1.4028452367990588E-2</c:v>
                </c:pt>
              </c:numCache>
            </c:numRef>
          </c:val>
          <c:smooth val="0"/>
          <c:extLst>
            <c:ext xmlns:c16="http://schemas.microsoft.com/office/drawing/2014/chart" uri="{C3380CC4-5D6E-409C-BE32-E72D297353CC}">
              <c16:uniqueId val="{00000006-7609-4D8D-AF65-0259E5795BE3}"/>
            </c:ext>
          </c:extLst>
        </c:ser>
        <c:ser>
          <c:idx val="3"/>
          <c:order val="3"/>
          <c:tx>
            <c:strRef>
              <c:f>PivotTables!$P$3:$P$4</c:f>
              <c:strCache>
                <c:ptCount val="1"/>
                <c:pt idx="0">
                  <c:v>Client_D</c:v>
                </c:pt>
              </c:strCache>
            </c:strRef>
          </c:tx>
          <c:spPr>
            <a:ln w="28575" cap="rnd">
              <a:solidFill>
                <a:schemeClr val="accent4"/>
              </a:solidFill>
              <a:round/>
            </a:ln>
            <a:effectLst/>
          </c:spPr>
          <c:marker>
            <c:symbol val="none"/>
          </c:marker>
          <c:cat>
            <c:multiLvlStrRef>
              <c:f>PivotTables!$L$5:$L$192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PivotTables!$P$5:$P$192</c:f>
              <c:numCache>
                <c:formatCode>0.00%</c:formatCode>
                <c:ptCount val="181"/>
                <c:pt idx="0">
                  <c:v>0</c:v>
                </c:pt>
                <c:pt idx="1">
                  <c:v>6.5943117652943768E-3</c:v>
                </c:pt>
                <c:pt idx="2">
                  <c:v>-0.22697144809440636</c:v>
                </c:pt>
                <c:pt idx="3">
                  <c:v>0.24242074680928205</c:v>
                </c:pt>
                <c:pt idx="4">
                  <c:v>2.4931321921428863E-2</c:v>
                </c:pt>
                <c:pt idx="5">
                  <c:v>1.565473711121626E-2</c:v>
                </c:pt>
                <c:pt idx="6">
                  <c:v>1.2470585431977879E-3</c:v>
                </c:pt>
                <c:pt idx="7">
                  <c:v>2.3118146504382325E-3</c:v>
                </c:pt>
                <c:pt idx="8">
                  <c:v>-4.2070854066987101E-2</c:v>
                </c:pt>
                <c:pt idx="9">
                  <c:v>2.9117493592238017E-2</c:v>
                </c:pt>
                <c:pt idx="10">
                  <c:v>2.6647581512051911E-2</c:v>
                </c:pt>
                <c:pt idx="11">
                  <c:v>0</c:v>
                </c:pt>
                <c:pt idx="12">
                  <c:v>7.3200442861227448E-3</c:v>
                </c:pt>
                <c:pt idx="13">
                  <c:v>-9.8614235157515606E-3</c:v>
                </c:pt>
                <c:pt idx="14">
                  <c:v>-4.2301959747756711E-2</c:v>
                </c:pt>
                <c:pt idx="15">
                  <c:v>2.0476593975659256E-2</c:v>
                </c:pt>
                <c:pt idx="16">
                  <c:v>4.1559566786655399E-4</c:v>
                </c:pt>
                <c:pt idx="17">
                  <c:v>4.85895492480754E-3</c:v>
                </c:pt>
                <c:pt idx="18">
                  <c:v>1.0397937171303554E-2</c:v>
                </c:pt>
                <c:pt idx="19">
                  <c:v>6.1362097865935786E-3</c:v>
                </c:pt>
                <c:pt idx="20">
                  <c:v>-1.6813624392187688E-2</c:v>
                </c:pt>
                <c:pt idx="21">
                  <c:v>-2.5320922366195804E-3</c:v>
                </c:pt>
                <c:pt idx="22">
                  <c:v>7.2839762640629618E-3</c:v>
                </c:pt>
                <c:pt idx="23">
                  <c:v>-2.1917995735986663E-2</c:v>
                </c:pt>
                <c:pt idx="24">
                  <c:v>-1.6742589593141764E-2</c:v>
                </c:pt>
                <c:pt idx="25">
                  <c:v>2.1329619618024678E-2</c:v>
                </c:pt>
                <c:pt idx="26">
                  <c:v>6.135594715993546E-3</c:v>
                </c:pt>
                <c:pt idx="27">
                  <c:v>1.5438261701131667E-2</c:v>
                </c:pt>
                <c:pt idx="28">
                  <c:v>-1.0235080386926344E-2</c:v>
                </c:pt>
                <c:pt idx="29">
                  <c:v>-6.2337790609982521E-4</c:v>
                </c:pt>
                <c:pt idx="30">
                  <c:v>-1.1700032319162624E-3</c:v>
                </c:pt>
                <c:pt idx="31">
                  <c:v>0</c:v>
                </c:pt>
                <c:pt idx="32">
                  <c:v>2.3325119059430582E-3</c:v>
                </c:pt>
                <c:pt idx="33">
                  <c:v>-2.897424740155421E-5</c:v>
                </c:pt>
                <c:pt idx="34">
                  <c:v>2.6341399032912133E-2</c:v>
                </c:pt>
                <c:pt idx="35">
                  <c:v>0</c:v>
                </c:pt>
                <c:pt idx="36">
                  <c:v>0</c:v>
                </c:pt>
                <c:pt idx="37">
                  <c:v>2.6450464633798968E-2</c:v>
                </c:pt>
                <c:pt idx="38">
                  <c:v>-0.14260535572884458</c:v>
                </c:pt>
                <c:pt idx="39">
                  <c:v>6.3584665069724572E-2</c:v>
                </c:pt>
                <c:pt idx="40">
                  <c:v>7.0599803741651895E-2</c:v>
                </c:pt>
                <c:pt idx="41">
                  <c:v>-6.6067346091129964E-2</c:v>
                </c:pt>
                <c:pt idx="42">
                  <c:v>9.8772681337621557E-2</c:v>
                </c:pt>
                <c:pt idx="43">
                  <c:v>-7.6236082786301481E-3</c:v>
                </c:pt>
                <c:pt idx="44">
                  <c:v>-0.22062883237020536</c:v>
                </c:pt>
                <c:pt idx="45">
                  <c:v>0.11086453321759723</c:v>
                </c:pt>
                <c:pt idx="46">
                  <c:v>0.16815119961354133</c:v>
                </c:pt>
                <c:pt idx="47">
                  <c:v>2.0475144702148923E-2</c:v>
                </c:pt>
                <c:pt idx="48">
                  <c:v>-4.4637997251131241E-3</c:v>
                </c:pt>
                <c:pt idx="49">
                  <c:v>-1.9535346192648479E-2</c:v>
                </c:pt>
                <c:pt idx="50">
                  <c:v>-4.680798862720901E-4</c:v>
                </c:pt>
                <c:pt idx="51">
                  <c:v>-1.5992415933876382E-2</c:v>
                </c:pt>
                <c:pt idx="52">
                  <c:v>8.3707880562818287E-3</c:v>
                </c:pt>
                <c:pt idx="53">
                  <c:v>-1.933903567140053E-2</c:v>
                </c:pt>
                <c:pt idx="54">
                  <c:v>-0.44637297944864029</c:v>
                </c:pt>
                <c:pt idx="55">
                  <c:v>0.54369198022694298</c:v>
                </c:pt>
                <c:pt idx="56">
                  <c:v>1.6165884827414038E-2</c:v>
                </c:pt>
                <c:pt idx="57">
                  <c:v>1.0190863324141687E-2</c:v>
                </c:pt>
                <c:pt idx="58">
                  <c:v>3.0383757201082155E-3</c:v>
                </c:pt>
                <c:pt idx="59">
                  <c:v>2.0049339720146764E-2</c:v>
                </c:pt>
                <c:pt idx="60">
                  <c:v>-1.7454308184712983E-2</c:v>
                </c:pt>
                <c:pt idx="61">
                  <c:v>-8.335379696919356E-3</c:v>
                </c:pt>
                <c:pt idx="62">
                  <c:v>-0.12466795500537502</c:v>
                </c:pt>
                <c:pt idx="63">
                  <c:v>0.12090149366737626</c:v>
                </c:pt>
                <c:pt idx="64">
                  <c:v>1.8013989955049256E-2</c:v>
                </c:pt>
                <c:pt idx="65">
                  <c:v>-7.8556980376298137E-3</c:v>
                </c:pt>
                <c:pt idx="66">
                  <c:v>7.6371812952135756E-3</c:v>
                </c:pt>
                <c:pt idx="67">
                  <c:v>-7.8965912031154512E-3</c:v>
                </c:pt>
                <c:pt idx="68">
                  <c:v>1.6785914855806855E-2</c:v>
                </c:pt>
                <c:pt idx="69">
                  <c:v>-1.07008232882446E-2</c:v>
                </c:pt>
                <c:pt idx="70">
                  <c:v>1.9367026068945643E-2</c:v>
                </c:pt>
                <c:pt idx="71">
                  <c:v>1.1681963006906885E-3</c:v>
                </c:pt>
                <c:pt idx="72">
                  <c:v>1.1369712262679894E-2</c:v>
                </c:pt>
                <c:pt idx="73">
                  <c:v>1.8308162386705702E-2</c:v>
                </c:pt>
                <c:pt idx="74">
                  <c:v>-3.9755001367854627E-2</c:v>
                </c:pt>
                <c:pt idx="75">
                  <c:v>5.267989460061407E-2</c:v>
                </c:pt>
                <c:pt idx="76">
                  <c:v>2.604819251817871E-2</c:v>
                </c:pt>
                <c:pt idx="77">
                  <c:v>-4.5513834279835186E-2</c:v>
                </c:pt>
                <c:pt idx="78">
                  <c:v>-2.4088408068946333E-3</c:v>
                </c:pt>
                <c:pt idx="79">
                  <c:v>-4.6418877124114598E-2</c:v>
                </c:pt>
                <c:pt idx="80">
                  <c:v>8.0176589275638255E-2</c:v>
                </c:pt>
                <c:pt idx="81">
                  <c:v>3.2580985905689704E-2</c:v>
                </c:pt>
                <c:pt idx="82">
                  <c:v>-8.9977068892181447E-3</c:v>
                </c:pt>
                <c:pt idx="83">
                  <c:v>2.6057153230194311E-2</c:v>
                </c:pt>
                <c:pt idx="84">
                  <c:v>1.0489656766931052E-2</c:v>
                </c:pt>
                <c:pt idx="85">
                  <c:v>-4.6860257525777625E-2</c:v>
                </c:pt>
                <c:pt idx="86">
                  <c:v>4.2204765454107313E-2</c:v>
                </c:pt>
                <c:pt idx="87">
                  <c:v>-4.1399128059989776E-3</c:v>
                </c:pt>
                <c:pt idx="88">
                  <c:v>9.6831614762365546E-3</c:v>
                </c:pt>
                <c:pt idx="89">
                  <c:v>-1.5392245387240494E-2</c:v>
                </c:pt>
                <c:pt idx="90">
                  <c:v>1.0991997345301509E-2</c:v>
                </c:pt>
                <c:pt idx="91">
                  <c:v>-2.1580670749283031E-2</c:v>
                </c:pt>
                <c:pt idx="92">
                  <c:v>-2.4618755783239197E-3</c:v>
                </c:pt>
                <c:pt idx="93">
                  <c:v>-3.0940001498170932E-3</c:v>
                </c:pt>
                <c:pt idx="94">
                  <c:v>-1.8299564805128489E-2</c:v>
                </c:pt>
                <c:pt idx="95">
                  <c:v>-3.015011962094127E-2</c:v>
                </c:pt>
                <c:pt idx="96">
                  <c:v>-2.0242258420010198E-3</c:v>
                </c:pt>
                <c:pt idx="97">
                  <c:v>-5.2969414521616765E-3</c:v>
                </c:pt>
                <c:pt idx="98">
                  <c:v>9.2164894902343284E-3</c:v>
                </c:pt>
                <c:pt idx="99">
                  <c:v>2.5834576815917373E-2</c:v>
                </c:pt>
                <c:pt idx="100">
                  <c:v>9.4045433928006059E-3</c:v>
                </c:pt>
                <c:pt idx="101">
                  <c:v>2.8842767284827792E-2</c:v>
                </c:pt>
                <c:pt idx="102">
                  <c:v>5.6078192853155264E-3</c:v>
                </c:pt>
                <c:pt idx="103">
                  <c:v>-5.0140037617640416E-2</c:v>
                </c:pt>
                <c:pt idx="104">
                  <c:v>3.1439580253034206E-2</c:v>
                </c:pt>
                <c:pt idx="105">
                  <c:v>-0.27353665046972364</c:v>
                </c:pt>
                <c:pt idx="106">
                  <c:v>0.30170246734857875</c:v>
                </c:pt>
                <c:pt idx="107">
                  <c:v>1.3747036858483828E-2</c:v>
                </c:pt>
                <c:pt idx="108">
                  <c:v>-1.6579498855194989E-2</c:v>
                </c:pt>
                <c:pt idx="109">
                  <c:v>6.5603982446821203E-3</c:v>
                </c:pt>
                <c:pt idx="110">
                  <c:v>-1.6812495135093711E-2</c:v>
                </c:pt>
                <c:pt idx="111">
                  <c:v>-0.48333727786539726</c:v>
                </c:pt>
                <c:pt idx="112">
                  <c:v>0.58987244677192163</c:v>
                </c:pt>
                <c:pt idx="113">
                  <c:v>-7.2616157787617017E-3</c:v>
                </c:pt>
                <c:pt idx="114">
                  <c:v>4.8320724189672712E-3</c:v>
                </c:pt>
                <c:pt idx="115">
                  <c:v>-2.3530291699382609E-3</c:v>
                </c:pt>
                <c:pt idx="116">
                  <c:v>-5.2842381666106449E-4</c:v>
                </c:pt>
                <c:pt idx="117">
                  <c:v>-1.7750840078889239E-2</c:v>
                </c:pt>
                <c:pt idx="118">
                  <c:v>1.5998970169770883E-2</c:v>
                </c:pt>
                <c:pt idx="119">
                  <c:v>-1.0853631189037925E-2</c:v>
                </c:pt>
                <c:pt idx="120">
                  <c:v>7.3363379908590928E-3</c:v>
                </c:pt>
                <c:pt idx="121">
                  <c:v>-0.17107759801219735</c:v>
                </c:pt>
                <c:pt idx="122">
                  <c:v>0.18495249575355499</c:v>
                </c:pt>
                <c:pt idx="123">
                  <c:v>-0.44486179399104103</c:v>
                </c:pt>
                <c:pt idx="124">
                  <c:v>0.59654361112925858</c:v>
                </c:pt>
                <c:pt idx="125">
                  <c:v>-1.1939174123629727E-2</c:v>
                </c:pt>
                <c:pt idx="126">
                  <c:v>-2.8443342349867649E-3</c:v>
                </c:pt>
                <c:pt idx="127">
                  <c:v>-1.4962809861938705E-3</c:v>
                </c:pt>
                <c:pt idx="128">
                  <c:v>-4.7513871765850313E-2</c:v>
                </c:pt>
                <c:pt idx="129">
                  <c:v>-1.033358763669763E-2</c:v>
                </c:pt>
                <c:pt idx="130">
                  <c:v>4.5496720267308458E-2</c:v>
                </c:pt>
                <c:pt idx="131">
                  <c:v>1.4682099671087684E-2</c:v>
                </c:pt>
                <c:pt idx="132">
                  <c:v>1.4540272916577165E-2</c:v>
                </c:pt>
                <c:pt idx="133">
                  <c:v>4.4900617868654895E-3</c:v>
                </c:pt>
                <c:pt idx="134">
                  <c:v>-2.6991115310887248E-3</c:v>
                </c:pt>
                <c:pt idx="135">
                  <c:v>-4.4441136726077027E-4</c:v>
                </c:pt>
                <c:pt idx="136">
                  <c:v>-1.2882301843064294E-2</c:v>
                </c:pt>
                <c:pt idx="137">
                  <c:v>5.7697330311332626E-3</c:v>
                </c:pt>
                <c:pt idx="138">
                  <c:v>-1.1443246761765601E-2</c:v>
                </c:pt>
                <c:pt idx="139">
                  <c:v>3.5987030477953798E-2</c:v>
                </c:pt>
                <c:pt idx="140">
                  <c:v>1.1823018349751729E-2</c:v>
                </c:pt>
                <c:pt idx="141">
                  <c:v>-0.14492292954059377</c:v>
                </c:pt>
                <c:pt idx="142">
                  <c:v>0.14460458305300658</c:v>
                </c:pt>
                <c:pt idx="143">
                  <c:v>1.4133275682111793E-2</c:v>
                </c:pt>
                <c:pt idx="144">
                  <c:v>-0.12517981020448149</c:v>
                </c:pt>
                <c:pt idx="145">
                  <c:v>0.13020873381773448</c:v>
                </c:pt>
                <c:pt idx="146">
                  <c:v>1.0264604517769896E-2</c:v>
                </c:pt>
                <c:pt idx="147">
                  <c:v>1.0855608943361385E-2</c:v>
                </c:pt>
                <c:pt idx="148">
                  <c:v>-1.6051363113361646E-4</c:v>
                </c:pt>
                <c:pt idx="149">
                  <c:v>-1.0263250789970943E-2</c:v>
                </c:pt>
                <c:pt idx="150">
                  <c:v>7.1122805395773632E-3</c:v>
                </c:pt>
                <c:pt idx="151">
                  <c:v>7.2389835021274417E-4</c:v>
                </c:pt>
                <c:pt idx="152">
                  <c:v>-0.28015688237199837</c:v>
                </c:pt>
                <c:pt idx="153">
                  <c:v>0.20776346570933152</c:v>
                </c:pt>
                <c:pt idx="154">
                  <c:v>7.4216629122160968E-2</c:v>
                </c:pt>
                <c:pt idx="155">
                  <c:v>-2.0356625768503882E-2</c:v>
                </c:pt>
                <c:pt idx="156">
                  <c:v>9.6485200206772904E-3</c:v>
                </c:pt>
                <c:pt idx="157">
                  <c:v>-0.52210416800229298</c:v>
                </c:pt>
                <c:pt idx="158">
                  <c:v>0.67757396467674647</c:v>
                </c:pt>
                <c:pt idx="159">
                  <c:v>-2.6502148459224013E-2</c:v>
                </c:pt>
                <c:pt idx="160">
                  <c:v>1.9494733003595083E-2</c:v>
                </c:pt>
                <c:pt idx="161">
                  <c:v>-0.31291797655306169</c:v>
                </c:pt>
                <c:pt idx="162">
                  <c:v>0.32572407721330321</c:v>
                </c:pt>
                <c:pt idx="163">
                  <c:v>1.681274474762566E-2</c:v>
                </c:pt>
                <c:pt idx="164">
                  <c:v>1.3077066236729237E-2</c:v>
                </c:pt>
                <c:pt idx="165">
                  <c:v>-0.22579341777440609</c:v>
                </c:pt>
                <c:pt idx="166">
                  <c:v>0.26065803632231288</c:v>
                </c:pt>
                <c:pt idx="167">
                  <c:v>2.8202813652985263E-2</c:v>
                </c:pt>
                <c:pt idx="168">
                  <c:v>-3.9011035112532795E-2</c:v>
                </c:pt>
                <c:pt idx="169">
                  <c:v>2.5106220566431508E-2</c:v>
                </c:pt>
                <c:pt idx="170">
                  <c:v>8.7059597161097037E-3</c:v>
                </c:pt>
                <c:pt idx="171">
                  <c:v>7.1834939042699436E-3</c:v>
                </c:pt>
                <c:pt idx="172">
                  <c:v>1.507784698470298E-2</c:v>
                </c:pt>
                <c:pt idx="173">
                  <c:v>-3.4568437893627658E-2</c:v>
                </c:pt>
                <c:pt idx="174">
                  <c:v>3.9154991757875957E-2</c:v>
                </c:pt>
                <c:pt idx="175">
                  <c:v>-4.7925318146839355E-2</c:v>
                </c:pt>
                <c:pt idx="176">
                  <c:v>4.470182194965782E-2</c:v>
                </c:pt>
                <c:pt idx="177">
                  <c:v>-2.484027670382092E-2</c:v>
                </c:pt>
                <c:pt idx="178">
                  <c:v>1.0143778125868794E-2</c:v>
                </c:pt>
                <c:pt idx="179">
                  <c:v>1.4360334160014627E-2</c:v>
                </c:pt>
                <c:pt idx="180">
                  <c:v>-7.3885395299742272E-3</c:v>
                </c:pt>
              </c:numCache>
            </c:numRef>
          </c:val>
          <c:smooth val="0"/>
          <c:extLst>
            <c:ext xmlns:c16="http://schemas.microsoft.com/office/drawing/2014/chart" uri="{C3380CC4-5D6E-409C-BE32-E72D297353CC}">
              <c16:uniqueId val="{00000007-7609-4D8D-AF65-0259E5795BE3}"/>
            </c:ext>
          </c:extLst>
        </c:ser>
        <c:ser>
          <c:idx val="4"/>
          <c:order val="4"/>
          <c:tx>
            <c:strRef>
              <c:f>PivotTables!$Q$3:$Q$4</c:f>
              <c:strCache>
                <c:ptCount val="1"/>
                <c:pt idx="0">
                  <c:v>Client_E</c:v>
                </c:pt>
              </c:strCache>
            </c:strRef>
          </c:tx>
          <c:spPr>
            <a:ln w="28575" cap="rnd">
              <a:solidFill>
                <a:schemeClr val="accent5"/>
              </a:solidFill>
              <a:round/>
            </a:ln>
            <a:effectLst/>
          </c:spPr>
          <c:marker>
            <c:symbol val="none"/>
          </c:marker>
          <c:cat>
            <c:multiLvlStrRef>
              <c:f>PivotTables!$L$5:$L$192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PivotTables!$Q$5:$Q$192</c:f>
              <c:numCache>
                <c:formatCode>0.00%</c:formatCode>
                <c:ptCount val="181"/>
                <c:pt idx="0">
                  <c:v>0</c:v>
                </c:pt>
                <c:pt idx="1">
                  <c:v>1.9207669666549413E-2</c:v>
                </c:pt>
                <c:pt idx="2">
                  <c:v>-0.35953638241384811</c:v>
                </c:pt>
                <c:pt idx="3">
                  <c:v>0.38557320229964531</c:v>
                </c:pt>
                <c:pt idx="4">
                  <c:v>6.3995889222307312E-2</c:v>
                </c:pt>
                <c:pt idx="5">
                  <c:v>-2.4265515445692068E-2</c:v>
                </c:pt>
                <c:pt idx="6">
                  <c:v>1.6130323105722908E-2</c:v>
                </c:pt>
                <c:pt idx="7">
                  <c:v>4.8946984003775699E-3</c:v>
                </c:pt>
                <c:pt idx="8">
                  <c:v>-0.22056046517168573</c:v>
                </c:pt>
                <c:pt idx="9">
                  <c:v>0.20196883776051608</c:v>
                </c:pt>
                <c:pt idx="10">
                  <c:v>-3.1201132581468016E-3</c:v>
                </c:pt>
                <c:pt idx="11">
                  <c:v>0</c:v>
                </c:pt>
                <c:pt idx="12">
                  <c:v>1.5732945227095865E-2</c:v>
                </c:pt>
                <c:pt idx="13">
                  <c:v>1.516494466961394E-2</c:v>
                </c:pt>
                <c:pt idx="14">
                  <c:v>-2.7447570711069073E-2</c:v>
                </c:pt>
                <c:pt idx="15">
                  <c:v>2.8102519893890544E-2</c:v>
                </c:pt>
                <c:pt idx="16">
                  <c:v>1.8706657828320913E-2</c:v>
                </c:pt>
                <c:pt idx="17">
                  <c:v>-1.2349303866893202E-2</c:v>
                </c:pt>
                <c:pt idx="18">
                  <c:v>1.6807287068838484E-2</c:v>
                </c:pt>
                <c:pt idx="19">
                  <c:v>1.8259843706694579E-2</c:v>
                </c:pt>
                <c:pt idx="20">
                  <c:v>8.445910320072322E-3</c:v>
                </c:pt>
                <c:pt idx="21">
                  <c:v>-1.0365769041236162E-2</c:v>
                </c:pt>
                <c:pt idx="22">
                  <c:v>3.6338386974983845E-3</c:v>
                </c:pt>
                <c:pt idx="23">
                  <c:v>-1.3642892532452034E-2</c:v>
                </c:pt>
                <c:pt idx="24">
                  <c:v>-7.6489087420143639E-2</c:v>
                </c:pt>
                <c:pt idx="25">
                  <c:v>8.0196601522182429E-2</c:v>
                </c:pt>
                <c:pt idx="26">
                  <c:v>1.3520841410472269E-2</c:v>
                </c:pt>
                <c:pt idx="27">
                  <c:v>5.9928949674132948E-3</c:v>
                </c:pt>
                <c:pt idx="28">
                  <c:v>1.4919750857774264E-2</c:v>
                </c:pt>
                <c:pt idx="29">
                  <c:v>-1.6019207240701654E-2</c:v>
                </c:pt>
                <c:pt idx="30">
                  <c:v>1.4754907545941137E-2</c:v>
                </c:pt>
                <c:pt idx="31">
                  <c:v>0</c:v>
                </c:pt>
                <c:pt idx="32">
                  <c:v>6.9460193666432525E-3</c:v>
                </c:pt>
                <c:pt idx="33">
                  <c:v>-3.1297385595788943E-2</c:v>
                </c:pt>
                <c:pt idx="34">
                  <c:v>3.7980640660043273E-2</c:v>
                </c:pt>
                <c:pt idx="35">
                  <c:v>0</c:v>
                </c:pt>
                <c:pt idx="36">
                  <c:v>0</c:v>
                </c:pt>
                <c:pt idx="37">
                  <c:v>-1.6314047602282514E-2</c:v>
                </c:pt>
                <c:pt idx="38">
                  <c:v>-1.1239407238218431E-2</c:v>
                </c:pt>
                <c:pt idx="39">
                  <c:v>-0.25095369150782593</c:v>
                </c:pt>
                <c:pt idx="40">
                  <c:v>0.2683911881474153</c:v>
                </c:pt>
                <c:pt idx="41">
                  <c:v>-0.29851010751960277</c:v>
                </c:pt>
                <c:pt idx="42">
                  <c:v>0.29699967972025332</c:v>
                </c:pt>
                <c:pt idx="43">
                  <c:v>1.4332682101030541E-2</c:v>
                </c:pt>
                <c:pt idx="44">
                  <c:v>-0.35203767714267814</c:v>
                </c:pt>
                <c:pt idx="45">
                  <c:v>0.40472019445810686</c:v>
                </c:pt>
                <c:pt idx="46">
                  <c:v>2.9516483198121123E-2</c:v>
                </c:pt>
                <c:pt idx="47">
                  <c:v>9.3758988581160944E-3</c:v>
                </c:pt>
                <c:pt idx="48">
                  <c:v>2.8444072256115813E-3</c:v>
                </c:pt>
                <c:pt idx="49">
                  <c:v>-1.6974833304336606E-2</c:v>
                </c:pt>
                <c:pt idx="50">
                  <c:v>6.6035119970509317E-4</c:v>
                </c:pt>
                <c:pt idx="51">
                  <c:v>-2.518146531341111E-2</c:v>
                </c:pt>
                <c:pt idx="52">
                  <c:v>6.1289634308409552E-3</c:v>
                </c:pt>
                <c:pt idx="53">
                  <c:v>3.2813361067456602E-2</c:v>
                </c:pt>
                <c:pt idx="54">
                  <c:v>-9.0889653092532927E-2</c:v>
                </c:pt>
                <c:pt idx="55">
                  <c:v>5.3355094896711613E-2</c:v>
                </c:pt>
                <c:pt idx="56">
                  <c:v>3.914935130333061E-2</c:v>
                </c:pt>
                <c:pt idx="57">
                  <c:v>1.1486457538692875E-2</c:v>
                </c:pt>
                <c:pt idx="58">
                  <c:v>-3.9786230876874473E-3</c:v>
                </c:pt>
                <c:pt idx="59">
                  <c:v>2.2512642039113936E-3</c:v>
                </c:pt>
                <c:pt idx="60">
                  <c:v>-4.2464009801221779E-3</c:v>
                </c:pt>
                <c:pt idx="61">
                  <c:v>-1.056748839984907E-2</c:v>
                </c:pt>
                <c:pt idx="62">
                  <c:v>-2.8457633427970922E-2</c:v>
                </c:pt>
                <c:pt idx="63">
                  <c:v>-1.3679446072177545E-2</c:v>
                </c:pt>
                <c:pt idx="64">
                  <c:v>3.1706784260328753E-3</c:v>
                </c:pt>
                <c:pt idx="65">
                  <c:v>4.9228082942116384E-3</c:v>
                </c:pt>
                <c:pt idx="66">
                  <c:v>2.4246923010291981E-3</c:v>
                </c:pt>
                <c:pt idx="67">
                  <c:v>-1.0923182776694663E-3</c:v>
                </c:pt>
                <c:pt idx="68">
                  <c:v>-2.2358937691645573E-2</c:v>
                </c:pt>
                <c:pt idx="69">
                  <c:v>2.0300031644379591E-2</c:v>
                </c:pt>
                <c:pt idx="70">
                  <c:v>-1.3185864723613673E-3</c:v>
                </c:pt>
                <c:pt idx="71">
                  <c:v>1.1729434981102665E-2</c:v>
                </c:pt>
                <c:pt idx="72">
                  <c:v>2.8433371270093998E-2</c:v>
                </c:pt>
                <c:pt idx="73">
                  <c:v>-6.4481543314952898E-3</c:v>
                </c:pt>
                <c:pt idx="74">
                  <c:v>-0.11544261785975453</c:v>
                </c:pt>
                <c:pt idx="75">
                  <c:v>0.13773806302942185</c:v>
                </c:pt>
                <c:pt idx="76">
                  <c:v>9.4866582763067906E-4</c:v>
                </c:pt>
                <c:pt idx="77">
                  <c:v>-8.733734364240861E-2</c:v>
                </c:pt>
                <c:pt idx="78">
                  <c:v>-1.7978033005776113E-2</c:v>
                </c:pt>
                <c:pt idx="79">
                  <c:v>-0.10014604400561085</c:v>
                </c:pt>
                <c:pt idx="80">
                  <c:v>0.18686831309581881</c:v>
                </c:pt>
                <c:pt idx="81">
                  <c:v>2.3284568120870677E-2</c:v>
                </c:pt>
                <c:pt idx="82">
                  <c:v>-2.7599830073596274E-2</c:v>
                </c:pt>
                <c:pt idx="83">
                  <c:v>-2.4059074203327865E-2</c:v>
                </c:pt>
                <c:pt idx="84">
                  <c:v>2.1463117644743086E-3</c:v>
                </c:pt>
                <c:pt idx="85">
                  <c:v>-0.50526767386289595</c:v>
                </c:pt>
                <c:pt idx="86">
                  <c:v>0.55604317617209609</c:v>
                </c:pt>
                <c:pt idx="87">
                  <c:v>-2.4264593173828051E-3</c:v>
                </c:pt>
                <c:pt idx="88">
                  <c:v>8.0514804880363403E-3</c:v>
                </c:pt>
                <c:pt idx="89">
                  <c:v>-5.2878855884211954E-3</c:v>
                </c:pt>
                <c:pt idx="90">
                  <c:v>1.2504767759409742E-2</c:v>
                </c:pt>
                <c:pt idx="91">
                  <c:v>1.2192520697795702E-2</c:v>
                </c:pt>
                <c:pt idx="92">
                  <c:v>-2.224817758298615E-2</c:v>
                </c:pt>
                <c:pt idx="93">
                  <c:v>1.4140208830883638E-2</c:v>
                </c:pt>
                <c:pt idx="94">
                  <c:v>-3.0230141599727714E-2</c:v>
                </c:pt>
                <c:pt idx="95">
                  <c:v>-3.6998640040868398E-2</c:v>
                </c:pt>
                <c:pt idx="96">
                  <c:v>8.9899866399687171E-3</c:v>
                </c:pt>
                <c:pt idx="97">
                  <c:v>-2.2130203597078409E-2</c:v>
                </c:pt>
                <c:pt idx="98">
                  <c:v>-1.8524427646027109E-4</c:v>
                </c:pt>
                <c:pt idx="99">
                  <c:v>8.7252526349008534E-3</c:v>
                </c:pt>
                <c:pt idx="100">
                  <c:v>4.3657803537471424E-2</c:v>
                </c:pt>
                <c:pt idx="101">
                  <c:v>-1.0699872643317636E-2</c:v>
                </c:pt>
                <c:pt idx="102">
                  <c:v>-9.1750187852216343E-3</c:v>
                </c:pt>
                <c:pt idx="103">
                  <c:v>-0.15817211066924</c:v>
                </c:pt>
                <c:pt idx="104">
                  <c:v>0.15038722330604251</c:v>
                </c:pt>
                <c:pt idx="105">
                  <c:v>-0.86201700385428426</c:v>
                </c:pt>
                <c:pt idx="106">
                  <c:v>1.0622217326900476</c:v>
                </c:pt>
                <c:pt idx="107">
                  <c:v>-1.1144786635091832E-2</c:v>
                </c:pt>
                <c:pt idx="108">
                  <c:v>-2.5076603895307106E-2</c:v>
                </c:pt>
                <c:pt idx="109">
                  <c:v>1.4252827166342838E-2</c:v>
                </c:pt>
                <c:pt idx="110">
                  <c:v>-4.731984395011158E-2</c:v>
                </c:pt>
                <c:pt idx="111">
                  <c:v>-0.10203358579344497</c:v>
                </c:pt>
                <c:pt idx="112">
                  <c:v>0.14203008910013123</c:v>
                </c:pt>
                <c:pt idx="113">
                  <c:v>-1.1900070290302416E-3</c:v>
                </c:pt>
                <c:pt idx="114">
                  <c:v>-8.9218687763094728E-3</c:v>
                </c:pt>
                <c:pt idx="115">
                  <c:v>1.7118328717594535E-2</c:v>
                </c:pt>
                <c:pt idx="116">
                  <c:v>-1.0251942824532406E-2</c:v>
                </c:pt>
                <c:pt idx="117">
                  <c:v>-2.4740035021291996E-2</c:v>
                </c:pt>
                <c:pt idx="118">
                  <c:v>2.0123803733905217E-2</c:v>
                </c:pt>
                <c:pt idx="119">
                  <c:v>-5.3562095999309012E-4</c:v>
                </c:pt>
                <c:pt idx="120">
                  <c:v>-1.2526716169196976E-2</c:v>
                </c:pt>
                <c:pt idx="121">
                  <c:v>0.13727185621971319</c:v>
                </c:pt>
                <c:pt idx="122">
                  <c:v>-8.7171150787701476E-2</c:v>
                </c:pt>
                <c:pt idx="123">
                  <c:v>-6.1219821536981328E-2</c:v>
                </c:pt>
                <c:pt idx="124">
                  <c:v>0.10320937333526482</c:v>
                </c:pt>
                <c:pt idx="125">
                  <c:v>-5.7629649415896758E-3</c:v>
                </c:pt>
                <c:pt idx="126">
                  <c:v>-2.7798076919954562E-3</c:v>
                </c:pt>
                <c:pt idx="127">
                  <c:v>-4.3314111080503585E-2</c:v>
                </c:pt>
                <c:pt idx="128">
                  <c:v>-0.13123072800457691</c:v>
                </c:pt>
                <c:pt idx="129">
                  <c:v>-0.29690057025044453</c:v>
                </c:pt>
                <c:pt idx="130">
                  <c:v>0.48413726828464243</c:v>
                </c:pt>
                <c:pt idx="131">
                  <c:v>3.1919939015550111E-2</c:v>
                </c:pt>
                <c:pt idx="132">
                  <c:v>2.7543943349267377E-2</c:v>
                </c:pt>
                <c:pt idx="133">
                  <c:v>-7.6725835406866805E-3</c:v>
                </c:pt>
                <c:pt idx="134">
                  <c:v>8.0727209500576957E-4</c:v>
                </c:pt>
                <c:pt idx="135">
                  <c:v>-4.8134141473369106E-2</c:v>
                </c:pt>
                <c:pt idx="136">
                  <c:v>-8.6436057216449976E-3</c:v>
                </c:pt>
                <c:pt idx="137">
                  <c:v>-1.9386013499306683E-2</c:v>
                </c:pt>
                <c:pt idx="138">
                  <c:v>-6.6072858096969467E-3</c:v>
                </c:pt>
                <c:pt idx="139">
                  <c:v>2.2471170799990905E-2</c:v>
                </c:pt>
                <c:pt idx="140">
                  <c:v>-2.8861878310746679E-2</c:v>
                </c:pt>
                <c:pt idx="141">
                  <c:v>-3.8551279744634903E-2</c:v>
                </c:pt>
                <c:pt idx="142">
                  <c:v>9.3846625118466656E-2</c:v>
                </c:pt>
                <c:pt idx="143">
                  <c:v>2.6464297142152714E-2</c:v>
                </c:pt>
                <c:pt idx="144">
                  <c:v>-5.6851448384475291E-2</c:v>
                </c:pt>
                <c:pt idx="145">
                  <c:v>3.1975671136027138E-2</c:v>
                </c:pt>
                <c:pt idx="146">
                  <c:v>5.8104320217033474E-3</c:v>
                </c:pt>
                <c:pt idx="147">
                  <c:v>8.5308931251519093E-4</c:v>
                </c:pt>
                <c:pt idx="148">
                  <c:v>1.1563565666846768E-2</c:v>
                </c:pt>
                <c:pt idx="149">
                  <c:v>-2.8157085429165396E-2</c:v>
                </c:pt>
                <c:pt idx="150">
                  <c:v>2.6633723955871236E-3</c:v>
                </c:pt>
                <c:pt idx="151">
                  <c:v>-2.3106088575356717E-2</c:v>
                </c:pt>
                <c:pt idx="152">
                  <c:v>9.0828274650398971E-2</c:v>
                </c:pt>
                <c:pt idx="153">
                  <c:v>-0.33210644961519487</c:v>
                </c:pt>
                <c:pt idx="154">
                  <c:v>0.26496485167785988</c:v>
                </c:pt>
                <c:pt idx="155">
                  <c:v>7.7504956726538515E-3</c:v>
                </c:pt>
                <c:pt idx="156">
                  <c:v>1.8208114267723719E-2</c:v>
                </c:pt>
                <c:pt idx="157">
                  <c:v>-0.31461717307980569</c:v>
                </c:pt>
                <c:pt idx="158">
                  <c:v>0.35049551475406726</c:v>
                </c:pt>
                <c:pt idx="159">
                  <c:v>-1.4625246197336994E-2</c:v>
                </c:pt>
                <c:pt idx="160">
                  <c:v>5.6212555151519501E-3</c:v>
                </c:pt>
                <c:pt idx="161">
                  <c:v>-0.69761248927136033</c:v>
                </c:pt>
                <c:pt idx="162">
                  <c:v>0.80525629250471464</c:v>
                </c:pt>
                <c:pt idx="163">
                  <c:v>4.1329439784067702E-2</c:v>
                </c:pt>
                <c:pt idx="164">
                  <c:v>1.1949863425188669E-2</c:v>
                </c:pt>
                <c:pt idx="165">
                  <c:v>-0.39740351709728416</c:v>
                </c:pt>
                <c:pt idx="166">
                  <c:v>0.48171822090957034</c:v>
                </c:pt>
                <c:pt idx="167">
                  <c:v>4.6885962172508046E-2</c:v>
                </c:pt>
                <c:pt idx="168">
                  <c:v>-0.43707490010508881</c:v>
                </c:pt>
                <c:pt idx="169">
                  <c:v>0.36370989733669318</c:v>
                </c:pt>
                <c:pt idx="170">
                  <c:v>5.3090344327113501E-2</c:v>
                </c:pt>
                <c:pt idx="171">
                  <c:v>3.5052060949810168E-3</c:v>
                </c:pt>
                <c:pt idx="172">
                  <c:v>2.6412384775255517E-2</c:v>
                </c:pt>
                <c:pt idx="173">
                  <c:v>-7.1296138524805291E-2</c:v>
                </c:pt>
                <c:pt idx="174">
                  <c:v>0.10592970260451165</c:v>
                </c:pt>
                <c:pt idx="175">
                  <c:v>-0.39913276085891003</c:v>
                </c:pt>
                <c:pt idx="176">
                  <c:v>0.43922093067415369</c:v>
                </c:pt>
                <c:pt idx="177">
                  <c:v>-2.2820160512088225E-2</c:v>
                </c:pt>
                <c:pt idx="178">
                  <c:v>3.2507527505349021E-2</c:v>
                </c:pt>
                <c:pt idx="179">
                  <c:v>1.5440276944804236E-2</c:v>
                </c:pt>
                <c:pt idx="180">
                  <c:v>1.0793776600833322E-2</c:v>
                </c:pt>
              </c:numCache>
            </c:numRef>
          </c:val>
          <c:smooth val="0"/>
          <c:extLst>
            <c:ext xmlns:c16="http://schemas.microsoft.com/office/drawing/2014/chart" uri="{C3380CC4-5D6E-409C-BE32-E72D297353CC}">
              <c16:uniqueId val="{00000008-7609-4D8D-AF65-0259E5795BE3}"/>
            </c:ext>
          </c:extLst>
        </c:ser>
        <c:dLbls>
          <c:showLegendKey val="0"/>
          <c:showVal val="0"/>
          <c:showCatName val="0"/>
          <c:showSerName val="0"/>
          <c:showPercent val="0"/>
          <c:showBubbleSize val="0"/>
        </c:dLbls>
        <c:smooth val="0"/>
        <c:axId val="1471675567"/>
        <c:axId val="1471668847"/>
      </c:lineChart>
      <c:catAx>
        <c:axId val="1471675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668847"/>
        <c:crosses val="autoZero"/>
        <c:auto val="1"/>
        <c:lblAlgn val="ctr"/>
        <c:lblOffset val="100"/>
        <c:noMultiLvlLbl val="0"/>
      </c:catAx>
      <c:valAx>
        <c:axId val="1471668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change </a:t>
                </a:r>
                <a:r>
                  <a:rPr lang="en-IN" baseline="0"/>
                  <a:t> between daily values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67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[chatGPT_investor_portfolio_dirty_dataset.xlsx]PivotTables!Volatility_and_MaxDrawdown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Annual</a:t>
            </a:r>
            <a:r>
              <a:rPr lang="en-IN" baseline="0"/>
              <a:t> Volatility and Max Drawdown per Client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PivotTables!$W$4</c:f>
              <c:strCache>
                <c:ptCount val="1"/>
                <c:pt idx="0">
                  <c:v>Sum of Annual Volatility</c:v>
                </c:pt>
              </c:strCache>
            </c:strRef>
          </c:tx>
          <c:spPr>
            <a:solidFill>
              <a:schemeClr val="accent1"/>
            </a:solidFill>
            <a:ln>
              <a:noFill/>
            </a:ln>
            <a:effectLst/>
          </c:spPr>
          <c:invertIfNegative val="0"/>
          <c:cat>
            <c:strRef>
              <c:f>PivotTables!$V$5:$V$10</c:f>
              <c:strCache>
                <c:ptCount val="5"/>
                <c:pt idx="0">
                  <c:v>Client_A</c:v>
                </c:pt>
                <c:pt idx="1">
                  <c:v>Client_B</c:v>
                </c:pt>
                <c:pt idx="2">
                  <c:v>Client_C</c:v>
                </c:pt>
                <c:pt idx="3">
                  <c:v>Client_D</c:v>
                </c:pt>
                <c:pt idx="4">
                  <c:v>Client_E</c:v>
                </c:pt>
              </c:strCache>
            </c:strRef>
          </c:cat>
          <c:val>
            <c:numRef>
              <c:f>PivotTables!$W$5:$W$10</c:f>
              <c:numCache>
                <c:formatCode>0.00%</c:formatCode>
                <c:ptCount val="5"/>
                <c:pt idx="0">
                  <c:v>0.20602266580101986</c:v>
                </c:pt>
                <c:pt idx="1">
                  <c:v>0.17420529461593323</c:v>
                </c:pt>
                <c:pt idx="2">
                  <c:v>0.20418098877106708</c:v>
                </c:pt>
                <c:pt idx="3">
                  <c:v>0.21305330812411838</c:v>
                </c:pt>
                <c:pt idx="4">
                  <c:v>0.20253774268786148</c:v>
                </c:pt>
              </c:numCache>
            </c:numRef>
          </c:val>
          <c:extLst>
            <c:ext xmlns:c16="http://schemas.microsoft.com/office/drawing/2014/chart" uri="{C3380CC4-5D6E-409C-BE32-E72D297353CC}">
              <c16:uniqueId val="{00000000-07A1-4266-9054-3AE5EF5D6CB1}"/>
            </c:ext>
          </c:extLst>
        </c:ser>
        <c:ser>
          <c:idx val="1"/>
          <c:order val="1"/>
          <c:tx>
            <c:strRef>
              <c:f>PivotTables!$X$4</c:f>
              <c:strCache>
                <c:ptCount val="1"/>
                <c:pt idx="0">
                  <c:v>Sum of Max Drawdown</c:v>
                </c:pt>
              </c:strCache>
            </c:strRef>
          </c:tx>
          <c:spPr>
            <a:solidFill>
              <a:schemeClr val="accent2"/>
            </a:solidFill>
            <a:ln>
              <a:noFill/>
            </a:ln>
            <a:effectLst/>
          </c:spPr>
          <c:invertIfNegative val="0"/>
          <c:cat>
            <c:strRef>
              <c:f>PivotTables!$V$5:$V$10</c:f>
              <c:strCache>
                <c:ptCount val="5"/>
                <c:pt idx="0">
                  <c:v>Client_A</c:v>
                </c:pt>
                <c:pt idx="1">
                  <c:v>Client_B</c:v>
                </c:pt>
                <c:pt idx="2">
                  <c:v>Client_C</c:v>
                </c:pt>
                <c:pt idx="3">
                  <c:v>Client_D</c:v>
                </c:pt>
                <c:pt idx="4">
                  <c:v>Client_E</c:v>
                </c:pt>
              </c:strCache>
            </c:strRef>
          </c:cat>
          <c:val>
            <c:numRef>
              <c:f>PivotTables!$X$5:$X$10</c:f>
              <c:numCache>
                <c:formatCode>0.00%</c:formatCode>
                <c:ptCount val="5"/>
                <c:pt idx="0">
                  <c:v>0.21747904328492623</c:v>
                </c:pt>
                <c:pt idx="1">
                  <c:v>0.13679813662182191</c:v>
                </c:pt>
                <c:pt idx="2">
                  <c:v>0.2602372138394759</c:v>
                </c:pt>
                <c:pt idx="3">
                  <c:v>0.17676853897296657</c:v>
                </c:pt>
                <c:pt idx="4">
                  <c:v>0.20871706728080938</c:v>
                </c:pt>
              </c:numCache>
            </c:numRef>
          </c:val>
          <c:extLst>
            <c:ext xmlns:c16="http://schemas.microsoft.com/office/drawing/2014/chart" uri="{C3380CC4-5D6E-409C-BE32-E72D297353CC}">
              <c16:uniqueId val="{00000001-07A1-4266-9054-3AE5EF5D6CB1}"/>
            </c:ext>
          </c:extLst>
        </c:ser>
        <c:dLbls>
          <c:showLegendKey val="0"/>
          <c:showVal val="0"/>
          <c:showCatName val="0"/>
          <c:showSerName val="0"/>
          <c:showPercent val="0"/>
          <c:showBubbleSize val="0"/>
        </c:dLbls>
        <c:gapWidth val="219"/>
        <c:overlap val="-27"/>
        <c:axId val="1344124943"/>
        <c:axId val="1344129743"/>
      </c:barChart>
      <c:catAx>
        <c:axId val="13441249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Clients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129743"/>
        <c:crosses val="autoZero"/>
        <c:auto val="1"/>
        <c:lblAlgn val="ctr"/>
        <c:lblOffset val="100"/>
        <c:noMultiLvlLbl val="0"/>
      </c:catAx>
      <c:valAx>
        <c:axId val="1344129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of total </a:t>
                </a:r>
                <a:r>
                  <a:rPr lang="en-IN" baseline="0"/>
                  <a:t>volatility &amp;</a:t>
                </a:r>
              </a:p>
              <a:p>
                <a:pPr>
                  <a:defRPr/>
                </a:pPr>
                <a:r>
                  <a:rPr lang="en-IN" baseline="0"/>
                  <a:t>max drawdown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12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[chatGPT_investor_portfolio_dirty_dataset.xlsx]PivotTables!RollingVolatilityTrend</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5</a:t>
            </a:r>
            <a:r>
              <a:rPr lang="en-IN" baseline="0"/>
              <a:t> day Rolling Volatility Trend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PivotTables!$W$13:$W$14</c:f>
              <c:strCache>
                <c:ptCount val="1"/>
                <c:pt idx="0">
                  <c:v>Client_A</c:v>
                </c:pt>
              </c:strCache>
            </c:strRef>
          </c:tx>
          <c:spPr>
            <a:ln w="28575" cap="rnd">
              <a:solidFill>
                <a:schemeClr val="accent1"/>
              </a:solidFill>
              <a:round/>
            </a:ln>
            <a:effectLst/>
          </c:spPr>
          <c:marker>
            <c:symbol val="none"/>
          </c:marker>
          <c:cat>
            <c:multiLvlStrRef>
              <c:f>PivotTables!$V$15:$V$202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PivotTables!$W$15:$W$202</c:f>
              <c:numCache>
                <c:formatCode>0.00</c:formatCode>
                <c:ptCount val="181"/>
                <c:pt idx="0">
                  <c:v>0</c:v>
                </c:pt>
                <c:pt idx="1">
                  <c:v>0</c:v>
                </c:pt>
                <c:pt idx="2">
                  <c:v>0</c:v>
                </c:pt>
                <c:pt idx="3">
                  <c:v>0</c:v>
                </c:pt>
                <c:pt idx="4">
                  <c:v>0</c:v>
                </c:pt>
                <c:pt idx="5">
                  <c:v>1382086.4030035019</c:v>
                </c:pt>
                <c:pt idx="6">
                  <c:v>1467805.2517861407</c:v>
                </c:pt>
                <c:pt idx="7">
                  <c:v>1502023.3237454558</c:v>
                </c:pt>
                <c:pt idx="8">
                  <c:v>268640.2483418276</c:v>
                </c:pt>
                <c:pt idx="9">
                  <c:v>105742.86840984873</c:v>
                </c:pt>
                <c:pt idx="10">
                  <c:v>114258.79762195081</c:v>
                </c:pt>
                <c:pt idx="11">
                  <c:v>131784.90800462716</c:v>
                </c:pt>
                <c:pt idx="12">
                  <c:v>134389.23777875394</c:v>
                </c:pt>
                <c:pt idx="13">
                  <c:v>165862.9704907524</c:v>
                </c:pt>
                <c:pt idx="14">
                  <c:v>130298.49823992842</c:v>
                </c:pt>
                <c:pt idx="15">
                  <c:v>147453.57239709303</c:v>
                </c:pt>
                <c:pt idx="16">
                  <c:v>123153.00431123978</c:v>
                </c:pt>
                <c:pt idx="17">
                  <c:v>172174.44846079129</c:v>
                </c:pt>
                <c:pt idx="18">
                  <c:v>304745.32041680487</c:v>
                </c:pt>
                <c:pt idx="19">
                  <c:v>307969.68097103131</c:v>
                </c:pt>
                <c:pt idx="20">
                  <c:v>252056.72455886006</c:v>
                </c:pt>
                <c:pt idx="21">
                  <c:v>173796.3141958788</c:v>
                </c:pt>
                <c:pt idx="22">
                  <c:v>154291.68682730099</c:v>
                </c:pt>
                <c:pt idx="23">
                  <c:v>169305.70519424815</c:v>
                </c:pt>
                <c:pt idx="24">
                  <c:v>101209.75837639603</c:v>
                </c:pt>
                <c:pt idx="25">
                  <c:v>1876560.4565503837</c:v>
                </c:pt>
                <c:pt idx="26">
                  <c:v>1868974.8239298293</c:v>
                </c:pt>
                <c:pt idx="27">
                  <c:v>1850493.2269588944</c:v>
                </c:pt>
                <c:pt idx="28">
                  <c:v>1856945.1084668676</c:v>
                </c:pt>
                <c:pt idx="29">
                  <c:v>1864059.0973471403</c:v>
                </c:pt>
                <c:pt idx="30">
                  <c:v>125822.32227660247</c:v>
                </c:pt>
                <c:pt idx="31">
                  <c:v>103695.67856084154</c:v>
                </c:pt>
                <c:pt idx="32">
                  <c:v>6078.4513087934511</c:v>
                </c:pt>
                <c:pt idx="33">
                  <c:v>9694.3360889576961</c:v>
                </c:pt>
                <c:pt idx="34">
                  <c:v>50602.506088500486</c:v>
                </c:pt>
                <c:pt idx="35">
                  <c:v>48241.543624611106</c:v>
                </c:pt>
                <c:pt idx="36">
                  <c:v>47650.120231918227</c:v>
                </c:pt>
                <c:pt idx="37">
                  <c:v>47028.485380418431</c:v>
                </c:pt>
                <c:pt idx="38">
                  <c:v>89280.210998257811</c:v>
                </c:pt>
                <c:pt idx="39">
                  <c:v>148373.28259289885</c:v>
                </c:pt>
                <c:pt idx="40">
                  <c:v>148525.14891858154</c:v>
                </c:pt>
                <c:pt idx="41">
                  <c:v>188130.926161968</c:v>
                </c:pt>
                <c:pt idx="42">
                  <c:v>204438.81867034634</c:v>
                </c:pt>
                <c:pt idx="43">
                  <c:v>266843.86652009783</c:v>
                </c:pt>
                <c:pt idx="44">
                  <c:v>322560.54303355631</c:v>
                </c:pt>
                <c:pt idx="45">
                  <c:v>1312476.9813785329</c:v>
                </c:pt>
                <c:pt idx="46">
                  <c:v>1342133.813933521</c:v>
                </c:pt>
                <c:pt idx="47">
                  <c:v>1470762.4216708825</c:v>
                </c:pt>
                <c:pt idx="48">
                  <c:v>1585494.5382931142</c:v>
                </c:pt>
                <c:pt idx="49">
                  <c:v>1659011.5401821954</c:v>
                </c:pt>
                <c:pt idx="50">
                  <c:v>343800.08177240327</c:v>
                </c:pt>
                <c:pt idx="51">
                  <c:v>165827.24191999916</c:v>
                </c:pt>
                <c:pt idx="52">
                  <c:v>310680.40684058826</c:v>
                </c:pt>
                <c:pt idx="53">
                  <c:v>306520.43046805251</c:v>
                </c:pt>
                <c:pt idx="54">
                  <c:v>233939.29458520369</c:v>
                </c:pt>
                <c:pt idx="55">
                  <c:v>448297.3126730331</c:v>
                </c:pt>
                <c:pt idx="56">
                  <c:v>411584.57078541053</c:v>
                </c:pt>
                <c:pt idx="57">
                  <c:v>432659.30724610609</c:v>
                </c:pt>
                <c:pt idx="58">
                  <c:v>428683.62799570232</c:v>
                </c:pt>
                <c:pt idx="59">
                  <c:v>413936.75847879064</c:v>
                </c:pt>
                <c:pt idx="60">
                  <c:v>76254.118915913059</c:v>
                </c:pt>
                <c:pt idx="61">
                  <c:v>76155.1717163008</c:v>
                </c:pt>
                <c:pt idx="62">
                  <c:v>31818.378382605009</c:v>
                </c:pt>
                <c:pt idx="63">
                  <c:v>191379.58521556691</c:v>
                </c:pt>
                <c:pt idx="64">
                  <c:v>208969.96892325408</c:v>
                </c:pt>
                <c:pt idx="65">
                  <c:v>203015.87134139391</c:v>
                </c:pt>
                <c:pt idx="66">
                  <c:v>228701.20190257856</c:v>
                </c:pt>
                <c:pt idx="67">
                  <c:v>283528.2277842373</c:v>
                </c:pt>
                <c:pt idx="68">
                  <c:v>203232.02051834395</c:v>
                </c:pt>
                <c:pt idx="69">
                  <c:v>269722.76327448827</c:v>
                </c:pt>
                <c:pt idx="70">
                  <c:v>270681.64997035876</c:v>
                </c:pt>
                <c:pt idx="71">
                  <c:v>262637.7315723041</c:v>
                </c:pt>
                <c:pt idx="72">
                  <c:v>224853.84786873547</c:v>
                </c:pt>
                <c:pt idx="73">
                  <c:v>240450.15191179171</c:v>
                </c:pt>
                <c:pt idx="74">
                  <c:v>135142.55520947263</c:v>
                </c:pt>
                <c:pt idx="75">
                  <c:v>1418106.1751601882</c:v>
                </c:pt>
                <c:pt idx="76">
                  <c:v>1441789.5891903467</c:v>
                </c:pt>
                <c:pt idx="77">
                  <c:v>1479243.0095540767</c:v>
                </c:pt>
                <c:pt idx="78">
                  <c:v>2082177.1834892097</c:v>
                </c:pt>
                <c:pt idx="79">
                  <c:v>1978037.1555652632</c:v>
                </c:pt>
                <c:pt idx="80">
                  <c:v>1965883.6632961209</c:v>
                </c:pt>
                <c:pt idx="81">
                  <c:v>2064159.37004425</c:v>
                </c:pt>
                <c:pt idx="82">
                  <c:v>2120877.8496144544</c:v>
                </c:pt>
                <c:pt idx="83">
                  <c:v>1577494.7924002393</c:v>
                </c:pt>
                <c:pt idx="84">
                  <c:v>1612786.3072650407</c:v>
                </c:pt>
                <c:pt idx="85">
                  <c:v>115360.43866795121</c:v>
                </c:pt>
                <c:pt idx="86">
                  <c:v>467444.4761252614</c:v>
                </c:pt>
                <c:pt idx="87">
                  <c:v>463100.75716737367</c:v>
                </c:pt>
                <c:pt idx="88">
                  <c:v>465887.06021910137</c:v>
                </c:pt>
                <c:pt idx="89">
                  <c:v>527058.62440543692</c:v>
                </c:pt>
                <c:pt idx="90">
                  <c:v>545743.72437179764</c:v>
                </c:pt>
                <c:pt idx="91">
                  <c:v>107861.47189757416</c:v>
                </c:pt>
                <c:pt idx="92">
                  <c:v>123335.5684413883</c:v>
                </c:pt>
                <c:pt idx="93">
                  <c:v>96844.617819506529</c:v>
                </c:pt>
                <c:pt idx="94">
                  <c:v>89939.528953504516</c:v>
                </c:pt>
                <c:pt idx="95">
                  <c:v>85193.691989494007</c:v>
                </c:pt>
                <c:pt idx="96">
                  <c:v>190652.41311991078</c:v>
                </c:pt>
                <c:pt idx="97">
                  <c:v>241912.2844173293</c:v>
                </c:pt>
                <c:pt idx="98">
                  <c:v>306952.56488137314</c:v>
                </c:pt>
                <c:pt idx="99">
                  <c:v>235211.69250873962</c:v>
                </c:pt>
                <c:pt idx="100">
                  <c:v>158335.95032088319</c:v>
                </c:pt>
                <c:pt idx="101">
                  <c:v>203798.80756124167</c:v>
                </c:pt>
                <c:pt idx="102">
                  <c:v>203326.33554648841</c:v>
                </c:pt>
                <c:pt idx="103">
                  <c:v>109121.67480977403</c:v>
                </c:pt>
                <c:pt idx="104">
                  <c:v>1446509.3604131904</c:v>
                </c:pt>
                <c:pt idx="105">
                  <c:v>1437249.3851342383</c:v>
                </c:pt>
                <c:pt idx="106">
                  <c:v>1939724.5647791123</c:v>
                </c:pt>
                <c:pt idx="107">
                  <c:v>2023388.8854016634</c:v>
                </c:pt>
                <c:pt idx="108">
                  <c:v>2079289.327156022</c:v>
                </c:pt>
                <c:pt idx="109">
                  <c:v>1833454.9827690085</c:v>
                </c:pt>
                <c:pt idx="110">
                  <c:v>1849018.7760775324</c:v>
                </c:pt>
                <c:pt idx="111">
                  <c:v>162179.69743208287</c:v>
                </c:pt>
                <c:pt idx="112">
                  <c:v>603081.91757664073</c:v>
                </c:pt>
                <c:pt idx="113">
                  <c:v>539161.3964745074</c:v>
                </c:pt>
                <c:pt idx="114">
                  <c:v>503425.90926636686</c:v>
                </c:pt>
                <c:pt idx="115">
                  <c:v>478542.45344247727</c:v>
                </c:pt>
                <c:pt idx="116">
                  <c:v>448469.44253405312</c:v>
                </c:pt>
                <c:pt idx="117">
                  <c:v>152937.7331072955</c:v>
                </c:pt>
                <c:pt idx="118">
                  <c:v>215218.78683993607</c:v>
                </c:pt>
                <c:pt idx="119">
                  <c:v>240492.39461732542</c:v>
                </c:pt>
                <c:pt idx="120">
                  <c:v>195909.54673289083</c:v>
                </c:pt>
                <c:pt idx="121">
                  <c:v>225295.24840704029</c:v>
                </c:pt>
                <c:pt idx="122">
                  <c:v>269256.39574887598</c:v>
                </c:pt>
                <c:pt idx="123">
                  <c:v>245704.0929937842</c:v>
                </c:pt>
                <c:pt idx="124">
                  <c:v>457785.53889366559</c:v>
                </c:pt>
                <c:pt idx="125">
                  <c:v>420980.42745861807</c:v>
                </c:pt>
                <c:pt idx="126">
                  <c:v>439652.51101518713</c:v>
                </c:pt>
                <c:pt idx="127">
                  <c:v>463172.1961041211</c:v>
                </c:pt>
                <c:pt idx="128">
                  <c:v>457291.22138124611</c:v>
                </c:pt>
                <c:pt idx="129">
                  <c:v>1574205.9607762711</c:v>
                </c:pt>
                <c:pt idx="130">
                  <c:v>1531973.7147043948</c:v>
                </c:pt>
                <c:pt idx="131">
                  <c:v>1565863.073463707</c:v>
                </c:pt>
                <c:pt idx="132">
                  <c:v>1598092.940722038</c:v>
                </c:pt>
                <c:pt idx="133">
                  <c:v>1654414.8944172272</c:v>
                </c:pt>
                <c:pt idx="134">
                  <c:v>374264.50662437122</c:v>
                </c:pt>
                <c:pt idx="135">
                  <c:v>130785.86358005826</c:v>
                </c:pt>
                <c:pt idx="136">
                  <c:v>300158.18358207843</c:v>
                </c:pt>
                <c:pt idx="137">
                  <c:v>346013.4335581233</c:v>
                </c:pt>
                <c:pt idx="138">
                  <c:v>300053.58900664281</c:v>
                </c:pt>
                <c:pt idx="139">
                  <c:v>167930.32441793039</c:v>
                </c:pt>
                <c:pt idx="140">
                  <c:v>96611.70553057277</c:v>
                </c:pt>
                <c:pt idx="141">
                  <c:v>100725.99582750633</c:v>
                </c:pt>
                <c:pt idx="142">
                  <c:v>345154.48474947829</c:v>
                </c:pt>
                <c:pt idx="143">
                  <c:v>319200.97045542696</c:v>
                </c:pt>
                <c:pt idx="144">
                  <c:v>342822.30786568869</c:v>
                </c:pt>
                <c:pt idx="145">
                  <c:v>347413.8416913047</c:v>
                </c:pt>
                <c:pt idx="146">
                  <c:v>358096.36189725425</c:v>
                </c:pt>
                <c:pt idx="147">
                  <c:v>244874.74697197892</c:v>
                </c:pt>
                <c:pt idx="148">
                  <c:v>255233.57265497796</c:v>
                </c:pt>
                <c:pt idx="149">
                  <c:v>337445.60485202487</c:v>
                </c:pt>
                <c:pt idx="150">
                  <c:v>201705.52233554402</c:v>
                </c:pt>
                <c:pt idx="151">
                  <c:v>135657.64466841685</c:v>
                </c:pt>
                <c:pt idx="152">
                  <c:v>211103.71233180325</c:v>
                </c:pt>
                <c:pt idx="153">
                  <c:v>219485.55215997063</c:v>
                </c:pt>
                <c:pt idx="154">
                  <c:v>152019.59604540915</c:v>
                </c:pt>
                <c:pt idx="155">
                  <c:v>134580.40830774023</c:v>
                </c:pt>
                <c:pt idx="156">
                  <c:v>201168.32610811366</c:v>
                </c:pt>
                <c:pt idx="157">
                  <c:v>304321.67700157769</c:v>
                </c:pt>
                <c:pt idx="158">
                  <c:v>3491558.5098199705</c:v>
                </c:pt>
                <c:pt idx="159">
                  <c:v>3560675.9595970176</c:v>
                </c:pt>
                <c:pt idx="160">
                  <c:v>3622545.3209730019</c:v>
                </c:pt>
                <c:pt idx="161">
                  <c:v>3638946.2070291163</c:v>
                </c:pt>
                <c:pt idx="162">
                  <c:v>3621064.1333414568</c:v>
                </c:pt>
                <c:pt idx="163">
                  <c:v>1741688.1248886283</c:v>
                </c:pt>
                <c:pt idx="164">
                  <c:v>1714380.834466808</c:v>
                </c:pt>
                <c:pt idx="165">
                  <c:v>1726413.6236592263</c:v>
                </c:pt>
                <c:pt idx="166">
                  <c:v>1943444.3956744212</c:v>
                </c:pt>
                <c:pt idx="167">
                  <c:v>1559132.3545978146</c:v>
                </c:pt>
                <c:pt idx="168">
                  <c:v>1712722.8486140745</c:v>
                </c:pt>
                <c:pt idx="169">
                  <c:v>1741592.8329140253</c:v>
                </c:pt>
                <c:pt idx="170">
                  <c:v>2042665.3419293966</c:v>
                </c:pt>
                <c:pt idx="171">
                  <c:v>1548632.522252887</c:v>
                </c:pt>
                <c:pt idx="172">
                  <c:v>1561266.0143034891</c:v>
                </c:pt>
                <c:pt idx="173">
                  <c:v>1592691.7075925497</c:v>
                </c:pt>
                <c:pt idx="174">
                  <c:v>1948499.6854009421</c:v>
                </c:pt>
                <c:pt idx="175">
                  <c:v>1617422.6482483449</c:v>
                </c:pt>
                <c:pt idx="176">
                  <c:v>1624823.5450120864</c:v>
                </c:pt>
                <c:pt idx="177">
                  <c:v>1660109.963465462</c:v>
                </c:pt>
                <c:pt idx="178">
                  <c:v>1635395.0505596548</c:v>
                </c:pt>
                <c:pt idx="179">
                  <c:v>205760.7651069265</c:v>
                </c:pt>
                <c:pt idx="180">
                  <c:v>143917.67460021932</c:v>
                </c:pt>
              </c:numCache>
            </c:numRef>
          </c:val>
          <c:smooth val="0"/>
          <c:extLst>
            <c:ext xmlns:c16="http://schemas.microsoft.com/office/drawing/2014/chart" uri="{C3380CC4-5D6E-409C-BE32-E72D297353CC}">
              <c16:uniqueId val="{00000000-BA9D-4D0C-A49B-53B652ADF6D0}"/>
            </c:ext>
          </c:extLst>
        </c:ser>
        <c:ser>
          <c:idx val="1"/>
          <c:order val="1"/>
          <c:tx>
            <c:strRef>
              <c:f>PivotTables!$X$13:$X$14</c:f>
              <c:strCache>
                <c:ptCount val="1"/>
                <c:pt idx="0">
                  <c:v>Client_B</c:v>
                </c:pt>
              </c:strCache>
            </c:strRef>
          </c:tx>
          <c:spPr>
            <a:ln w="28575" cap="rnd">
              <a:solidFill>
                <a:schemeClr val="accent2"/>
              </a:solidFill>
              <a:round/>
            </a:ln>
            <a:effectLst/>
          </c:spPr>
          <c:marker>
            <c:symbol val="none"/>
          </c:marker>
          <c:cat>
            <c:multiLvlStrRef>
              <c:f>PivotTables!$V$15:$V$202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PivotTables!$X$15:$X$202</c:f>
              <c:numCache>
                <c:formatCode>0.00</c:formatCode>
                <c:ptCount val="181"/>
                <c:pt idx="0">
                  <c:v>0</c:v>
                </c:pt>
                <c:pt idx="1">
                  <c:v>0</c:v>
                </c:pt>
                <c:pt idx="2">
                  <c:v>0</c:v>
                </c:pt>
                <c:pt idx="3">
                  <c:v>0</c:v>
                </c:pt>
                <c:pt idx="4">
                  <c:v>0</c:v>
                </c:pt>
                <c:pt idx="5">
                  <c:v>1115604.3479447067</c:v>
                </c:pt>
                <c:pt idx="6">
                  <c:v>1169941.8309220162</c:v>
                </c:pt>
                <c:pt idx="7">
                  <c:v>1219704.3969435864</c:v>
                </c:pt>
                <c:pt idx="8">
                  <c:v>202383.60424023541</c:v>
                </c:pt>
                <c:pt idx="9">
                  <c:v>661306.31070627563</c:v>
                </c:pt>
                <c:pt idx="10">
                  <c:v>647254.98033902363</c:v>
                </c:pt>
                <c:pt idx="11">
                  <c:v>656254.96553486073</c:v>
                </c:pt>
                <c:pt idx="12">
                  <c:v>653085.73113386449</c:v>
                </c:pt>
                <c:pt idx="13">
                  <c:v>670397.12875798263</c:v>
                </c:pt>
                <c:pt idx="14">
                  <c:v>142241.87372351615</c:v>
                </c:pt>
                <c:pt idx="15">
                  <c:v>222297.68639424539</c:v>
                </c:pt>
                <c:pt idx="16">
                  <c:v>224254.31704428699</c:v>
                </c:pt>
                <c:pt idx="17">
                  <c:v>223812.33123313202</c:v>
                </c:pt>
                <c:pt idx="18">
                  <c:v>198560.75190811127</c:v>
                </c:pt>
                <c:pt idx="19">
                  <c:v>170720.8746476497</c:v>
                </c:pt>
                <c:pt idx="20">
                  <c:v>121908.63622617253</c:v>
                </c:pt>
                <c:pt idx="21">
                  <c:v>116302.84090304901</c:v>
                </c:pt>
                <c:pt idx="22">
                  <c:v>111936.90439059213</c:v>
                </c:pt>
                <c:pt idx="23">
                  <c:v>61003.040481168289</c:v>
                </c:pt>
                <c:pt idx="24">
                  <c:v>82973.325723160538</c:v>
                </c:pt>
                <c:pt idx="25">
                  <c:v>263797.34654755756</c:v>
                </c:pt>
                <c:pt idx="26">
                  <c:v>256987.70108486517</c:v>
                </c:pt>
                <c:pt idx="27">
                  <c:v>261254.23816436826</c:v>
                </c:pt>
                <c:pt idx="28">
                  <c:v>264557.45583792328</c:v>
                </c:pt>
                <c:pt idx="29">
                  <c:v>281952.51552425022</c:v>
                </c:pt>
                <c:pt idx="30">
                  <c:v>77226.530779703622</c:v>
                </c:pt>
                <c:pt idx="31">
                  <c:v>50654.459651526035</c:v>
                </c:pt>
                <c:pt idx="32">
                  <c:v>48977.633493656278</c:v>
                </c:pt>
                <c:pt idx="33">
                  <c:v>49141.237673861724</c:v>
                </c:pt>
                <c:pt idx="34">
                  <c:v>84907.76919843987</c:v>
                </c:pt>
                <c:pt idx="35">
                  <c:v>141040.39614207527</c:v>
                </c:pt>
                <c:pt idx="36">
                  <c:v>169054.04299800869</c:v>
                </c:pt>
                <c:pt idx="37">
                  <c:v>182231.71640893703</c:v>
                </c:pt>
                <c:pt idx="38">
                  <c:v>184167.25827829557</c:v>
                </c:pt>
                <c:pt idx="39">
                  <c:v>569131.27735141385</c:v>
                </c:pt>
                <c:pt idx="40">
                  <c:v>930521.77888654883</c:v>
                </c:pt>
                <c:pt idx="41">
                  <c:v>911920.03662511415</c:v>
                </c:pt>
                <c:pt idx="42">
                  <c:v>1053179.8494660207</c:v>
                </c:pt>
                <c:pt idx="43">
                  <c:v>1020595.0433491062</c:v>
                </c:pt>
                <c:pt idx="44">
                  <c:v>1122248.7895251734</c:v>
                </c:pt>
                <c:pt idx="45">
                  <c:v>1226848.7950927517</c:v>
                </c:pt>
                <c:pt idx="46">
                  <c:v>1130545.8551747978</c:v>
                </c:pt>
                <c:pt idx="47">
                  <c:v>1124643.0260653461</c:v>
                </c:pt>
                <c:pt idx="48">
                  <c:v>1257602.0205150589</c:v>
                </c:pt>
                <c:pt idx="49">
                  <c:v>1352057.0248738674</c:v>
                </c:pt>
                <c:pt idx="50">
                  <c:v>731589.32115733717</c:v>
                </c:pt>
                <c:pt idx="51">
                  <c:v>112049.44308417385</c:v>
                </c:pt>
                <c:pt idx="52">
                  <c:v>176816.50034975752</c:v>
                </c:pt>
                <c:pt idx="53">
                  <c:v>151554.35117918949</c:v>
                </c:pt>
                <c:pt idx="54">
                  <c:v>96842.26888788768</c:v>
                </c:pt>
                <c:pt idx="55">
                  <c:v>1788264.5651447116</c:v>
                </c:pt>
                <c:pt idx="56">
                  <c:v>1774385.2634954136</c:v>
                </c:pt>
                <c:pt idx="57">
                  <c:v>1823884.7840100154</c:v>
                </c:pt>
                <c:pt idx="58">
                  <c:v>1872737.5189082944</c:v>
                </c:pt>
                <c:pt idx="59">
                  <c:v>1915369.9256162611</c:v>
                </c:pt>
                <c:pt idx="60">
                  <c:v>220866.1267269185</c:v>
                </c:pt>
                <c:pt idx="61">
                  <c:v>104611.88941713175</c:v>
                </c:pt>
                <c:pt idx="62">
                  <c:v>89089.332303657036</c:v>
                </c:pt>
                <c:pt idx="63">
                  <c:v>645377.73554192542</c:v>
                </c:pt>
                <c:pt idx="64">
                  <c:v>625866.90795627004</c:v>
                </c:pt>
                <c:pt idx="65">
                  <c:v>570073.25847752637</c:v>
                </c:pt>
                <c:pt idx="66">
                  <c:v>520365.96319511614</c:v>
                </c:pt>
                <c:pt idx="67">
                  <c:v>481404.13881935226</c:v>
                </c:pt>
                <c:pt idx="68">
                  <c:v>44751.708143691452</c:v>
                </c:pt>
                <c:pt idx="69">
                  <c:v>67509.837449309605</c:v>
                </c:pt>
                <c:pt idx="70">
                  <c:v>63397.614034887083</c:v>
                </c:pt>
                <c:pt idx="71">
                  <c:v>75332.24127156756</c:v>
                </c:pt>
                <c:pt idx="72">
                  <c:v>82064.274630880012</c:v>
                </c:pt>
                <c:pt idx="73">
                  <c:v>143465.88604324285</c:v>
                </c:pt>
                <c:pt idx="74">
                  <c:v>227654.34536870639</c:v>
                </c:pt>
                <c:pt idx="75">
                  <c:v>268902.08805738721</c:v>
                </c:pt>
                <c:pt idx="76">
                  <c:v>349074.94099651999</c:v>
                </c:pt>
                <c:pt idx="77">
                  <c:v>398397.93991149188</c:v>
                </c:pt>
                <c:pt idx="78">
                  <c:v>436300.34687853022</c:v>
                </c:pt>
                <c:pt idx="79">
                  <c:v>449821.97788090073</c:v>
                </c:pt>
                <c:pt idx="80">
                  <c:v>621074.80528826232</c:v>
                </c:pt>
                <c:pt idx="81">
                  <c:v>585418.19034444343</c:v>
                </c:pt>
                <c:pt idx="82">
                  <c:v>588520.4919226456</c:v>
                </c:pt>
                <c:pt idx="83">
                  <c:v>616300.23539833364</c:v>
                </c:pt>
                <c:pt idx="84">
                  <c:v>626703.64871429349</c:v>
                </c:pt>
                <c:pt idx="85">
                  <c:v>131616.30623546097</c:v>
                </c:pt>
                <c:pt idx="86">
                  <c:v>1469971.9471809454</c:v>
                </c:pt>
                <c:pt idx="87">
                  <c:v>1455211.3829985792</c:v>
                </c:pt>
                <c:pt idx="88">
                  <c:v>1466625.8172110608</c:v>
                </c:pt>
                <c:pt idx="89">
                  <c:v>1475866.9605014806</c:v>
                </c:pt>
                <c:pt idx="90">
                  <c:v>1455849.504977806</c:v>
                </c:pt>
                <c:pt idx="91">
                  <c:v>78923.963937521097</c:v>
                </c:pt>
                <c:pt idx="92">
                  <c:v>84951.016993651254</c:v>
                </c:pt>
                <c:pt idx="93">
                  <c:v>125134.10437248008</c:v>
                </c:pt>
                <c:pt idx="94">
                  <c:v>117937.04939271195</c:v>
                </c:pt>
                <c:pt idx="95">
                  <c:v>200286.55838209062</c:v>
                </c:pt>
                <c:pt idx="96">
                  <c:v>296868.05452359456</c:v>
                </c:pt>
                <c:pt idx="97">
                  <c:v>318423.89795607794</c:v>
                </c:pt>
                <c:pt idx="98">
                  <c:v>327261.3989217389</c:v>
                </c:pt>
                <c:pt idx="99">
                  <c:v>198870.43983873629</c:v>
                </c:pt>
                <c:pt idx="100">
                  <c:v>113821.95783780402</c:v>
                </c:pt>
                <c:pt idx="101">
                  <c:v>221942.45181361187</c:v>
                </c:pt>
                <c:pt idx="102">
                  <c:v>300437.65355104132</c:v>
                </c:pt>
                <c:pt idx="103">
                  <c:v>275163.26097878715</c:v>
                </c:pt>
                <c:pt idx="104">
                  <c:v>410534.79607744043</c:v>
                </c:pt>
                <c:pt idx="105">
                  <c:v>410803.30994756933</c:v>
                </c:pt>
                <c:pt idx="106">
                  <c:v>2559654.7420100025</c:v>
                </c:pt>
                <c:pt idx="107">
                  <c:v>2535168.5987686268</c:v>
                </c:pt>
                <c:pt idx="108">
                  <c:v>2516780.6485756049</c:v>
                </c:pt>
                <c:pt idx="109">
                  <c:v>2562305.8952908348</c:v>
                </c:pt>
                <c:pt idx="110">
                  <c:v>2554074.1649729707</c:v>
                </c:pt>
                <c:pt idx="111">
                  <c:v>200295.10973399604</c:v>
                </c:pt>
                <c:pt idx="112">
                  <c:v>2162207.5615749839</c:v>
                </c:pt>
                <c:pt idx="113">
                  <c:v>2132820.5737280245</c:v>
                </c:pt>
                <c:pt idx="114">
                  <c:v>2125770.8750973796</c:v>
                </c:pt>
                <c:pt idx="115">
                  <c:v>2099035.2177517693</c:v>
                </c:pt>
                <c:pt idx="116">
                  <c:v>2122374.7114082403</c:v>
                </c:pt>
                <c:pt idx="117">
                  <c:v>41517.110612017466</c:v>
                </c:pt>
                <c:pt idx="118">
                  <c:v>139962.32781168862</c:v>
                </c:pt>
                <c:pt idx="119">
                  <c:v>135027.45810647792</c:v>
                </c:pt>
                <c:pt idx="120">
                  <c:v>133603.90326493717</c:v>
                </c:pt>
                <c:pt idx="121">
                  <c:v>115728.25497938195</c:v>
                </c:pt>
                <c:pt idx="122">
                  <c:v>156418.0094744642</c:v>
                </c:pt>
                <c:pt idx="123">
                  <c:v>171186.6738634978</c:v>
                </c:pt>
                <c:pt idx="124">
                  <c:v>1731113.5951668492</c:v>
                </c:pt>
                <c:pt idx="125">
                  <c:v>1874172.3555950571</c:v>
                </c:pt>
                <c:pt idx="126">
                  <c:v>1957798.0113783746</c:v>
                </c:pt>
                <c:pt idx="127">
                  <c:v>2028677.3177274729</c:v>
                </c:pt>
                <c:pt idx="128">
                  <c:v>2049560.4114634064</c:v>
                </c:pt>
                <c:pt idx="129">
                  <c:v>517173.81391877885</c:v>
                </c:pt>
                <c:pt idx="130">
                  <c:v>1432098.8425576207</c:v>
                </c:pt>
                <c:pt idx="131">
                  <c:v>1372703.2122785319</c:v>
                </c:pt>
                <c:pt idx="132">
                  <c:v>1355861.2513264944</c:v>
                </c:pt>
                <c:pt idx="133">
                  <c:v>1420436.251953979</c:v>
                </c:pt>
                <c:pt idx="134">
                  <c:v>1498706.7741089463</c:v>
                </c:pt>
                <c:pt idx="135">
                  <c:v>240768.38738023958</c:v>
                </c:pt>
                <c:pt idx="136">
                  <c:v>120292.93619480764</c:v>
                </c:pt>
                <c:pt idx="137">
                  <c:v>118653.24995624158</c:v>
                </c:pt>
                <c:pt idx="138">
                  <c:v>143220.58396404234</c:v>
                </c:pt>
                <c:pt idx="139">
                  <c:v>180533.56765573795</c:v>
                </c:pt>
                <c:pt idx="140">
                  <c:v>158022.38044374506</c:v>
                </c:pt>
                <c:pt idx="141">
                  <c:v>159729.12085021834</c:v>
                </c:pt>
                <c:pt idx="142">
                  <c:v>649036.07373134617</c:v>
                </c:pt>
                <c:pt idx="143">
                  <c:v>705636.12219754444</c:v>
                </c:pt>
                <c:pt idx="144">
                  <c:v>774694.83977825183</c:v>
                </c:pt>
                <c:pt idx="145">
                  <c:v>847660.1311227082</c:v>
                </c:pt>
                <c:pt idx="146">
                  <c:v>892490.28703905758</c:v>
                </c:pt>
                <c:pt idx="147">
                  <c:v>620990.16277037456</c:v>
                </c:pt>
                <c:pt idx="148">
                  <c:v>642835.87447693979</c:v>
                </c:pt>
                <c:pt idx="149">
                  <c:v>648212.46426562639</c:v>
                </c:pt>
                <c:pt idx="150">
                  <c:v>106291.05581501177</c:v>
                </c:pt>
                <c:pt idx="151">
                  <c:v>107137.23755091203</c:v>
                </c:pt>
                <c:pt idx="152">
                  <c:v>118741.09545034448</c:v>
                </c:pt>
                <c:pt idx="153">
                  <c:v>595980.05711957789</c:v>
                </c:pt>
                <c:pt idx="154">
                  <c:v>963166.83724717307</c:v>
                </c:pt>
                <c:pt idx="155">
                  <c:v>966517.98392091924</c:v>
                </c:pt>
                <c:pt idx="156">
                  <c:v>913254.5720324351</c:v>
                </c:pt>
                <c:pt idx="157">
                  <c:v>890236.20187568385</c:v>
                </c:pt>
                <c:pt idx="158">
                  <c:v>2531887.5288746916</c:v>
                </c:pt>
                <c:pt idx="159">
                  <c:v>2654760.6439636033</c:v>
                </c:pt>
                <c:pt idx="160">
                  <c:v>2651778.0548749934</c:v>
                </c:pt>
                <c:pt idx="161">
                  <c:v>2696673.7127153096</c:v>
                </c:pt>
                <c:pt idx="162">
                  <c:v>3044440.6006786427</c:v>
                </c:pt>
                <c:pt idx="163">
                  <c:v>2183193.0721583464</c:v>
                </c:pt>
                <c:pt idx="164">
                  <c:v>2182970.9944969057</c:v>
                </c:pt>
                <c:pt idx="165">
                  <c:v>2227374.7571941004</c:v>
                </c:pt>
                <c:pt idx="166">
                  <c:v>2225843.4344816082</c:v>
                </c:pt>
                <c:pt idx="167">
                  <c:v>1173436.6067458554</c:v>
                </c:pt>
                <c:pt idx="168">
                  <c:v>1310322.5263292696</c:v>
                </c:pt>
                <c:pt idx="169">
                  <c:v>1548898.8526007354</c:v>
                </c:pt>
                <c:pt idx="170">
                  <c:v>1552500.4346513192</c:v>
                </c:pt>
                <c:pt idx="171">
                  <c:v>1202209.926330314</c:v>
                </c:pt>
                <c:pt idx="172">
                  <c:v>1229728.8838785726</c:v>
                </c:pt>
                <c:pt idx="173">
                  <c:v>1229785.9908788395</c:v>
                </c:pt>
                <c:pt idx="174">
                  <c:v>297000.85283277935</c:v>
                </c:pt>
                <c:pt idx="175">
                  <c:v>316237.25816352369</c:v>
                </c:pt>
                <c:pt idx="176">
                  <c:v>1196776.0941529043</c:v>
                </c:pt>
                <c:pt idx="177">
                  <c:v>1240778.57669497</c:v>
                </c:pt>
                <c:pt idx="178">
                  <c:v>1220812.4088539586</c:v>
                </c:pt>
                <c:pt idx="179">
                  <c:v>1258945.4209906913</c:v>
                </c:pt>
                <c:pt idx="180">
                  <c:v>1262944.6540832899</c:v>
                </c:pt>
              </c:numCache>
            </c:numRef>
          </c:val>
          <c:smooth val="0"/>
          <c:extLst>
            <c:ext xmlns:c16="http://schemas.microsoft.com/office/drawing/2014/chart" uri="{C3380CC4-5D6E-409C-BE32-E72D297353CC}">
              <c16:uniqueId val="{00000005-8D76-437F-868A-3568236C03C1}"/>
            </c:ext>
          </c:extLst>
        </c:ser>
        <c:ser>
          <c:idx val="2"/>
          <c:order val="2"/>
          <c:tx>
            <c:strRef>
              <c:f>PivotTables!$Y$13:$Y$14</c:f>
              <c:strCache>
                <c:ptCount val="1"/>
                <c:pt idx="0">
                  <c:v>Client_C</c:v>
                </c:pt>
              </c:strCache>
            </c:strRef>
          </c:tx>
          <c:spPr>
            <a:ln w="28575" cap="rnd">
              <a:solidFill>
                <a:schemeClr val="accent3"/>
              </a:solidFill>
              <a:round/>
            </a:ln>
            <a:effectLst/>
          </c:spPr>
          <c:marker>
            <c:symbol val="none"/>
          </c:marker>
          <c:cat>
            <c:multiLvlStrRef>
              <c:f>PivotTables!$V$15:$V$202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PivotTables!$Y$15:$Y$202</c:f>
              <c:numCache>
                <c:formatCode>0.00</c:formatCode>
                <c:ptCount val="181"/>
                <c:pt idx="0">
                  <c:v>0</c:v>
                </c:pt>
                <c:pt idx="1">
                  <c:v>0</c:v>
                </c:pt>
                <c:pt idx="2">
                  <c:v>0</c:v>
                </c:pt>
                <c:pt idx="3">
                  <c:v>0</c:v>
                </c:pt>
                <c:pt idx="4">
                  <c:v>0</c:v>
                </c:pt>
                <c:pt idx="5">
                  <c:v>235891.24695228061</c:v>
                </c:pt>
                <c:pt idx="6">
                  <c:v>232187.99425636386</c:v>
                </c:pt>
                <c:pt idx="7">
                  <c:v>230903.41039457044</c:v>
                </c:pt>
                <c:pt idx="8">
                  <c:v>146718.64567524797</c:v>
                </c:pt>
                <c:pt idx="9">
                  <c:v>280502.81709688861</c:v>
                </c:pt>
                <c:pt idx="10">
                  <c:v>261756.18495242085</c:v>
                </c:pt>
                <c:pt idx="11">
                  <c:v>250577.57153963944</c:v>
                </c:pt>
                <c:pt idx="12">
                  <c:v>254717.09594654743</c:v>
                </c:pt>
                <c:pt idx="13">
                  <c:v>236603.62657166249</c:v>
                </c:pt>
                <c:pt idx="14">
                  <c:v>134557.26443337215</c:v>
                </c:pt>
                <c:pt idx="15">
                  <c:v>222426.5691237885</c:v>
                </c:pt>
                <c:pt idx="16">
                  <c:v>203822.22761020926</c:v>
                </c:pt>
                <c:pt idx="17">
                  <c:v>148042.72230023655</c:v>
                </c:pt>
                <c:pt idx="18">
                  <c:v>212280.85716967346</c:v>
                </c:pt>
                <c:pt idx="19">
                  <c:v>242531.82442257099</c:v>
                </c:pt>
                <c:pt idx="20">
                  <c:v>196011.58721472599</c:v>
                </c:pt>
                <c:pt idx="21">
                  <c:v>142332.31168467426</c:v>
                </c:pt>
                <c:pt idx="22">
                  <c:v>181331.45771473073</c:v>
                </c:pt>
                <c:pt idx="23">
                  <c:v>221314.4480060944</c:v>
                </c:pt>
                <c:pt idx="24">
                  <c:v>199870.60702939096</c:v>
                </c:pt>
                <c:pt idx="25">
                  <c:v>1628659.9990898161</c:v>
                </c:pt>
                <c:pt idx="26">
                  <c:v>1649047.3983873306</c:v>
                </c:pt>
                <c:pt idx="27">
                  <c:v>1641382.8969076793</c:v>
                </c:pt>
                <c:pt idx="28">
                  <c:v>1641525.0148501769</c:v>
                </c:pt>
                <c:pt idx="29">
                  <c:v>1634622.5435271931</c:v>
                </c:pt>
                <c:pt idx="30">
                  <c:v>66898.520750046315</c:v>
                </c:pt>
                <c:pt idx="31">
                  <c:v>97042.90525388786</c:v>
                </c:pt>
                <c:pt idx="32">
                  <c:v>77612.271967542751</c:v>
                </c:pt>
                <c:pt idx="33">
                  <c:v>84275.197312828241</c:v>
                </c:pt>
                <c:pt idx="34">
                  <c:v>93407.236750986151</c:v>
                </c:pt>
                <c:pt idx="35">
                  <c:v>93868.634883394756</c:v>
                </c:pt>
                <c:pt idx="36">
                  <c:v>81601.899534523036</c:v>
                </c:pt>
                <c:pt idx="37">
                  <c:v>63166.553532557737</c:v>
                </c:pt>
                <c:pt idx="38">
                  <c:v>90315.734877622337</c:v>
                </c:pt>
                <c:pt idx="39">
                  <c:v>290228.72163627809</c:v>
                </c:pt>
                <c:pt idx="40">
                  <c:v>397199.32287500001</c:v>
                </c:pt>
                <c:pt idx="41">
                  <c:v>439311.11456754088</c:v>
                </c:pt>
                <c:pt idx="42">
                  <c:v>520014.91323634004</c:v>
                </c:pt>
                <c:pt idx="43">
                  <c:v>569463.19704975653</c:v>
                </c:pt>
                <c:pt idx="44">
                  <c:v>661267.66198319686</c:v>
                </c:pt>
                <c:pt idx="45">
                  <c:v>566166.27358656609</c:v>
                </c:pt>
                <c:pt idx="46">
                  <c:v>561433.63296586124</c:v>
                </c:pt>
                <c:pt idx="47">
                  <c:v>327309.06510045717</c:v>
                </c:pt>
                <c:pt idx="48">
                  <c:v>437623.89551331266</c:v>
                </c:pt>
                <c:pt idx="49">
                  <c:v>486893.41561344953</c:v>
                </c:pt>
                <c:pt idx="50">
                  <c:v>448351.24842250405</c:v>
                </c:pt>
                <c:pt idx="51">
                  <c:v>119948.48310840754</c:v>
                </c:pt>
                <c:pt idx="52">
                  <c:v>231784.71998413827</c:v>
                </c:pt>
                <c:pt idx="53">
                  <c:v>206600.90568315721</c:v>
                </c:pt>
                <c:pt idx="54">
                  <c:v>172447.47774375047</c:v>
                </c:pt>
                <c:pt idx="55">
                  <c:v>709662.4979377517</c:v>
                </c:pt>
                <c:pt idx="56">
                  <c:v>715087.46598013805</c:v>
                </c:pt>
                <c:pt idx="57">
                  <c:v>742476.31752231088</c:v>
                </c:pt>
                <c:pt idx="58">
                  <c:v>735706.17554014875</c:v>
                </c:pt>
                <c:pt idx="59">
                  <c:v>728868.54818401602</c:v>
                </c:pt>
                <c:pt idx="60">
                  <c:v>73800.256114869087</c:v>
                </c:pt>
                <c:pt idx="61">
                  <c:v>65034.442923955583</c:v>
                </c:pt>
                <c:pt idx="62">
                  <c:v>40178.629024052498</c:v>
                </c:pt>
                <c:pt idx="63">
                  <c:v>369018.14245703974</c:v>
                </c:pt>
                <c:pt idx="64">
                  <c:v>360553.37314507196</c:v>
                </c:pt>
                <c:pt idx="65">
                  <c:v>361921.3820694671</c:v>
                </c:pt>
                <c:pt idx="66">
                  <c:v>352559.65418771631</c:v>
                </c:pt>
                <c:pt idx="67">
                  <c:v>349943.02980454045</c:v>
                </c:pt>
                <c:pt idx="68">
                  <c:v>61767.121324926171</c:v>
                </c:pt>
                <c:pt idx="69">
                  <c:v>394892.97600360337</c:v>
                </c:pt>
                <c:pt idx="70">
                  <c:v>385306.30654016742</c:v>
                </c:pt>
                <c:pt idx="71">
                  <c:v>381741.91941882792</c:v>
                </c:pt>
                <c:pt idx="72">
                  <c:v>367296.62651243899</c:v>
                </c:pt>
                <c:pt idx="73">
                  <c:v>350921.36390741525</c:v>
                </c:pt>
                <c:pt idx="74">
                  <c:v>126920.14892155264</c:v>
                </c:pt>
                <c:pt idx="75">
                  <c:v>1258387.9380753404</c:v>
                </c:pt>
                <c:pt idx="76">
                  <c:v>1275759.4059315459</c:v>
                </c:pt>
                <c:pt idx="77">
                  <c:v>1305073.6386481943</c:v>
                </c:pt>
                <c:pt idx="78">
                  <c:v>1910186.0503947753</c:v>
                </c:pt>
                <c:pt idx="79">
                  <c:v>1771795.6741926672</c:v>
                </c:pt>
                <c:pt idx="80">
                  <c:v>1756662.7508712751</c:v>
                </c:pt>
                <c:pt idx="81">
                  <c:v>1798126.4133561722</c:v>
                </c:pt>
                <c:pt idx="82">
                  <c:v>1794376.0582847309</c:v>
                </c:pt>
                <c:pt idx="83">
                  <c:v>1269437.4642506323</c:v>
                </c:pt>
                <c:pt idx="84">
                  <c:v>1281769.108103862</c:v>
                </c:pt>
                <c:pt idx="85">
                  <c:v>179685.17169034292</c:v>
                </c:pt>
                <c:pt idx="86">
                  <c:v>586633.23147357756</c:v>
                </c:pt>
                <c:pt idx="87">
                  <c:v>596150.92571421585</c:v>
                </c:pt>
                <c:pt idx="88">
                  <c:v>627601.29471420962</c:v>
                </c:pt>
                <c:pt idx="89">
                  <c:v>676393.58989921166</c:v>
                </c:pt>
                <c:pt idx="90">
                  <c:v>685584.68404803809</c:v>
                </c:pt>
                <c:pt idx="91">
                  <c:v>80612.133635336795</c:v>
                </c:pt>
                <c:pt idx="92">
                  <c:v>94528.432063503773</c:v>
                </c:pt>
                <c:pt idx="93">
                  <c:v>94531.701032677389</c:v>
                </c:pt>
                <c:pt idx="94">
                  <c:v>79329.233535719744</c:v>
                </c:pt>
                <c:pt idx="95">
                  <c:v>56395.823508848756</c:v>
                </c:pt>
                <c:pt idx="96">
                  <c:v>103134.17770563018</c:v>
                </c:pt>
                <c:pt idx="97">
                  <c:v>174109.17753584232</c:v>
                </c:pt>
                <c:pt idx="98">
                  <c:v>246050.00228459618</c:v>
                </c:pt>
                <c:pt idx="99">
                  <c:v>213145.04961035028</c:v>
                </c:pt>
                <c:pt idx="100">
                  <c:v>187584.75757026693</c:v>
                </c:pt>
                <c:pt idx="101">
                  <c:v>204322.76185413543</c:v>
                </c:pt>
                <c:pt idx="102">
                  <c:v>194684.06600346166</c:v>
                </c:pt>
                <c:pt idx="103">
                  <c:v>110672.19212190266</c:v>
                </c:pt>
                <c:pt idx="104">
                  <c:v>1251843.3143285429</c:v>
                </c:pt>
                <c:pt idx="105">
                  <c:v>1257498.0542201344</c:v>
                </c:pt>
                <c:pt idx="106">
                  <c:v>1222358.3957722327</c:v>
                </c:pt>
                <c:pt idx="107">
                  <c:v>1313423.7584512492</c:v>
                </c:pt>
                <c:pt idx="108">
                  <c:v>1394359.163152064</c:v>
                </c:pt>
                <c:pt idx="109">
                  <c:v>506814.78720956529</c:v>
                </c:pt>
                <c:pt idx="110">
                  <c:v>501145.98590497981</c:v>
                </c:pt>
                <c:pt idx="111">
                  <c:v>107830.58792171045</c:v>
                </c:pt>
                <c:pt idx="112">
                  <c:v>883944.10633039824</c:v>
                </c:pt>
                <c:pt idx="113">
                  <c:v>836078.81527167617</c:v>
                </c:pt>
                <c:pt idx="114">
                  <c:v>785004.7430548236</c:v>
                </c:pt>
                <c:pt idx="115">
                  <c:v>746094.49944810488</c:v>
                </c:pt>
                <c:pt idx="116">
                  <c:v>699772.64089435991</c:v>
                </c:pt>
                <c:pt idx="117">
                  <c:v>177013.92825746155</c:v>
                </c:pt>
                <c:pt idx="118">
                  <c:v>221072.14695343043</c:v>
                </c:pt>
                <c:pt idx="119">
                  <c:v>208758.76783815312</c:v>
                </c:pt>
                <c:pt idx="120">
                  <c:v>152291.82982819693</c:v>
                </c:pt>
                <c:pt idx="121">
                  <c:v>374002.51175563055</c:v>
                </c:pt>
                <c:pt idx="122">
                  <c:v>364066.27396548225</c:v>
                </c:pt>
                <c:pt idx="123">
                  <c:v>348030.60106259276</c:v>
                </c:pt>
                <c:pt idx="124">
                  <c:v>808078.87983759504</c:v>
                </c:pt>
                <c:pt idx="125">
                  <c:v>735023.22766266286</c:v>
                </c:pt>
                <c:pt idx="126">
                  <c:v>743677.79508490534</c:v>
                </c:pt>
                <c:pt idx="127">
                  <c:v>742569.5340601725</c:v>
                </c:pt>
                <c:pt idx="128">
                  <c:v>733012.3183300728</c:v>
                </c:pt>
                <c:pt idx="129">
                  <c:v>1441253.2331748467</c:v>
                </c:pt>
                <c:pt idx="130">
                  <c:v>1385611.0053939084</c:v>
                </c:pt>
                <c:pt idx="131">
                  <c:v>1392419.5885304783</c:v>
                </c:pt>
                <c:pt idx="132">
                  <c:v>1385755.0515677042</c:v>
                </c:pt>
                <c:pt idx="133">
                  <c:v>1396140.0867168319</c:v>
                </c:pt>
                <c:pt idx="134">
                  <c:v>317526.76901847019</c:v>
                </c:pt>
                <c:pt idx="135">
                  <c:v>96261.092643937547</c:v>
                </c:pt>
                <c:pt idx="136">
                  <c:v>173030.48377062165</c:v>
                </c:pt>
                <c:pt idx="137">
                  <c:v>188264.04302899342</c:v>
                </c:pt>
                <c:pt idx="138">
                  <c:v>152931.42649198108</c:v>
                </c:pt>
                <c:pt idx="139">
                  <c:v>68165.817764922729</c:v>
                </c:pt>
                <c:pt idx="140">
                  <c:v>92213.293761146793</c:v>
                </c:pt>
                <c:pt idx="141">
                  <c:v>100061.98072377998</c:v>
                </c:pt>
                <c:pt idx="142">
                  <c:v>388926.51621689287</c:v>
                </c:pt>
                <c:pt idx="143">
                  <c:v>362876.84240521584</c:v>
                </c:pt>
                <c:pt idx="144">
                  <c:v>364880.17482437158</c:v>
                </c:pt>
                <c:pt idx="145">
                  <c:v>412144.61892149079</c:v>
                </c:pt>
                <c:pt idx="146">
                  <c:v>405912.7875818148</c:v>
                </c:pt>
                <c:pt idx="147">
                  <c:v>311386.63820138975</c:v>
                </c:pt>
                <c:pt idx="148">
                  <c:v>320346.03956969816</c:v>
                </c:pt>
                <c:pt idx="149">
                  <c:v>352609.16243864351</c:v>
                </c:pt>
                <c:pt idx="150">
                  <c:v>121658.07054560182</c:v>
                </c:pt>
                <c:pt idx="151">
                  <c:v>125260.5462519619</c:v>
                </c:pt>
                <c:pt idx="152">
                  <c:v>156894.39470395978</c:v>
                </c:pt>
                <c:pt idx="153">
                  <c:v>260842.60338276203</c:v>
                </c:pt>
                <c:pt idx="154">
                  <c:v>476134.09058529098</c:v>
                </c:pt>
                <c:pt idx="155">
                  <c:v>482192.94477395603</c:v>
                </c:pt>
                <c:pt idx="156">
                  <c:v>527351.68835126737</c:v>
                </c:pt>
                <c:pt idx="157">
                  <c:v>589392.61346969428</c:v>
                </c:pt>
                <c:pt idx="158">
                  <c:v>3429903.7676518005</c:v>
                </c:pt>
                <c:pt idx="159">
                  <c:v>3570270.1129103755</c:v>
                </c:pt>
                <c:pt idx="160">
                  <c:v>3650209.3165129046</c:v>
                </c:pt>
                <c:pt idx="161">
                  <c:v>3671051.8191612279</c:v>
                </c:pt>
                <c:pt idx="162">
                  <c:v>3565242.2839406999</c:v>
                </c:pt>
                <c:pt idx="163">
                  <c:v>692878.12466351769</c:v>
                </c:pt>
                <c:pt idx="164">
                  <c:v>679181.45181739109</c:v>
                </c:pt>
                <c:pt idx="165">
                  <c:v>679749.4553564589</c:v>
                </c:pt>
                <c:pt idx="166">
                  <c:v>664324.27913250681</c:v>
                </c:pt>
                <c:pt idx="167">
                  <c:v>227069.27127460862</c:v>
                </c:pt>
                <c:pt idx="168">
                  <c:v>280413.78911792615</c:v>
                </c:pt>
                <c:pt idx="169">
                  <c:v>275535.06791026483</c:v>
                </c:pt>
                <c:pt idx="170">
                  <c:v>1368178.6779911891</c:v>
                </c:pt>
                <c:pt idx="171">
                  <c:v>1421556.1662546392</c:v>
                </c:pt>
                <c:pt idx="172">
                  <c:v>1449435.4660015437</c:v>
                </c:pt>
                <c:pt idx="173">
                  <c:v>1506725.0200999423</c:v>
                </c:pt>
                <c:pt idx="174">
                  <c:v>1850700.4986396097</c:v>
                </c:pt>
                <c:pt idx="175">
                  <c:v>1503700.9413475639</c:v>
                </c:pt>
                <c:pt idx="176">
                  <c:v>1495842.8020547058</c:v>
                </c:pt>
                <c:pt idx="177">
                  <c:v>1505761.9102710553</c:v>
                </c:pt>
                <c:pt idx="178">
                  <c:v>1457326.8807559516</c:v>
                </c:pt>
                <c:pt idx="179">
                  <c:v>211782.97880195163</c:v>
                </c:pt>
                <c:pt idx="180">
                  <c:v>129318.4773797708</c:v>
                </c:pt>
              </c:numCache>
            </c:numRef>
          </c:val>
          <c:smooth val="0"/>
          <c:extLst>
            <c:ext xmlns:c16="http://schemas.microsoft.com/office/drawing/2014/chart" uri="{C3380CC4-5D6E-409C-BE32-E72D297353CC}">
              <c16:uniqueId val="{00000006-8D76-437F-868A-3568236C03C1}"/>
            </c:ext>
          </c:extLst>
        </c:ser>
        <c:ser>
          <c:idx val="3"/>
          <c:order val="3"/>
          <c:tx>
            <c:strRef>
              <c:f>PivotTables!$Z$13:$Z$14</c:f>
              <c:strCache>
                <c:ptCount val="1"/>
                <c:pt idx="0">
                  <c:v>Client_D</c:v>
                </c:pt>
              </c:strCache>
            </c:strRef>
          </c:tx>
          <c:spPr>
            <a:ln w="28575" cap="rnd">
              <a:solidFill>
                <a:schemeClr val="accent4"/>
              </a:solidFill>
              <a:round/>
            </a:ln>
            <a:effectLst/>
          </c:spPr>
          <c:marker>
            <c:symbol val="none"/>
          </c:marker>
          <c:cat>
            <c:multiLvlStrRef>
              <c:f>PivotTables!$V$15:$V$202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PivotTables!$Z$15:$Z$202</c:f>
              <c:numCache>
                <c:formatCode>0.00</c:formatCode>
                <c:ptCount val="181"/>
                <c:pt idx="0">
                  <c:v>0</c:v>
                </c:pt>
                <c:pt idx="1">
                  <c:v>0</c:v>
                </c:pt>
                <c:pt idx="2">
                  <c:v>0</c:v>
                </c:pt>
                <c:pt idx="3">
                  <c:v>0</c:v>
                </c:pt>
                <c:pt idx="4">
                  <c:v>0</c:v>
                </c:pt>
                <c:pt idx="5">
                  <c:v>1361790.5998961749</c:v>
                </c:pt>
                <c:pt idx="6">
                  <c:v>1436565.7867969864</c:v>
                </c:pt>
                <c:pt idx="7">
                  <c:v>1494238.8138593705</c:v>
                </c:pt>
                <c:pt idx="8">
                  <c:v>244616.91703564415</c:v>
                </c:pt>
                <c:pt idx="9">
                  <c:v>235851.62660692027</c:v>
                </c:pt>
                <c:pt idx="10">
                  <c:v>232139.83028626718</c:v>
                </c:pt>
                <c:pt idx="11">
                  <c:v>277033.5455571402</c:v>
                </c:pt>
                <c:pt idx="12">
                  <c:v>307135.59633397241</c:v>
                </c:pt>
                <c:pt idx="13">
                  <c:v>346232.9183249934</c:v>
                </c:pt>
                <c:pt idx="14">
                  <c:v>172382.57824608052</c:v>
                </c:pt>
                <c:pt idx="15">
                  <c:v>279702.79661030247</c:v>
                </c:pt>
                <c:pt idx="16">
                  <c:v>286889.32126427279</c:v>
                </c:pt>
                <c:pt idx="17">
                  <c:v>274331.37664222409</c:v>
                </c:pt>
                <c:pt idx="18">
                  <c:v>201898.26198842871</c:v>
                </c:pt>
                <c:pt idx="19">
                  <c:v>174000.79545319319</c:v>
                </c:pt>
                <c:pt idx="20">
                  <c:v>129006.42119697765</c:v>
                </c:pt>
                <c:pt idx="21">
                  <c:v>117246.68885465139</c:v>
                </c:pt>
                <c:pt idx="22">
                  <c:v>110825.26498922601</c:v>
                </c:pt>
                <c:pt idx="23">
                  <c:v>105463.29712612332</c:v>
                </c:pt>
                <c:pt idx="24">
                  <c:v>164139.53912821616</c:v>
                </c:pt>
                <c:pt idx="25">
                  <c:v>209510.10459944559</c:v>
                </c:pt>
                <c:pt idx="26">
                  <c:v>196561.49750732552</c:v>
                </c:pt>
                <c:pt idx="27">
                  <c:v>188878.69582046627</c:v>
                </c:pt>
                <c:pt idx="28">
                  <c:v>206345.84985950834</c:v>
                </c:pt>
                <c:pt idx="29">
                  <c:v>211048.96144960666</c:v>
                </c:pt>
                <c:pt idx="30">
                  <c:v>104998.381572051</c:v>
                </c:pt>
                <c:pt idx="31">
                  <c:v>76902.648497473434</c:v>
                </c:pt>
                <c:pt idx="32">
                  <c:v>68040.954024120147</c:v>
                </c:pt>
                <c:pt idx="33">
                  <c:v>13952.782980421913</c:v>
                </c:pt>
                <c:pt idx="34">
                  <c:v>15388.599310817623</c:v>
                </c:pt>
                <c:pt idx="35">
                  <c:v>164039.22539132216</c:v>
                </c:pt>
                <c:pt idx="36">
                  <c:v>197610.67803374463</c:v>
                </c:pt>
                <c:pt idx="37">
                  <c:v>191592.01278083897</c:v>
                </c:pt>
                <c:pt idx="38">
                  <c:v>249058.95132590662</c:v>
                </c:pt>
                <c:pt idx="39">
                  <c:v>758754.87283524463</c:v>
                </c:pt>
                <c:pt idx="40">
                  <c:v>772933.12712706137</c:v>
                </c:pt>
                <c:pt idx="41">
                  <c:v>798853.8563010504</c:v>
                </c:pt>
                <c:pt idx="42">
                  <c:v>782192.91090765153</c:v>
                </c:pt>
                <c:pt idx="43">
                  <c:v>849842.96171378752</c:v>
                </c:pt>
                <c:pt idx="44">
                  <c:v>647329.96026818501</c:v>
                </c:pt>
                <c:pt idx="45">
                  <c:v>1287112.3353156743</c:v>
                </c:pt>
                <c:pt idx="46">
                  <c:v>1273181.7801454617</c:v>
                </c:pt>
                <c:pt idx="47">
                  <c:v>1486539.0893499246</c:v>
                </c:pt>
                <c:pt idx="48">
                  <c:v>1634319.5095453071</c:v>
                </c:pt>
                <c:pt idx="49">
                  <c:v>1748826.6718403765</c:v>
                </c:pt>
                <c:pt idx="50">
                  <c:v>1040517.345226721</c:v>
                </c:pt>
                <c:pt idx="51">
                  <c:v>159850.03704575129</c:v>
                </c:pt>
                <c:pt idx="52">
                  <c:v>227417.98660137813</c:v>
                </c:pt>
                <c:pt idx="53">
                  <c:v>184006.11859658395</c:v>
                </c:pt>
                <c:pt idx="54">
                  <c:v>159331.55102421861</c:v>
                </c:pt>
                <c:pt idx="55">
                  <c:v>2808608.3197561582</c:v>
                </c:pt>
                <c:pt idx="56">
                  <c:v>2793977.9449217007</c:v>
                </c:pt>
                <c:pt idx="57">
                  <c:v>2832962.9255875419</c:v>
                </c:pt>
                <c:pt idx="58">
                  <c:v>2876315.4340905086</c:v>
                </c:pt>
                <c:pt idx="59">
                  <c:v>2944394.9242599299</c:v>
                </c:pt>
                <c:pt idx="60">
                  <c:v>250070.60759774075</c:v>
                </c:pt>
                <c:pt idx="61">
                  <c:v>166932.80340313312</c:v>
                </c:pt>
                <c:pt idx="62">
                  <c:v>140740.43997230142</c:v>
                </c:pt>
                <c:pt idx="63">
                  <c:v>842000.41610128002</c:v>
                </c:pt>
                <c:pt idx="64">
                  <c:v>827951.22610558674</c:v>
                </c:pt>
                <c:pt idx="65">
                  <c:v>789612.84132564475</c:v>
                </c:pt>
                <c:pt idx="66">
                  <c:v>777509.07513372716</c:v>
                </c:pt>
                <c:pt idx="67">
                  <c:v>792970.66245621117</c:v>
                </c:pt>
                <c:pt idx="68">
                  <c:v>101615.39293356246</c:v>
                </c:pt>
                <c:pt idx="69">
                  <c:v>95493.352525139067</c:v>
                </c:pt>
                <c:pt idx="70">
                  <c:v>94772.137837365735</c:v>
                </c:pt>
                <c:pt idx="71">
                  <c:v>137475.02497692144</c:v>
                </c:pt>
                <c:pt idx="72">
                  <c:v>162207.86695175711</c:v>
                </c:pt>
                <c:pt idx="73">
                  <c:v>165092.51614306611</c:v>
                </c:pt>
                <c:pt idx="74">
                  <c:v>256310.72238745392</c:v>
                </c:pt>
                <c:pt idx="75">
                  <c:v>214437.88178550542</c:v>
                </c:pt>
                <c:pt idx="76">
                  <c:v>298169.76336957089</c:v>
                </c:pt>
                <c:pt idx="77">
                  <c:v>417339.24314478837</c:v>
                </c:pt>
                <c:pt idx="78">
                  <c:v>401437.43578416458</c:v>
                </c:pt>
                <c:pt idx="79">
                  <c:v>407201.03957098577</c:v>
                </c:pt>
                <c:pt idx="80">
                  <c:v>489546.43708902702</c:v>
                </c:pt>
                <c:pt idx="81">
                  <c:v>510509.02819043072</c:v>
                </c:pt>
                <c:pt idx="82">
                  <c:v>582944.78018195392</c:v>
                </c:pt>
                <c:pt idx="83">
                  <c:v>639852.89353138406</c:v>
                </c:pt>
                <c:pt idx="84">
                  <c:v>709445.58533425722</c:v>
                </c:pt>
                <c:pt idx="85">
                  <c:v>332889.79765734472</c:v>
                </c:pt>
                <c:pt idx="86">
                  <c:v>274106.47542618</c:v>
                </c:pt>
                <c:pt idx="87">
                  <c:v>296865.29042473965</c:v>
                </c:pt>
                <c:pt idx="88">
                  <c:v>268577.50374522025</c:v>
                </c:pt>
                <c:pt idx="89">
                  <c:v>285109.07373367605</c:v>
                </c:pt>
                <c:pt idx="90">
                  <c:v>267349.26603933674</c:v>
                </c:pt>
                <c:pt idx="91">
                  <c:v>83924.983181227362</c:v>
                </c:pt>
                <c:pt idx="92">
                  <c:v>146190.45668452105</c:v>
                </c:pt>
                <c:pt idx="93">
                  <c:v>182376.39598470274</c:v>
                </c:pt>
                <c:pt idx="94">
                  <c:v>160789.96703820635</c:v>
                </c:pt>
                <c:pt idx="95">
                  <c:v>232648.87036251591</c:v>
                </c:pt>
                <c:pt idx="96">
                  <c:v>322328.1126868974</c:v>
                </c:pt>
                <c:pt idx="97">
                  <c:v>365317.01977636945</c:v>
                </c:pt>
                <c:pt idx="98">
                  <c:v>344971.39644548093</c:v>
                </c:pt>
                <c:pt idx="99">
                  <c:v>208961.29221513888</c:v>
                </c:pt>
                <c:pt idx="100">
                  <c:v>192347.59665192725</c:v>
                </c:pt>
                <c:pt idx="101">
                  <c:v>277294.68562729075</c:v>
                </c:pt>
                <c:pt idx="102">
                  <c:v>413145.27508483676</c:v>
                </c:pt>
                <c:pt idx="103">
                  <c:v>406255.97147420479</c:v>
                </c:pt>
                <c:pt idx="104">
                  <c:v>325233.60912776453</c:v>
                </c:pt>
                <c:pt idx="105">
                  <c:v>296747.58602857817</c:v>
                </c:pt>
                <c:pt idx="106">
                  <c:v>1775401.9086695353</c:v>
                </c:pt>
                <c:pt idx="107">
                  <c:v>1752807.8060578187</c:v>
                </c:pt>
                <c:pt idx="108">
                  <c:v>1743599.4763405232</c:v>
                </c:pt>
                <c:pt idx="109">
                  <c:v>1776563.0720678712</c:v>
                </c:pt>
                <c:pt idx="110">
                  <c:v>1784289.3107407028</c:v>
                </c:pt>
                <c:pt idx="111">
                  <c:v>140283.55117515667</c:v>
                </c:pt>
                <c:pt idx="112">
                  <c:v>3170228.8535192423</c:v>
                </c:pt>
                <c:pt idx="113">
                  <c:v>3147499.7934460775</c:v>
                </c:pt>
                <c:pt idx="114">
                  <c:v>3141673.1282149795</c:v>
                </c:pt>
                <c:pt idx="115">
                  <c:v>3132508.095062234</c:v>
                </c:pt>
                <c:pt idx="116">
                  <c:v>3146321.7011376251</c:v>
                </c:pt>
                <c:pt idx="117">
                  <c:v>40131.244403706514</c:v>
                </c:pt>
                <c:pt idx="118">
                  <c:v>118379.21127366042</c:v>
                </c:pt>
                <c:pt idx="119">
                  <c:v>118438.17455377342</c:v>
                </c:pt>
                <c:pt idx="120">
                  <c:v>119172.62074564847</c:v>
                </c:pt>
                <c:pt idx="121">
                  <c:v>107124.11904053343</c:v>
                </c:pt>
                <c:pt idx="122">
                  <c:v>1069419.252538271</c:v>
                </c:pt>
                <c:pt idx="123">
                  <c:v>1093076.4477959289</c:v>
                </c:pt>
                <c:pt idx="124">
                  <c:v>2748627.6544697299</c:v>
                </c:pt>
                <c:pt idx="125">
                  <c:v>2948803.5033032545</c:v>
                </c:pt>
                <c:pt idx="126">
                  <c:v>3074608.3834139467</c:v>
                </c:pt>
                <c:pt idx="127">
                  <c:v>3132212.7042954289</c:v>
                </c:pt>
                <c:pt idx="128">
                  <c:v>3191081.1371538276</c:v>
                </c:pt>
                <c:pt idx="129">
                  <c:v>356729.15024364257</c:v>
                </c:pt>
                <c:pt idx="130">
                  <c:v>437239.10329393909</c:v>
                </c:pt>
                <c:pt idx="131">
                  <c:v>399473.96130972059</c:v>
                </c:pt>
                <c:pt idx="132">
                  <c:v>399732.66727202205</c:v>
                </c:pt>
                <c:pt idx="133">
                  <c:v>458627.31003518827</c:v>
                </c:pt>
                <c:pt idx="134">
                  <c:v>457498.07073983876</c:v>
                </c:pt>
                <c:pt idx="135">
                  <c:v>205990.30484840777</c:v>
                </c:pt>
                <c:pt idx="136">
                  <c:v>109444.08295421679</c:v>
                </c:pt>
                <c:pt idx="137">
                  <c:v>90906.641353343322</c:v>
                </c:pt>
                <c:pt idx="138">
                  <c:v>95968.284176493005</c:v>
                </c:pt>
                <c:pt idx="139">
                  <c:v>120014.23567498641</c:v>
                </c:pt>
                <c:pt idx="140">
                  <c:v>201976.47410009609</c:v>
                </c:pt>
                <c:pt idx="141">
                  <c:v>300180.48238102422</c:v>
                </c:pt>
                <c:pt idx="142">
                  <c:v>844818.56652620807</c:v>
                </c:pt>
                <c:pt idx="143">
                  <c:v>887302.73222384974</c:v>
                </c:pt>
                <c:pt idx="144">
                  <c:v>940906.58064295677</c:v>
                </c:pt>
                <c:pt idx="145">
                  <c:v>1073614.5260965207</c:v>
                </c:pt>
                <c:pt idx="146">
                  <c:v>1092224.609073709</c:v>
                </c:pt>
                <c:pt idx="147">
                  <c:v>829039.69788108359</c:v>
                </c:pt>
                <c:pt idx="148">
                  <c:v>886377.39158061123</c:v>
                </c:pt>
                <c:pt idx="149">
                  <c:v>920386.90966206195</c:v>
                </c:pt>
                <c:pt idx="150">
                  <c:v>130306.68152684525</c:v>
                </c:pt>
                <c:pt idx="151">
                  <c:v>79502.357045478857</c:v>
                </c:pt>
                <c:pt idx="152">
                  <c:v>63045.435194719597</c:v>
                </c:pt>
                <c:pt idx="153">
                  <c:v>1851484.3610978664</c:v>
                </c:pt>
                <c:pt idx="154">
                  <c:v>1788423.4161315791</c:v>
                </c:pt>
                <c:pt idx="155">
                  <c:v>1765789.006065872</c:v>
                </c:pt>
                <c:pt idx="156">
                  <c:v>1688943.7852874021</c:v>
                </c:pt>
                <c:pt idx="157">
                  <c:v>1614799.3657637055</c:v>
                </c:pt>
                <c:pt idx="158">
                  <c:v>3359248.2063540202</c:v>
                </c:pt>
                <c:pt idx="159">
                  <c:v>3513413.7607593727</c:v>
                </c:pt>
                <c:pt idx="160">
                  <c:v>3518191.9315539775</c:v>
                </c:pt>
                <c:pt idx="161">
                  <c:v>3585460.2824826604</c:v>
                </c:pt>
                <c:pt idx="162">
                  <c:v>3695972.4935279558</c:v>
                </c:pt>
                <c:pt idx="163">
                  <c:v>2034140.4807315469</c:v>
                </c:pt>
                <c:pt idx="164">
                  <c:v>2012927.8186951289</c:v>
                </c:pt>
                <c:pt idx="165">
                  <c:v>2062479.7174651129</c:v>
                </c:pt>
                <c:pt idx="166">
                  <c:v>2183002.2112909406</c:v>
                </c:pt>
                <c:pt idx="167">
                  <c:v>1481861.6282408428</c:v>
                </c:pt>
                <c:pt idx="168">
                  <c:v>1615259.6353664582</c:v>
                </c:pt>
                <c:pt idx="169">
                  <c:v>1633145.4682539471</c:v>
                </c:pt>
                <c:pt idx="170">
                  <c:v>1677132.2726592764</c:v>
                </c:pt>
                <c:pt idx="171">
                  <c:v>242865.43594879674</c:v>
                </c:pt>
                <c:pt idx="172">
                  <c:v>251246.85769574234</c:v>
                </c:pt>
                <c:pt idx="173">
                  <c:v>312611.05888260738</c:v>
                </c:pt>
                <c:pt idx="174">
                  <c:v>209090.28847503813</c:v>
                </c:pt>
                <c:pt idx="175">
                  <c:v>242165.1975965192</c:v>
                </c:pt>
                <c:pt idx="176">
                  <c:v>319500.82629240875</c:v>
                </c:pt>
                <c:pt idx="177">
                  <c:v>343249.25684662722</c:v>
                </c:pt>
                <c:pt idx="178">
                  <c:v>322023.32043494569</c:v>
                </c:pt>
                <c:pt idx="179">
                  <c:v>296466.77902787452</c:v>
                </c:pt>
                <c:pt idx="180">
                  <c:v>280451.68548361585</c:v>
                </c:pt>
              </c:numCache>
            </c:numRef>
          </c:val>
          <c:smooth val="0"/>
          <c:extLst>
            <c:ext xmlns:c16="http://schemas.microsoft.com/office/drawing/2014/chart" uri="{C3380CC4-5D6E-409C-BE32-E72D297353CC}">
              <c16:uniqueId val="{00000007-8D76-437F-868A-3568236C03C1}"/>
            </c:ext>
          </c:extLst>
        </c:ser>
        <c:ser>
          <c:idx val="4"/>
          <c:order val="4"/>
          <c:tx>
            <c:strRef>
              <c:f>PivotTables!$AA$13:$AA$14</c:f>
              <c:strCache>
                <c:ptCount val="1"/>
                <c:pt idx="0">
                  <c:v>Client_E</c:v>
                </c:pt>
              </c:strCache>
            </c:strRef>
          </c:tx>
          <c:spPr>
            <a:ln w="28575" cap="rnd">
              <a:solidFill>
                <a:schemeClr val="accent5"/>
              </a:solidFill>
              <a:round/>
            </a:ln>
            <a:effectLst/>
          </c:spPr>
          <c:marker>
            <c:symbol val="none"/>
          </c:marker>
          <c:cat>
            <c:multiLvlStrRef>
              <c:f>PivotTables!$V$15:$V$202</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PivotTables!$AA$15:$AA$202</c:f>
              <c:numCache>
                <c:formatCode>0.00</c:formatCode>
                <c:ptCount val="181"/>
                <c:pt idx="0">
                  <c:v>0</c:v>
                </c:pt>
                <c:pt idx="1">
                  <c:v>0</c:v>
                </c:pt>
                <c:pt idx="2">
                  <c:v>0</c:v>
                </c:pt>
                <c:pt idx="3">
                  <c:v>0</c:v>
                </c:pt>
                <c:pt idx="4">
                  <c:v>0</c:v>
                </c:pt>
                <c:pt idx="5">
                  <c:v>1667511.9280407152</c:v>
                </c:pt>
                <c:pt idx="6">
                  <c:v>1720345.7671446055</c:v>
                </c:pt>
                <c:pt idx="7">
                  <c:v>1774050.8278757622</c:v>
                </c:pt>
                <c:pt idx="8">
                  <c:v>261769.49897779679</c:v>
                </c:pt>
                <c:pt idx="9">
                  <c:v>973776.93836212554</c:v>
                </c:pt>
                <c:pt idx="10">
                  <c:v>940627.43284827098</c:v>
                </c:pt>
                <c:pt idx="11">
                  <c:v>932021.00568619452</c:v>
                </c:pt>
                <c:pt idx="12">
                  <c:v>901264.30373040889</c:v>
                </c:pt>
                <c:pt idx="13">
                  <c:v>875650.65802967967</c:v>
                </c:pt>
                <c:pt idx="14">
                  <c:v>134248.27041288777</c:v>
                </c:pt>
                <c:pt idx="15">
                  <c:v>134005.34816274323</c:v>
                </c:pt>
                <c:pt idx="16">
                  <c:v>148377.38056878984</c:v>
                </c:pt>
                <c:pt idx="17">
                  <c:v>177903.18763385082</c:v>
                </c:pt>
                <c:pt idx="18">
                  <c:v>172260.30009797809</c:v>
                </c:pt>
                <c:pt idx="19">
                  <c:v>203107.10926247924</c:v>
                </c:pt>
                <c:pt idx="20">
                  <c:v>162529.51137717496</c:v>
                </c:pt>
                <c:pt idx="21">
                  <c:v>178038.55153278934</c:v>
                </c:pt>
                <c:pt idx="22">
                  <c:v>175361.99580711543</c:v>
                </c:pt>
                <c:pt idx="23">
                  <c:v>100312.90598954326</c:v>
                </c:pt>
                <c:pt idx="24">
                  <c:v>75130.272950144703</c:v>
                </c:pt>
                <c:pt idx="25">
                  <c:v>404295.68240422633</c:v>
                </c:pt>
                <c:pt idx="26">
                  <c:v>380930.33503734786</c:v>
                </c:pt>
                <c:pt idx="27">
                  <c:v>389678.96260825137</c:v>
                </c:pt>
                <c:pt idx="28">
                  <c:v>403461.52443368785</c:v>
                </c:pt>
                <c:pt idx="29">
                  <c:v>452343.93037716567</c:v>
                </c:pt>
                <c:pt idx="30">
                  <c:v>126008.62602139021</c:v>
                </c:pt>
                <c:pt idx="31">
                  <c:v>95831.923744172935</c:v>
                </c:pt>
                <c:pt idx="32">
                  <c:v>81924.75147597451</c:v>
                </c:pt>
                <c:pt idx="33">
                  <c:v>82142.251771013849</c:v>
                </c:pt>
                <c:pt idx="34">
                  <c:v>130692.17908630577</c:v>
                </c:pt>
                <c:pt idx="35">
                  <c:v>146375.76610744413</c:v>
                </c:pt>
                <c:pt idx="36">
                  <c:v>160436.48613367471</c:v>
                </c:pt>
                <c:pt idx="37">
                  <c:v>167875.67121582542</c:v>
                </c:pt>
                <c:pt idx="38">
                  <c:v>170275.53441077648</c:v>
                </c:pt>
                <c:pt idx="39">
                  <c:v>129659.79863833633</c:v>
                </c:pt>
                <c:pt idx="40">
                  <c:v>1226124.1870394349</c:v>
                </c:pt>
                <c:pt idx="41">
                  <c:v>1196661.7737238065</c:v>
                </c:pt>
                <c:pt idx="42">
                  <c:v>1562564.4707378421</c:v>
                </c:pt>
                <c:pt idx="43">
                  <c:v>1508724.1826294491</c:v>
                </c:pt>
                <c:pt idx="44">
                  <c:v>1500129.1277306157</c:v>
                </c:pt>
                <c:pt idx="45">
                  <c:v>1797751.6060334963</c:v>
                </c:pt>
                <c:pt idx="46">
                  <c:v>1826493.2192220178</c:v>
                </c:pt>
                <c:pt idx="47">
                  <c:v>1687495.7610363422</c:v>
                </c:pt>
                <c:pt idx="48">
                  <c:v>1770598.9114677811</c:v>
                </c:pt>
                <c:pt idx="49">
                  <c:v>1833436.1115719294</c:v>
                </c:pt>
                <c:pt idx="50">
                  <c:v>169959.44204256244</c:v>
                </c:pt>
                <c:pt idx="51">
                  <c:v>80675.710891078226</c:v>
                </c:pt>
                <c:pt idx="52">
                  <c:v>169285.444865164</c:v>
                </c:pt>
                <c:pt idx="53">
                  <c:v>170971.90233465427</c:v>
                </c:pt>
                <c:pt idx="54">
                  <c:v>161660.32270821944</c:v>
                </c:pt>
                <c:pt idx="55">
                  <c:v>358622.25432984688</c:v>
                </c:pt>
                <c:pt idx="56">
                  <c:v>336411.20061875612</c:v>
                </c:pt>
                <c:pt idx="57">
                  <c:v>385271.77392701141</c:v>
                </c:pt>
                <c:pt idx="58">
                  <c:v>435562.83318778977</c:v>
                </c:pt>
                <c:pt idx="59">
                  <c:v>447913.54307538399</c:v>
                </c:pt>
                <c:pt idx="60">
                  <c:v>217106.92325705689</c:v>
                </c:pt>
                <c:pt idx="61">
                  <c:v>45903.421765335188</c:v>
                </c:pt>
                <c:pt idx="62">
                  <c:v>67173.286662615574</c:v>
                </c:pt>
                <c:pt idx="63">
                  <c:v>184662.75058478734</c:v>
                </c:pt>
                <c:pt idx="64">
                  <c:v>258025.76232839093</c:v>
                </c:pt>
                <c:pt idx="65">
                  <c:v>244603.67264550432</c:v>
                </c:pt>
                <c:pt idx="66">
                  <c:v>173662.44002902773</c:v>
                </c:pt>
                <c:pt idx="67">
                  <c:v>56510.623438231611</c:v>
                </c:pt>
                <c:pt idx="68">
                  <c:v>45784.848818646045</c:v>
                </c:pt>
                <c:pt idx="69">
                  <c:v>99179.652790025561</c:v>
                </c:pt>
                <c:pt idx="70">
                  <c:v>100420.66279633281</c:v>
                </c:pt>
                <c:pt idx="71">
                  <c:v>98862.400946059075</c:v>
                </c:pt>
                <c:pt idx="72">
                  <c:v>115195.55447068525</c:v>
                </c:pt>
                <c:pt idx="73">
                  <c:v>221677.94767768221</c:v>
                </c:pt>
                <c:pt idx="74">
                  <c:v>190103.4711151495</c:v>
                </c:pt>
                <c:pt idx="75">
                  <c:v>503983.94763006689</c:v>
                </c:pt>
                <c:pt idx="76">
                  <c:v>556997.15415278438</c:v>
                </c:pt>
                <c:pt idx="77">
                  <c:v>590070.54496914987</c:v>
                </c:pt>
                <c:pt idx="78">
                  <c:v>620210.30471728253</c:v>
                </c:pt>
                <c:pt idx="79">
                  <c:v>639325.57597465627</c:v>
                </c:pt>
                <c:pt idx="80">
                  <c:v>872078.64007610234</c:v>
                </c:pt>
                <c:pt idx="81">
                  <c:v>821113.16500852001</c:v>
                </c:pt>
                <c:pt idx="82">
                  <c:v>817921.17237879545</c:v>
                </c:pt>
                <c:pt idx="83">
                  <c:v>855801.5864446481</c:v>
                </c:pt>
                <c:pt idx="84">
                  <c:v>836524.43545952218</c:v>
                </c:pt>
                <c:pt idx="85">
                  <c:v>218930.9962890087</c:v>
                </c:pt>
                <c:pt idx="86">
                  <c:v>2402012.1783322804</c:v>
                </c:pt>
                <c:pt idx="87">
                  <c:v>2325317.9111137893</c:v>
                </c:pt>
                <c:pt idx="88">
                  <c:v>2281387.7141085356</c:v>
                </c:pt>
                <c:pt idx="89">
                  <c:v>2276756.8899877914</c:v>
                </c:pt>
                <c:pt idx="90">
                  <c:v>2263297.3611233984</c:v>
                </c:pt>
                <c:pt idx="91">
                  <c:v>62248.984821362166</c:v>
                </c:pt>
                <c:pt idx="92">
                  <c:v>112654.34520197293</c:v>
                </c:pt>
                <c:pt idx="93">
                  <c:v>101897.85310818224</c:v>
                </c:pt>
                <c:pt idx="94">
                  <c:v>104170.86438099657</c:v>
                </c:pt>
                <c:pt idx="95">
                  <c:v>151415.45407115889</c:v>
                </c:pt>
                <c:pt idx="96">
                  <c:v>304775.44818662741</c:v>
                </c:pt>
                <c:pt idx="97">
                  <c:v>291413.19218913716</c:v>
                </c:pt>
                <c:pt idx="98">
                  <c:v>328021.28489569633</c:v>
                </c:pt>
                <c:pt idx="99">
                  <c:v>210937.95381745015</c:v>
                </c:pt>
                <c:pt idx="100">
                  <c:v>95261.111034188099</c:v>
                </c:pt>
                <c:pt idx="101">
                  <c:v>220890.33522300035</c:v>
                </c:pt>
                <c:pt idx="102">
                  <c:v>248564.30761632303</c:v>
                </c:pt>
                <c:pt idx="103">
                  <c:v>222468.61639938186</c:v>
                </c:pt>
                <c:pt idx="104">
                  <c:v>741337.55354425882</c:v>
                </c:pt>
                <c:pt idx="105">
                  <c:v>745362.40250283421</c:v>
                </c:pt>
                <c:pt idx="106">
                  <c:v>3834722.3583123838</c:v>
                </c:pt>
                <c:pt idx="107">
                  <c:v>3799311.1514734859</c:v>
                </c:pt>
                <c:pt idx="108">
                  <c:v>3761790.5212698625</c:v>
                </c:pt>
                <c:pt idx="109">
                  <c:v>3834509.5669041909</c:v>
                </c:pt>
                <c:pt idx="110">
                  <c:v>3805119.4401255138</c:v>
                </c:pt>
                <c:pt idx="111">
                  <c:v>270026.94919353817</c:v>
                </c:pt>
                <c:pt idx="112">
                  <c:v>648095.17096439668</c:v>
                </c:pt>
                <c:pt idx="113">
                  <c:v>611318.31028393551</c:v>
                </c:pt>
                <c:pt idx="114">
                  <c:v>613968.53470964555</c:v>
                </c:pt>
                <c:pt idx="115">
                  <c:v>582643.49567747931</c:v>
                </c:pt>
                <c:pt idx="116">
                  <c:v>615432.32788325893</c:v>
                </c:pt>
                <c:pt idx="117">
                  <c:v>61683.797718005051</c:v>
                </c:pt>
                <c:pt idx="118">
                  <c:v>132049.05077318774</c:v>
                </c:pt>
                <c:pt idx="119">
                  <c:v>127813.29792768123</c:v>
                </c:pt>
                <c:pt idx="120">
                  <c:v>127509.75524332181</c:v>
                </c:pt>
                <c:pt idx="121">
                  <c:v>103464.27700221475</c:v>
                </c:pt>
                <c:pt idx="122">
                  <c:v>597807.22394982656</c:v>
                </c:pt>
                <c:pt idx="123">
                  <c:v>559387.30577542575</c:v>
                </c:pt>
                <c:pt idx="124">
                  <c:v>606379.62413510191</c:v>
                </c:pt>
                <c:pt idx="125">
                  <c:v>625843.74253342394</c:v>
                </c:pt>
                <c:pt idx="126">
                  <c:v>561016.93182775727</c:v>
                </c:pt>
                <c:pt idx="127">
                  <c:v>427814.3770518729</c:v>
                </c:pt>
                <c:pt idx="128">
                  <c:v>437319.53880566632</c:v>
                </c:pt>
                <c:pt idx="129">
                  <c:v>779291.63477732008</c:v>
                </c:pt>
                <c:pt idx="130">
                  <c:v>1978811.4027248404</c:v>
                </c:pt>
                <c:pt idx="131">
                  <c:v>1934184.5378579837</c:v>
                </c:pt>
                <c:pt idx="132">
                  <c:v>1948948.1566796703</c:v>
                </c:pt>
                <c:pt idx="133">
                  <c:v>2076402.9832714489</c:v>
                </c:pt>
                <c:pt idx="134">
                  <c:v>2149107.9475009954</c:v>
                </c:pt>
                <c:pt idx="135">
                  <c:v>244896.11253563114</c:v>
                </c:pt>
                <c:pt idx="136">
                  <c:v>228667.14081865695</c:v>
                </c:pt>
                <c:pt idx="137">
                  <c:v>307747.66757084854</c:v>
                </c:pt>
                <c:pt idx="138">
                  <c:v>350116.1318921916</c:v>
                </c:pt>
                <c:pt idx="139">
                  <c:v>332167.39919061365</c:v>
                </c:pt>
                <c:pt idx="140">
                  <c:v>143857.89286502989</c:v>
                </c:pt>
                <c:pt idx="141">
                  <c:v>141849.25824368309</c:v>
                </c:pt>
                <c:pt idx="142">
                  <c:v>251705.36503542788</c:v>
                </c:pt>
                <c:pt idx="143">
                  <c:v>347409.19799848716</c:v>
                </c:pt>
                <c:pt idx="144">
                  <c:v>467623.20074054453</c:v>
                </c:pt>
                <c:pt idx="145">
                  <c:v>467157.60662873345</c:v>
                </c:pt>
                <c:pt idx="146">
                  <c:v>461435.16945137299</c:v>
                </c:pt>
                <c:pt idx="147">
                  <c:v>208368.15219061222</c:v>
                </c:pt>
                <c:pt idx="148">
                  <c:v>210593.78439552634</c:v>
                </c:pt>
                <c:pt idx="149">
                  <c:v>190998.92436999534</c:v>
                </c:pt>
                <c:pt idx="150">
                  <c:v>104646.49600085529</c:v>
                </c:pt>
                <c:pt idx="151">
                  <c:v>116772.4820364046</c:v>
                </c:pt>
                <c:pt idx="152">
                  <c:v>186539.82508136303</c:v>
                </c:pt>
                <c:pt idx="153">
                  <c:v>351481.81661425158</c:v>
                </c:pt>
                <c:pt idx="154">
                  <c:v>1314593.6727786446</c:v>
                </c:pt>
                <c:pt idx="155">
                  <c:v>1301926.4113368145</c:v>
                </c:pt>
                <c:pt idx="156">
                  <c:v>1290578.4213045491</c:v>
                </c:pt>
                <c:pt idx="157">
                  <c:v>1312854.7437937732</c:v>
                </c:pt>
                <c:pt idx="158">
                  <c:v>1563770.9478091588</c:v>
                </c:pt>
                <c:pt idx="159">
                  <c:v>1397118.3496200645</c:v>
                </c:pt>
                <c:pt idx="160">
                  <c:v>1418764.0798352179</c:v>
                </c:pt>
                <c:pt idx="161">
                  <c:v>1438985.0474497341</c:v>
                </c:pt>
                <c:pt idx="162">
                  <c:v>3136871.8488613265</c:v>
                </c:pt>
                <c:pt idx="163">
                  <c:v>3149716.0317889834</c:v>
                </c:pt>
                <c:pt idx="164">
                  <c:v>3168814.7924703965</c:v>
                </c:pt>
                <c:pt idx="165">
                  <c:v>3219137.6932208524</c:v>
                </c:pt>
                <c:pt idx="166">
                  <c:v>3262138.7282163859</c:v>
                </c:pt>
                <c:pt idx="167">
                  <c:v>1823369.6621367931</c:v>
                </c:pt>
                <c:pt idx="168">
                  <c:v>1994286.5092546993</c:v>
                </c:pt>
                <c:pt idx="169">
                  <c:v>2381650.2568295049</c:v>
                </c:pt>
                <c:pt idx="170">
                  <c:v>2353814.8605476073</c:v>
                </c:pt>
                <c:pt idx="171">
                  <c:v>1835324.4279369845</c:v>
                </c:pt>
                <c:pt idx="172">
                  <c:v>1826922.4871706509</c:v>
                </c:pt>
                <c:pt idx="173">
                  <c:v>1777363.4166423948</c:v>
                </c:pt>
                <c:pt idx="174">
                  <c:v>351730.2745674887</c:v>
                </c:pt>
                <c:pt idx="175">
                  <c:v>400059.77404986747</c:v>
                </c:pt>
                <c:pt idx="176">
                  <c:v>1682526.1810052071</c:v>
                </c:pt>
                <c:pt idx="177">
                  <c:v>1762103.070901429</c:v>
                </c:pt>
                <c:pt idx="178">
                  <c:v>1775421.6348351934</c:v>
                </c:pt>
                <c:pt idx="179">
                  <c:v>1855562.421903163</c:v>
                </c:pt>
                <c:pt idx="180">
                  <c:v>1890610.2778534687</c:v>
                </c:pt>
              </c:numCache>
            </c:numRef>
          </c:val>
          <c:smooth val="0"/>
          <c:extLst>
            <c:ext xmlns:c16="http://schemas.microsoft.com/office/drawing/2014/chart" uri="{C3380CC4-5D6E-409C-BE32-E72D297353CC}">
              <c16:uniqueId val="{00000008-8D76-437F-868A-3568236C03C1}"/>
            </c:ext>
          </c:extLst>
        </c:ser>
        <c:dLbls>
          <c:showLegendKey val="0"/>
          <c:showVal val="0"/>
          <c:showCatName val="0"/>
          <c:showSerName val="0"/>
          <c:showPercent val="0"/>
          <c:showBubbleSize val="0"/>
        </c:dLbls>
        <c:smooth val="0"/>
        <c:axId val="681086592"/>
        <c:axId val="681097152"/>
      </c:lineChart>
      <c:catAx>
        <c:axId val="681086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7152"/>
        <c:crosses val="autoZero"/>
        <c:auto val="1"/>
        <c:lblAlgn val="ctr"/>
        <c:lblOffset val="100"/>
        <c:noMultiLvlLbl val="0"/>
      </c:catAx>
      <c:valAx>
        <c:axId val="681097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Volatility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86592"/>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[chatGPT_investor_portfolio_dirty_dataset.xlsx]PivotTables!CumulativeReturns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Cumulative Returns</a:t>
            </a:r>
            <a:r>
              <a:rPr lang="en-IN" baseline="0"/>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PivotTables!$AM$1:$AM$2</c:f>
              <c:strCache>
                <c:ptCount val="1"/>
                <c:pt idx="0">
                  <c:v>Client_A</c:v>
                </c:pt>
              </c:strCache>
            </c:strRef>
          </c:tx>
          <c:spPr>
            <a:ln w="28575" cap="rnd">
              <a:solidFill>
                <a:schemeClr val="accent1"/>
              </a:solidFill>
              <a:round/>
            </a:ln>
            <a:effectLst/>
          </c:spPr>
          <c:marker>
            <c:symbol val="none"/>
          </c:marker>
          <c:cat>
            <c:multiLvlStrRef>
              <c:f>PivotTables!$AL$3:$AL$190</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PivotTables!$AM$3:$AM$190</c:f>
              <c:numCache>
                <c:formatCode>0.00%</c:formatCode>
                <c:ptCount val="181"/>
                <c:pt idx="0">
                  <c:v>5.2994971523117563E-3</c:v>
                </c:pt>
                <c:pt idx="1">
                  <c:v>5.339868030165275E-3</c:v>
                </c:pt>
                <c:pt idx="2">
                  <c:v>4.9221303831075451E-3</c:v>
                </c:pt>
                <c:pt idx="3">
                  <c:v>5.3263692070634671E-3</c:v>
                </c:pt>
                <c:pt idx="4">
                  <c:v>5.4099232429077214E-3</c:v>
                </c:pt>
                <c:pt idx="5">
                  <c:v>5.4117699648545221E-3</c:v>
                </c:pt>
                <c:pt idx="6">
                  <c:v>5.390581333728695E-3</c:v>
                </c:pt>
                <c:pt idx="7">
                  <c:v>5.4167227515809933E-3</c:v>
                </c:pt>
                <c:pt idx="8">
                  <c:v>5.4316651944892854E-3</c:v>
                </c:pt>
                <c:pt idx="9">
                  <c:v>5.3988908467838522E-3</c:v>
                </c:pt>
                <c:pt idx="10">
                  <c:v>5.3888324573711614E-3</c:v>
                </c:pt>
                <c:pt idx="11">
                  <c:v>5.3888324573711614E-3</c:v>
                </c:pt>
                <c:pt idx="12">
                  <c:v>5.3683445391755737E-3</c:v>
                </c:pt>
                <c:pt idx="13">
                  <c:v>5.3540075145873944E-3</c:v>
                </c:pt>
                <c:pt idx="14">
                  <c:v>5.3428314213695921E-3</c:v>
                </c:pt>
                <c:pt idx="15">
                  <c:v>5.3641786994832515E-3</c:v>
                </c:pt>
                <c:pt idx="16">
                  <c:v>5.4063622095825905E-3</c:v>
                </c:pt>
                <c:pt idx="17">
                  <c:v>5.4453691434713548E-3</c:v>
                </c:pt>
                <c:pt idx="18">
                  <c:v>5.4279673436466863E-3</c:v>
                </c:pt>
                <c:pt idx="19">
                  <c:v>5.4508458413566495E-3</c:v>
                </c:pt>
                <c:pt idx="20">
                  <c:v>5.4705487564627045E-3</c:v>
                </c:pt>
                <c:pt idx="21">
                  <c:v>5.4828467272486853E-3</c:v>
                </c:pt>
                <c:pt idx="22">
                  <c:v>5.4832416182024214E-3</c:v>
                </c:pt>
                <c:pt idx="23">
                  <c:v>5.4833452687947223E-3</c:v>
                </c:pt>
                <c:pt idx="24">
                  <c:v>4.8942003409086334E-3</c:v>
                </c:pt>
                <c:pt idx="25">
                  <c:v>5.4598363846210668E-3</c:v>
                </c:pt>
                <c:pt idx="26">
                  <c:v>5.4590470854278556E-3</c:v>
                </c:pt>
                <c:pt idx="27">
                  <c:v>5.4904072090030337E-3</c:v>
                </c:pt>
                <c:pt idx="28">
                  <c:v>5.4913364610262756E-3</c:v>
                </c:pt>
                <c:pt idx="29">
                  <c:v>5.4926961160121071E-3</c:v>
                </c:pt>
                <c:pt idx="30">
                  <c:v>5.4910410293844917E-3</c:v>
                </c:pt>
                <c:pt idx="31">
                  <c:v>5.4910410293844917E-3</c:v>
                </c:pt>
                <c:pt idx="32">
                  <c:v>5.4889175880251792E-3</c:v>
                </c:pt>
                <c:pt idx="33">
                  <c:v>5.4754113826185613E-3</c:v>
                </c:pt>
                <c:pt idx="34">
                  <c:v>5.4903946339398598E-3</c:v>
                </c:pt>
                <c:pt idx="35">
                  <c:v>5.4903946339398598E-3</c:v>
                </c:pt>
                <c:pt idx="36">
                  <c:v>5.4903946339398598E-3</c:v>
                </c:pt>
                <c:pt idx="37">
                  <c:v>5.510452449304184E-3</c:v>
                </c:pt>
                <c:pt idx="38">
                  <c:v>5.4533494863766487E-3</c:v>
                </c:pt>
                <c:pt idx="39">
                  <c:v>5.481411636421846E-3</c:v>
                </c:pt>
                <c:pt idx="40">
                  <c:v>5.5205356949302236E-3</c:v>
                </c:pt>
                <c:pt idx="41">
                  <c:v>5.4664331285697735E-3</c:v>
                </c:pt>
                <c:pt idx="42">
                  <c:v>5.5418196704034054E-3</c:v>
                </c:pt>
                <c:pt idx="43">
                  <c:v>5.5775313253221557E-3</c:v>
                </c:pt>
                <c:pt idx="44">
                  <c:v>5.1267914826911062E-3</c:v>
                </c:pt>
                <c:pt idx="45">
                  <c:v>5.555467437856813E-3</c:v>
                </c:pt>
                <c:pt idx="46">
                  <c:v>5.6388972970996872E-3</c:v>
                </c:pt>
                <c:pt idx="47">
                  <c:v>5.6713782015672025E-3</c:v>
                </c:pt>
                <c:pt idx="48">
                  <c:v>5.6700570206360051E-3</c:v>
                </c:pt>
                <c:pt idx="49">
                  <c:v>5.6542555860494299E-3</c:v>
                </c:pt>
                <c:pt idx="50">
                  <c:v>5.6161757982390514E-3</c:v>
                </c:pt>
                <c:pt idx="51">
                  <c:v>5.5697381539805213E-3</c:v>
                </c:pt>
                <c:pt idx="52">
                  <c:v>5.5866907291578193E-3</c:v>
                </c:pt>
                <c:pt idx="53">
                  <c:v>5.5930041232871933E-3</c:v>
                </c:pt>
                <c:pt idx="54">
                  <c:v>5.4564666597386067E-3</c:v>
                </c:pt>
                <c:pt idx="55">
                  <c:v>5.5847707894720773E-3</c:v>
                </c:pt>
                <c:pt idx="56">
                  <c:v>5.5993345524997023E-3</c:v>
                </c:pt>
                <c:pt idx="57">
                  <c:v>5.5800009744593907E-3</c:v>
                </c:pt>
                <c:pt idx="58">
                  <c:v>5.5700445307311497E-3</c:v>
                </c:pt>
                <c:pt idx="59">
                  <c:v>5.580403436018966E-3</c:v>
                </c:pt>
                <c:pt idx="60">
                  <c:v>5.5804621757332461E-3</c:v>
                </c:pt>
                <c:pt idx="61">
                  <c:v>5.5781200606538333E-3</c:v>
                </c:pt>
                <c:pt idx="62">
                  <c:v>5.5182705272806762E-3</c:v>
                </c:pt>
                <c:pt idx="63">
                  <c:v>5.5374927070876035E-3</c:v>
                </c:pt>
                <c:pt idx="64">
                  <c:v>5.5754956031909665E-3</c:v>
                </c:pt>
                <c:pt idx="65">
                  <c:v>5.5956070073963707E-3</c:v>
                </c:pt>
                <c:pt idx="66">
                  <c:v>5.6132495736045188E-3</c:v>
                </c:pt>
                <c:pt idx="67">
                  <c:v>5.5880329030205634E-3</c:v>
                </c:pt>
                <c:pt idx="68">
                  <c:v>5.5146265337497049E-3</c:v>
                </c:pt>
                <c:pt idx="69">
                  <c:v>5.57038247039752E-3</c:v>
                </c:pt>
                <c:pt idx="70">
                  <c:v>5.5841988246731313E-3</c:v>
                </c:pt>
                <c:pt idx="71">
                  <c:v>5.5887925224073487E-3</c:v>
                </c:pt>
                <c:pt idx="72">
                  <c:v>5.6000144828874266E-3</c:v>
                </c:pt>
                <c:pt idx="73">
                  <c:v>5.6207241664862836E-3</c:v>
                </c:pt>
                <c:pt idx="74">
                  <c:v>5.1567778124392387E-3</c:v>
                </c:pt>
                <c:pt idx="75">
                  <c:v>5.6147920244067799E-3</c:v>
                </c:pt>
                <c:pt idx="76">
                  <c:v>5.6355355688857984E-3</c:v>
                </c:pt>
                <c:pt idx="77">
                  <c:v>5.0400552185419301E-3</c:v>
                </c:pt>
                <c:pt idx="78">
                  <c:v>5.5224933784151168E-3</c:v>
                </c:pt>
                <c:pt idx="79">
                  <c:v>5.1647670935837985E-3</c:v>
                </c:pt>
                <c:pt idx="80">
                  <c:v>5.6779521890396164E-3</c:v>
                </c:pt>
                <c:pt idx="81">
                  <c:v>5.6736848345723973E-3</c:v>
                </c:pt>
                <c:pt idx="82">
                  <c:v>5.6667985026677492E-3</c:v>
                </c:pt>
                <c:pt idx="83">
                  <c:v>5.6531295213153874E-3</c:v>
                </c:pt>
                <c:pt idx="84">
                  <c:v>5.6386505164431316E-3</c:v>
                </c:pt>
                <c:pt idx="85">
                  <c:v>5.5152379023797127E-3</c:v>
                </c:pt>
                <c:pt idx="86">
                  <c:v>5.669994194689258E-3</c:v>
                </c:pt>
                <c:pt idx="87">
                  <c:v>5.6693820257052571E-3</c:v>
                </c:pt>
                <c:pt idx="88">
                  <c:v>5.7058407855354052E-3</c:v>
                </c:pt>
                <c:pt idx="89">
                  <c:v>5.6843443278688554E-3</c:v>
                </c:pt>
                <c:pt idx="90">
                  <c:v>5.6761921714928755E-3</c:v>
                </c:pt>
                <c:pt idx="91">
                  <c:v>5.7072476255709652E-3</c:v>
                </c:pt>
                <c:pt idx="92">
                  <c:v>5.6963270093767617E-3</c:v>
                </c:pt>
                <c:pt idx="93">
                  <c:v>5.7007070234465938E-3</c:v>
                </c:pt>
                <c:pt idx="94">
                  <c:v>5.6891978459654652E-3</c:v>
                </c:pt>
                <c:pt idx="95">
                  <c:v>5.6406824570062056E-3</c:v>
                </c:pt>
                <c:pt idx="96">
                  <c:v>5.6286921575685687E-3</c:v>
                </c:pt>
                <c:pt idx="97">
                  <c:v>5.5979402129772921E-3</c:v>
                </c:pt>
                <c:pt idx="98">
                  <c:v>5.6394336919911511E-3</c:v>
                </c:pt>
                <c:pt idx="99">
                  <c:v>5.6576408955645889E-3</c:v>
                </c:pt>
                <c:pt idx="100">
                  <c:v>5.6721602149731355E-3</c:v>
                </c:pt>
                <c:pt idx="101">
                  <c:v>5.6541590008642719E-3</c:v>
                </c:pt>
                <c:pt idx="102">
                  <c:v>5.6778455227425931E-3</c:v>
                </c:pt>
                <c:pt idx="103">
                  <c:v>5.2143408680981381E-3</c:v>
                </c:pt>
                <c:pt idx="104">
                  <c:v>5.6441176794281706E-3</c:v>
                </c:pt>
                <c:pt idx="105">
                  <c:v>5.1222513806471609E-3</c:v>
                </c:pt>
                <c:pt idx="106">
                  <c:v>5.7141290868557154E-3</c:v>
                </c:pt>
                <c:pt idx="107">
                  <c:v>5.7185711328277197E-3</c:v>
                </c:pt>
                <c:pt idx="108">
                  <c:v>5.6866528343146264E-3</c:v>
                </c:pt>
                <c:pt idx="109">
                  <c:v>5.6726324262588125E-3</c:v>
                </c:pt>
                <c:pt idx="110">
                  <c:v>5.6707073941353239E-3</c:v>
                </c:pt>
                <c:pt idx="111">
                  <c:v>5.5037788960876442E-3</c:v>
                </c:pt>
                <c:pt idx="112">
                  <c:v>5.6447956256340491E-3</c:v>
                </c:pt>
                <c:pt idx="113">
                  <c:v>5.6435268672783839E-3</c:v>
                </c:pt>
                <c:pt idx="114">
                  <c:v>5.6450097651422103E-3</c:v>
                </c:pt>
                <c:pt idx="115">
                  <c:v>5.641770837242638E-3</c:v>
                </c:pt>
                <c:pt idx="116">
                  <c:v>5.5961107563963549E-3</c:v>
                </c:pt>
                <c:pt idx="117">
                  <c:v>5.5825194922334061E-3</c:v>
                </c:pt>
                <c:pt idx="118">
                  <c:v>5.5732103985784943E-3</c:v>
                </c:pt>
                <c:pt idx="119">
                  <c:v>5.5818060257385822E-3</c:v>
                </c:pt>
                <c:pt idx="120">
                  <c:v>5.5154966399062139E-3</c:v>
                </c:pt>
                <c:pt idx="121">
                  <c:v>5.5067001565281496E-3</c:v>
                </c:pt>
                <c:pt idx="122">
                  <c:v>5.560979119782216E-3</c:v>
                </c:pt>
                <c:pt idx="123">
                  <c:v>5.4164784597540211E-3</c:v>
                </c:pt>
                <c:pt idx="124">
                  <c:v>5.5595229929412768E-3</c:v>
                </c:pt>
                <c:pt idx="125">
                  <c:v>5.5507645223372079E-3</c:v>
                </c:pt>
                <c:pt idx="126">
                  <c:v>5.569917859943819E-3</c:v>
                </c:pt>
                <c:pt idx="127">
                  <c:v>5.5529305113816967E-3</c:v>
                </c:pt>
                <c:pt idx="128">
                  <c:v>5.0670488768644007E-3</c:v>
                </c:pt>
                <c:pt idx="129">
                  <c:v>5.4868966670973572E-3</c:v>
                </c:pt>
                <c:pt idx="130">
                  <c:v>5.5851634307551882E-3</c:v>
                </c:pt>
                <c:pt idx="131">
                  <c:v>5.60055782169574E-3</c:v>
                </c:pt>
                <c:pt idx="132">
                  <c:v>5.613203013141721E-3</c:v>
                </c:pt>
                <c:pt idx="133">
                  <c:v>5.6067506637132551E-3</c:v>
                </c:pt>
                <c:pt idx="134">
                  <c:v>5.567844964967282E-3</c:v>
                </c:pt>
                <c:pt idx="135">
                  <c:v>5.511895611510856E-3</c:v>
                </c:pt>
                <c:pt idx="136">
                  <c:v>5.5153774020577553E-3</c:v>
                </c:pt>
                <c:pt idx="137">
                  <c:v>5.5182020581287152E-3</c:v>
                </c:pt>
                <c:pt idx="138">
                  <c:v>5.5172886993561073E-3</c:v>
                </c:pt>
                <c:pt idx="139">
                  <c:v>5.4860136464670063E-3</c:v>
                </c:pt>
                <c:pt idx="140">
                  <c:v>5.4999302343876214E-3</c:v>
                </c:pt>
                <c:pt idx="141">
                  <c:v>5.4017957048779798E-3</c:v>
                </c:pt>
                <c:pt idx="142">
                  <c:v>5.4851139340076332E-3</c:v>
                </c:pt>
                <c:pt idx="143">
                  <c:v>5.530926262237403E-3</c:v>
                </c:pt>
                <c:pt idx="144">
                  <c:v>5.4606756468733621E-3</c:v>
                </c:pt>
                <c:pt idx="145">
                  <c:v>5.5102846137843565E-3</c:v>
                </c:pt>
                <c:pt idx="146">
                  <c:v>5.545338564563935E-3</c:v>
                </c:pt>
                <c:pt idx="147">
                  <c:v>5.5466993276618703E-3</c:v>
                </c:pt>
                <c:pt idx="148">
                  <c:v>5.5863222859272215E-3</c:v>
                </c:pt>
                <c:pt idx="149">
                  <c:v>5.5657376620201924E-3</c:v>
                </c:pt>
                <c:pt idx="150">
                  <c:v>5.5409677054725995E-3</c:v>
                </c:pt>
                <c:pt idx="151">
                  <c:v>5.5073632840847023E-3</c:v>
                </c:pt>
                <c:pt idx="152">
                  <c:v>5.5310347030892932E-3</c:v>
                </c:pt>
                <c:pt idx="153">
                  <c:v>5.5284533731844937E-3</c:v>
                </c:pt>
                <c:pt idx="154">
                  <c:v>5.4950665755974307E-3</c:v>
                </c:pt>
                <c:pt idx="155">
                  <c:v>5.5686696078044865E-3</c:v>
                </c:pt>
                <c:pt idx="156">
                  <c:v>5.6058588756725735E-3</c:v>
                </c:pt>
                <c:pt idx="157">
                  <c:v>4.4633272106968554E-3</c:v>
                </c:pt>
                <c:pt idx="158">
                  <c:v>5.611336433773843E-3</c:v>
                </c:pt>
                <c:pt idx="159">
                  <c:v>5.5893006813602722E-3</c:v>
                </c:pt>
                <c:pt idx="160">
                  <c:v>5.5908032031671247E-3</c:v>
                </c:pt>
                <c:pt idx="161">
                  <c:v>5.0440529488842466E-3</c:v>
                </c:pt>
                <c:pt idx="162">
                  <c:v>5.5513833212415672E-3</c:v>
                </c:pt>
                <c:pt idx="163">
                  <c:v>5.5811416337019941E-3</c:v>
                </c:pt>
                <c:pt idx="164">
                  <c:v>5.6024048130006434E-3</c:v>
                </c:pt>
                <c:pt idx="165">
                  <c:v>5.1301348731497953E-3</c:v>
                </c:pt>
                <c:pt idx="166">
                  <c:v>5.6831439027292723E-3</c:v>
                </c:pt>
                <c:pt idx="167">
                  <c:v>5.7266114813115943E-3</c:v>
                </c:pt>
                <c:pt idx="168">
                  <c:v>5.6441951666218043E-3</c:v>
                </c:pt>
                <c:pt idx="169">
                  <c:v>5.2080100067223014E-3</c:v>
                </c:pt>
                <c:pt idx="170">
                  <c:v>5.6942054024865015E-3</c:v>
                </c:pt>
                <c:pt idx="171">
                  <c:v>5.6987529080231511E-3</c:v>
                </c:pt>
                <c:pt idx="172">
                  <c:v>5.7536279256389222E-3</c:v>
                </c:pt>
                <c:pt idx="173">
                  <c:v>5.2337972772211238E-3</c:v>
                </c:pt>
                <c:pt idx="174">
                  <c:v>5.7814842125914565E-3</c:v>
                </c:pt>
                <c:pt idx="175">
                  <c:v>5.7080913086149116E-3</c:v>
                </c:pt>
                <c:pt idx="176">
                  <c:v>5.7519941538581231E-3</c:v>
                </c:pt>
                <c:pt idx="177">
                  <c:v>5.719970527455983E-3</c:v>
                </c:pt>
                <c:pt idx="178">
                  <c:v>5.7355897167825475E-3</c:v>
                </c:pt>
                <c:pt idx="179">
                  <c:v>5.7545177182980077E-3</c:v>
                </c:pt>
                <c:pt idx="180">
                  <c:v>5.7586881434331504E-3</c:v>
                </c:pt>
              </c:numCache>
            </c:numRef>
          </c:val>
          <c:smooth val="0"/>
          <c:extLst>
            <c:ext xmlns:c16="http://schemas.microsoft.com/office/drawing/2014/chart" uri="{C3380CC4-5D6E-409C-BE32-E72D297353CC}">
              <c16:uniqueId val="{00000000-8363-4391-9818-90C124DA0353}"/>
            </c:ext>
          </c:extLst>
        </c:ser>
        <c:ser>
          <c:idx val="1"/>
          <c:order val="1"/>
          <c:tx>
            <c:strRef>
              <c:f>PivotTables!$AN$1:$AN$2</c:f>
              <c:strCache>
                <c:ptCount val="1"/>
                <c:pt idx="0">
                  <c:v>Client_B</c:v>
                </c:pt>
              </c:strCache>
            </c:strRef>
          </c:tx>
          <c:spPr>
            <a:ln w="28575" cap="rnd">
              <a:solidFill>
                <a:schemeClr val="accent2"/>
              </a:solidFill>
              <a:round/>
            </a:ln>
            <a:effectLst/>
          </c:spPr>
          <c:marker>
            <c:symbol val="none"/>
          </c:marker>
          <c:cat>
            <c:multiLvlStrRef>
              <c:f>PivotTables!$AL$3:$AL$190</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PivotTables!$AN$3:$AN$190</c:f>
              <c:numCache>
                <c:formatCode>0.00%</c:formatCode>
                <c:ptCount val="181"/>
                <c:pt idx="0">
                  <c:v>5.3475228143419354E-3</c:v>
                </c:pt>
                <c:pt idx="1">
                  <c:v>5.3677756708316376E-3</c:v>
                </c:pt>
                <c:pt idx="2">
                  <c:v>5.0748502151698842E-3</c:v>
                </c:pt>
                <c:pt idx="3">
                  <c:v>5.3674466373698406E-3</c:v>
                </c:pt>
                <c:pt idx="4">
                  <c:v>5.4206614971056095E-3</c:v>
                </c:pt>
                <c:pt idx="5">
                  <c:v>5.4125427369320087E-3</c:v>
                </c:pt>
                <c:pt idx="6">
                  <c:v>5.4256453624625302E-3</c:v>
                </c:pt>
                <c:pt idx="7">
                  <c:v>5.4275976119068673E-3</c:v>
                </c:pt>
                <c:pt idx="8">
                  <c:v>5.2400592841123405E-3</c:v>
                </c:pt>
                <c:pt idx="9">
                  <c:v>5.4001408043080771E-3</c:v>
                </c:pt>
                <c:pt idx="10">
                  <c:v>5.4225946156941018E-3</c:v>
                </c:pt>
                <c:pt idx="11">
                  <c:v>5.4225946156941018E-3</c:v>
                </c:pt>
                <c:pt idx="12">
                  <c:v>5.4413457707886267E-3</c:v>
                </c:pt>
                <c:pt idx="13">
                  <c:v>5.4432866869946698E-3</c:v>
                </c:pt>
                <c:pt idx="14">
                  <c:v>5.3754021035620422E-3</c:v>
                </c:pt>
                <c:pt idx="15">
                  <c:v>5.4122940008369813E-3</c:v>
                </c:pt>
                <c:pt idx="16">
                  <c:v>5.4203972306122788E-3</c:v>
                </c:pt>
                <c:pt idx="17">
                  <c:v>5.4107704327753152E-3</c:v>
                </c:pt>
                <c:pt idx="18">
                  <c:v>5.4313404837768101E-3</c:v>
                </c:pt>
                <c:pt idx="19">
                  <c:v>5.4468546311131688E-3</c:v>
                </c:pt>
                <c:pt idx="20">
                  <c:v>5.4385317693573486E-3</c:v>
                </c:pt>
                <c:pt idx="21">
                  <c:v>5.4393732447027806E-3</c:v>
                </c:pt>
                <c:pt idx="22">
                  <c:v>5.4504714061202851E-3</c:v>
                </c:pt>
                <c:pt idx="23">
                  <c:v>5.4239314754906138E-3</c:v>
                </c:pt>
                <c:pt idx="24">
                  <c:v>5.3685979759623458E-3</c:v>
                </c:pt>
                <c:pt idx="25">
                  <c:v>5.4278818670764097E-3</c:v>
                </c:pt>
                <c:pt idx="26">
                  <c:v>5.4429464426587046E-3</c:v>
                </c:pt>
                <c:pt idx="27">
                  <c:v>5.4523216639563877E-3</c:v>
                </c:pt>
                <c:pt idx="28">
                  <c:v>5.4497917021870115E-3</c:v>
                </c:pt>
                <c:pt idx="29">
                  <c:v>5.4429059871095014E-3</c:v>
                </c:pt>
                <c:pt idx="30">
                  <c:v>5.4573717224788171E-3</c:v>
                </c:pt>
                <c:pt idx="31">
                  <c:v>5.4573717224788171E-3</c:v>
                </c:pt>
                <c:pt idx="32">
                  <c:v>5.4530556781929584E-3</c:v>
                </c:pt>
                <c:pt idx="33">
                  <c:v>5.43340106342692E-3</c:v>
                </c:pt>
                <c:pt idx="34">
                  <c:v>5.4821669459686083E-3</c:v>
                </c:pt>
                <c:pt idx="35">
                  <c:v>5.4821669459686083E-3</c:v>
                </c:pt>
                <c:pt idx="36">
                  <c:v>5.4821669459686083E-3</c:v>
                </c:pt>
                <c:pt idx="37">
                  <c:v>5.4884146921867945E-3</c:v>
                </c:pt>
                <c:pt idx="38">
                  <c:v>5.327198402817152E-3</c:v>
                </c:pt>
                <c:pt idx="39">
                  <c:v>5.2389782526507467E-3</c:v>
                </c:pt>
                <c:pt idx="40">
                  <c:v>5.4678746028175009E-3</c:v>
                </c:pt>
                <c:pt idx="41">
                  <c:v>5.2035804107958741E-3</c:v>
                </c:pt>
                <c:pt idx="42">
                  <c:v>5.4734941010049299E-3</c:v>
                </c:pt>
                <c:pt idx="43">
                  <c:v>5.4758077142123811E-3</c:v>
                </c:pt>
                <c:pt idx="44">
                  <c:v>5.1901527279074357E-3</c:v>
                </c:pt>
                <c:pt idx="45">
                  <c:v>5.351759004372081E-3</c:v>
                </c:pt>
                <c:pt idx="46">
                  <c:v>5.5390199407235564E-3</c:v>
                </c:pt>
                <c:pt idx="47">
                  <c:v>5.5655461181492605E-3</c:v>
                </c:pt>
                <c:pt idx="48">
                  <c:v>5.5625956372963694E-3</c:v>
                </c:pt>
                <c:pt idx="49">
                  <c:v>5.5366367471033516E-3</c:v>
                </c:pt>
                <c:pt idx="50">
                  <c:v>5.5419328203354578E-3</c:v>
                </c:pt>
                <c:pt idx="51">
                  <c:v>5.5119593945487395E-3</c:v>
                </c:pt>
                <c:pt idx="52">
                  <c:v>5.5275596831918829E-3</c:v>
                </c:pt>
                <c:pt idx="53">
                  <c:v>5.5375408103260021E-3</c:v>
                </c:pt>
                <c:pt idx="54">
                  <c:v>5.0382213740888561E-3</c:v>
                </c:pt>
                <c:pt idx="55">
                  <c:v>5.5276311195801599E-3</c:v>
                </c:pt>
                <c:pt idx="56">
                  <c:v>5.5638000124382768E-3</c:v>
                </c:pt>
                <c:pt idx="57">
                  <c:v>5.577885229197924E-3</c:v>
                </c:pt>
                <c:pt idx="58">
                  <c:v>5.5833428917225741E-3</c:v>
                </c:pt>
                <c:pt idx="59">
                  <c:v>5.5997289556414713E-3</c:v>
                </c:pt>
                <c:pt idx="60">
                  <c:v>5.5825958411879059E-3</c:v>
                </c:pt>
                <c:pt idx="61">
                  <c:v>5.5697603423302744E-3</c:v>
                </c:pt>
                <c:pt idx="62">
                  <c:v>5.4078229283259279E-3</c:v>
                </c:pt>
                <c:pt idx="63">
                  <c:v>5.5387109730666026E-3</c:v>
                </c:pt>
                <c:pt idx="64">
                  <c:v>5.5486188254835469E-3</c:v>
                </c:pt>
                <c:pt idx="65">
                  <c:v>5.5335034073376753E-3</c:v>
                </c:pt>
                <c:pt idx="66">
                  <c:v>5.5381713509264421E-3</c:v>
                </c:pt>
                <c:pt idx="67">
                  <c:v>5.5401505235311635E-3</c:v>
                </c:pt>
                <c:pt idx="68">
                  <c:v>5.5540934492952247E-3</c:v>
                </c:pt>
                <c:pt idx="69">
                  <c:v>5.5446712273238422E-3</c:v>
                </c:pt>
                <c:pt idx="70">
                  <c:v>5.5598081862831029E-3</c:v>
                </c:pt>
                <c:pt idx="71">
                  <c:v>5.5642664624725178E-3</c:v>
                </c:pt>
                <c:pt idx="72">
                  <c:v>5.5916426089523191E-3</c:v>
                </c:pt>
                <c:pt idx="73">
                  <c:v>5.6149772414205235E-3</c:v>
                </c:pt>
                <c:pt idx="74">
                  <c:v>5.5279395555258405E-3</c:v>
                </c:pt>
                <c:pt idx="75">
                  <c:v>5.6377566325629212E-3</c:v>
                </c:pt>
                <c:pt idx="76">
                  <c:v>5.6532714602792935E-3</c:v>
                </c:pt>
                <c:pt idx="77">
                  <c:v>5.5567133739523114E-3</c:v>
                </c:pt>
                <c:pt idx="78">
                  <c:v>5.5571629461111469E-3</c:v>
                </c:pt>
                <c:pt idx="79">
                  <c:v>5.4624303859344241E-3</c:v>
                </c:pt>
                <c:pt idx="80">
                  <c:v>5.6139547163849609E-3</c:v>
                </c:pt>
                <c:pt idx="81">
                  <c:v>5.6545685322349588E-3</c:v>
                </c:pt>
                <c:pt idx="82">
                  <c:v>5.6246610775686073E-3</c:v>
                </c:pt>
                <c:pt idx="83">
                  <c:v>5.6334808092820474E-3</c:v>
                </c:pt>
                <c:pt idx="84">
                  <c:v>5.6457765526495935E-3</c:v>
                </c:pt>
                <c:pt idx="85">
                  <c:v>5.2358360423109913E-3</c:v>
                </c:pt>
                <c:pt idx="86">
                  <c:v>5.6400116498509763E-3</c:v>
                </c:pt>
                <c:pt idx="87">
                  <c:v>5.6382889368995623E-3</c:v>
                </c:pt>
                <c:pt idx="88">
                  <c:v>5.643914315405122E-3</c:v>
                </c:pt>
                <c:pt idx="89">
                  <c:v>5.6222543715539613E-3</c:v>
                </c:pt>
                <c:pt idx="90">
                  <c:v>5.6475548736526085E-3</c:v>
                </c:pt>
                <c:pt idx="91">
                  <c:v>5.6291229328975512E-3</c:v>
                </c:pt>
                <c:pt idx="92">
                  <c:v>5.6102917351621481E-3</c:v>
                </c:pt>
                <c:pt idx="93">
                  <c:v>5.6153348318494231E-3</c:v>
                </c:pt>
                <c:pt idx="94">
                  <c:v>5.5808963376016048E-3</c:v>
                </c:pt>
                <c:pt idx="95">
                  <c:v>5.5372815589291077E-3</c:v>
                </c:pt>
                <c:pt idx="96">
                  <c:v>5.5323920143821757E-3</c:v>
                </c:pt>
                <c:pt idx="97">
                  <c:v>5.5179778490442068E-3</c:v>
                </c:pt>
                <c:pt idx="98">
                  <c:v>5.5266281490372882E-3</c:v>
                </c:pt>
                <c:pt idx="99">
                  <c:v>5.5554656534665134E-3</c:v>
                </c:pt>
                <c:pt idx="100">
                  <c:v>5.5857234190130447E-3</c:v>
                </c:pt>
                <c:pt idx="101">
                  <c:v>5.6039287242978424E-3</c:v>
                </c:pt>
                <c:pt idx="102">
                  <c:v>5.6052695771338255E-3</c:v>
                </c:pt>
                <c:pt idx="103">
                  <c:v>5.4839183882772289E-3</c:v>
                </c:pt>
                <c:pt idx="104">
                  <c:v>5.5845292585191171E-3</c:v>
                </c:pt>
                <c:pt idx="105">
                  <c:v>4.8738349875494628E-3</c:v>
                </c:pt>
                <c:pt idx="106">
                  <c:v>5.5809391002127739E-3</c:v>
                </c:pt>
                <c:pt idx="107">
                  <c:v>5.5890042164953553E-3</c:v>
                </c:pt>
                <c:pt idx="108">
                  <c:v>5.5601180173769846E-3</c:v>
                </c:pt>
                <c:pt idx="109">
                  <c:v>5.575621965929623E-3</c:v>
                </c:pt>
                <c:pt idx="110">
                  <c:v>5.5265936524654087E-3</c:v>
                </c:pt>
                <c:pt idx="111">
                  <c:v>4.9699922551317936E-3</c:v>
                </c:pt>
                <c:pt idx="112">
                  <c:v>5.5603023118724476E-3</c:v>
                </c:pt>
                <c:pt idx="113">
                  <c:v>5.5524423122073271E-3</c:v>
                </c:pt>
                <c:pt idx="114">
                  <c:v>5.5488667523025002E-3</c:v>
                </c:pt>
                <c:pt idx="115">
                  <c:v>5.5547066988981724E-3</c:v>
                </c:pt>
                <c:pt idx="116">
                  <c:v>5.5474186452517176E-3</c:v>
                </c:pt>
                <c:pt idx="117">
                  <c:v>5.5128765471534578E-3</c:v>
                </c:pt>
                <c:pt idx="118">
                  <c:v>5.5463406430911301E-3</c:v>
                </c:pt>
                <c:pt idx="119">
                  <c:v>5.5337167399860891E-3</c:v>
                </c:pt>
                <c:pt idx="120">
                  <c:v>5.5419614280145472E-3</c:v>
                </c:pt>
                <c:pt idx="121">
                  <c:v>5.5016856672159727E-3</c:v>
                </c:pt>
                <c:pt idx="122">
                  <c:v>5.5572380844299309E-3</c:v>
                </c:pt>
                <c:pt idx="123">
                  <c:v>5.0593454808375493E-3</c:v>
                </c:pt>
                <c:pt idx="124">
                  <c:v>5.6456066642977011E-3</c:v>
                </c:pt>
                <c:pt idx="125">
                  <c:v>5.6266455493561001E-3</c:v>
                </c:pt>
                <c:pt idx="126">
                  <c:v>5.6214556747358618E-3</c:v>
                </c:pt>
                <c:pt idx="127">
                  <c:v>5.5941379256539718E-3</c:v>
                </c:pt>
                <c:pt idx="128">
                  <c:v>5.4856960867901991E-3</c:v>
                </c:pt>
                <c:pt idx="129">
                  <c:v>5.2089485805546926E-3</c:v>
                </c:pt>
                <c:pt idx="130">
                  <c:v>5.5755702515793712E-3</c:v>
                </c:pt>
                <c:pt idx="131">
                  <c:v>5.6098160671069963E-3</c:v>
                </c:pt>
                <c:pt idx="132">
                  <c:v>5.640272009221921E-3</c:v>
                </c:pt>
                <c:pt idx="133">
                  <c:v>5.6422034752557073E-3</c:v>
                </c:pt>
                <c:pt idx="134">
                  <c:v>5.6436213102775447E-3</c:v>
                </c:pt>
                <c:pt idx="135">
                  <c:v>5.6232010483070775E-3</c:v>
                </c:pt>
                <c:pt idx="136">
                  <c:v>5.6103609578640736E-3</c:v>
                </c:pt>
                <c:pt idx="137">
                  <c:v>5.6054321313457455E-3</c:v>
                </c:pt>
                <c:pt idx="138">
                  <c:v>5.5835116417381854E-3</c:v>
                </c:pt>
                <c:pt idx="139">
                  <c:v>5.6350584936090591E-3</c:v>
                </c:pt>
                <c:pt idx="140">
                  <c:v>5.6245452256515199E-3</c:v>
                </c:pt>
                <c:pt idx="141">
                  <c:v>5.4389817664209335E-3</c:v>
                </c:pt>
                <c:pt idx="142">
                  <c:v>5.6543524776769705E-3</c:v>
                </c:pt>
                <c:pt idx="143">
                  <c:v>5.676364480124557E-3</c:v>
                </c:pt>
                <c:pt idx="144">
                  <c:v>5.4970729895739917E-3</c:v>
                </c:pt>
                <c:pt idx="145">
                  <c:v>5.6629049907780558E-3</c:v>
                </c:pt>
                <c:pt idx="146">
                  <c:v>5.6737965398907953E-3</c:v>
                </c:pt>
                <c:pt idx="147">
                  <c:v>5.6805514548983888E-3</c:v>
                </c:pt>
                <c:pt idx="148">
                  <c:v>5.6815821938687129E-3</c:v>
                </c:pt>
                <c:pt idx="149">
                  <c:v>5.6506473031648465E-3</c:v>
                </c:pt>
                <c:pt idx="150">
                  <c:v>5.6621544627575328E-3</c:v>
                </c:pt>
                <c:pt idx="151">
                  <c:v>5.653760755478532E-3</c:v>
                </c:pt>
                <c:pt idx="152">
                  <c:v>5.5002249278015272E-3</c:v>
                </c:pt>
                <c:pt idx="153">
                  <c:v>5.3985669042264034E-3</c:v>
                </c:pt>
                <c:pt idx="154">
                  <c:v>5.6531412203752436E-3</c:v>
                </c:pt>
                <c:pt idx="155">
                  <c:v>5.6198073719168178E-3</c:v>
                </c:pt>
                <c:pt idx="156">
                  <c:v>5.6385248793122608E-3</c:v>
                </c:pt>
                <c:pt idx="157">
                  <c:v>4.9205708513374094E-3</c:v>
                </c:pt>
                <c:pt idx="158">
                  <c:v>5.6856364964997458E-3</c:v>
                </c:pt>
                <c:pt idx="159">
                  <c:v>5.6499074373242593E-3</c:v>
                </c:pt>
                <c:pt idx="160">
                  <c:v>5.6725316092530887E-3</c:v>
                </c:pt>
                <c:pt idx="161">
                  <c:v>5.0629921805911667E-3</c:v>
                </c:pt>
                <c:pt idx="162">
                  <c:v>5.6425257248593685E-3</c:v>
                </c:pt>
                <c:pt idx="163">
                  <c:v>5.6854307891690634E-3</c:v>
                </c:pt>
                <c:pt idx="164">
                  <c:v>5.6969830253574272E-3</c:v>
                </c:pt>
                <c:pt idx="165">
                  <c:v>5.373159893979562E-3</c:v>
                </c:pt>
                <c:pt idx="166">
                  <c:v>5.7293452750595726E-3</c:v>
                </c:pt>
                <c:pt idx="167">
                  <c:v>5.7831252875644853E-3</c:v>
                </c:pt>
                <c:pt idx="168">
                  <c:v>5.4148740076265314E-3</c:v>
                </c:pt>
                <c:pt idx="169">
                  <c:v>5.7004070184651099E-3</c:v>
                </c:pt>
                <c:pt idx="170">
                  <c:v>5.7431272558123381E-3</c:v>
                </c:pt>
                <c:pt idx="171">
                  <c:v>5.7595081367087346E-3</c:v>
                </c:pt>
                <c:pt idx="172">
                  <c:v>5.7831666363915958E-3</c:v>
                </c:pt>
                <c:pt idx="173">
                  <c:v>5.7005035369017461E-3</c:v>
                </c:pt>
                <c:pt idx="174">
                  <c:v>5.8015788890977684E-3</c:v>
                </c:pt>
                <c:pt idx="175">
                  <c:v>5.4429843374069736E-3</c:v>
                </c:pt>
                <c:pt idx="176">
                  <c:v>5.8009028569744022E-3</c:v>
                </c:pt>
                <c:pt idx="177">
                  <c:v>5.7614762406522149E-3</c:v>
                </c:pt>
                <c:pt idx="178">
                  <c:v>5.7863826139933289E-3</c:v>
                </c:pt>
                <c:pt idx="179">
                  <c:v>5.8052015862529059E-3</c:v>
                </c:pt>
                <c:pt idx="180">
                  <c:v>5.8067865563774957E-3</c:v>
                </c:pt>
              </c:numCache>
            </c:numRef>
          </c:val>
          <c:smooth val="0"/>
          <c:extLst>
            <c:ext xmlns:c16="http://schemas.microsoft.com/office/drawing/2014/chart" uri="{C3380CC4-5D6E-409C-BE32-E72D297353CC}">
              <c16:uniqueId val="{00000005-1ECB-4F5E-9CD2-70A6BB605D24}"/>
            </c:ext>
          </c:extLst>
        </c:ser>
        <c:ser>
          <c:idx val="2"/>
          <c:order val="2"/>
          <c:tx>
            <c:strRef>
              <c:f>PivotTables!$AO$1:$AO$2</c:f>
              <c:strCache>
                <c:ptCount val="1"/>
                <c:pt idx="0">
                  <c:v>Client_C</c:v>
                </c:pt>
              </c:strCache>
            </c:strRef>
          </c:tx>
          <c:spPr>
            <a:ln w="28575" cap="rnd">
              <a:solidFill>
                <a:schemeClr val="accent3"/>
              </a:solidFill>
              <a:round/>
            </a:ln>
            <a:effectLst/>
          </c:spPr>
          <c:marker>
            <c:symbol val="none"/>
          </c:marker>
          <c:cat>
            <c:multiLvlStrRef>
              <c:f>PivotTables!$AL$3:$AL$190</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PivotTables!$AO$3:$AO$190</c:f>
              <c:numCache>
                <c:formatCode>0.00%</c:formatCode>
                <c:ptCount val="181"/>
                <c:pt idx="0">
                  <c:v>5.3682640849279121E-3</c:v>
                </c:pt>
                <c:pt idx="1">
                  <c:v>5.4103183997836245E-3</c:v>
                </c:pt>
                <c:pt idx="2">
                  <c:v>5.3675421461491912E-3</c:v>
                </c:pt>
                <c:pt idx="3">
                  <c:v>5.4023101466950472E-3</c:v>
                </c:pt>
                <c:pt idx="4">
                  <c:v>5.4596393011907482E-3</c:v>
                </c:pt>
                <c:pt idx="5">
                  <c:v>5.4488798001394627E-3</c:v>
                </c:pt>
                <c:pt idx="6">
                  <c:v>5.4226955113015809E-3</c:v>
                </c:pt>
                <c:pt idx="7">
                  <c:v>5.4492746673818274E-3</c:v>
                </c:pt>
                <c:pt idx="8">
                  <c:v>5.3493504447261935E-3</c:v>
                </c:pt>
                <c:pt idx="9">
                  <c:v>5.4391403405153593E-3</c:v>
                </c:pt>
                <c:pt idx="10">
                  <c:v>5.4352302733437913E-3</c:v>
                </c:pt>
                <c:pt idx="11">
                  <c:v>5.4352302733437913E-3</c:v>
                </c:pt>
                <c:pt idx="12">
                  <c:v>5.407666794775938E-3</c:v>
                </c:pt>
                <c:pt idx="13">
                  <c:v>5.3901888597409926E-3</c:v>
                </c:pt>
                <c:pt idx="14">
                  <c:v>5.3498877183023215E-3</c:v>
                </c:pt>
                <c:pt idx="15">
                  <c:v>5.3724860275744515E-3</c:v>
                </c:pt>
                <c:pt idx="16">
                  <c:v>5.4029430420274088E-3</c:v>
                </c:pt>
                <c:pt idx="17">
                  <c:v>5.4405298360694276E-3</c:v>
                </c:pt>
                <c:pt idx="18">
                  <c:v>5.4335135370904971E-3</c:v>
                </c:pt>
                <c:pt idx="19">
                  <c:v>5.4482021128648677E-3</c:v>
                </c:pt>
                <c:pt idx="20">
                  <c:v>5.4648611754028811E-3</c:v>
                </c:pt>
                <c:pt idx="21">
                  <c:v>5.5062935867429899E-3</c:v>
                </c:pt>
                <c:pt idx="22">
                  <c:v>5.5140311435178772E-3</c:v>
                </c:pt>
                <c:pt idx="23">
                  <c:v>5.5197282098491535E-3</c:v>
                </c:pt>
                <c:pt idx="24">
                  <c:v>4.919596766397305E-3</c:v>
                </c:pt>
                <c:pt idx="25">
                  <c:v>5.5011866184451657E-3</c:v>
                </c:pt>
                <c:pt idx="26">
                  <c:v>5.494451677957239E-3</c:v>
                </c:pt>
                <c:pt idx="27">
                  <c:v>5.5142239247312217E-3</c:v>
                </c:pt>
                <c:pt idx="28">
                  <c:v>5.510525049911349E-3</c:v>
                </c:pt>
                <c:pt idx="29">
                  <c:v>5.5216185438478329E-3</c:v>
                </c:pt>
                <c:pt idx="30">
                  <c:v>5.5369615141536172E-3</c:v>
                </c:pt>
                <c:pt idx="31">
                  <c:v>5.5369615141536172E-3</c:v>
                </c:pt>
                <c:pt idx="32">
                  <c:v>5.5094984122799062E-3</c:v>
                </c:pt>
                <c:pt idx="33">
                  <c:v>5.5049070570403723E-3</c:v>
                </c:pt>
                <c:pt idx="34">
                  <c:v>5.5254452639309773E-3</c:v>
                </c:pt>
                <c:pt idx="35">
                  <c:v>5.5254452639309773E-3</c:v>
                </c:pt>
                <c:pt idx="36">
                  <c:v>5.5254452639309773E-3</c:v>
                </c:pt>
                <c:pt idx="37">
                  <c:v>5.5458446594670169E-3</c:v>
                </c:pt>
                <c:pt idx="38">
                  <c:v>5.4284361088018174E-3</c:v>
                </c:pt>
                <c:pt idx="39">
                  <c:v>5.4072502107889286E-3</c:v>
                </c:pt>
                <c:pt idx="40">
                  <c:v>5.5597821393812167E-3</c:v>
                </c:pt>
                <c:pt idx="41">
                  <c:v>5.3778523073509318E-3</c:v>
                </c:pt>
                <c:pt idx="42">
                  <c:v>5.57534177938204E-3</c:v>
                </c:pt>
                <c:pt idx="43">
                  <c:v>5.6111037578374353E-3</c:v>
                </c:pt>
                <c:pt idx="44">
                  <c:v>5.549172145000638E-3</c:v>
                </c:pt>
                <c:pt idx="45">
                  <c:v>5.5110004835070897E-3</c:v>
                </c:pt>
                <c:pt idx="46">
                  <c:v>5.6457023046832403E-3</c:v>
                </c:pt>
                <c:pt idx="47">
                  <c:v>5.6834126363662398E-3</c:v>
                </c:pt>
                <c:pt idx="48">
                  <c:v>5.6750336121654038E-3</c:v>
                </c:pt>
                <c:pt idx="49">
                  <c:v>5.6701373625479513E-3</c:v>
                </c:pt>
                <c:pt idx="50">
                  <c:v>5.6391914184723592E-3</c:v>
                </c:pt>
                <c:pt idx="51">
                  <c:v>5.5927654155340954E-3</c:v>
                </c:pt>
                <c:pt idx="52">
                  <c:v>5.6336269747695273E-3</c:v>
                </c:pt>
                <c:pt idx="53">
                  <c:v>5.6391364716168492E-3</c:v>
                </c:pt>
                <c:pt idx="54">
                  <c:v>5.3756130653117625E-3</c:v>
                </c:pt>
                <c:pt idx="55">
                  <c:v>5.6452481868548418E-3</c:v>
                </c:pt>
                <c:pt idx="56">
                  <c:v>5.6475753109054448E-3</c:v>
                </c:pt>
                <c:pt idx="57">
                  <c:v>5.6208664830452388E-3</c:v>
                </c:pt>
                <c:pt idx="58">
                  <c:v>5.6286972007377816E-3</c:v>
                </c:pt>
                <c:pt idx="59">
                  <c:v>5.6270610013975072E-3</c:v>
                </c:pt>
                <c:pt idx="60">
                  <c:v>5.6377814864641638E-3</c:v>
                </c:pt>
                <c:pt idx="61">
                  <c:v>5.6335198729198319E-3</c:v>
                </c:pt>
                <c:pt idx="62">
                  <c:v>5.4998644792092558E-3</c:v>
                </c:pt>
                <c:pt idx="63">
                  <c:v>5.6070499401155412E-3</c:v>
                </c:pt>
                <c:pt idx="64">
                  <c:v>5.6289577762909894E-3</c:v>
                </c:pt>
                <c:pt idx="65">
                  <c:v>5.6270653046593139E-3</c:v>
                </c:pt>
                <c:pt idx="66">
                  <c:v>5.6306662701687106E-3</c:v>
                </c:pt>
                <c:pt idx="67">
                  <c:v>5.6292963320809519E-3</c:v>
                </c:pt>
                <c:pt idx="68">
                  <c:v>5.4875179703908041E-3</c:v>
                </c:pt>
                <c:pt idx="69">
                  <c:v>5.6105818458630132E-3</c:v>
                </c:pt>
                <c:pt idx="70">
                  <c:v>5.6220563177482724E-3</c:v>
                </c:pt>
                <c:pt idx="71">
                  <c:v>5.6094028456189129E-3</c:v>
                </c:pt>
                <c:pt idx="72">
                  <c:v>5.6086573948264246E-3</c:v>
                </c:pt>
                <c:pt idx="73">
                  <c:v>5.656486508553815E-3</c:v>
                </c:pt>
                <c:pt idx="74">
                  <c:v>5.175308944520755E-3</c:v>
                </c:pt>
                <c:pt idx="75">
                  <c:v>5.6453675261389216E-3</c:v>
                </c:pt>
                <c:pt idx="76">
                  <c:v>5.6535525251732071E-3</c:v>
                </c:pt>
                <c:pt idx="77">
                  <c:v>5.0271023431135214E-3</c:v>
                </c:pt>
                <c:pt idx="78">
                  <c:v>5.4920189253946433E-3</c:v>
                </c:pt>
                <c:pt idx="79">
                  <c:v>5.1878704725031267E-3</c:v>
                </c:pt>
                <c:pt idx="80">
                  <c:v>5.6749394039762114E-3</c:v>
                </c:pt>
                <c:pt idx="81">
                  <c:v>5.6507316471425201E-3</c:v>
                </c:pt>
                <c:pt idx="82">
                  <c:v>5.6371261671912904E-3</c:v>
                </c:pt>
                <c:pt idx="83">
                  <c:v>5.6159204301169108E-3</c:v>
                </c:pt>
                <c:pt idx="84">
                  <c:v>5.6016627950790706E-3</c:v>
                </c:pt>
                <c:pt idx="85">
                  <c:v>5.4204354723172152E-3</c:v>
                </c:pt>
                <c:pt idx="86">
                  <c:v>5.6591223698870628E-3</c:v>
                </c:pt>
                <c:pt idx="87">
                  <c:v>5.6685783082199969E-3</c:v>
                </c:pt>
                <c:pt idx="88">
                  <c:v>5.6822162621469243E-3</c:v>
                </c:pt>
                <c:pt idx="89">
                  <c:v>5.6481166439165736E-3</c:v>
                </c:pt>
                <c:pt idx="90">
                  <c:v>5.6574611647911216E-3</c:v>
                </c:pt>
                <c:pt idx="91">
                  <c:v>5.6824692862551948E-3</c:v>
                </c:pt>
                <c:pt idx="92">
                  <c:v>5.6665149086391952E-3</c:v>
                </c:pt>
                <c:pt idx="93">
                  <c:v>5.6660184860803566E-3</c:v>
                </c:pt>
                <c:pt idx="94">
                  <c:v>5.6675898041768378E-3</c:v>
                </c:pt>
                <c:pt idx="95">
                  <c:v>5.6370126150433715E-3</c:v>
                </c:pt>
                <c:pt idx="96">
                  <c:v>5.6039274704096486E-3</c:v>
                </c:pt>
                <c:pt idx="97">
                  <c:v>5.5772683442935423E-3</c:v>
                </c:pt>
                <c:pt idx="98">
                  <c:v>5.6282415720235613E-3</c:v>
                </c:pt>
                <c:pt idx="99">
                  <c:v>5.6542525972468017E-3</c:v>
                </c:pt>
                <c:pt idx="100">
                  <c:v>5.6517991559113323E-3</c:v>
                </c:pt>
                <c:pt idx="101">
                  <c:v>5.6368552196162207E-3</c:v>
                </c:pt>
                <c:pt idx="102">
                  <c:v>5.6743865563810107E-3</c:v>
                </c:pt>
                <c:pt idx="103">
                  <c:v>5.2067284256997444E-3</c:v>
                </c:pt>
                <c:pt idx="104">
                  <c:v>5.6621237439474078E-3</c:v>
                </c:pt>
                <c:pt idx="105">
                  <c:v>5.5595552839113578E-3</c:v>
                </c:pt>
                <c:pt idx="106">
                  <c:v>5.7306586095704918E-3</c:v>
                </c:pt>
                <c:pt idx="107">
                  <c:v>5.7548582457304289E-3</c:v>
                </c:pt>
                <c:pt idx="108">
                  <c:v>5.7422914753782897E-3</c:v>
                </c:pt>
                <c:pt idx="109">
                  <c:v>5.7185561495138862E-3</c:v>
                </c:pt>
                <c:pt idx="110">
                  <c:v>5.7124086803460889E-3</c:v>
                </c:pt>
                <c:pt idx="111">
                  <c:v>5.4176349994568525E-3</c:v>
                </c:pt>
                <c:pt idx="112">
                  <c:v>5.6778231281529451E-3</c:v>
                </c:pt>
                <c:pt idx="113">
                  <c:v>5.6718491293765447E-3</c:v>
                </c:pt>
                <c:pt idx="114">
                  <c:v>5.6655052640223452E-3</c:v>
                </c:pt>
                <c:pt idx="115">
                  <c:v>5.655726410111383E-3</c:v>
                </c:pt>
                <c:pt idx="116">
                  <c:v>5.6069907599198407E-3</c:v>
                </c:pt>
                <c:pt idx="117">
                  <c:v>5.5950149765792798E-3</c:v>
                </c:pt>
                <c:pt idx="118">
                  <c:v>5.5991134846721941E-3</c:v>
                </c:pt>
                <c:pt idx="119">
                  <c:v>5.6105922932512637E-3</c:v>
                </c:pt>
                <c:pt idx="120">
                  <c:v>5.4696188789837997E-3</c:v>
                </c:pt>
                <c:pt idx="121">
                  <c:v>5.5454917542941094E-3</c:v>
                </c:pt>
                <c:pt idx="122">
                  <c:v>5.5498819974726466E-3</c:v>
                </c:pt>
                <c:pt idx="123">
                  <c:v>5.2767891052210676E-3</c:v>
                </c:pt>
                <c:pt idx="124">
                  <c:v>5.5502677562278115E-3</c:v>
                </c:pt>
                <c:pt idx="125">
                  <c:v>5.5226087305300115E-3</c:v>
                </c:pt>
                <c:pt idx="126">
                  <c:v>5.5439776655771015E-3</c:v>
                </c:pt>
                <c:pt idx="127">
                  <c:v>5.5369477076808527E-3</c:v>
                </c:pt>
                <c:pt idx="128">
                  <c:v>5.0224982488674399E-3</c:v>
                </c:pt>
                <c:pt idx="129">
                  <c:v>5.4281586231177351E-3</c:v>
                </c:pt>
                <c:pt idx="130">
                  <c:v>5.5310461144939746E-3</c:v>
                </c:pt>
                <c:pt idx="131">
                  <c:v>5.5365762229151608E-3</c:v>
                </c:pt>
                <c:pt idx="132">
                  <c:v>5.5483228714867236E-3</c:v>
                </c:pt>
                <c:pt idx="133">
                  <c:v>5.5471809023432744E-3</c:v>
                </c:pt>
                <c:pt idx="134">
                  <c:v>5.5103345258399787E-3</c:v>
                </c:pt>
                <c:pt idx="135">
                  <c:v>5.4838788887481621E-3</c:v>
                </c:pt>
                <c:pt idx="136">
                  <c:v>5.4923148131150994E-3</c:v>
                </c:pt>
                <c:pt idx="137">
                  <c:v>5.50182231075494E-3</c:v>
                </c:pt>
                <c:pt idx="138">
                  <c:v>5.4869518066411969E-3</c:v>
                </c:pt>
                <c:pt idx="139">
                  <c:v>5.4619201336180284E-3</c:v>
                </c:pt>
                <c:pt idx="140">
                  <c:v>5.4717060882611412E-3</c:v>
                </c:pt>
                <c:pt idx="141">
                  <c:v>5.3454134700710249E-3</c:v>
                </c:pt>
                <c:pt idx="142">
                  <c:v>5.4750271747115598E-3</c:v>
                </c:pt>
                <c:pt idx="143">
                  <c:v>5.4888473518431334E-3</c:v>
                </c:pt>
                <c:pt idx="144">
                  <c:v>5.3745809479600042E-3</c:v>
                </c:pt>
                <c:pt idx="145">
                  <c:v>5.4647826929723337E-3</c:v>
                </c:pt>
                <c:pt idx="146">
                  <c:v>5.4998160204870273E-3</c:v>
                </c:pt>
                <c:pt idx="147">
                  <c:v>5.4894341014299439E-3</c:v>
                </c:pt>
                <c:pt idx="148">
                  <c:v>5.5187367902141196E-3</c:v>
                </c:pt>
                <c:pt idx="149">
                  <c:v>5.4913122820691674E-3</c:v>
                </c:pt>
                <c:pt idx="150">
                  <c:v>5.4631891223290594E-3</c:v>
                </c:pt>
                <c:pt idx="151">
                  <c:v>5.455599101327444E-3</c:v>
                </c:pt>
                <c:pt idx="152">
                  <c:v>5.5572304801849385E-3</c:v>
                </c:pt>
                <c:pt idx="153">
                  <c:v>5.3465809795513047E-3</c:v>
                </c:pt>
                <c:pt idx="154">
                  <c:v>5.4107344129966217E-3</c:v>
                </c:pt>
                <c:pt idx="155">
                  <c:v>5.5217874403114542E-3</c:v>
                </c:pt>
                <c:pt idx="156">
                  <c:v>5.5534704179814355E-3</c:v>
                </c:pt>
                <c:pt idx="157">
                  <c:v>4.2432918899087827E-3</c:v>
                </c:pt>
                <c:pt idx="158">
                  <c:v>5.5736727731939785E-3</c:v>
                </c:pt>
                <c:pt idx="159">
                  <c:v>5.5537244399281724E-3</c:v>
                </c:pt>
                <c:pt idx="160">
                  <c:v>5.5537297609465179E-3</c:v>
                </c:pt>
                <c:pt idx="161">
                  <c:v>5.3059353043739812E-3</c:v>
                </c:pt>
                <c:pt idx="162">
                  <c:v>5.5217097682973603E-3</c:v>
                </c:pt>
                <c:pt idx="163">
                  <c:v>5.5590640346184477E-3</c:v>
                </c:pt>
                <c:pt idx="164">
                  <c:v>5.554442952089486E-3</c:v>
                </c:pt>
                <c:pt idx="165">
                  <c:v>5.5302545542470797E-3</c:v>
                </c:pt>
                <c:pt idx="166">
                  <c:v>5.6147049733566651E-3</c:v>
                </c:pt>
                <c:pt idx="167">
                  <c:v>5.637536168167057E-3</c:v>
                </c:pt>
                <c:pt idx="168">
                  <c:v>5.5673447293320948E-3</c:v>
                </c:pt>
                <c:pt idx="169">
                  <c:v>5.1060925038025878E-3</c:v>
                </c:pt>
                <c:pt idx="170">
                  <c:v>5.6280700524816412E-3</c:v>
                </c:pt>
                <c:pt idx="171">
                  <c:v>5.6495747505554243E-3</c:v>
                </c:pt>
                <c:pt idx="172">
                  <c:v>5.6979537787144032E-3</c:v>
                </c:pt>
                <c:pt idx="173">
                  <c:v>5.1324800963574741E-3</c:v>
                </c:pt>
                <c:pt idx="174">
                  <c:v>5.6934913176751312E-3</c:v>
                </c:pt>
                <c:pt idx="175">
                  <c:v>5.6077683770017353E-3</c:v>
                </c:pt>
                <c:pt idx="176">
                  <c:v>5.6649489208325616E-3</c:v>
                </c:pt>
                <c:pt idx="177">
                  <c:v>5.6323632497927833E-3</c:v>
                </c:pt>
                <c:pt idx="178">
                  <c:v>5.6273225158310434E-3</c:v>
                </c:pt>
                <c:pt idx="179">
                  <c:v>5.6390157234295695E-3</c:v>
                </c:pt>
                <c:pt idx="180">
                  <c:v>5.6561412700850662E-3</c:v>
                </c:pt>
              </c:numCache>
            </c:numRef>
          </c:val>
          <c:smooth val="0"/>
          <c:extLst>
            <c:ext xmlns:c16="http://schemas.microsoft.com/office/drawing/2014/chart" uri="{C3380CC4-5D6E-409C-BE32-E72D297353CC}">
              <c16:uniqueId val="{00000006-1ECB-4F5E-9CD2-70A6BB605D24}"/>
            </c:ext>
          </c:extLst>
        </c:ser>
        <c:ser>
          <c:idx val="3"/>
          <c:order val="3"/>
          <c:tx>
            <c:strRef>
              <c:f>PivotTables!$AP$1:$AP$2</c:f>
              <c:strCache>
                <c:ptCount val="1"/>
                <c:pt idx="0">
                  <c:v>Client_D</c:v>
                </c:pt>
              </c:strCache>
            </c:strRef>
          </c:tx>
          <c:spPr>
            <a:ln w="28575" cap="rnd">
              <a:solidFill>
                <a:schemeClr val="accent4"/>
              </a:solidFill>
              <a:round/>
            </a:ln>
            <a:effectLst/>
          </c:spPr>
          <c:marker>
            <c:symbol val="none"/>
          </c:marker>
          <c:cat>
            <c:multiLvlStrRef>
              <c:f>PivotTables!$AL$3:$AL$190</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PivotTables!$AP$3:$AP$190</c:f>
              <c:numCache>
                <c:formatCode>0.00%</c:formatCode>
                <c:ptCount val="181"/>
                <c:pt idx="0">
                  <c:v>5.1730842466851407E-3</c:v>
                </c:pt>
                <c:pt idx="1">
                  <c:v>5.1841670664419092E-3</c:v>
                </c:pt>
                <c:pt idx="2">
                  <c:v>4.8018871693072699E-3</c:v>
                </c:pt>
                <c:pt idx="3">
                  <c:v>5.1800797277600369E-3</c:v>
                </c:pt>
                <c:pt idx="4">
                  <c:v>5.2220375553268649E-3</c:v>
                </c:pt>
                <c:pt idx="5">
                  <c:v>5.2485968790807252E-3</c:v>
                </c:pt>
                <c:pt idx="6">
                  <c:v>5.250723359083386E-3</c:v>
                </c:pt>
                <c:pt idx="7">
                  <c:v>5.254667054742034E-3</c:v>
                </c:pt>
                <c:pt idx="8">
                  <c:v>5.1828450083154917E-3</c:v>
                </c:pt>
                <c:pt idx="9">
                  <c:v>5.2318740554943774E-3</c:v>
                </c:pt>
                <c:pt idx="10">
                  <c:v>5.2771686445106407E-3</c:v>
                </c:pt>
                <c:pt idx="11">
                  <c:v>5.2771686445106407E-3</c:v>
                </c:pt>
                <c:pt idx="12">
                  <c:v>5.289718708063035E-3</c:v>
                </c:pt>
                <c:pt idx="13">
                  <c:v>5.2727712943247068E-3</c:v>
                </c:pt>
                <c:pt idx="14">
                  <c:v>5.2003058991078209E-3</c:v>
                </c:pt>
                <c:pt idx="15">
                  <c:v>5.2349012590162062E-3</c:v>
                </c:pt>
                <c:pt idx="16">
                  <c:v>5.2356080821406616E-3</c:v>
                </c:pt>
                <c:pt idx="17">
                  <c:v>5.2438730514056762E-3</c:v>
                </c:pt>
                <c:pt idx="18">
                  <c:v>5.2615876208604098E-3</c:v>
                </c:pt>
                <c:pt idx="19">
                  <c:v>5.2720769629484767E-3</c:v>
                </c:pt>
                <c:pt idx="20">
                  <c:v>5.2432781673085365E-3</c:v>
                </c:pt>
                <c:pt idx="21">
                  <c:v>5.2389648276002622E-3</c:v>
                </c:pt>
                <c:pt idx="22">
                  <c:v>5.2513626453507788E-3</c:v>
                </c:pt>
                <c:pt idx="23">
                  <c:v>5.2139684586650584E-3</c:v>
                </c:pt>
                <c:pt idx="24">
                  <c:v>5.1856074106951316E-3</c:v>
                </c:pt>
                <c:pt idx="25">
                  <c:v>5.2215421077613901E-3</c:v>
                </c:pt>
                <c:pt idx="26">
                  <c:v>5.2319505729146211E-3</c:v>
                </c:pt>
                <c:pt idx="27">
                  <c:v>5.2581923519500022E-3</c:v>
                </c:pt>
                <c:pt idx="28">
                  <c:v>5.2407076203381843E-3</c:v>
                </c:pt>
                <c:pt idx="29">
                  <c:v>5.2396462362316624E-3</c:v>
                </c:pt>
                <c:pt idx="30">
                  <c:v>5.2376545529841572E-3</c:v>
                </c:pt>
                <c:pt idx="31">
                  <c:v>5.2376545529841572E-3</c:v>
                </c:pt>
                <c:pt idx="32">
                  <c:v>5.2416236522788298E-3</c:v>
                </c:pt>
                <c:pt idx="33">
                  <c:v>5.2415743111316332E-3</c:v>
                </c:pt>
                <c:pt idx="34">
                  <c:v>5.2864314766825557E-3</c:v>
                </c:pt>
                <c:pt idx="35">
                  <c:v>5.2864314766825557E-3</c:v>
                </c:pt>
                <c:pt idx="36">
                  <c:v>5.2864314766825557E-3</c:v>
                </c:pt>
                <c:pt idx="37">
                  <c:v>5.3318598468308628E-3</c:v>
                </c:pt>
                <c:pt idx="38">
                  <c:v>5.0848320616601727E-3</c:v>
                </c:pt>
                <c:pt idx="39">
                  <c:v>5.1898733996645846E-3</c:v>
                </c:pt>
                <c:pt idx="40">
                  <c:v>5.3089130111792678E-3</c:v>
                </c:pt>
                <c:pt idx="41">
                  <c:v>5.1949605488160709E-3</c:v>
                </c:pt>
                <c:pt idx="42">
                  <c:v>5.3616662070012713E-3</c:v>
                </c:pt>
                <c:pt idx="43">
                  <c:v>5.3483864053173111E-3</c:v>
                </c:pt>
                <c:pt idx="44">
                  <c:v>4.9650180285380719E-3</c:v>
                </c:pt>
                <c:pt idx="45">
                  <c:v>5.1438498112056615E-3</c:v>
                </c:pt>
                <c:pt idx="46">
                  <c:v>5.4248583345832269E-3</c:v>
                </c:pt>
                <c:pt idx="47">
                  <c:v>5.4609449893098265E-3</c:v>
                </c:pt>
                <c:pt idx="48">
                  <c:v>5.4530253802095498E-3</c:v>
                </c:pt>
                <c:pt idx="49">
                  <c:v>5.418416314602428E-3</c:v>
                </c:pt>
                <c:pt idx="50">
                  <c:v>5.4175923214682224E-3</c:v>
                </c:pt>
                <c:pt idx="51">
                  <c:v>5.3894440558494398E-3</c:v>
                </c:pt>
                <c:pt idx="52">
                  <c:v>5.4041009366986408E-3</c:v>
                </c:pt>
                <c:pt idx="53">
                  <c:v>5.370147048855284E-3</c:v>
                </c:pt>
                <c:pt idx="54">
                  <c:v>4.5913661007312059E-3</c:v>
                </c:pt>
                <c:pt idx="55">
                  <c:v>5.4023758846906906E-3</c:v>
                </c:pt>
                <c:pt idx="56">
                  <c:v>5.4307495552332781E-3</c:v>
                </c:pt>
                <c:pt idx="57">
                  <c:v>5.4487300648036318E-3</c:v>
                </c:pt>
                <c:pt idx="58">
                  <c:v>5.454108649516975E-3</c:v>
                </c:pt>
                <c:pt idx="59">
                  <c:v>5.4896353686868108E-3</c:v>
                </c:pt>
                <c:pt idx="60">
                  <c:v>5.4585054933228745E-3</c:v>
                </c:pt>
                <c:pt idx="61">
                  <c:v>5.4437235891446768E-3</c:v>
                </c:pt>
                <c:pt idx="62">
                  <c:v>5.2232370177814746E-3</c:v>
                </c:pt>
                <c:pt idx="63">
                  <c:v>5.4284017194566239E-3</c:v>
                </c:pt>
                <c:pt idx="64">
                  <c:v>5.4601714212853814E-3</c:v>
                </c:pt>
                <c:pt idx="65">
                  <c:v>5.4462359294195845E-3</c:v>
                </c:pt>
                <c:pt idx="66">
                  <c:v>5.4597492100030599E-3</c:v>
                </c:pt>
                <c:pt idx="67">
                  <c:v>5.4457422595303598E-3</c:v>
                </c:pt>
                <c:pt idx="68">
                  <c:v>5.4754406793328901E-3</c:v>
                </c:pt>
                <c:pt idx="69">
                  <c:v>5.4564050379844117E-3</c:v>
                </c:pt>
                <c:pt idx="70">
                  <c:v>5.4907371706126602E-3</c:v>
                </c:pt>
                <c:pt idx="71">
                  <c:v>5.4928210746944478E-3</c:v>
                </c:pt>
                <c:pt idx="72">
                  <c:v>5.5131108001036429E-3</c:v>
                </c:pt>
                <c:pt idx="73">
                  <c:v>5.5459031636327701E-3</c:v>
                </c:pt>
                <c:pt idx="74">
                  <c:v>5.4742731064142108E-3</c:v>
                </c:pt>
                <c:pt idx="75">
                  <c:v>5.567965126046551E-3</c:v>
                </c:pt>
                <c:pt idx="76">
                  <c:v>5.6150851326570413E-3</c:v>
                </c:pt>
                <c:pt idx="77">
                  <c:v>5.5320559022992884E-3</c:v>
                </c:pt>
                <c:pt idx="78">
                  <c:v>5.5277265203410022E-3</c:v>
                </c:pt>
                <c:pt idx="79">
                  <c:v>5.4443636955731111E-3</c:v>
                </c:pt>
                <c:pt idx="80">
                  <c:v>5.5861799300949543E-3</c:v>
                </c:pt>
                <c:pt idx="81">
                  <c:v>5.645310271339285E-3</c:v>
                </c:pt>
                <c:pt idx="82">
                  <c:v>5.6288077272870071E-3</c:v>
                </c:pt>
                <c:pt idx="83">
                  <c:v>5.6764590130993749E-3</c:v>
                </c:pt>
                <c:pt idx="84">
                  <c:v>5.6958040707098022E-3</c:v>
                </c:pt>
                <c:pt idx="85">
                  <c:v>5.6090897241453334E-3</c:v>
                </c:pt>
                <c:pt idx="86">
                  <c:v>5.6860001332398246E-3</c:v>
                </c:pt>
                <c:pt idx="87">
                  <c:v>5.6783524603654361E-3</c:v>
                </c:pt>
                <c:pt idx="88">
                  <c:v>5.6962161334980672E-3</c:v>
                </c:pt>
                <c:pt idx="89">
                  <c:v>5.6677309067347109E-3</c:v>
                </c:pt>
                <c:pt idx="90">
                  <c:v>5.6879712130407691E-3</c:v>
                </c:pt>
                <c:pt idx="91">
                  <c:v>5.6480913579269399E-3</c:v>
                </c:pt>
                <c:pt idx="92">
                  <c:v>5.6435738486176681E-3</c:v>
                </c:pt>
                <c:pt idx="93">
                  <c:v>5.6379009400238699E-3</c:v>
                </c:pt>
                <c:pt idx="94">
                  <c:v>5.604382064114931E-3</c:v>
                </c:pt>
                <c:pt idx="95">
                  <c:v>5.5494851392756629E-3</c:v>
                </c:pt>
                <c:pt idx="96">
                  <c:v>5.5458355591672583E-3</c:v>
                </c:pt>
                <c:pt idx="97">
                  <c:v>5.5362917135850414E-3</c:v>
                </c:pt>
                <c:pt idx="98">
                  <c:v>5.5528690877861102E-3</c:v>
                </c:pt>
                <c:pt idx="99">
                  <c:v>5.5994759676822646E-3</c:v>
                </c:pt>
                <c:pt idx="100">
                  <c:v>5.6165846413601976E-3</c:v>
                </c:pt>
                <c:pt idx="101">
                  <c:v>5.66921550264561E-3</c:v>
                </c:pt>
                <c:pt idx="102">
                  <c:v>5.6795442634266667E-3</c:v>
                </c:pt>
                <c:pt idx="103">
                  <c:v>5.5870255920940359E-3</c:v>
                </c:pt>
                <c:pt idx="104">
                  <c:v>5.6440930652341698E-3</c:v>
                </c:pt>
                <c:pt idx="105">
                  <c:v>5.1425122303834685E-3</c:v>
                </c:pt>
                <c:pt idx="106">
                  <c:v>5.6465759482058325E-3</c:v>
                </c:pt>
                <c:pt idx="107">
                  <c:v>5.6717948118924881E-3</c:v>
                </c:pt>
                <c:pt idx="108">
                  <c:v>5.6412439720633749E-3</c:v>
                </c:pt>
                <c:pt idx="109">
                  <c:v>5.653267622164242E-3</c:v>
                </c:pt>
                <c:pt idx="110">
                  <c:v>5.622388641179925E-3</c:v>
                </c:pt>
                <c:pt idx="111">
                  <c:v>4.7395071802560614E-3</c:v>
                </c:pt>
                <c:pt idx="112">
                  <c:v>5.6477930110756473E-3</c:v>
                </c:pt>
                <c:pt idx="113">
                  <c:v>5.6344687454810546E-3</c:v>
                </c:pt>
                <c:pt idx="114">
                  <c:v>5.6433141490424259E-3</c:v>
                </c:pt>
                <c:pt idx="115">
                  <c:v>5.639000023478025E-3</c:v>
                </c:pt>
                <c:pt idx="116">
                  <c:v>5.6380319335023856E-3</c:v>
                </c:pt>
                <c:pt idx="117">
                  <c:v>5.605517388132677E-3</c:v>
                </c:pt>
                <c:pt idx="118">
                  <c:v>5.6346539951172645E-3</c:v>
                </c:pt>
                <c:pt idx="119">
                  <c:v>5.6147851073842696E-3</c:v>
                </c:pt>
                <c:pt idx="120">
                  <c:v>5.6281678065041672E-3</c:v>
                </c:pt>
                <c:pt idx="121">
                  <c:v>5.3153500299416663E-3</c:v>
                </c:pt>
                <c:pt idx="122">
                  <c:v>5.6347414964689454E-3</c:v>
                </c:pt>
                <c:pt idx="123">
                  <c:v>4.8203554031656798E-3</c:v>
                </c:pt>
                <c:pt idx="124">
                  <c:v>5.7545825907883473E-3</c:v>
                </c:pt>
                <c:pt idx="125">
                  <c:v>5.7322612973492761E-3</c:v>
                </c:pt>
                <c:pt idx="126">
                  <c:v>5.7269642012651627E-3</c:v>
                </c:pt>
                <c:pt idx="127">
                  <c:v>5.7241802035865423E-3</c:v>
                </c:pt>
                <c:pt idx="128">
                  <c:v>5.6358183206549556E-3</c:v>
                </c:pt>
                <c:pt idx="129">
                  <c:v>5.6168975267719716E-3</c:v>
                </c:pt>
                <c:pt idx="130">
                  <c:v>5.6999223261210178E-3</c:v>
                </c:pt>
                <c:pt idx="131">
                  <c:v>5.7271110202341087E-3</c:v>
                </c:pt>
                <c:pt idx="132">
                  <c:v>5.7541655134643478E-3</c:v>
                </c:pt>
                <c:pt idx="133">
                  <c:v>5.7625594544262635E-3</c:v>
                </c:pt>
                <c:pt idx="134">
                  <c:v>5.7575062427267067E-3</c:v>
                </c:pt>
                <c:pt idx="135">
                  <c:v>5.7566749560506803E-3</c:v>
                </c:pt>
                <c:pt idx="136">
                  <c:v>5.7325816486215667E-3</c:v>
                </c:pt>
                <c:pt idx="137">
                  <c:v>5.7433274104571235E-3</c:v>
                </c:pt>
                <c:pt idx="138">
                  <c:v>5.721975139044785E-3</c:v>
                </c:pt>
                <c:pt idx="139">
                  <c:v>5.7888746928859199E-3</c:v>
                </c:pt>
                <c:pt idx="140">
                  <c:v>5.8111105439090528E-3</c:v>
                </c:pt>
                <c:pt idx="141">
                  <c:v>5.5375033672066462E-3</c:v>
                </c:pt>
                <c:pt idx="142">
                  <c:v>5.7976554481121989E-3</c:v>
                </c:pt>
                <c:pt idx="143">
                  <c:v>5.8242765774484603E-3</c:v>
                </c:pt>
                <c:pt idx="144">
                  <c:v>5.5874079616851265E-3</c:v>
                </c:pt>
                <c:pt idx="145">
                  <c:v>5.82377218497799E-3</c:v>
                </c:pt>
                <c:pt idx="146">
                  <c:v>5.843193464649849E-3</c:v>
                </c:pt>
                <c:pt idx="147">
                  <c:v>5.8638014576952498E-3</c:v>
                </c:pt>
                <c:pt idx="148">
                  <c:v>5.8634956683001971E-3</c:v>
                </c:pt>
                <c:pt idx="149">
                  <c:v>5.8439444964453625E-3</c:v>
                </c:pt>
                <c:pt idx="150">
                  <c:v>5.857447991959557E-3</c:v>
                </c:pt>
                <c:pt idx="151">
                  <c:v>5.858825573362478E-3</c:v>
                </c:pt>
                <c:pt idx="152">
                  <c:v>5.3255605399220099E-3</c:v>
                </c:pt>
                <c:pt idx="153">
                  <c:v>5.6850331047717051E-3</c:v>
                </c:pt>
                <c:pt idx="154">
                  <c:v>5.8221103809904156E-3</c:v>
                </c:pt>
                <c:pt idx="155">
                  <c:v>5.7836053505661254E-3</c:v>
                </c:pt>
                <c:pt idx="156">
                  <c:v>5.8017350496758525E-3</c:v>
                </c:pt>
                <c:pt idx="157">
                  <c:v>4.8176190439939816E-3</c:v>
                </c:pt>
                <c:pt idx="158">
                  <c:v>5.8781428171671085E-3</c:v>
                </c:pt>
                <c:pt idx="159">
                  <c:v>5.8275309383765631E-3</c:v>
                </c:pt>
                <c:pt idx="160">
                  <c:v>5.8644400100950215E-3</c:v>
                </c:pt>
                <c:pt idx="161">
                  <c:v>5.2682450443748696E-3</c:v>
                </c:pt>
                <c:pt idx="162">
                  <c:v>5.825747869999824E-3</c:v>
                </c:pt>
                <c:pt idx="163">
                  <c:v>5.8575694359624736E-3</c:v>
                </c:pt>
                <c:pt idx="164">
                  <c:v>5.8824556603213991E-3</c:v>
                </c:pt>
                <c:pt idx="165">
                  <c:v>5.4509354081177163E-3</c:v>
                </c:pt>
                <c:pt idx="166">
                  <c:v>5.9125434839134763E-3</c:v>
                </c:pt>
                <c:pt idx="167">
                  <c:v>5.9667183727490332E-3</c:v>
                </c:pt>
                <c:pt idx="168">
                  <c:v>5.8910953109525986E-3</c:v>
                </c:pt>
                <c:pt idx="169">
                  <c:v>5.9391469971549673E-3</c:v>
                </c:pt>
                <c:pt idx="170">
                  <c:v>5.9559455539066027E-3</c:v>
                </c:pt>
                <c:pt idx="171">
                  <c:v>5.9698456463886402E-3</c:v>
                </c:pt>
                <c:pt idx="172">
                  <c:v>5.9990894377761946E-3</c:v>
                </c:pt>
                <c:pt idx="173">
                  <c:v>5.9317148168624798E-3</c:v>
                </c:pt>
                <c:pt idx="174">
                  <c:v>6.0071716619548472E-3</c:v>
                </c:pt>
                <c:pt idx="175">
                  <c:v>5.9136383548111567E-3</c:v>
                </c:pt>
                <c:pt idx="176">
                  <c:v>5.9995221503923247E-3</c:v>
                </c:pt>
                <c:pt idx="177">
                  <c:v>5.9511044305040495E-3</c:v>
                </c:pt>
                <c:pt idx="178">
                  <c:v>5.9707167317727934E-3</c:v>
                </c:pt>
                <c:pt idx="179">
                  <c:v>5.9985729564462978E-3</c:v>
                </c:pt>
                <c:pt idx="180">
                  <c:v>5.9841737754874405E-3</c:v>
                </c:pt>
              </c:numCache>
            </c:numRef>
          </c:val>
          <c:smooth val="0"/>
          <c:extLst>
            <c:ext xmlns:c16="http://schemas.microsoft.com/office/drawing/2014/chart" uri="{C3380CC4-5D6E-409C-BE32-E72D297353CC}">
              <c16:uniqueId val="{00000007-1ECB-4F5E-9CD2-70A6BB605D24}"/>
            </c:ext>
          </c:extLst>
        </c:ser>
        <c:ser>
          <c:idx val="4"/>
          <c:order val="4"/>
          <c:tx>
            <c:strRef>
              <c:f>PivotTables!$AQ$1:$AQ$2</c:f>
              <c:strCache>
                <c:ptCount val="1"/>
                <c:pt idx="0">
                  <c:v>Client_E</c:v>
                </c:pt>
              </c:strCache>
            </c:strRef>
          </c:tx>
          <c:spPr>
            <a:ln w="28575" cap="rnd">
              <a:solidFill>
                <a:schemeClr val="accent5"/>
              </a:solidFill>
              <a:round/>
            </a:ln>
            <a:effectLst/>
          </c:spPr>
          <c:marker>
            <c:symbol val="none"/>
          </c:marker>
          <c:cat>
            <c:multiLvlStrRef>
              <c:f>PivotTables!$AL$3:$AL$190</c:f>
              <c:multiLvlStrCache>
                <c:ptCount val="181"/>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03-Apr</c:v>
                  </c:pt>
                  <c:pt idx="93">
                    <c:v>04-Apr</c:v>
                  </c:pt>
                  <c:pt idx="94">
                    <c:v>05-Apr</c:v>
                  </c:pt>
                  <c:pt idx="95">
                    <c:v>06-Apr</c:v>
                  </c:pt>
                  <c:pt idx="96">
                    <c:v>07-Apr</c:v>
                  </c:pt>
                  <c:pt idx="97">
                    <c:v>08-Apr</c:v>
                  </c:pt>
                  <c:pt idx="98">
                    <c:v>09-Apr</c:v>
                  </c:pt>
                  <c:pt idx="99">
                    <c:v>10-Apr</c:v>
                  </c:pt>
                  <c:pt idx="100">
                    <c:v>11-Apr</c:v>
                  </c:pt>
                  <c:pt idx="101">
                    <c:v>12-Apr</c:v>
                  </c:pt>
                  <c:pt idx="102">
                    <c:v>13-Apr</c:v>
                  </c:pt>
                  <c:pt idx="103">
                    <c:v>14-Apr</c:v>
                  </c:pt>
                  <c:pt idx="104">
                    <c:v>15-Apr</c:v>
                  </c:pt>
                  <c:pt idx="105">
                    <c:v>16-Apr</c:v>
                  </c:pt>
                  <c:pt idx="106">
                    <c:v>17-Apr</c:v>
                  </c:pt>
                  <c:pt idx="107">
                    <c:v>18-Apr</c:v>
                  </c:pt>
                  <c:pt idx="108">
                    <c:v>19-Apr</c:v>
                  </c:pt>
                  <c:pt idx="109">
                    <c:v>20-Apr</c:v>
                  </c:pt>
                  <c:pt idx="110">
                    <c:v>21-Apr</c:v>
                  </c:pt>
                  <c:pt idx="111">
                    <c:v>22-Apr</c:v>
                  </c:pt>
                  <c:pt idx="112">
                    <c:v>23-Apr</c:v>
                  </c:pt>
                  <c:pt idx="113">
                    <c:v>24-Apr</c:v>
                  </c:pt>
                  <c:pt idx="114">
                    <c:v>25-Apr</c:v>
                  </c:pt>
                  <c:pt idx="115">
                    <c:v>26-Apr</c:v>
                  </c:pt>
                  <c:pt idx="116">
                    <c:v>27-Apr</c:v>
                  </c:pt>
                  <c:pt idx="117">
                    <c:v>28-Apr</c:v>
                  </c:pt>
                  <c:pt idx="118">
                    <c:v>29-Apr</c:v>
                  </c:pt>
                  <c:pt idx="119">
                    <c:v>30-Apr</c:v>
                  </c:pt>
                  <c:pt idx="120">
                    <c:v>01-May</c:v>
                  </c:pt>
                  <c:pt idx="121">
                    <c:v>02-May</c:v>
                  </c:pt>
                  <c:pt idx="122">
                    <c:v>03-May</c:v>
                  </c:pt>
                  <c:pt idx="123">
                    <c:v>04-May</c:v>
                  </c:pt>
                  <c:pt idx="124">
                    <c:v>05-May</c:v>
                  </c:pt>
                  <c:pt idx="125">
                    <c:v>06-May</c:v>
                  </c:pt>
                  <c:pt idx="126">
                    <c:v>07-May</c:v>
                  </c:pt>
                  <c:pt idx="127">
                    <c:v>08-May</c:v>
                  </c:pt>
                  <c:pt idx="128">
                    <c:v>09-May</c:v>
                  </c:pt>
                  <c:pt idx="129">
                    <c:v>10-May</c:v>
                  </c:pt>
                  <c:pt idx="130">
                    <c:v>11-May</c:v>
                  </c:pt>
                  <c:pt idx="131">
                    <c:v>12-May</c:v>
                  </c:pt>
                  <c:pt idx="132">
                    <c:v>13-May</c:v>
                  </c:pt>
                  <c:pt idx="133">
                    <c:v>14-May</c:v>
                  </c:pt>
                  <c:pt idx="134">
                    <c:v>15-May</c:v>
                  </c:pt>
                  <c:pt idx="135">
                    <c:v>16-May</c:v>
                  </c:pt>
                  <c:pt idx="136">
                    <c:v>17-May</c:v>
                  </c:pt>
                  <c:pt idx="137">
                    <c:v>18-May</c:v>
                  </c:pt>
                  <c:pt idx="138">
                    <c:v>19-May</c:v>
                  </c:pt>
                  <c:pt idx="139">
                    <c:v>20-May</c:v>
                  </c:pt>
                  <c:pt idx="140">
                    <c:v>21-May</c:v>
                  </c:pt>
                  <c:pt idx="141">
                    <c:v>22-May</c:v>
                  </c:pt>
                  <c:pt idx="142">
                    <c:v>23-May</c:v>
                  </c:pt>
                  <c:pt idx="143">
                    <c:v>24-May</c:v>
                  </c:pt>
                  <c:pt idx="144">
                    <c:v>25-May</c:v>
                  </c:pt>
                  <c:pt idx="145">
                    <c:v>26-May</c:v>
                  </c:pt>
                  <c:pt idx="146">
                    <c:v>27-May</c:v>
                  </c:pt>
                  <c:pt idx="147">
                    <c:v>28-May</c:v>
                  </c:pt>
                  <c:pt idx="148">
                    <c:v>29-May</c:v>
                  </c:pt>
                  <c:pt idx="149">
                    <c:v>30-May</c:v>
                  </c:pt>
                  <c:pt idx="150">
                    <c:v>31-May</c:v>
                  </c:pt>
                  <c:pt idx="151">
                    <c:v>01-Jun</c:v>
                  </c:pt>
                  <c:pt idx="152">
                    <c:v>02-Jun</c:v>
                  </c:pt>
                  <c:pt idx="153">
                    <c:v>03-Jun</c:v>
                  </c:pt>
                  <c:pt idx="154">
                    <c:v>04-Jun</c:v>
                  </c:pt>
                  <c:pt idx="155">
                    <c:v>05-Jun</c:v>
                  </c:pt>
                  <c:pt idx="156">
                    <c:v>06-Jun</c:v>
                  </c:pt>
                  <c:pt idx="157">
                    <c:v>07-Jun</c:v>
                  </c:pt>
                  <c:pt idx="158">
                    <c:v>08-Jun</c:v>
                  </c:pt>
                  <c:pt idx="159">
                    <c:v>09-Jun</c:v>
                  </c:pt>
                  <c:pt idx="160">
                    <c:v>10-Jun</c:v>
                  </c:pt>
                  <c:pt idx="161">
                    <c:v>11-Jun</c:v>
                  </c:pt>
                  <c:pt idx="162">
                    <c:v>12-Jun</c:v>
                  </c:pt>
                  <c:pt idx="163">
                    <c:v>13-Jun</c:v>
                  </c:pt>
                  <c:pt idx="164">
                    <c:v>14-Jun</c:v>
                  </c:pt>
                  <c:pt idx="165">
                    <c:v>15-Jun</c:v>
                  </c:pt>
                  <c:pt idx="166">
                    <c:v>16-Jun</c:v>
                  </c:pt>
                  <c:pt idx="167">
                    <c:v>17-Jun</c:v>
                  </c:pt>
                  <c:pt idx="168">
                    <c:v>18-Jun</c:v>
                  </c:pt>
                  <c:pt idx="169">
                    <c:v>19-Jun</c:v>
                  </c:pt>
                  <c:pt idx="170">
                    <c:v>20-Jun</c:v>
                  </c:pt>
                  <c:pt idx="171">
                    <c:v>21-Jun</c:v>
                  </c:pt>
                  <c:pt idx="172">
                    <c:v>22-Jun</c:v>
                  </c:pt>
                  <c:pt idx="173">
                    <c:v>23-Jun</c:v>
                  </c:pt>
                  <c:pt idx="174">
                    <c:v>24-Jun</c:v>
                  </c:pt>
                  <c:pt idx="175">
                    <c:v>25-Jun</c:v>
                  </c:pt>
                  <c:pt idx="176">
                    <c:v>26-Jun</c:v>
                  </c:pt>
                  <c:pt idx="177">
                    <c:v>27-Jun</c:v>
                  </c:pt>
                  <c:pt idx="178">
                    <c:v>28-Jun</c:v>
                  </c:pt>
                  <c:pt idx="179">
                    <c:v>29-Jun</c:v>
                  </c:pt>
                  <c:pt idx="180">
                    <c:v>30-Jun</c:v>
                  </c:pt>
                </c:lvl>
                <c:lvl>
                  <c:pt idx="0">
                    <c:v>Jan</c:v>
                  </c:pt>
                  <c:pt idx="31">
                    <c:v>Feb</c:v>
                  </c:pt>
                  <c:pt idx="59">
                    <c:v>Mar</c:v>
                  </c:pt>
                  <c:pt idx="90">
                    <c:v>Apr</c:v>
                  </c:pt>
                  <c:pt idx="120">
                    <c:v>May</c:v>
                  </c:pt>
                  <c:pt idx="151">
                    <c:v>Jun</c:v>
                  </c:pt>
                </c:lvl>
              </c:multiLvlStrCache>
            </c:multiLvlStrRef>
          </c:cat>
          <c:val>
            <c:numRef>
              <c:f>PivotTables!$AQ$3:$AQ$190</c:f>
              <c:numCache>
                <c:formatCode>0.00%</c:formatCode>
                <c:ptCount val="181"/>
                <c:pt idx="0">
                  <c:v>5.4283726628807944E-3</c:v>
                </c:pt>
                <c:pt idx="1">
                  <c:v>5.4515466083025791E-3</c:v>
                </c:pt>
                <c:pt idx="2">
                  <c:v>5.0159161663591058E-3</c:v>
                </c:pt>
                <c:pt idx="3">
                  <c:v>5.4457620366470212E-3</c:v>
                </c:pt>
                <c:pt idx="4">
                  <c:v>5.523220055526034E-3</c:v>
                </c:pt>
                <c:pt idx="5">
                  <c:v>5.4934323182602648E-3</c:v>
                </c:pt>
                <c:pt idx="6">
                  <c:v>5.5131267063599828E-3</c:v>
                </c:pt>
                <c:pt idx="7">
                  <c:v>5.519124334804797E-3</c:v>
                </c:pt>
                <c:pt idx="8">
                  <c:v>5.2485706246015468E-3</c:v>
                </c:pt>
                <c:pt idx="9">
                  <c:v>5.4841737561820607E-3</c:v>
                </c:pt>
                <c:pt idx="10">
                  <c:v>5.4803706608495678E-3</c:v>
                </c:pt>
                <c:pt idx="11">
                  <c:v>5.4803706608495678E-3</c:v>
                </c:pt>
                <c:pt idx="12">
                  <c:v>5.4995341952357229E-3</c:v>
                </c:pt>
                <c:pt idx="13">
                  <c:v>5.5180704668162054E-3</c:v>
                </c:pt>
                <c:pt idx="14">
                  <c:v>5.4844079330739334E-3</c:v>
                </c:pt>
                <c:pt idx="15">
                  <c:v>5.5186634607032438E-3</c:v>
                </c:pt>
                <c:pt idx="16">
                  <c:v>5.5416083390863909E-3</c:v>
                </c:pt>
                <c:pt idx="17">
                  <c:v>5.5263981731476204E-3</c:v>
                </c:pt>
                <c:pt idx="18">
                  <c:v>5.5470422485739907E-3</c:v>
                </c:pt>
                <c:pt idx="19">
                  <c:v>5.5695542535724183E-3</c:v>
                </c:pt>
                <c:pt idx="20">
                  <c:v>5.5800092178066897E-3</c:v>
                </c:pt>
                <c:pt idx="21">
                  <c:v>5.5671536254886045E-3</c:v>
                </c:pt>
                <c:pt idx="22">
                  <c:v>5.5716499173919095E-3</c:v>
                </c:pt>
                <c:pt idx="23">
                  <c:v>5.5547553947297903E-3</c:v>
                </c:pt>
                <c:pt idx="24">
                  <c:v>5.4603232038211644E-3</c:v>
                </c:pt>
                <c:pt idx="25">
                  <c:v>5.5576494473868875E-3</c:v>
                </c:pt>
                <c:pt idx="26">
                  <c:v>5.5743507565588161E-3</c:v>
                </c:pt>
                <c:pt idx="27">
                  <c:v>5.5817755881185389E-3</c:v>
                </c:pt>
                <c:pt idx="28">
                  <c:v>5.6002848708723114E-3</c:v>
                </c:pt>
                <c:pt idx="29">
                  <c:v>5.580345714204525E-3</c:v>
                </c:pt>
                <c:pt idx="30">
                  <c:v>5.598645805011006E-3</c:v>
                </c:pt>
                <c:pt idx="31">
                  <c:v>5.598645805011006E-3</c:v>
                </c:pt>
                <c:pt idx="32">
                  <c:v>5.6072890063500408E-3</c:v>
                </c:pt>
                <c:pt idx="33">
                  <c:v>5.5682843327241084E-3</c:v>
                </c:pt>
                <c:pt idx="34">
                  <c:v>5.6152888218239843E-3</c:v>
                </c:pt>
                <c:pt idx="35">
                  <c:v>5.6152888218239843E-3</c:v>
                </c:pt>
                <c:pt idx="36">
                  <c:v>5.6152888218239843E-3</c:v>
                </c:pt>
                <c:pt idx="37">
                  <c:v>5.594928273428737E-3</c:v>
                </c:pt>
                <c:pt idx="38">
                  <c:v>5.5809519295529283E-3</c:v>
                </c:pt>
                <c:pt idx="39">
                  <c:v>5.2696674143813101E-3</c:v>
                </c:pt>
                <c:pt idx="40">
                  <c:v>5.5840128120499604E-3</c:v>
                </c:pt>
                <c:pt idx="41">
                  <c:v>5.2135359462646465E-3</c:v>
                </c:pt>
                <c:pt idx="42">
                  <c:v>5.5576829558644184E-3</c:v>
                </c:pt>
                <c:pt idx="43">
                  <c:v>5.5753871793676061E-3</c:v>
                </c:pt>
                <c:pt idx="44">
                  <c:v>5.1391528636147311E-3</c:v>
                </c:pt>
                <c:pt idx="45">
                  <c:v>5.6014296206372627E-3</c:v>
                </c:pt>
                <c:pt idx="46">
                  <c:v>5.6381763881673697E-3</c:v>
                </c:pt>
                <c:pt idx="47">
                  <c:v>5.6499255590196813E-3</c:v>
                </c:pt>
                <c:pt idx="48">
                  <c:v>5.6534973837997545E-3</c:v>
                </c:pt>
                <c:pt idx="49">
                  <c:v>5.6321679974642878E-3</c:v>
                </c:pt>
                <c:pt idx="50">
                  <c:v>5.6329946180541362E-3</c:v>
                </c:pt>
                <c:pt idx="51">
                  <c:v>5.6014681019116684E-3</c:v>
                </c:pt>
                <c:pt idx="52">
                  <c:v>5.6090984534043764E-3</c:v>
                </c:pt>
                <c:pt idx="53">
                  <c:v>5.6500056226258481E-3</c:v>
                </c:pt>
                <c:pt idx="54">
                  <c:v>5.5358705885632077E-3</c:v>
                </c:pt>
                <c:pt idx="55">
                  <c:v>5.6015179798608577E-3</c:v>
                </c:pt>
                <c:pt idx="56">
                  <c:v>5.6502580277484294E-3</c:v>
                </c:pt>
                <c:pt idx="57">
                  <c:v>5.6646828356887845E-3</c:v>
                </c:pt>
                <c:pt idx="58">
                  <c:v>5.6596736856040965E-3</c:v>
                </c:pt>
                <c:pt idx="59">
                  <c:v>5.6625055568584109E-3</c:v>
                </c:pt>
                <c:pt idx="60">
                  <c:v>5.6571613250254683E-3</c:v>
                </c:pt>
                <c:pt idx="61">
                  <c:v>5.6438743539254646E-3</c:v>
                </c:pt>
                <c:pt idx="62">
                  <c:v>5.6081773502063958E-3</c:v>
                </c:pt>
                <c:pt idx="63">
                  <c:v>5.591126505551239E-3</c:v>
                </c:pt>
                <c:pt idx="64">
                  <c:v>5.5950666048157393E-3</c:v>
                </c:pt>
                <c:pt idx="65">
                  <c:v>5.6011883300284213E-3</c:v>
                </c:pt>
                <c:pt idx="66">
                  <c:v>5.6042068388938186E-3</c:v>
                </c:pt>
                <c:pt idx="67">
                  <c:v>5.6028462748063459E-3</c:v>
                </c:pt>
                <c:pt idx="68">
                  <c:v>5.575003307365327E-3</c:v>
                </c:pt>
                <c:pt idx="69">
                  <c:v>5.6001567533530434E-3</c:v>
                </c:pt>
                <c:pt idx="70">
                  <c:v>5.5985155422501693E-3</c:v>
                </c:pt>
                <c:pt idx="71">
                  <c:v>5.6131105936018987E-3</c:v>
                </c:pt>
                <c:pt idx="72">
                  <c:v>5.6485827509262345E-3</c:v>
                </c:pt>
                <c:pt idx="73">
                  <c:v>5.6404874953241311E-3</c:v>
                </c:pt>
                <c:pt idx="74">
                  <c:v>5.4957641961689892E-3</c:v>
                </c:pt>
                <c:pt idx="75">
                  <c:v>5.6640074692373482E-3</c:v>
                </c:pt>
                <c:pt idx="76">
                  <c:v>5.6652017122838134E-3</c:v>
                </c:pt>
                <c:pt idx="77">
                  <c:v>5.5552325280409896E-3</c:v>
                </c:pt>
                <c:pt idx="78">
                  <c:v>5.5330352325976082E-3</c:v>
                </c:pt>
                <c:pt idx="79">
                  <c:v>5.4098799965455711E-3</c:v>
                </c:pt>
                <c:pt idx="80">
                  <c:v>5.634567512888879E-3</c:v>
                </c:pt>
                <c:pt idx="81">
                  <c:v>5.6637273048352251E-3</c:v>
                </c:pt>
                <c:pt idx="82">
                  <c:v>5.6289845389305019E-3</c:v>
                </c:pt>
                <c:pt idx="83">
                  <c:v>5.5988846693153203E-3</c:v>
                </c:pt>
                <c:pt idx="84">
                  <c:v>5.6015555222470063E-3</c:v>
                </c:pt>
                <c:pt idx="85">
                  <c:v>4.9725045966677291E-3</c:v>
                </c:pt>
                <c:pt idx="86">
                  <c:v>5.5870293138691341E-3</c:v>
                </c:pt>
                <c:pt idx="87">
                  <c:v>5.5840162411646983E-3</c:v>
                </c:pt>
                <c:pt idx="88">
                  <c:v>5.5940088310729632E-3</c:v>
                </c:pt>
                <c:pt idx="89">
                  <c:v>5.5874343596113221E-3</c:v>
                </c:pt>
                <c:pt idx="90">
                  <c:v>5.602963367530917E-3</c:v>
                </c:pt>
                <c:pt idx="91">
                  <c:v>5.6181466940436655E-3</c:v>
                </c:pt>
                <c:pt idx="92">
                  <c:v>5.5903659953564621E-3</c:v>
                </c:pt>
                <c:pt idx="93">
                  <c:v>5.6079351842438967E-3</c:v>
                </c:pt>
                <c:pt idx="94">
                  <c:v>5.570256232329724E-3</c:v>
                </c:pt>
                <c:pt idx="95">
                  <c:v>5.5244508427551835E-3</c:v>
                </c:pt>
                <c:pt idx="96">
                  <c:v>5.5354891837677495E-3</c:v>
                </c:pt>
                <c:pt idx="97">
                  <c:v>5.5082623548213206E-3</c:v>
                </c:pt>
                <c:pt idx="98">
                  <c:v>5.5080355694367587E-3</c:v>
                </c:pt>
                <c:pt idx="99">
                  <c:v>5.5187170239075923E-3</c:v>
                </c:pt>
                <c:pt idx="100">
                  <c:v>5.5722665528714554E-3</c:v>
                </c:pt>
                <c:pt idx="101">
                  <c:v>5.5590150193834545E-3</c:v>
                </c:pt>
                <c:pt idx="102">
                  <c:v>5.5476790032199736E-3</c:v>
                </c:pt>
                <c:pt idx="103">
                  <c:v>5.3526510418448279E-3</c:v>
                </c:pt>
                <c:pt idx="104">
                  <c:v>5.5315614138860755E-3</c:v>
                </c:pt>
                <c:pt idx="105">
                  <c:v>4.47177287603803E-3</c:v>
                </c:pt>
                <c:pt idx="106">
                  <c:v>5.5274972951889446E-3</c:v>
                </c:pt>
                <c:pt idx="107">
                  <c:v>5.5138056402909991E-3</c:v>
                </c:pt>
                <c:pt idx="108">
                  <c:v>5.4830747020209155E-3</c:v>
                </c:pt>
                <c:pt idx="109">
                  <c:v>5.5004439425192153E-3</c:v>
                </c:pt>
                <c:pt idx="110">
                  <c:v>5.4425948309382273E-3</c:v>
                </c:pt>
                <c:pt idx="111">
                  <c:v>5.3191693576473062E-3</c:v>
                </c:pt>
                <c:pt idx="112">
                  <c:v>5.4870806191804891E-3</c:v>
                </c:pt>
                <c:pt idx="113">
                  <c:v>5.4856293548716161E-3</c:v>
                </c:pt>
                <c:pt idx="114">
                  <c:v>5.4747516332900488E-3</c:v>
                </c:pt>
                <c:pt idx="115">
                  <c:v>5.4955812572914488E-3</c:v>
                </c:pt>
                <c:pt idx="116">
                  <c:v>5.4830592066422252E-3</c:v>
                </c:pt>
                <c:pt idx="117">
                  <c:v>5.4529097914550965E-3</c:v>
                </c:pt>
                <c:pt idx="118">
                  <c:v>5.4772987936681401E-3</c:v>
                </c:pt>
                <c:pt idx="119">
                  <c:v>5.4766467455536873E-3</c:v>
                </c:pt>
                <c:pt idx="120">
                  <c:v>5.4613989305843389E-3</c:v>
                </c:pt>
                <c:pt idx="121">
                  <c:v>5.6280242727474858E-3</c:v>
                </c:pt>
                <c:pt idx="122">
                  <c:v>5.5189846379894427E-3</c:v>
                </c:pt>
                <c:pt idx="123">
                  <c:v>5.4438903521539413E-3</c:v>
                </c:pt>
                <c:pt idx="124">
                  <c:v>5.5687678411215445E-3</c:v>
                </c:pt>
                <c:pt idx="125">
                  <c:v>5.5616350297805562E-3</c:v>
                </c:pt>
                <c:pt idx="126">
                  <c:v>5.5581988736799811E-3</c:v>
                </c:pt>
                <c:pt idx="127">
                  <c:v>5.5046908223779214E-3</c:v>
                </c:pt>
                <c:pt idx="128">
                  <c:v>5.3441357183269698E-3</c:v>
                </c:pt>
                <c:pt idx="129">
                  <c:v>4.9914854996181207E-3</c:v>
                </c:pt>
                <c:pt idx="130">
                  <c:v>5.5285840449460126E-3</c:v>
                </c:pt>
                <c:pt idx="131">
                  <c:v>5.5678062147884559E-3</c:v>
                </c:pt>
                <c:pt idx="132">
                  <c:v>5.601891417002308E-3</c:v>
                </c:pt>
                <c:pt idx="133">
                  <c:v>5.5923385889802809E-3</c:v>
                </c:pt>
                <c:pt idx="134">
                  <c:v>5.593341977309727E-3</c:v>
                </c:pt>
                <c:pt idx="135">
                  <c:v>5.5335035390858952E-3</c:v>
                </c:pt>
                <c:pt idx="136">
                  <c:v>5.5228731101813894E-3</c:v>
                </c:pt>
                <c:pt idx="137">
                  <c:v>5.4990768218190324E-3</c:v>
                </c:pt>
                <c:pt idx="138">
                  <c:v>5.4910013384489569E-3</c:v>
                </c:pt>
                <c:pt idx="139">
                  <c:v>5.518425470868487E-3</c:v>
                </c:pt>
                <c:pt idx="140">
                  <c:v>5.4830261100974496E-3</c:v>
                </c:pt>
                <c:pt idx="141">
                  <c:v>5.4360459210147597E-3</c:v>
                </c:pt>
                <c:pt idx="142">
                  <c:v>5.549431395816388E-3</c:v>
                </c:pt>
                <c:pt idx="143">
                  <c:v>5.5820724741696606E-3</c:v>
                </c:pt>
                <c:pt idx="144">
                  <c:v>5.5115394262474898E-3</c:v>
                </c:pt>
                <c:pt idx="145">
                  <c:v>5.5507089448471672E-3</c:v>
                </c:pt>
                <c:pt idx="146">
                  <c:v>5.5578771846725309E-3</c:v>
                </c:pt>
                <c:pt idx="147">
                  <c:v>5.558930986855338E-3</c:v>
                </c:pt>
                <c:pt idx="148">
                  <c:v>5.5732179097314743E-3</c:v>
                </c:pt>
                <c:pt idx="149">
                  <c:v>5.5383400867199768E-3</c:v>
                </c:pt>
                <c:pt idx="150">
                  <c:v>5.5416185261291774E-3</c:v>
                </c:pt>
                <c:pt idx="151">
                  <c:v>5.5131595869634615E-3</c:v>
                </c:pt>
                <c:pt idx="152">
                  <c:v>5.6244550025380058E-3</c:v>
                </c:pt>
                <c:pt idx="153">
                  <c:v>5.2092970098966693E-3</c:v>
                </c:pt>
                <c:pt idx="154">
                  <c:v>5.5160741778752321E-3</c:v>
                </c:pt>
                <c:pt idx="155">
                  <c:v>5.5255761821797244E-3</c:v>
                </c:pt>
                <c:pt idx="156">
                  <c:v>5.5479375408759701E-3</c:v>
                </c:pt>
                <c:pt idx="157">
                  <c:v>5.1599930092461593E-3</c:v>
                </c:pt>
                <c:pt idx="158">
                  <c:v>5.5619570699813707E-3</c:v>
                </c:pt>
                <c:pt idx="159">
                  <c:v>5.5438775679259944E-3</c:v>
                </c:pt>
                <c:pt idx="160">
                  <c:v>5.5508038887545387E-3</c:v>
                </c:pt>
                <c:pt idx="161">
                  <c:v>4.6901554645247439E-3</c:v>
                </c:pt>
                <c:pt idx="162">
                  <c:v>5.5295710193478675E-3</c:v>
                </c:pt>
                <c:pt idx="163">
                  <c:v>5.5803643399628929E-3</c:v>
                </c:pt>
                <c:pt idx="164">
                  <c:v>5.595185464055648E-3</c:v>
                </c:pt>
                <c:pt idx="165">
                  <c:v>5.1009864893851262E-3</c:v>
                </c:pt>
                <c:pt idx="166">
                  <c:v>5.6471251160901239E-3</c:v>
                </c:pt>
                <c:pt idx="167">
                  <c:v>5.7059723277642933E-3</c:v>
                </c:pt>
                <c:pt idx="168">
                  <c:v>5.1516770546501528E-3</c:v>
                </c:pt>
                <c:pt idx="169">
                  <c:v>5.5681237274720369E-3</c:v>
                </c:pt>
                <c:pt idx="170">
                  <c:v>5.6338259507877266E-3</c:v>
                </c:pt>
                <c:pt idx="171">
                  <c:v>5.638215022038191E-3</c:v>
                </c:pt>
                <c:pt idx="172">
                  <c:v>5.6713132617307073E-3</c:v>
                </c:pt>
                <c:pt idx="173">
                  <c:v>5.5814452171028739E-3</c:v>
                </c:pt>
                <c:pt idx="174">
                  <c:v>5.7128526908884602E-3</c:v>
                </c:pt>
                <c:pt idx="175">
                  <c:v>5.2060650107016802E-3</c:v>
                </c:pt>
                <c:pt idx="176">
                  <c:v>5.7142809266390012E-3</c:v>
                </c:pt>
                <c:pt idx="177">
                  <c:v>5.6852984209878089E-3</c:v>
                </c:pt>
                <c:pt idx="178">
                  <c:v>5.7263748661036595E-3</c:v>
                </c:pt>
                <c:pt idx="179">
                  <c:v>5.7460261308957617E-3</c:v>
                </c:pt>
                <c:pt idx="180">
                  <c:v>5.7598108102631471E-3</c:v>
                </c:pt>
              </c:numCache>
            </c:numRef>
          </c:val>
          <c:smooth val="0"/>
          <c:extLst>
            <c:ext xmlns:c16="http://schemas.microsoft.com/office/drawing/2014/chart" uri="{C3380CC4-5D6E-409C-BE32-E72D297353CC}">
              <c16:uniqueId val="{00000008-1ECB-4F5E-9CD2-70A6BB605D24}"/>
            </c:ext>
          </c:extLst>
        </c:ser>
        <c:dLbls>
          <c:showLegendKey val="0"/>
          <c:showVal val="0"/>
          <c:showCatName val="0"/>
          <c:showSerName val="0"/>
          <c:showPercent val="0"/>
          <c:showBubbleSize val="0"/>
        </c:dLbls>
        <c:smooth val="0"/>
        <c:axId val="1382363503"/>
        <c:axId val="1382364463"/>
      </c:lineChart>
      <c:catAx>
        <c:axId val="1382363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64463"/>
        <c:crosses val="autoZero"/>
        <c:auto val="1"/>
        <c:lblAlgn val="ctr"/>
        <c:lblOffset val="100"/>
        <c:noMultiLvlLbl val="0"/>
      </c:catAx>
      <c:valAx>
        <c:axId val="1382364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compounded over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6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230718</xdr:colOff>
      <xdr:row>23</xdr:row>
      <xdr:rowOff>30239</xdr:rowOff>
    </xdr:from>
    <xdr:to>
      <xdr:col>20</xdr:col>
      <xdr:colOff>308429</xdr:colOff>
      <xdr:row>42</xdr:row>
      <xdr:rowOff>151191</xdr:rowOff>
    </xdr:to>
    <xdr:graphicFrame macro="">
      <xdr:nvGraphicFramePr>
        <xdr:cNvPr id="2" name="Chart 1">
          <a:extLst>
            <a:ext uri="{FF2B5EF4-FFF2-40B4-BE49-F238E27FC236}">
              <a16:creationId xmlns:a16="http://schemas.microsoft.com/office/drawing/2014/main" id="{882F5A36-194F-42D1-BB24-1A6FC3B38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212966</xdr:colOff>
      <xdr:row>2</xdr:row>
      <xdr:rowOff>46266</xdr:rowOff>
    </xdr:from>
    <xdr:to>
      <xdr:col>20</xdr:col>
      <xdr:colOff>317500</xdr:colOff>
      <xdr:row>23</xdr:row>
      <xdr:rowOff>15119</xdr:rowOff>
    </xdr:to>
    <xdr:graphicFrame macro="">
      <xdr:nvGraphicFramePr>
        <xdr:cNvPr id="3" name="Chart 2">
          <a:extLst>
            <a:ext uri="{FF2B5EF4-FFF2-40B4-BE49-F238E27FC236}">
              <a16:creationId xmlns:a16="http://schemas.microsoft.com/office/drawing/2014/main" id="{5F072EE4-792C-475D-9BCF-8B70BF801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348002</xdr:colOff>
      <xdr:row>2</xdr:row>
      <xdr:rowOff>58738</xdr:rowOff>
    </xdr:from>
    <xdr:to>
      <xdr:col>4</xdr:col>
      <xdr:colOff>217465</xdr:colOff>
      <xdr:row>11</xdr:row>
      <xdr:rowOff>161132</xdr:rowOff>
    </xdr:to>
    <mc:AlternateContent xmlns:mc="http://schemas.openxmlformats.org/markup-compatibility/2006">
      <mc:Choice xmlns:a14="http://schemas.microsoft.com/office/drawing/2010/main" Requires="a14">
        <xdr:graphicFrame macro="">
          <xdr:nvGraphicFramePr>
            <xdr:cNvPr id="4" name="Client">
              <a:extLst>
                <a:ext uri="{FF2B5EF4-FFF2-40B4-BE49-F238E27FC236}">
                  <a16:creationId xmlns:a16="http://schemas.microsoft.com/office/drawing/2014/main" id="{64989F9A-CCF0-4D88-927B-A28673979AD0}"/>
                </a:ext>
              </a:extLst>
            </xdr:cNvPr>
            <xdr:cNvGraphicFramePr/>
          </xdr:nvGraphicFramePr>
          <xdr:xfrm>
            <a:off x="0" y="0"/>
            <a:ext cx="0" cy="0"/>
          </xdr:xfrm>
          <a:graphic>
            <a:graphicData uri="http://schemas.microsoft.com/office/drawing/2010/slicer">
              <sle:slicer xmlns:sle="http://schemas.microsoft.com/office/drawing/2010/slicer" name="Client"/>
            </a:graphicData>
          </a:graphic>
        </xdr:graphicFrame>
      </mc:Choice>
      <mc:Fallback>
        <xdr:sp macro="" textlink="">
          <xdr:nvSpPr>
            <xdr:cNvPr id="0" name=""/>
            <xdr:cNvSpPr>
              <a:spLocks noTextEdit="1"/>
            </xdr:cNvSpPr>
          </xdr:nvSpPr>
          <xdr:spPr>
            <a:xfrm>
              <a:off x="952764" y="421595"/>
              <a:ext cx="1683749" cy="1735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342786</xdr:colOff>
      <xdr:row>11</xdr:row>
      <xdr:rowOff>159658</xdr:rowOff>
    </xdr:from>
    <xdr:to>
      <xdr:col>4</xdr:col>
      <xdr:colOff>226165</xdr:colOff>
      <xdr:row>22</xdr:row>
      <xdr:rowOff>159656</xdr:rowOff>
    </xdr:to>
    <mc:AlternateContent xmlns:mc="http://schemas.openxmlformats.org/markup-compatibility/2006">
      <mc:Choice xmlns:a14="http://schemas.microsoft.com/office/drawing/2010/main" Requires="a14">
        <xdr:graphicFrame macro="">
          <xdr:nvGraphicFramePr>
            <xdr:cNvPr id="5" name="Months (Date)">
              <a:extLst>
                <a:ext uri="{FF2B5EF4-FFF2-40B4-BE49-F238E27FC236}">
                  <a16:creationId xmlns:a16="http://schemas.microsoft.com/office/drawing/2014/main" id="{163E5B0A-4A44-46ED-A45D-959C12632C11}"/>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947548" y="2155372"/>
              <a:ext cx="1697665" cy="1995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320222</xdr:colOff>
      <xdr:row>2</xdr:row>
      <xdr:rowOff>53823</xdr:rowOff>
    </xdr:from>
    <xdr:to>
      <xdr:col>37</xdr:col>
      <xdr:colOff>181429</xdr:colOff>
      <xdr:row>23</xdr:row>
      <xdr:rowOff>15118</xdr:rowOff>
    </xdr:to>
    <xdr:graphicFrame macro="">
      <xdr:nvGraphicFramePr>
        <xdr:cNvPr id="6" name="Chart 5">
          <a:extLst>
            <a:ext uri="{FF2B5EF4-FFF2-40B4-BE49-F238E27FC236}">
              <a16:creationId xmlns:a16="http://schemas.microsoft.com/office/drawing/2014/main" id="{BD74A42F-EE7F-47DA-8B21-4B71F35E5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183916</xdr:colOff>
      <xdr:row>23</xdr:row>
      <xdr:rowOff>48381</xdr:rowOff>
    </xdr:from>
    <xdr:to>
      <xdr:col>54</xdr:col>
      <xdr:colOff>272143</xdr:colOff>
      <xdr:row>42</xdr:row>
      <xdr:rowOff>105833</xdr:rowOff>
    </xdr:to>
    <xdr:graphicFrame macro="">
      <xdr:nvGraphicFramePr>
        <xdr:cNvPr id="7" name="Chart 6">
          <a:extLst>
            <a:ext uri="{FF2B5EF4-FFF2-40B4-BE49-F238E27FC236}">
              <a16:creationId xmlns:a16="http://schemas.microsoft.com/office/drawing/2014/main" id="{E51F69A2-D133-465E-AC02-DC2B32847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232834</xdr:colOff>
      <xdr:row>2</xdr:row>
      <xdr:rowOff>58962</xdr:rowOff>
    </xdr:from>
    <xdr:to>
      <xdr:col>54</xdr:col>
      <xdr:colOff>181428</xdr:colOff>
      <xdr:row>23</xdr:row>
      <xdr:rowOff>75595</xdr:rowOff>
    </xdr:to>
    <xdr:graphicFrame macro="">
      <xdr:nvGraphicFramePr>
        <xdr:cNvPr id="8" name="Chart 7">
          <a:extLst>
            <a:ext uri="{FF2B5EF4-FFF2-40B4-BE49-F238E27FC236}">
              <a16:creationId xmlns:a16="http://schemas.microsoft.com/office/drawing/2014/main" id="{DFB99562-9468-4439-A5D3-4C5EE0637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341690</xdr:colOff>
      <xdr:row>23</xdr:row>
      <xdr:rowOff>24796</xdr:rowOff>
    </xdr:from>
    <xdr:to>
      <xdr:col>37</xdr:col>
      <xdr:colOff>211667</xdr:colOff>
      <xdr:row>43</xdr:row>
      <xdr:rowOff>0</xdr:rowOff>
    </xdr:to>
    <xdr:graphicFrame macro="">
      <xdr:nvGraphicFramePr>
        <xdr:cNvPr id="10" name="Chart 9">
          <a:extLst>
            <a:ext uri="{FF2B5EF4-FFF2-40B4-BE49-F238E27FC236}">
              <a16:creationId xmlns:a16="http://schemas.microsoft.com/office/drawing/2014/main" id="{0B7F6BC3-EEDC-41AC-8706-D63F3B3B5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2.04019699074" createdVersion="8" refreshedVersion="8" minRefreshableVersion="3" recordCount="905" xr:uid="{2B4F5E37-D403-4D2B-B794-7B37B3F0DB91}">
  <cacheSource type="worksheet">
    <worksheetSource name="ClientPortfolioValue"/>
  </cacheSource>
  <cacheFields count="27">
    <cacheField name="Date" numFmtId="14">
      <sharedItems containsSemiMixedTypes="0" containsNonDate="0" containsDate="1" containsString="0" minDate="2025-01-01T00:00:00" maxDate="2025-07-01T00:00:00" count="181">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sharedItems>
      <fieldGroup par="26"/>
    </cacheField>
    <cacheField name="Client" numFmtId="0">
      <sharedItems count="5">
        <s v="Client_A"/>
        <s v="Client_B"/>
        <s v="Client_C"/>
        <s v="Client_D"/>
        <s v="Client_E"/>
      </sharedItems>
    </cacheField>
    <cacheField name="TCS" numFmtId="2">
      <sharedItems containsSemiMixedTypes="0" containsString="0" containsNumber="1" minValue="116302.97457172685" maxValue="2825418.1999999997"/>
    </cacheField>
    <cacheField name="HDFC" numFmtId="2">
      <sharedItems containsSemiMixedTypes="0" containsString="0" containsNumber="1" minValue="1380587.8429247146" maxValue="12503004.269385738"/>
    </cacheField>
    <cacheField name="INFY" numFmtId="2">
      <sharedItems containsSemiMixedTypes="0" containsString="0" containsNumber="1" minValue="1105197.5483014786" maxValue="19015827.86794389"/>
    </cacheField>
    <cacheField name="Nippon_MF" numFmtId="2">
      <sharedItems containsSemiMixedTypes="0" containsString="0" containsNumber="1" minValue="271391.02101307135" maxValue="10376885.616404666"/>
    </cacheField>
    <cacheField name="SBI_MF" numFmtId="2">
      <sharedItems containsSemiMixedTypes="0" containsString="0" containsNumber="1" minValue="759935.08906811697" maxValue="15311567.496969065"/>
    </cacheField>
    <cacheField name="Bond_India" numFmtId="2">
      <sharedItems containsSemiMixedTypes="0" containsString="0" containsNumber="1" minValue="349992.34394624404" maxValue="14359198.661063392"/>
    </cacheField>
    <cacheField name="Gold" numFmtId="2">
      <sharedItems containsSemiMixedTypes="0" containsString="0" containsNumber="1" minValue="1993719.8221616526" maxValue="24741896.652343251"/>
    </cacheField>
    <cacheField name="Cash" numFmtId="2">
      <sharedItems containsSemiMixedTypes="0" containsString="0" containsNumber="1" minValue="627877.66389044374" maxValue="6422228.4916400369"/>
    </cacheField>
    <cacheField name="TCS %" numFmtId="9">
      <sharedItems containsSemiMixedTypes="0" containsString="0" containsNumber="1" minValue="2.289979668373735E-3" maxValue="8.2393927924786739E-2"/>
    </cacheField>
    <cacheField name="HDFC %" numFmtId="9">
      <sharedItems containsSemiMixedTypes="0" containsString="0" containsNumber="1" minValue="2.8739468276760466E-2" maxValue="0.30873580178999649"/>
    </cacheField>
    <cacheField name="INFY %" numFmtId="9">
      <sharedItems containsSemiMixedTypes="0" containsString="0" containsNumber="1" minValue="2.7366594803465052E-2" maxValue="0.39894479056780702"/>
    </cacheField>
    <cacheField name="Nippon_MF %" numFmtId="9">
      <sharedItems containsSemiMixedTypes="0" containsString="0" containsNumber="1" minValue="6.2402209905788372E-3" maxValue="0.21495615383686609"/>
    </cacheField>
    <cacheField name="SBI_MF %" numFmtId="9">
      <sharedItems containsSemiMixedTypes="0" containsString="0" containsNumber="1" minValue="2.0293713118077188E-2" maxValue="0.34388617830299945"/>
    </cacheField>
    <cacheField name="Bond_India %" numFmtId="9">
      <sharedItems containsSemiMixedTypes="0" containsString="0" containsNumber="1" minValue="6.7554721647498572E-3" maxValue="0.35810535912853542"/>
    </cacheField>
    <cacheField name="Gold %" numFmtId="9">
      <sharedItems containsSemiMixedTypes="0" containsString="0" containsNumber="1" minValue="4.0515870355034289E-2" maxValue="0.52222000425805881"/>
    </cacheField>
    <cacheField name="Cash %" numFmtId="9">
      <sharedItems containsSemiMixedTypes="0" containsString="0" containsNumber="1" minValue="1.2196154994956198E-2" maxValue="0.16030261421962003"/>
    </cacheField>
    <cacheField name="TotalPortfolioValue" numFmtId="2">
      <sharedItems containsSemiMixedTypes="0" containsString="0" containsNumber="1" minValue="29603456.712705635" maxValue="52934734.606544346"/>
    </cacheField>
    <cacheField name="DailyReturn_per_Client" numFmtId="2">
      <sharedItems containsSemiMixedTypes="0" containsString="0" containsNumber="1" minValue="-0.23592068192718921" maxValue="0.31352565833358093"/>
    </cacheField>
    <cacheField name="RollingVolatility_perClient(5day)" numFmtId="2">
      <sharedItems containsSemiMixedTypes="0" containsString="0" containsNumber="1" minValue="0" maxValue="3834722.3583123838"/>
    </cacheField>
    <cacheField name="Running Max" numFmtId="2">
      <sharedItems containsSemiMixedTypes="0" containsString="0" containsNumber="1" minValue="0" maxValue="52934734.606544346"/>
    </cacheField>
    <cacheField name="Drawdown %" numFmtId="9">
      <sharedItems containsSemiMixedTypes="0" containsString="0" containsNumber="1" minValue="-0.26265918138697669" maxValue="0"/>
    </cacheField>
    <cacheField name="Cumulative_Returns" numFmtId="2">
      <sharedItems containsSemiMixedTypes="0" containsString="0" containsNumber="1" minValue="0.79044022849441542" maxValue="1.1612360007096696"/>
    </cacheField>
    <cacheField name="Cumulative_Returns%" numFmtId="10">
      <sharedItems containsSemiMixedTypes="0" containsString="0" containsNumber="1" minValue="-0.20955977150558458" maxValue="0.16123600070966959"/>
    </cacheField>
    <cacheField name="Days (Date)" numFmtId="0" databaseField="0">
      <fieldGroup base="0">
        <rangePr groupBy="days" startDate="2025-01-01T00:00:00" endDate="2025-07-01T00:00:00"/>
        <groupItems count="368">
          <s v="&lt;01-01-202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25"/>
        </groupItems>
      </fieldGroup>
    </cacheField>
    <cacheField name="Months (Date)" numFmtId="0" databaseField="0">
      <fieldGroup base="0">
        <rangePr groupBy="months" startDate="2025-01-01T00:00:00" endDate="2025-07-01T00:00:00"/>
        <groupItems count="14">
          <s v="&lt;01-01-2025"/>
          <s v="Jan"/>
          <s v="Feb"/>
          <s v="Mar"/>
          <s v="Apr"/>
          <s v="May"/>
          <s v="Jun"/>
          <s v="Jul"/>
          <s v="Aug"/>
          <s v="Sep"/>
          <s v="Oct"/>
          <s v="Nov"/>
          <s v="Dec"/>
          <s v="&gt;01-07-2025"/>
        </groupItems>
      </fieldGroup>
    </cacheField>
  </cacheFields>
  <extLst>
    <ext xmlns:x14="http://schemas.microsoft.com/office/spreadsheetml/2009/9/main" uri="{725AE2AE-9491-48be-B2B4-4EB974FC3084}">
      <x14:pivotCacheDefinition pivotCacheId="17541939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2.040199421295" createdVersion="8" refreshedVersion="8" minRefreshableVersion="3" recordCount="5" xr:uid="{B0FF64EC-0458-4156-93EC-75C223AB3495}">
  <cacheSource type="worksheet">
    <worksheetSource ref="AF1:AH6" sheet="RowWiseApproach"/>
  </cacheSource>
  <cacheFields count="3">
    <cacheField name="Client" numFmtId="0">
      <sharedItems count="5">
        <s v="Client_A"/>
        <s v="Client_B"/>
        <s v="Client_C"/>
        <s v="Client_D"/>
        <s v="Client_E"/>
      </sharedItems>
    </cacheField>
    <cacheField name="Annual Volatility" numFmtId="0">
      <sharedItems containsSemiMixedTypes="0" containsString="0" containsNumber="1" minValue="3.667249553746383E-2" maxValue="4.4850511051625776E-2"/>
    </cacheField>
    <cacheField name="Max Drawdown" numFmtId="0">
      <sharedItems containsSemiMixedTypes="0" containsString="0" containsNumber="1" minValue="-0.26265918138697669" maxValue="-0.1380712852333076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5">
  <r>
    <x v="0"/>
    <x v="0"/>
    <n v="1781964.8"/>
    <n v="9815300.6100000013"/>
    <n v="2374875.2000000002"/>
    <n v="412457.36000000004"/>
    <n v="10270680.66"/>
    <n v="13757526.18"/>
    <n v="2867781.34"/>
    <n v="1151772.74"/>
    <n v="4.1995421574829155E-2"/>
    <n v="0.23131640254657546"/>
    <n v="5.5968493435788802E-2"/>
    <n v="9.7203495348735722E-3"/>
    <n v="0.24204830767540669"/>
    <n v="0.32422251649182349"/>
    <n v="6.7584772919043329E-2"/>
    <n v="2.7143735821659378E-2"/>
    <n v="42432358.890000008"/>
    <n v="0"/>
    <n v="0"/>
    <n v="0"/>
    <n v="0"/>
    <n v="1"/>
    <n v="0"/>
  </r>
  <r>
    <x v="0"/>
    <x v="1"/>
    <n v="214366.9"/>
    <n v="2538241.73"/>
    <n v="12748383.68"/>
    <n v="5676063.1200000001"/>
    <n v="7849946.5200000005"/>
    <n v="1555971.3199999998"/>
    <n v="13320493.469999999"/>
    <n v="4668100.1099999994"/>
    <n v="4.4134236118429856E-3"/>
    <n v="5.2257769197330314E-2"/>
    <n v="0.26246597560605567"/>
    <n v="0.11685979036931152"/>
    <n v="0.16161608589326373"/>
    <n v="3.203461244734377E-2"/>
    <n v="0.27424467304373157"/>
    <n v="9.6107669831120554E-2"/>
    <n v="48571566.849999994"/>
    <n v="0"/>
    <n v="0"/>
    <n v="0"/>
    <n v="0"/>
    <n v="1"/>
    <n v="0"/>
  </r>
  <r>
    <x v="0"/>
    <x v="2"/>
    <n v="2825418.1999999997"/>
    <n v="8765229.9199999999"/>
    <n v="2098488.1399999997"/>
    <n v="2895460.61"/>
    <n v="1148478.75"/>
    <n v="12586095.74"/>
    <n v="4896174.82"/>
    <n v="2236513.7399999998"/>
    <n v="7.5441332046934553E-2"/>
    <n v="0.23403990986624409"/>
    <n v="5.6031613502841478E-2"/>
    <n v="7.7311530487001776E-2"/>
    <n v="3.0665466346751196E-2"/>
    <n v="0.33606063268646336"/>
    <n v="0.13073248779789839"/>
    <n v="5.9717027265865079E-2"/>
    <n v="37451859.920000002"/>
    <n v="0"/>
    <n v="0"/>
    <n v="0"/>
    <n v="0"/>
    <n v="1"/>
    <n v="0"/>
  </r>
  <r>
    <x v="0"/>
    <x v="3"/>
    <n v="203446.1"/>
    <n v="1862369.2300000002"/>
    <n v="3360953.76"/>
    <n v="2485517.09"/>
    <n v="9953677.4400000013"/>
    <n v="596453.70000000007"/>
    <n v="20249038.75"/>
    <n v="6414697"/>
    <n v="4.5083856291586169E-3"/>
    <n v="4.127028570574319E-2"/>
    <n v="7.4479066602164495E-2"/>
    <n v="5.5079303705424403E-2"/>
    <n v="0.22057447317877479"/>
    <n v="1.3217472782906555E-2"/>
    <n v="0.44872069459564945"/>
    <n v="0.14215031780017848"/>
    <n v="45126153.07"/>
    <n v="0"/>
    <n v="0"/>
    <n v="0"/>
    <n v="0"/>
    <n v="1"/>
    <n v="0"/>
  </r>
  <r>
    <x v="0"/>
    <x v="4"/>
    <n v="1019334.8"/>
    <n v="4256201.24"/>
    <n v="18335308.300000001"/>
    <n v="7936460.21"/>
    <n v="11862165.690000001"/>
    <n v="2572038.12"/>
    <n v="2965005.69"/>
    <n v="942184.68"/>
    <n v="2.0432178548426133E-2"/>
    <n v="8.5313935788038156E-2"/>
    <n v="0.36752428439217383"/>
    <n v="0.1590833277282396"/>
    <n v="0.23777260165069858"/>
    <n v="5.1555526311078834E-2"/>
    <n v="5.9432411858380017E-2"/>
    <n v="1.8885733722964961E-2"/>
    <n v="49888698.729999997"/>
    <n v="0"/>
    <n v="0"/>
    <n v="0"/>
    <n v="0"/>
    <n v="1"/>
    <n v="0"/>
  </r>
  <r>
    <x v="1"/>
    <x v="0"/>
    <n v="1740775.0151554781"/>
    <n v="9983772.8528280556"/>
    <n v="2394465.3922037361"/>
    <n v="412433.42476108647"/>
    <n v="10242178.438869804"/>
    <n v="13953788.211185295"/>
    <n v="2876398.9583508191"/>
    <n v="1151790.7703005041"/>
    <n v="4.0714547110089934E-2"/>
    <n v="0.23350794135599395"/>
    <n v="5.6003546216827835E-2"/>
    <n v="9.6463011911457151E-3"/>
    <n v="0.23955172433473085"/>
    <n v="0.32636162774761512"/>
    <n v="6.7275368659130363E-2"/>
    <n v="2.693894338446616E-2"/>
    <n v="42755603.06365478"/>
    <n v="7.61786952482981E-3"/>
    <n v="0"/>
    <n v="42755603.06365478"/>
    <n v="0"/>
    <n v="1.0076178695248299"/>
    <n v="7.6178695248299011E-3"/>
  </r>
  <r>
    <x v="1"/>
    <x v="1"/>
    <n v="209411.84898620492"/>
    <n v="2581808.7376836152"/>
    <n v="12853544.273945387"/>
    <n v="5675733.7334014298"/>
    <n v="7828162.0911992276"/>
    <n v="1578168.4859536586"/>
    <n v="13360521.252930284"/>
    <n v="4668173.1862630881"/>
    <n v="4.2951410112985608E-3"/>
    <n v="5.2954179270363881E-2"/>
    <n v="0.26363257580138866"/>
    <n v="0.1164121172969018"/>
    <n v="0.16055949175644516"/>
    <n v="3.2369019325191331E-2"/>
    <n v="0.27403092539222634"/>
    <n v="9.5746550146184412E-2"/>
    <n v="48755523.610362887"/>
    <n v="3.787334284088333E-3"/>
    <n v="0"/>
    <n v="48755523.610362887"/>
    <n v="0"/>
    <n v="1.0037873342840884"/>
    <n v="3.787334284088395E-3"/>
  </r>
  <r>
    <x v="1"/>
    <x v="2"/>
    <n v="2760109.18393313"/>
    <n v="8915678.4902680852"/>
    <n v="2115798.4331892421"/>
    <n v="2895292.5840458381"/>
    <n v="1145291.6004449257"/>
    <n v="12765646.386119504"/>
    <n v="4910887.7150834342"/>
    <n v="2236548.7512599588"/>
    <n v="7.3124670097668029E-2"/>
    <n v="0.23620661533711407"/>
    <n v="5.6054689184308226E-2"/>
    <n v="7.6706137669119837E-2"/>
    <n v="3.0342665766875124E-2"/>
    <n v="0.3382053456444325"/>
    <n v="0.13010610092621142"/>
    <n v="5.9253775374270908E-2"/>
    <n v="37745253.144344114"/>
    <n v="7.8338759402289248E-3"/>
    <n v="0"/>
    <n v="37745253.144344114"/>
    <n v="0"/>
    <n v="1.007833875940229"/>
    <n v="7.8338759402289959E-3"/>
  </r>
  <r>
    <x v="1"/>
    <x v="3"/>
    <n v="198743.48124655598"/>
    <n v="1894335.3952372009"/>
    <n v="3388678.0505843088"/>
    <n v="2485372.8534045545"/>
    <n v="9926054.9362103138"/>
    <n v="604962.58547391335"/>
    <n v="20309886.655481681"/>
    <n v="6414797.4181732517"/>
    <n v="4.3947597972129049E-3"/>
    <n v="4.1888916231158826E-2"/>
    <n v="7.4932903303281492E-2"/>
    <n v="5.495836456480474E-2"/>
    <n v="0.21949211569091262"/>
    <n v="1.3377370833916605E-2"/>
    <n v="0.44910692315352851"/>
    <n v="0.14184864642518419"/>
    <n v="45222831.375811785"/>
    <n v="2.1424007861210129E-3"/>
    <n v="0"/>
    <n v="45222831.375811785"/>
    <n v="0"/>
    <n v="1.002142400786121"/>
    <n v="2.1424007861210459E-3"/>
  </r>
  <r>
    <x v="1"/>
    <x v="4"/>
    <n v="995773.065729753"/>
    <n v="4329255.7288355026"/>
    <n v="18486555.074445982"/>
    <n v="7935999.6507042367"/>
    <n v="11829246.930204835"/>
    <n v="2608730.2853728016"/>
    <n v="2973915.4653332992"/>
    <n v="942199.42932712042"/>
    <n v="1.9875045159855397E-2"/>
    <n v="8.6409399973186446E-2"/>
    <n v="0.36898077443529059"/>
    <n v="0.15839788891131737"/>
    <n v="0.23610481648507303"/>
    <n v="5.2068723302602662E-2"/>
    <n v="5.9357604869313581E-2"/>
    <n v="1.8805746863360829E-2"/>
    <n v="50101675.629953533"/>
    <n v="4.269040992754246E-3"/>
    <n v="0"/>
    <n v="50101675.629953533"/>
    <n v="0"/>
    <n v="1.0042690409927542"/>
    <n v="4.2690409927541584E-3"/>
  </r>
  <r>
    <x v="2"/>
    <x v="0"/>
    <n v="1732970.1902280641"/>
    <n v="10158280.424205163"/>
    <n v="2382035.1439170646"/>
    <n v="413093.87698354071"/>
    <n v="6795990.4544575037"/>
    <n v="13901852.398899678"/>
    <n v="2874741.2511509839"/>
    <n v="1151870.3292515816"/>
    <n v="4.3971923740306701E-2"/>
    <n v="0.25775350012628639"/>
    <n v="6.0441124888170883E-2"/>
    <n v="1.048173393791464E-2"/>
    <n v="0.17243965054236182"/>
    <n v="0.35274189768548109"/>
    <n v="7.2942918338421786E-2"/>
    <n v="2.9227250741056792E-2"/>
    <n v="39410834.069093578"/>
    <n v="-7.822995712588808E-2"/>
    <n v="0"/>
    <n v="42755603.06365478"/>
    <n v="-7.822995712588808E-2"/>
    <n v="0.92879196679262377"/>
    <n v="-7.1208033207376231E-2"/>
  </r>
  <r>
    <x v="2"/>
    <x v="1"/>
    <n v="208472.94372571242"/>
    <n v="2626936.4843997015"/>
    <n v="12786818.420563217"/>
    <n v="5684822.5965566281"/>
    <n v="5194218.707012346"/>
    <n v="1572294.564047931"/>
    <n v="13352821.405796688"/>
    <n v="4668495.6362876268"/>
    <n v="4.5226918975762326E-3"/>
    <n v="5.6989766351040298E-2"/>
    <n v="0.27740213685737436"/>
    <n v="0.12332871900361554"/>
    <n v="0.11268537029606984"/>
    <n v="3.4109960546144881E-2"/>
    <n v="0.28968122242872496"/>
    <n v="0.10128013261945364"/>
    <n v="46094880.75838986"/>
    <n v="-5.4571106101453347E-2"/>
    <n v="0"/>
    <n v="48755523.610362887"/>
    <n v="-5.4571106101453347E-2"/>
    <n v="0.94900954916157643"/>
    <n v="-5.0990450838423573E-2"/>
  </r>
  <r>
    <x v="2"/>
    <x v="2"/>
    <n v="2747734.1390401395"/>
    <n v="9071516.7112944275"/>
    <n v="2104814.8124049436"/>
    <n v="2899928.9745684923"/>
    <n v="759935.08906811697"/>
    <n v="12718132.821746882"/>
    <n v="4908057.504795935"/>
    <n v="2236703.2389301779"/>
    <n v="7.3376962249244421E-2"/>
    <n v="0.24225063473592387"/>
    <n v="5.6208100644496835E-2"/>
    <n v="7.7441254548278507E-2"/>
    <n v="2.0293713118077188E-2"/>
    <n v="0.33963182197393976"/>
    <n v="0.13106739299470163"/>
    <n v="5.9730119735337622E-2"/>
    <n v="37446823.291849121"/>
    <n v="-7.9064207452456872E-3"/>
    <n v="0"/>
    <n v="37745253.144344114"/>
    <n v="-7.9064207452456872E-3"/>
    <n v="0.99986551727573381"/>
    <n v="-1.344827242661939E-4"/>
  </r>
  <r>
    <x v="2"/>
    <x v="3"/>
    <n v="197852.40798143586"/>
    <n v="1927446.7123784854"/>
    <n v="3371086.6042140652"/>
    <n v="2489352.817020765"/>
    <n v="6586233.0947975367"/>
    <n v="602710.92285703286"/>
    <n v="20298181.796098776"/>
    <n v="6415240.514755656"/>
    <n v="4.7233554393301394E-3"/>
    <n v="4.6014177971420628E-2"/>
    <n v="8.0478374819484055E-2"/>
    <n v="5.9428633134402269E-2"/>
    <n v="0.15723397167815634"/>
    <n v="1.4388593724305674E-2"/>
    <n v="0.48458104894083975"/>
    <n v="0.15315184429206108"/>
    <n v="41888104.870103754"/>
    <n v="-7.3739887668591839E-2"/>
    <n v="0"/>
    <n v="45222831.375811785"/>
    <n v="-7.3739887668591839E-2"/>
    <n v="0.92824453272421947"/>
    <n v="-7.1755467275780527E-2"/>
  </r>
  <r>
    <x v="2"/>
    <x v="4"/>
    <n v="991308.48278377089"/>
    <n v="4404927.3125390038"/>
    <n v="18390586.901220851"/>
    <n v="7948708.0014149956"/>
    <n v="7849057.6688257502"/>
    <n v="2599020.6262928164"/>
    <n v="2972201.5580659253"/>
    <n v="942264.51093763171"/>
    <n v="2.1504335733081383E-2"/>
    <n v="9.5555558591260983E-2"/>
    <n v="0.39894479056780702"/>
    <n v="0.17243036701012762"/>
    <n v="0.17026866432612087"/>
    <n v="5.6380241968730552E-2"/>
    <n v="6.4475611054544704E-2"/>
    <n v="2.0440430748326788E-2"/>
    <n v="46098075.062080748"/>
    <n v="-7.9909514353232777E-2"/>
    <n v="0"/>
    <n v="50101675.629953533"/>
    <n v="-7.9909514353232777E-2"/>
    <n v="0.92401838964703631"/>
    <n v="-7.5981610352963691E-2"/>
  </r>
  <r>
    <x v="3"/>
    <x v="0"/>
    <n v="1715006.366697751"/>
    <n v="10074141.216335978"/>
    <n v="2408425.8851220328"/>
    <n v="409131.6659145591"/>
    <n v="10145792.924502706"/>
    <n v="13860015.764598545"/>
    <n v="2882965.4808057952"/>
    <n v="1152040.503854047"/>
    <n v="4.0213507712184064E-2"/>
    <n v="0.2362186889584621"/>
    <n v="5.6472824116720881E-2"/>
    <n v="9.5933284692309318E-3"/>
    <n v="0.23789877981695959"/>
    <n v="0.32498996019115317"/>
    <n v="6.7599839188688143E-2"/>
    <n v="2.7013071546601326E-2"/>
    <n v="42647519.807831407"/>
    <n v="8.2126801301981953E-2"/>
    <n v="0"/>
    <n v="42755603.06365478"/>
    <n v="-2.5279319686465147E-3"/>
    <n v="1.0050706801002787"/>
    <n v="5.0706801002786683E-3"/>
  </r>
  <r>
    <x v="3"/>
    <x v="1"/>
    <n v="206311.9306897982"/>
    <n v="2605178.0424498827"/>
    <n v="12928484.515051266"/>
    <n v="5630296.3295934154"/>
    <n v="7754494.0298378095"/>
    <n v="1567562.8555818752"/>
    <n v="13391021.946362551"/>
    <n v="4669185.3488089433"/>
    <n v="4.23181954941774E-3"/>
    <n v="5.3436770878410499E-2"/>
    <n v="0.26518589270244203"/>
    <n v="0.11548725270964924"/>
    <n v="0.15905827317689619"/>
    <n v="3.2153463520083768E-2"/>
    <n v="0.27467334666410159"/>
    <n v="9.5773180798998922E-2"/>
    <n v="48752534.998375542"/>
    <n v="5.7656169107281073E-2"/>
    <n v="0"/>
    <n v="48755523.610362887"/>
    <n v="-6.1297915929051726E-5"/>
    <n v="1.0037258042124608"/>
    <n v="3.7258042124608259E-3"/>
  </r>
  <r>
    <x v="3"/>
    <x v="2"/>
    <n v="2719251.3575934269"/>
    <n v="8996378.971599659"/>
    <n v="2128134.2093250155"/>
    <n v="2872114.1573501937"/>
    <n v="1134513.6667594251"/>
    <n v="12679858.507174332"/>
    <n v="4922098.7657484822"/>
    <n v="2237033.6841850406"/>
    <n v="7.214900107345415E-2"/>
    <n v="0.23869796157924447"/>
    <n v="5.646508437856676E-2"/>
    <n v="7.6204859415841042E-2"/>
    <n v="3.0101677629873855E-2"/>
    <n v="0.33643051146805797"/>
    <n v="0.13059642616044309"/>
    <n v="5.935447829451871E-2"/>
    <n v="37689383.319735572"/>
    <n v="6.4774527333336506E-3"/>
    <n v="0"/>
    <n v="37745253.144344114"/>
    <n v="-1.4801814785792148E-3"/>
    <n v="1.0063420989035774"/>
    <n v="6.3420989035773978E-3"/>
  </r>
  <r>
    <x v="3"/>
    <x v="3"/>
    <n v="195801.4865275831"/>
    <n v="1911482.0182750267"/>
    <n v="3408435.1187305441"/>
    <n v="2465476.0620365874"/>
    <n v="9832644.3481822964"/>
    <n v="600897.10727725702"/>
    <n v="20356252.03410694"/>
    <n v="6416188.2872406272"/>
    <n v="4.3331206297124733E-3"/>
    <n v="4.2301426376276E-2"/>
    <n v="7.5429256385789664E-2"/>
    <n v="5.4561410007313883E-2"/>
    <n v="0.21759811340212903"/>
    <n v="1.3297956507142416E-2"/>
    <n v="0.45048736450828453"/>
    <n v="0.14199135218335202"/>
    <n v="45187176.462376863"/>
    <n v="7.8759151374921996E-2"/>
    <n v="0"/>
    <n v="45222831.375811785"/>
    <n v="-7.8842726893020999E-4"/>
    <n v="1.00135228438999"/>
    <n v="1.3522843899900217E-3"/>
  </r>
  <r>
    <x v="3"/>
    <x v="4"/>
    <n v="981032.66225942213"/>
    <n v="4368442.0926670227"/>
    <n v="18594337.555679917"/>
    <n v="7872467.5616939208"/>
    <n v="11717926.076272415"/>
    <n v="2591199.0588956596"/>
    <n v="2980704.6079261987"/>
    <n v="942403.71887145389"/>
    <n v="1.9601634432320936E-2"/>
    <n v="8.7284152947579033E-2"/>
    <n v="0.37152627154959256"/>
    <n v="0.15729673145563727"/>
    <n v="0.23413135167492916"/>
    <n v="5.1773746836183847E-2"/>
    <n v="5.9556306658272745E-2"/>
    <n v="1.882980444548453E-2"/>
    <n v="50048513.334266007"/>
    <n v="8.5696382481593059E-2"/>
    <n v="0"/>
    <n v="50101675.629953533"/>
    <n v="-1.0610881775727102E-3"/>
    <n v="1.0032034229862543"/>
    <n v="3.2034229862543118E-3"/>
  </r>
  <r>
    <x v="4"/>
    <x v="0"/>
    <n v="1693769.4677340444"/>
    <n v="10202385.819906848"/>
    <n v="2437771.5071569341"/>
    <n v="413205.44680652081"/>
    <n v="10418896.905399827"/>
    <n v="14115134.71752351"/>
    <n v="2883169.1248371955"/>
    <n v="1152192.7135078639"/>
    <n v="3.9102154206742255E-2"/>
    <n v="0.23553102780886762"/>
    <n v="5.627809404379959E-2"/>
    <n v="9.5392102690986854E-3"/>
    <n v="0.24052937617545003"/>
    <n v="0.32586026899630594"/>
    <n v="6.6560488821613514E-2"/>
    <n v="2.6599379678122499E-2"/>
    <n v="43316525.702872738"/>
    <n v="1.568686521644997E-2"/>
    <n v="0"/>
    <n v="43316525.702872738"/>
    <n v="0"/>
    <n v="1.0208370883920175"/>
    <n v="2.0837088392017478E-2"/>
  </r>
  <r>
    <x v="4"/>
    <x v="1"/>
    <n v="203757.17304449397"/>
    <n v="2638342.1621610248"/>
    <n v="13086012.476532856"/>
    <n v="5686357.9731044546"/>
    <n v="7963229.1385819558"/>
    <n v="1596416.718459981"/>
    <n v="13391967.847973891"/>
    <n v="4669802.2499362659"/>
    <n v="4.1383874786232828E-3"/>
    <n v="5.358575605005484E-2"/>
    <n v="0.2657820059476676"/>
    <n v="0.11549214333537323"/>
    <n v="0.16173628277282462"/>
    <n v="3.2423844813046117E-2"/>
    <n v="0.27199607860714947"/>
    <n v="9.484550099526079E-2"/>
    <n v="49235885.739794925"/>
    <n v="9.9143714564891416E-3"/>
    <n v="0"/>
    <n v="49235885.739794925"/>
    <n v="0"/>
    <n v="1.0136771146758865"/>
    <n v="1.3677114675886504E-2"/>
  </r>
  <r>
    <x v="4"/>
    <x v="2"/>
    <n v="2685578.9074734147"/>
    <n v="9110903.5777184647"/>
    <n v="2154064.5991834649"/>
    <n v="2900712.197415343"/>
    <n v="1165052.4527448858"/>
    <n v="12913254.506178141"/>
    <n v="4922446.4480368346"/>
    <n v="2237329.2450802587"/>
    <n v="7.0507359043871884E-2"/>
    <n v="0.23919824064028247"/>
    <n v="5.6552948668042821E-2"/>
    <n v="7.6155482088781937E-2"/>
    <n v="3.058736102001517E-2"/>
    <n v="0.33902540318525787"/>
    <n v="0.12923422138896906"/>
    <n v="5.873898396477864E-2"/>
    <n v="38089341.933830813"/>
    <n v="1.0611970238467858E-2"/>
    <n v="0"/>
    <n v="38089341.933830813"/>
    <n v="0"/>
    <n v="1.0170213713068594"/>
    <n v="1.7021371306859434E-2"/>
  </r>
  <r>
    <x v="4"/>
    <x v="3"/>
    <n v="193376.87955989208"/>
    <n v="1935815.3334829786"/>
    <n v="3449965.418393339"/>
    <n v="2490025.1500390084"/>
    <n v="10097319.010302486"/>
    <n v="611957.71813282149"/>
    <n v="20357689.938672926"/>
    <n v="6417036.005523758"/>
    <n v="4.2450791889122796E-3"/>
    <n v="4.2495718228821248E-2"/>
    <n v="7.5734888438680634E-2"/>
    <n v="5.4661932534830017E-2"/>
    <n v="0.22165999829968164"/>
    <n v="1.3433917124178756E-2"/>
    <n v="0.44689937126751289"/>
    <n v="0.14086909491738253"/>
    <n v="45553185.45410721"/>
    <n v="8.0998420433524704E-3"/>
    <n v="0"/>
    <n v="45553185.45410721"/>
    <n v="0"/>
    <n v="1.0094630797232991"/>
    <n v="9.4630797232990727E-3"/>
  </r>
  <r>
    <x v="4"/>
    <x v="4"/>
    <n v="968884.54903193854"/>
    <n v="4424052.7012902088"/>
    <n v="18820901.472497605"/>
    <n v="7950854.8159626098"/>
    <n v="12033348.664048621"/>
    <n v="2638894.8192723622"/>
    <n v="2980915.1559562786"/>
    <n v="942528.23093793518"/>
    <n v="1.9087417021409838E-2"/>
    <n v="8.7155625423682229E-2"/>
    <n v="0.37077936218857604"/>
    <n v="0.15663505182386847"/>
    <n v="0.23706182985806867"/>
    <n v="5.1987293988139685E-2"/>
    <n v="5.8725232788600118E-2"/>
    <n v="1.8568186907654986E-2"/>
    <n v="50760380.408997558"/>
    <n v="1.4223540866780696E-2"/>
    <n v="0"/>
    <n v="50760380.408997558"/>
    <n v="0"/>
    <n v="1.0174725278707937"/>
    <n v="1.7472527870793675E-2"/>
  </r>
  <r>
    <x v="5"/>
    <x v="0"/>
    <n v="1691056.2993431697"/>
    <n v="10255170.998183418"/>
    <n v="2395694.4996187682"/>
    <n v="408196.93123419106"/>
    <n v="10519768.839423828"/>
    <n v="13994997.346029729"/>
    <n v="2914106.4914299198"/>
    <n v="1152320.7511475815"/>
    <n v="3.9026196419786656E-2"/>
    <n v="0.23666883110222703"/>
    <n v="5.5287836448874764E-2"/>
    <n v="9.4203685722866071E-3"/>
    <n v="0.24277521994836457"/>
    <n v="0.3229765416637459"/>
    <n v="6.7251748133336772E-2"/>
    <n v="2.6593257711377719E-2"/>
    <n v="43331312.156410605"/>
    <n v="3.4135825295161749E-4"/>
    <n v="1382086.4030035019"/>
    <n v="43331312.156410605"/>
    <n v="0"/>
    <n v="1.0211855595570591"/>
    <n v="2.1185559557059142E-2"/>
  </r>
  <r>
    <x v="5"/>
    <x v="1"/>
    <n v="203430.78416345111"/>
    <n v="2651992.4361109207"/>
    <n v="12860142.150293065"/>
    <n v="5617432.9076721231"/>
    <n v="8040326.1990076825"/>
    <n v="1582829.2244542451"/>
    <n v="13535668.130812531"/>
    <n v="4670321.1826208942"/>
    <n v="4.1379559898522631E-3"/>
    <n v="5.3943792387050458E-2"/>
    <n v="0.26158628085708102"/>
    <n v="0.11426338566939111"/>
    <n v="0.16354710567707373"/>
    <n v="3.2196099018038327E-2"/>
    <n v="0.27532705656556672"/>
    <n v="9.4998323835946336E-2"/>
    <n v="49162143.015134916"/>
    <n v="-1.4977434355447487E-3"/>
    <n v="1115604.3479447067"/>
    <n v="49235885.739794925"/>
    <n v="-1.4977434355447487E-3"/>
    <n v="1.0121588864316187"/>
    <n v="1.2158886431618665E-2"/>
  </r>
  <r>
    <x v="5"/>
    <x v="2"/>
    <n v="2681277.0069245137"/>
    <n v="9158041.6371978614"/>
    <n v="2116884.4975572694"/>
    <n v="2865552.2973610624"/>
    <n v="1176332.0627856448"/>
    <n v="12803346.631768944"/>
    <n v="4975265.9406514307"/>
    <n v="2237577.8687284146"/>
    <n v="7.0533419336457528E-2"/>
    <n v="0.24091057709778818"/>
    <n v="5.5686563367921597E-2"/>
    <n v="7.5380947697063994E-2"/>
    <n v="3.0944479980660144E-2"/>
    <n v="0.33680362549500803"/>
    <n v="0.13087887525089337"/>
    <n v="5.8861511774207155E-2"/>
    <n v="38014277.942975141"/>
    <n v="-1.9707347789329989E-3"/>
    <n v="235891.24695228061"/>
    <n v="38089341.933830813"/>
    <n v="-1.9707347789329989E-3"/>
    <n v="1.015017091919507"/>
    <n v="1.5017091919506953E-2"/>
  </r>
  <r>
    <x v="5"/>
    <x v="3"/>
    <n v="193067.11837506579"/>
    <n v="1945830.8689951764"/>
    <n v="3390417.4991195402"/>
    <n v="2459843.2397184926"/>
    <n v="10195077.545229407"/>
    <n v="606749.1959902352"/>
    <n v="20576134.743449789"/>
    <n v="6417749.0998998098"/>
    <n v="4.2168323570952911E-3"/>
    <n v="4.249943045129842E-2"/>
    <n v="7.4051046779365901E-2"/>
    <n v="5.3726116875459959E-2"/>
    <n v="0.22267350980140377"/>
    <n v="1.3252177086533905E-2"/>
    <n v="0.4494090526672373"/>
    <n v="0.14017183398160549"/>
    <n v="45784869.310777515"/>
    <n v="5.0860078029826526E-3"/>
    <n v="1361790.5998961749"/>
    <n v="45784869.310777515"/>
    <n v="0"/>
    <n v="1.0145972168235946"/>
    <n v="1.4597216823594605E-2"/>
  </r>
  <r>
    <x v="5"/>
    <x v="4"/>
    <n v="967332.53916110471"/>
    <n v="4446941.8974708617"/>
    <n v="18496044.441882398"/>
    <n v="7854481.4973946959"/>
    <n v="12149851.127173927"/>
    <n v="2616434.5386175592"/>
    <n v="3012901.3700729529"/>
    <n v="942632.96957118786"/>
    <n v="1.916017613883586E-2"/>
    <n v="8.8081591991727992E-2"/>
    <n v="0.36635536904975463"/>
    <n v="0.15557550570956824"/>
    <n v="0.24065487123918117"/>
    <n v="5.1824315409798316E-2"/>
    <n v="5.9677224328254896E-2"/>
    <n v="1.8670946132878802E-2"/>
    <n v="50486620.381344691"/>
    <n v="-5.3931831370661217E-3"/>
    <n v="1667511.9280407152"/>
    <n v="50760380.408997558"/>
    <n v="-5.3931831370661217E-3"/>
    <n v="1.0119851121910528"/>
    <n v="1.1985112191052805E-2"/>
  </r>
  <r>
    <x v="6"/>
    <x v="0"/>
    <n v="1666206.5621953621"/>
    <n v="10357937.081906719"/>
    <n v="2423149.2724953829"/>
    <n v="407709.14198628988"/>
    <n v="10522180.212957976"/>
    <n v="13721536.675074169"/>
    <n v="2910701.150982637"/>
    <n v="1152237.5473596512"/>
    <n v="3.8603859376795634E-2"/>
    <n v="0.23998005746465237"/>
    <n v="5.6141246761833678E-2"/>
    <n v="9.4460955448015631E-3"/>
    <n v="0.24378535920728467"/>
    <n v="0.31791032652048784"/>
    <n v="6.7437195645395756E-2"/>
    <n v="2.6695859478748418E-2"/>
    <n v="43161657.644958191"/>
    <n v="-3.9152867293753236E-3"/>
    <n v="1467805.2517861407"/>
    <n v="43331312.156410605"/>
    <n v="-3.9152867293753236E-3"/>
    <n v="1.0171873252874957"/>
    <n v="1.7187325287495669E-2"/>
  </r>
  <r>
    <x v="6"/>
    <x v="1"/>
    <n v="200441.40911059352"/>
    <n v="2678567.7976306081"/>
    <n v="13007519.990812153"/>
    <n v="5610720.1590855923"/>
    <n v="8042169.2271291334"/>
    <n v="1551900.9197875694"/>
    <n v="13519850.741056046"/>
    <n v="4669983.9601827329"/>
    <n v="4.0673034620421515E-3"/>
    <n v="5.4352781318786916E-2"/>
    <n v="0.26394511656033182"/>
    <n v="0.11385123278098346"/>
    <n v="0.16318954693530155"/>
    <n v="3.1490758380748093E-2"/>
    <n v="0.27434119511228361"/>
    <n v="9.4762065449522342E-2"/>
    <n v="49281154.204794429"/>
    <n v="2.4207892976283621E-3"/>
    <n v="1169941.8309220162"/>
    <n v="49281154.204794429"/>
    <n v="0"/>
    <n v="1.0146091098313919"/>
    <n v="1.4609109831391853E-2"/>
  </r>
  <r>
    <x v="6"/>
    <x v="2"/>
    <n v="2641876.1727426983"/>
    <n v="9249813.4929569177"/>
    <n v="2141144.0945533426"/>
    <n v="2862128.0050820271"/>
    <n v="1176601.7052128569"/>
    <n v="12553170.681475291"/>
    <n v="4969451.9889672641"/>
    <n v="2237416.3035094584"/>
    <n v="6.9832521015159563E-2"/>
    <n v="0.2444996483172153"/>
    <n v="5.6596706356662203E-2"/>
    <n v="7.5654421704205055E-2"/>
    <n v="3.1101027426447724E-2"/>
    <n v="0.33181704898414455"/>
    <n v="0.13135716353166921"/>
    <n v="5.914146266449638E-2"/>
    <n v="37831602.444499858"/>
    <n v="-4.805444384589211E-3"/>
    <n v="232187.99425636386"/>
    <n v="38089341.933830813"/>
    <n v="-6.766708907145271E-3"/>
    <n v="1.0101394837348803"/>
    <n v="1.0139483734880272E-2"/>
  </r>
  <r>
    <x v="6"/>
    <x v="3"/>
    <n v="190230.03533686741"/>
    <n v="1965329.8532666198"/>
    <n v="3429271.844867731"/>
    <n v="2456903.7637155023"/>
    <n v="10197414.492033698"/>
    <n v="594893.38507903798"/>
    <n v="20552090.068316374"/>
    <n v="6417285.7037190441"/>
    <n v="4.1531841701404806E-3"/>
    <n v="4.2907928925299085E-2"/>
    <n v="7.4869341826026906E-2"/>
    <n v="5.3640182534541211E-2"/>
    <n v="0.22263435093032091"/>
    <n v="1.2987968936957419E-2"/>
    <n v="0.44870209367243108"/>
    <n v="0.14010494900428294"/>
    <n v="45803419.146334872"/>
    <n v="4.0515209143536735E-4"/>
    <n v="1436565.7867969864"/>
    <n v="45803419.146334872"/>
    <n v="0"/>
    <n v="1.0150082830079552"/>
    <n v="1.5008283007955203E-2"/>
  </r>
  <r>
    <x v="6"/>
    <x v="4"/>
    <n v="953117.77922554757"/>
    <n v="4491504.2751658894"/>
    <n v="18708009.99064016"/>
    <n v="7845095.5090907579"/>
    <n v="12152636.153147323"/>
    <n v="2565309.7025957331"/>
    <n v="3009380.5807917938"/>
    <n v="942564.90637470526"/>
    <n v="1.8811181578563995E-2"/>
    <n v="8.8646444670977029E-2"/>
    <n v="0.3692300999709317"/>
    <n v="0.15483450140086058"/>
    <n v="0.23985015316871777"/>
    <n v="5.0630161006954444E-2"/>
    <n v="5.9394553095292228E-2"/>
    <n v="1.8602905107702235E-2"/>
    <n v="50667618.897031911"/>
    <n v="3.5850788648570456E-3"/>
    <n v="1720345.7671446055"/>
    <n v="50760380.408997558"/>
    <n v="-1.8274392590880751E-3"/>
    <n v="1.015613158628319"/>
    <n v="1.5613158628319024E-2"/>
  </r>
  <r>
    <x v="7"/>
    <x v="0"/>
    <n v="1698923.4606016243"/>
    <n v="10455951.566221161"/>
    <n v="2417342.4969807127"/>
    <n v="407478.17386186443"/>
    <n v="10551597.010544283"/>
    <n v="13778034.826491335"/>
    <n v="2909325.6040191907"/>
    <n v="1152315.3129658473"/>
    <n v="3.9171905107311014E-2"/>
    <n v="0.24108180977947918"/>
    <n v="5.5736419620732267E-2"/>
    <n v="9.3951827318724309E-3"/>
    <n v="0.24328709704277071"/>
    <n v="0.31767874498443954"/>
    <n v="6.7080023985632092E-2"/>
    <n v="2.6568816747762795E-2"/>
    <n v="43370968.451686017"/>
    <n v="4.8494617247925986E-3"/>
    <n v="1502023.3237454558"/>
    <n v="43370968.451686017"/>
    <n v="0"/>
    <n v="1.0221201362884214"/>
    <n v="2.2120136288421355E-2"/>
  </r>
  <r>
    <x v="7"/>
    <x v="1"/>
    <n v="204377.18836334045"/>
    <n v="2703914.3931264081"/>
    <n v="12976349.088777116"/>
    <n v="5607541.6737921136"/>
    <n v="8064652.67252935"/>
    <n v="1558290.8406271113"/>
    <n v="13513461.493700016"/>
    <n v="4670299.1418346604"/>
    <n v="4.1456755497590418E-3"/>
    <n v="5.4847372536985094E-2"/>
    <n v="0.26321789419494118"/>
    <n v="0.11374580792239106"/>
    <n v="0.16358691334164993"/>
    <n v="3.1609047414413165E-2"/>
    <n v="0.27411291522146863"/>
    <n v="9.4734373818391893E-2"/>
    <n v="49298886.492750116"/>
    <n v="3.598188443800962E-4"/>
    <n v="1219704.3969435864"/>
    <n v="49298886.492750116"/>
    <n v="0"/>
    <n v="1.0149741853087888"/>
    <n v="1.4974185308788801E-2"/>
  </r>
  <r>
    <x v="7"/>
    <x v="2"/>
    <n v="2693750.8900236478"/>
    <n v="9337342.0898529757"/>
    <n v="2136013.1093339184"/>
    <n v="2860506.603280785"/>
    <n v="1179891.1237080207"/>
    <n v="12604858.109401338"/>
    <n v="4967103.5120062726"/>
    <n v="2237567.3088603551"/>
    <n v="7.0856421330619535E-2"/>
    <n v="0.24560943911964397"/>
    <n v="5.6185687178134776E-2"/>
    <n v="7.5242763483338762E-2"/>
    <n v="3.1035855206707593E-2"/>
    <n v="0.33155817797412473"/>
    <n v="0.13065468694338947"/>
    <n v="5.8856968764041118E-2"/>
    <n v="38017032.746467315"/>
    <n v="4.9014657055431099E-3"/>
    <n v="230903.41039457044"/>
    <n v="38089341.933830813"/>
    <n v="-1.898409993249927E-3"/>
    <n v="1.0150906477722217"/>
    <n v="1.5090647772221688E-2"/>
  </r>
  <r>
    <x v="7"/>
    <x v="3"/>
    <n v="193965.30855037321"/>
    <n v="1983927.2622441463"/>
    <n v="3421054.0218850723"/>
    <n v="2455511.9223370268"/>
    <n v="10225923.343996374"/>
    <n v="597342.84663302859"/>
    <n v="20542377.506421655"/>
    <n v="6417718.8124248199"/>
    <n v="4.2315560429177432E-3"/>
    <n v="4.3281447893958033E-2"/>
    <n v="7.4633871013569816E-2"/>
    <n v="5.3569560407877463E-2"/>
    <n v="0.22308921138577598"/>
    <n v="1.3031658863405628E-2"/>
    <n v="0.44815344724709438"/>
    <n v="0.14000924714540081"/>
    <n v="45837821.024492502"/>
    <n v="7.5107664010238748E-4"/>
    <n v="1494238.8138593705"/>
    <n v="45837821.024492502"/>
    <n v="0"/>
    <n v="1.0157706320188329"/>
    <n v="1.5770632018832886E-2"/>
  </r>
  <r>
    <x v="7"/>
    <x v="4"/>
    <n v="971832.78027021885"/>
    <n v="4534006.2204707609"/>
    <n v="18663178.574113362"/>
    <n v="7840651.2452539308"/>
    <n v="12186611.206855007"/>
    <n v="2575872.3137260494"/>
    <n v="3007958.3996385122"/>
    <n v="942628.52097526344"/>
    <n v="1.915970616775502E-2"/>
    <n v="8.9388039496711494E-2"/>
    <n v="0.36794500545343556"/>
    <n v="0.15457862409327019"/>
    <n v="0.24025932716438081"/>
    <n v="5.078338337478569E-2"/>
    <n v="5.9301970742209387E-2"/>
    <n v="1.8583943507451781E-2"/>
    <n v="50722739.261303104"/>
    <n v="1.087881480738434E-3"/>
    <n v="1774050.8278757622"/>
    <n v="50760380.408997558"/>
    <n v="-7.4154581567677724E-4"/>
    <n v="1.0167180253751851"/>
    <n v="1.6718025375185075E-2"/>
  </r>
  <r>
    <x v="8"/>
    <x v="0"/>
    <n v="1697786.6223424561"/>
    <n v="10715364.716524899"/>
    <n v="2419683.8104133303"/>
    <n v="271391.02101307135"/>
    <n v="10535275.523456728"/>
    <n v="13767181.22248625"/>
    <n v="2931662.2290040329"/>
    <n v="1152265.4313403261"/>
    <n v="3.9038003831950871E-2"/>
    <n v="0.24638340493418889"/>
    <n v="5.5636924346063009E-2"/>
    <n v="6.2402209905788372E-3"/>
    <n v="0.2422425296813327"/>
    <n v="0.31655525273079577"/>
    <n v="6.7409084170979183E-2"/>
    <n v="2.649457931411062E-2"/>
    <n v="43490610.576581098"/>
    <n v="2.7585762819282841E-3"/>
    <n v="268640.2483418276"/>
    <n v="43490610.576581098"/>
    <n v="0"/>
    <n v="1.0249397326536678"/>
    <n v="2.4939732653667779E-2"/>
  </r>
  <r>
    <x v="8"/>
    <x v="1"/>
    <n v="204240.42893160577"/>
    <n v="2770998.7657375601"/>
    <n v="12988917.312132239"/>
    <n v="3734768.0387408757"/>
    <n v="8052178.0561912945"/>
    <n v="1557063.3018727168"/>
    <n v="13617212.384014558"/>
    <n v="4670096.9731137874"/>
    <n v="4.2911732220919799E-3"/>
    <n v="5.8219794015242902E-2"/>
    <n v="0.27290235554907566"/>
    <n v="7.8468972487012609E-2"/>
    <n v="0.16917948632890714"/>
    <n v="3.2714523667279449E-2"/>
    <n v="0.28610308667825191"/>
    <n v="9.8120608052138278E-2"/>
    <n v="47595475.26073464"/>
    <n v="-3.4552732388103309E-2"/>
    <n v="202383.60424023541"/>
    <n v="49298886.492750116"/>
    <n v="-3.4552732388103309E-2"/>
    <n v="0.97990405390298108"/>
    <n v="-2.0095946097018924E-2"/>
  </r>
  <r>
    <x v="8"/>
    <x v="2"/>
    <n v="2691948.360867118"/>
    <n v="9569002.4329266436"/>
    <n v="2138081.9416120821"/>
    <n v="1905171.5097314066"/>
    <n v="1178066.0371622515"/>
    <n v="12594928.671699768"/>
    <n v="5005238.9232697291"/>
    <n v="2237470.4486578363"/>
    <n v="7.213169811022746E-2"/>
    <n v="0.25640476791522238"/>
    <n v="5.7290653635574909E-2"/>
    <n v="5.1049737129387561E-2"/>
    <n v="3.156669161332927E-2"/>
    <n v="0.33748552010643179"/>
    <n v="0.13411712803679365"/>
    <n v="5.9953803453033257E-2"/>
    <n v="37319908.325926825"/>
    <n v="-1.8337160219461596E-2"/>
    <n v="146718.64567524797"/>
    <n v="38089341.933830813"/>
    <n v="-2.0200758764503071E-2"/>
    <n v="0.99647676792674533"/>
    <n v="-3.5232320732546674E-3"/>
  </r>
  <r>
    <x v="8"/>
    <x v="3"/>
    <n v="193835.51625023433"/>
    <n v="2033148.685833642"/>
    <n v="3424367.4786025849"/>
    <n v="1635434.5593458142"/>
    <n v="10210105.617480608"/>
    <n v="596872.2916667891"/>
    <n v="20700093.570248991"/>
    <n v="6417441.001097573"/>
    <n v="4.2873246674117694E-3"/>
    <n v="4.4969924407647653E-2"/>
    <n v="7.5741409238657825E-2"/>
    <n v="3.6173138255887249E-2"/>
    <n v="0.22583084110444165"/>
    <n v="1.3201839110094066E-2"/>
    <n v="0.45785222181310636"/>
    <n v="0.14194330140275335"/>
    <n v="45211298.720526241"/>
    <n v="-1.3668239239197083E-2"/>
    <n v="244616.91703564415"/>
    <n v="45837821.024492502"/>
    <n v="-1.3668239239197083E-2"/>
    <n v="1.0018868360082489"/>
    <n v="1.8868360082489044E-3"/>
  </r>
  <r>
    <x v="8"/>
    <x v="4"/>
    <n v="971182.47629140771"/>
    <n v="4646495.3449373292"/>
    <n v="18681254.767596696"/>
    <n v="5222076.8702527564"/>
    <n v="12167760.636912374"/>
    <n v="2573843.1783367926"/>
    <n v="3031052.2873250307"/>
    <n v="942587.71630803391"/>
    <n v="2.0133870487307304E-2"/>
    <n v="9.6327866058791803E-2"/>
    <n v="0.38728660495139094"/>
    <n v="0.10826041649961171"/>
    <n v="0.25225343616130175"/>
    <n v="5.3359102405924314E-2"/>
    <n v="6.283763935516827E-2"/>
    <n v="1.9541064080503753E-2"/>
    <n v="48236253.277960427"/>
    <n v="-4.9021129764567802E-2"/>
    <n v="261769.49897779679"/>
    <n v="50760380.408997558"/>
    <n v="-4.9726324166587912E-2"/>
    <n v="0.96687735911929296"/>
    <n v="-3.3122640880707044E-2"/>
  </r>
  <r>
    <x v="9"/>
    <x v="0"/>
    <n v="1665165.5550349373"/>
    <n v="10603699.682353824"/>
    <n v="2393633.3408587212"/>
    <n v="406694.88917734969"/>
    <n v="10430911.073519692"/>
    <n v="13675403.261671916"/>
    <n v="2900318.0147650815"/>
    <n v="1152364.9778027846"/>
    <n v="3.8520361930586271E-2"/>
    <n v="0.2452959396934811"/>
    <n v="5.5372045344201079E-2"/>
    <n v="9.4080941556003352E-3"/>
    <n v="0.24129881176247869"/>
    <n v="0.31635381935057477"/>
    <n v="6.7093208422874404E-2"/>
    <n v="2.6657719340203338E-2"/>
    <n v="43228190.795184307"/>
    <n v="-6.0339410718252742E-3"/>
    <n v="105742.86840984873"/>
    <n v="43490610.576581098"/>
    <n v="-6.0339410718252742E-3"/>
    <n v="1.0187553067046631"/>
    <n v="1.8755306704663077E-2"/>
  </r>
  <r>
    <x v="9"/>
    <x v="1"/>
    <n v="200316.17797367205"/>
    <n v="2742122.1311058979"/>
    <n v="12849077.803544035"/>
    <n v="5596762.442430513"/>
    <n v="7972411.6436510235"/>
    <n v="1546683.2471327309"/>
    <n v="13471622.343634341"/>
    <n v="4670500.4319179542"/>
    <n v="4.0839599466939158E-3"/>
    <n v="5.5905204790056048E-2"/>
    <n v="0.26196146328493042"/>
    <n v="0.11410438176916077"/>
    <n v="0.16253809432958671"/>
    <n v="3.1533111780630931E-2"/>
    <n v="0.27465363319591962"/>
    <n v="9.522015090302148E-2"/>
    <n v="49049496.221390173"/>
    <n v="3.0549562803821234E-2"/>
    <n v="661306.31070627563"/>
    <n v="49298886.492750116"/>
    <n v="-5.0587404524160629E-3"/>
    <n v="1.0098396943394092"/>
    <n v="9.8396943394092329E-3"/>
  </r>
  <r>
    <x v="9"/>
    <x v="2"/>
    <n v="2640225.5898706941"/>
    <n v="9469283.6634844784"/>
    <n v="2115063.2156589129"/>
    <n v="2855007.9259134354"/>
    <n v="1166395.8901704431"/>
    <n v="12510965.451385461"/>
    <n v="4951724.8180034468"/>
    <n v="2237663.7481025313"/>
    <n v="6.9577889846453189E-2"/>
    <n v="0.24954412160477896"/>
    <n v="5.5738280850693593E-2"/>
    <n v="7.523805077189806E-2"/>
    <n v="3.0738041883613974E-2"/>
    <n v="0.32970159042050323"/>
    <n v="0.13049285078471864"/>
    <n v="5.8969173837340377E-2"/>
    <n v="37946330.302589402"/>
    <n v="1.6785196019021016E-2"/>
    <n v="280502.81709688861"/>
    <n v="38089341.933830813"/>
    <n v="-3.7546364410771973E-3"/>
    <n v="1.0132028258047963"/>
    <n v="1.3202825804796259E-2"/>
  </r>
  <r>
    <x v="9"/>
    <x v="3"/>
    <n v="190111.18402910841"/>
    <n v="2011961.2019276235"/>
    <n v="3387500.5208780994"/>
    <n v="2450791.7557004159"/>
    <n v="10108962.36268913"/>
    <n v="592893.28384300286"/>
    <n v="20478776.066065487"/>
    <n v="6417995.4163671117"/>
    <n v="4.1655430272786089E-3"/>
    <n v="4.4084260474446781E-2"/>
    <n v="7.4223824583018141E-2"/>
    <n v="5.3699515688180974E-2"/>
    <n v="0.2214983715869874"/>
    <n v="1.299093736670638E-2"/>
    <n v="0.44871228005259201"/>
    <n v="0.14062526722078969"/>
    <n v="45638991.79149998"/>
    <n v="9.4598713834239713E-3"/>
    <n v="235851.62660692027"/>
    <n v="45837821.024492502"/>
    <n v="-4.3376676410137836E-3"/>
    <n v="1.0113645566176326"/>
    <n v="1.1364556617632582E-2"/>
  </r>
  <r>
    <x v="9"/>
    <x v="4"/>
    <n v="952522.29337438475"/>
    <n v="4598074.1222170219"/>
    <n v="18480131.192495354"/>
    <n v="7825579.3655043403"/>
    <n v="12047224.477890287"/>
    <n v="2556684.8309201254"/>
    <n v="2998645.4324958995"/>
    <n v="942669.14830292272"/>
    <n v="1.8898677819126519E-2"/>
    <n v="9.1228858399104967E-2"/>
    <n v="0.36665813271930303"/>
    <n v="0.15526471580286921"/>
    <n v="0.23902497149518778"/>
    <n v="5.072633285404507E-2"/>
    <n v="5.9495126063428772E-2"/>
    <n v="1.8703184846934753E-2"/>
    <n v="50401530.863200329"/>
    <n v="4.4889008538091343E-2"/>
    <n v="973776.93836212554"/>
    <n v="50760380.408997558"/>
    <n v="-7.0694810185784338E-3"/>
    <n v="1.0102795251480861"/>
    <n v="1.0279525148086055E-2"/>
  </r>
  <r>
    <x v="10"/>
    <x v="0"/>
    <n v="1672322.5513185191"/>
    <n v="10478838.13988753"/>
    <n v="2380337.5499711246"/>
    <n v="408649.08723715076"/>
    <n v="10454307.588420592"/>
    <n v="13643334.598423326"/>
    <n v="2957494.1970726582"/>
    <n v="1152370.9155250627"/>
    <n v="3.8758133338697716E-2"/>
    <n v="0.24285997072764257"/>
    <n v="5.5167252322317138E-2"/>
    <n v="9.4709455418076991E-3"/>
    <n v="0.24229144500640667"/>
    <n v="0.31620107085994986"/>
    <n v="6.8543567954752999E-2"/>
    <n v="2.6707614248425368E-2"/>
    <n v="43147654.627855964"/>
    <n v="-1.8630473736438366E-3"/>
    <n v="114258.79762195081"/>
    <n v="43490610.576581098"/>
    <n v="-7.8857469274025253E-3"/>
    <n v="1.0168573173061213"/>
    <n v="1.6857317306121278E-2"/>
  </r>
  <r>
    <x v="10"/>
    <x v="1"/>
    <n v="201177.15070816316"/>
    <n v="2709832.8727170904"/>
    <n v="12777705.69794281"/>
    <n v="5623655.28666637"/>
    <n v="7990293.7487233514"/>
    <n v="1543056.2927200922"/>
    <n v="13737198.715320896"/>
    <n v="4670524.497326917"/>
    <n v="4.0845295942655907E-3"/>
    <n v="5.5018139610611236E-2"/>
    <n v="0.2594276580931103"/>
    <n v="0.1141779091983376"/>
    <n v="0.16222812167610437"/>
    <n v="3.132890127455823E-2"/>
    <n v="0.27890838744620261"/>
    <n v="9.4826353106810021E-2"/>
    <n v="49253444.262125693"/>
    <n v="4.1580048001916073E-3"/>
    <n v="647254.98033902363"/>
    <n v="49298886.492750116"/>
    <n v="-9.2176991930852548E-4"/>
    <n v="1.0140386126358967"/>
    <n v="1.4038612635896675E-2"/>
  </r>
  <r>
    <x v="10"/>
    <x v="2"/>
    <n v="2651573.461364544"/>
    <n v="9357780.1883114539"/>
    <n v="2103314.7837878228"/>
    <n v="2868726.4434016249"/>
    <n v="1169012.1140680851"/>
    <n v="12481627.381399643"/>
    <n v="5049341.9480870422"/>
    <n v="2237675.277979041"/>
    <n v="6.9927209399838472E-2"/>
    <n v="0.2467830758907085"/>
    <n v="5.5468549320906911E-2"/>
    <n v="7.5653960805357481E-2"/>
    <n v="3.0829149590793952E-2"/>
    <n v="0.32916507283970553"/>
    <n v="0.13316108223287418"/>
    <n v="5.9011899919815085E-2"/>
    <n v="37919051.598399252"/>
    <n v="-7.1887594854695193E-4"/>
    <n v="261756.18495242085"/>
    <n v="38089341.933830813"/>
    <n v="-4.4708132717911206E-3"/>
    <n v="1.0124744586623253"/>
    <n v="1.2474458662325327E-2"/>
  </r>
  <r>
    <x v="10"/>
    <x v="3"/>
    <n v="190928.29499651314"/>
    <n v="1988269.7935908632"/>
    <n v="3368684.147547896"/>
    <n v="2462567.9855508921"/>
    <n v="10131636.747206865"/>
    <n v="591502.95591642533"/>
    <n v="20882489.806361735"/>
    <n v="6418028.4859892353"/>
    <n v="4.1475397784579999E-3"/>
    <n v="4.3191230819796422E-2"/>
    <n v="7.3178003832647942E-2"/>
    <n v="5.3494421439294983E-2"/>
    <n v="0.22008977993908505"/>
    <n v="1.2849232424055671E-2"/>
    <n v="0.4536308101777724"/>
    <n v="0.13941898158888949"/>
    <n v="46034108.217160426"/>
    <n v="8.6574310726564869E-3"/>
    <n v="232139.83028626718"/>
    <n v="46034108.217160426"/>
    <n v="0"/>
    <n v="1.0201203755558776"/>
    <n v="2.0120375555877645E-2"/>
  </r>
  <r>
    <x v="10"/>
    <x v="4"/>
    <n v="956616.29981902696"/>
    <n v="4543930.5077736787"/>
    <n v="18377480.566889253"/>
    <n v="7863181.8346276227"/>
    <n v="12074246.380869308"/>
    <n v="2550689.4344183384"/>
    <n v="3057760.0182245462"/>
    <n v="942674.00553800934"/>
    <n v="1.8993076716691929E-2"/>
    <n v="9.0217175628085428E-2"/>
    <n v="0.3648745043676081"/>
    <n v="0.15611903733046797"/>
    <n v="0.23972734716257169"/>
    <n v="5.0642499105992625E-2"/>
    <n v="6.0710099355780374E-2"/>
    <n v="1.8716260332802003E-2"/>
    <n v="50366579.048159778"/>
    <n v="-6.9346733009791365E-4"/>
    <n v="940627.43284827098"/>
    <n v="50760380.408997558"/>
    <n v="-7.7580458945492158E-3"/>
    <n v="1.009578929303129"/>
    <n v="9.5789293031289802E-3"/>
  </r>
  <r>
    <x v="11"/>
    <x v="0"/>
    <n v="1672322.5513185191"/>
    <n v="10478838.13988753"/>
    <n v="2380337.5499711246"/>
    <n v="408649.08723715076"/>
    <n v="10454307.588420592"/>
    <n v="13643334.598423326"/>
    <n v="2957494.1970726582"/>
    <n v="1152370.9155250627"/>
    <n v="3.8758133338697716E-2"/>
    <n v="0.24285997072764257"/>
    <n v="5.5167252322317138E-2"/>
    <n v="9.4709455418076991E-3"/>
    <n v="0.24229144500640667"/>
    <n v="0.31620107085994986"/>
    <n v="6.8543567954752999E-2"/>
    <n v="2.6707614248425368E-2"/>
    <n v="43147654.627855964"/>
    <n v="0"/>
    <n v="131784.90800462716"/>
    <n v="43490610.576581098"/>
    <n v="-7.8857469274025253E-3"/>
    <n v="1.0168573173061213"/>
    <n v="1.6857317306121278E-2"/>
  </r>
  <r>
    <x v="11"/>
    <x v="1"/>
    <n v="201177.15070816316"/>
    <n v="2709832.8727170904"/>
    <n v="12777705.69794281"/>
    <n v="5623655.28666637"/>
    <n v="7990293.7487233514"/>
    <n v="1543056.2927200922"/>
    <n v="13737198.715320896"/>
    <n v="4670524.497326917"/>
    <n v="4.0845295942655907E-3"/>
    <n v="5.5018139610611236E-2"/>
    <n v="0.2594276580931103"/>
    <n v="0.1141779091983376"/>
    <n v="0.16222812167610437"/>
    <n v="3.132890127455823E-2"/>
    <n v="0.27890838744620261"/>
    <n v="9.4826353106810021E-2"/>
    <n v="49253444.262125693"/>
    <n v="0"/>
    <n v="656254.96553486073"/>
    <n v="49298886.492750116"/>
    <n v="-9.2176991930852548E-4"/>
    <n v="1.0140386126358967"/>
    <n v="1.4038612635896675E-2"/>
  </r>
  <r>
    <x v="11"/>
    <x v="2"/>
    <n v="2651573.461364544"/>
    <n v="9357780.1883114539"/>
    <n v="2103314.7837878228"/>
    <n v="2868726.4434016249"/>
    <n v="1169012.1140680851"/>
    <n v="12481627.381399643"/>
    <n v="5049341.9480870422"/>
    <n v="2237675.277979041"/>
    <n v="6.9927209399838472E-2"/>
    <n v="0.2467830758907085"/>
    <n v="5.5468549320906911E-2"/>
    <n v="7.5653960805357481E-2"/>
    <n v="3.0829149590793952E-2"/>
    <n v="0.32916507283970553"/>
    <n v="0.13316108223287418"/>
    <n v="5.9011899919815085E-2"/>
    <n v="37919051.598399252"/>
    <n v="0"/>
    <n v="250577.57153963944"/>
    <n v="38089341.933830813"/>
    <n v="-4.4708132717911206E-3"/>
    <n v="1.0124744586623253"/>
    <n v="1.2474458662325327E-2"/>
  </r>
  <r>
    <x v="11"/>
    <x v="3"/>
    <n v="190928.29499651314"/>
    <n v="1988269.7935908632"/>
    <n v="3368684.147547896"/>
    <n v="2462567.9855508921"/>
    <n v="10131636.747206865"/>
    <n v="591502.95591642533"/>
    <n v="20882489.806361735"/>
    <n v="6418028.4859892353"/>
    <n v="4.1475397784579999E-3"/>
    <n v="4.3191230819796422E-2"/>
    <n v="7.3178003832647942E-2"/>
    <n v="5.3494421439294983E-2"/>
    <n v="0.22008977993908505"/>
    <n v="1.2849232424055671E-2"/>
    <n v="0.4536308101777724"/>
    <n v="0.13941898158888949"/>
    <n v="46034108.217160426"/>
    <n v="0"/>
    <n v="277033.5455571402"/>
    <n v="46034108.217160426"/>
    <n v="0"/>
    <n v="1.0201203755558776"/>
    <n v="2.0120375555877645E-2"/>
  </r>
  <r>
    <x v="11"/>
    <x v="4"/>
    <n v="956616.29981902696"/>
    <n v="4543930.5077736787"/>
    <n v="18377480.566889253"/>
    <n v="7863181.8346276227"/>
    <n v="12074246.380869308"/>
    <n v="2550689.4344183384"/>
    <n v="3057760.0182245462"/>
    <n v="942674.00553800934"/>
    <n v="1.8993076716691929E-2"/>
    <n v="9.0217175628085428E-2"/>
    <n v="0.3648745043676081"/>
    <n v="0.15611903733046797"/>
    <n v="0.23972734716257169"/>
    <n v="5.0642499105992625E-2"/>
    <n v="6.0710099355780374E-2"/>
    <n v="1.8716260332802003E-2"/>
    <n v="50366579.048159778"/>
    <n v="0"/>
    <n v="932021.00568619452"/>
    <n v="50760380.408997558"/>
    <n v="-7.7580458945492158E-3"/>
    <n v="1.009578929303129"/>
    <n v="9.5789293031289802E-3"/>
  </r>
  <r>
    <x v="12"/>
    <x v="0"/>
    <n v="1645887.0762837073"/>
    <n v="10434802.451100398"/>
    <n v="2409576.1456605778"/>
    <n v="407158.48479805607"/>
    <n v="10483110.390448363"/>
    <n v="13483593.582075436"/>
    <n v="2966816.0752423597"/>
    <n v="1152666.4247132782"/>
    <n v="3.8291038192185739E-2"/>
    <n v="0.2427623528615187"/>
    <n v="5.6058020960220979E-2"/>
    <n v="9.472412364326414E-3"/>
    <n v="0.24388622167196916"/>
    <n v="0.31369150670101287"/>
    <n v="6.9022030297972728E-2"/>
    <n v="2.6816416950793478E-2"/>
    <n v="42983610.630322173"/>
    <n v="-3.8019215400849292E-3"/>
    <n v="134389.23777875394"/>
    <n v="43490610.576581098"/>
    <n v="-1.1657687476384503E-2"/>
    <n v="1.0129913055682622"/>
    <n v="1.2991305568262224E-2"/>
  </r>
  <r>
    <x v="12"/>
    <x v="1"/>
    <n v="197997.01447133065"/>
    <n v="2698445.2211993244"/>
    <n v="12934659.139586203"/>
    <n v="5603142.2485886216"/>
    <n v="8012307.9134149598"/>
    <n v="1524989.6405609052"/>
    <n v="13780497.698948301"/>
    <n v="4671722.1871368131"/>
    <n v="4.0061098186217423E-3"/>
    <n v="5.4598135858380969E-2"/>
    <n v="0.26170932485007131"/>
    <n v="0.11336940224649404"/>
    <n v="0.16211449191523075"/>
    <n v="3.0855394404101424E-2"/>
    <n v="0.27882333117323244"/>
    <n v="9.4523809733867301E-2"/>
    <n v="49423761.063906461"/>
    <n v="3.4579673428389219E-3"/>
    <n v="653085.73113386449"/>
    <n v="49423761.063906461"/>
    <n v="0"/>
    <n v="1.0175451250427694"/>
    <n v="1.7545125042769394E-2"/>
  </r>
  <r>
    <x v="12"/>
    <x v="2"/>
    <n v="2609658.3391977074"/>
    <n v="9318455.5713443942"/>
    <n v="2129150.6029856368"/>
    <n v="2858262.3783463459"/>
    <n v="1172232.8749080345"/>
    <n v="12335488.046532722"/>
    <n v="5065257.228841885"/>
    <n v="2238249.098088501"/>
    <n v="6.9172617646791917E-2"/>
    <n v="0.24699860307897198"/>
    <n v="5.6436092940059038E-2"/>
    <n v="7.5762212877393501E-2"/>
    <n v="3.1071659929989798E-2"/>
    <n v="0.32696923781666576"/>
    <n v="0.13426167568013739"/>
    <n v="5.9327900029990548E-2"/>
    <n v="37726754.140245229"/>
    <n v="-5.071262335109154E-3"/>
    <n v="254717.09594654743"/>
    <n v="38089341.933830813"/>
    <n v="-9.519402939947734E-3"/>
    <n v="1.0073399350748511"/>
    <n v="7.3399350748510894E-3"/>
  </r>
  <r>
    <x v="12"/>
    <x v="3"/>
    <n v="187910.16899454061"/>
    <n v="1979914.3987764181"/>
    <n v="3410062.982157642"/>
    <n v="2453585.4380294569"/>
    <n v="10159550.554503901"/>
    <n v="584577.4288270442"/>
    <n v="20948310.40071746"/>
    <n v="6419674.2984288642"/>
    <n v="4.0722923081145945E-3"/>
    <n v="4.290768413441632E-2"/>
    <n v="7.3901126941301076E-2"/>
    <n v="5.3172838702942295E-2"/>
    <n v="0.22017254200973876"/>
    <n v="1.2668660667209246E-2"/>
    <n v="0.45398098340977561"/>
    <n v="0.13912387182650213"/>
    <n v="46143585.670435324"/>
    <n v="2.3781812554823779E-3"/>
    <n v="307135.59633397241"/>
    <n v="46143585.670435324"/>
    <n v="0"/>
    <n v="1.0225464067113603"/>
    <n v="2.2546406711360323E-2"/>
  </r>
  <r>
    <x v="12"/>
    <x v="4"/>
    <n v="941494.45248651237"/>
    <n v="4524835.3459781148"/>
    <n v="18603218.183007006"/>
    <n v="7834499.8226329666"/>
    <n v="12107512.297832372"/>
    <n v="2520825.054878098"/>
    <n v="3067397.9293962014"/>
    <n v="942915.74092578713"/>
    <n v="1.8627704383308696E-2"/>
    <n v="8.9525004619434162E-2"/>
    <n v="0.36806934759523935"/>
    <n v="0.15500754816097231"/>
    <n v="0.23955017398737885"/>
    <n v="4.9875157310053111E-2"/>
    <n v="6.0689239011298579E-2"/>
    <n v="1.8655824932314911E-2"/>
    <n v="50542698.82713706"/>
    <n v="3.4967588092270317E-3"/>
    <n v="901264.30373040889"/>
    <n v="50760380.408997558"/>
    <n v="-4.2884151006463362E-3"/>
    <n v="1.0131091833177797"/>
    <n v="1.310918331777966E-2"/>
  </r>
  <r>
    <x v="13"/>
    <x v="0"/>
    <n v="1677830.69703128"/>
    <n v="10446999.475683633"/>
    <n v="2447108.1584659019"/>
    <n v="403067.0181717822"/>
    <n v="10474594.906870939"/>
    <n v="13323399.259579239"/>
    <n v="2943178.5175735247"/>
    <n v="1152637.9748796921"/>
    <n v="3.9138722578858975E-2"/>
    <n v="0.24369694450324153"/>
    <n v="5.708364229127811E-2"/>
    <n v="9.4023361432272017E-3"/>
    <n v="0.24434066256585354"/>
    <n v="0.31079466381841103"/>
    <n v="6.8655465478839106E-2"/>
    <n v="2.6887562620290434E-2"/>
    <n v="42868816.008255996"/>
    <n v="-2.6706602908131965E-3"/>
    <n v="165862.9704907524"/>
    <n v="43490610.576581098"/>
    <n v="-1.4297214044171809E-2"/>
    <n v="1.0102859499135421"/>
    <n v="1.0285949913542147E-2"/>
  </r>
  <r>
    <x v="13"/>
    <x v="1"/>
    <n v="201839.76992555335"/>
    <n v="2701599.3779601944"/>
    <n v="13136131.831509106"/>
    <n v="5546837.2215087218"/>
    <n v="8005799.4751831042"/>
    <n v="1506871.7196375004"/>
    <n v="13670704.135477224"/>
    <n v="4671606.8808210092"/>
    <n v="4.0824048078646463E-3"/>
    <n v="5.46424636412179E-2"/>
    <n v="0.26569098728895896"/>
    <n v="0.11219015434808494"/>
    <n v="0.16192504718144765"/>
    <n v="3.0477939780412844E-2"/>
    <n v="0.276503229815175"/>
    <n v="9.4487773136837941E-2"/>
    <n v="49441390.412022419"/>
    <n v="3.5669782583245695E-4"/>
    <n v="670397.12875798263"/>
    <n v="49441390.412022419"/>
    <n v="0"/>
    <n v="1.0179080811765586"/>
    <n v="1.7908081176558621E-2"/>
  </r>
  <r>
    <x v="13"/>
    <x v="2"/>
    <n v="2660306.9757106677"/>
    <n v="9329347.7211684193"/>
    <n v="2162314.6546134022"/>
    <n v="2829540.1839999883"/>
    <n v="1171280.6642164164"/>
    <n v="12188934.003781006"/>
    <n v="5024900.7298821537"/>
    <n v="2238193.8541662358"/>
    <n v="7.0743778629569043E-2"/>
    <n v="0.2480891551127494"/>
    <n v="5.750099918923058E-2"/>
    <n v="7.524408507288588E-2"/>
    <n v="3.1147089707677635E-2"/>
    <n v="0.32413223615427306"/>
    <n v="0.13362385172687857"/>
    <n v="5.9518804406735813E-2"/>
    <n v="37604818.78753829"/>
    <n v="-3.2320658239947484E-3"/>
    <n v="236603.62657166249"/>
    <n v="38089341.933830813"/>
    <n v="-1.2720701427035443E-2"/>
    <n v="1.0040841460975507"/>
    <n v="4.0841460975507005E-3"/>
  </r>
  <r>
    <x v="13"/>
    <x v="3"/>
    <n v="191557.15745411778"/>
    <n v="1982228.6797326456"/>
    <n v="3463178.7667506267"/>
    <n v="2428929.7736893459"/>
    <n v="10151297.900217274"/>
    <n v="577632.24877637834"/>
    <n v="20781408.616918422"/>
    <n v="6419515.8495823024"/>
    <n v="4.1646709021471977E-3"/>
    <n v="4.3095910450965745E-2"/>
    <n v="7.5293453037770117E-2"/>
    <n v="5.2807701295452411E-2"/>
    <n v="0.22070078479938329"/>
    <n v="1.2558383359791923E-2"/>
    <n v="0.45181150588560653"/>
    <n v="0.13956759026888271"/>
    <n v="45995748.993121117"/>
    <n v="-3.2038402557200375E-3"/>
    <n v="346232.9183249934"/>
    <n v="46143585.670435324"/>
    <n v="-3.2038402557200375E-3"/>
    <n v="1.0192703313701965"/>
    <n v="1.9270331370196514E-2"/>
  </r>
  <r>
    <x v="13"/>
    <x v="4"/>
    <n v="959767.11660760106"/>
    <n v="4530124.3323493106"/>
    <n v="18892985.420420222"/>
    <n v="7755772.2613646565"/>
    <n v="12097677.30437188"/>
    <n v="2490875.9274930614"/>
    <n v="3042959.0044306745"/>
    <n v="942892.46810778894"/>
    <n v="1.8925445107832624E-2"/>
    <n v="8.9328565127936368E-2"/>
    <n v="0.37254679005993907"/>
    <n v="0.15293443551194202"/>
    <n v="0.2385515442177521"/>
    <n v="4.9117056440541804E-2"/>
    <n v="6.0003466056738258E-2"/>
    <n v="1.8592697477317864E-2"/>
    <n v="50713053.83514519"/>
    <n v="3.3705166514904025E-3"/>
    <n v="875650.65802967967"/>
    <n v="50760380.408997558"/>
    <n v="-9.3235262366116547E-4"/>
    <n v="1.01652388468993"/>
    <n v="1.6523884689930046E-2"/>
  </r>
  <r>
    <x v="14"/>
    <x v="0"/>
    <n v="1653075.1784747273"/>
    <n v="10494179.243472606"/>
    <n v="2390123.6083759246"/>
    <n v="406804.17675921938"/>
    <n v="10629977.307921868"/>
    <n v="13212166.923484921"/>
    <n v="2840396.8241556487"/>
    <n v="1152607.274673705"/>
    <n v="3.8641913225656119E-2"/>
    <n v="0.24530957150715554"/>
    <n v="5.5870991395970911E-2"/>
    <n v="9.509362854669804E-3"/>
    <n v="0.24848395649036134"/>
    <n v="0.30884463963173209"/>
    <n v="6.6396476720873968E-2"/>
    <n v="2.6943088173580137E-2"/>
    <n v="42779330.537318625"/>
    <n v="-2.0874257623568955E-3"/>
    <n v="130298.49823992842"/>
    <n v="43490610.576581098"/>
    <n v="-1.6354795433602971E-2"/>
    <n v="1.0081770529943455"/>
    <n v="8.1770529943454573E-3"/>
  </r>
  <r>
    <x v="14"/>
    <x v="1"/>
    <n v="198861.72918599405"/>
    <n v="2713800.0899069761"/>
    <n v="12830237.480353639"/>
    <n v="5598266.4117448796"/>
    <n v="8124559.232085037"/>
    <n v="1494291.3819696014"/>
    <n v="13193295.744219488"/>
    <n v="4671482.4538138676"/>
    <n v="4.072966023260528E-3"/>
    <n v="5.5582417015867754E-2"/>
    <n v="0.26278118741976947"/>
    <n v="0.11466031688214574"/>
    <n v="0.1664023230699164"/>
    <n v="3.0605175025511449E-2"/>
    <n v="0.27021712785558111"/>
    <n v="9.5678486707947583E-2"/>
    <n v="48824794.523279481"/>
    <n v="-1.2471248959717849E-2"/>
    <n v="142241.87372351615"/>
    <n v="49441390.412022419"/>
    <n v="-1.2471248959717849E-2"/>
    <n v="1.0052134960780972"/>
    <n v="5.2134960780971795E-3"/>
  </r>
  <r>
    <x v="14"/>
    <x v="2"/>
    <n v="2621055.5310804918"/>
    <n v="9371480.0540101901"/>
    <n v="2111961.9444890753"/>
    <n v="2855775.1273726746"/>
    <n v="1188655.6943277088"/>
    <n v="12087172.915839037"/>
    <n v="4849421.1240104018"/>
    <n v="2238134.240468041"/>
    <n v="7.022504672978766E-2"/>
    <n v="0.25108686821634846"/>
    <n v="5.6585075930130645E-2"/>
    <n v="7.6513808803905362E-2"/>
    <n v="3.1847246534826699E-2"/>
    <n v="0.3238475006654688"/>
    <n v="0.12992888590409329"/>
    <n v="5.9965567215439233E-2"/>
    <n v="37323656.631597616"/>
    <n v="-7.4767586975807328E-3"/>
    <n v="134557.26443337215"/>
    <n v="38089341.933830813"/>
    <n v="-2.010235050958226E-2"/>
    <n v="0.99657685122511297"/>
    <n v="-3.4231487748870304E-3"/>
  </r>
  <r>
    <x v="14"/>
    <x v="3"/>
    <n v="188730.83130906246"/>
    <n v="1991180.636610992"/>
    <n v="3382533.5025755586"/>
    <n v="2451450.3356623836"/>
    <n v="10301884.443710649"/>
    <n v="572809.80195308628"/>
    <n v="20055680.171803012"/>
    <n v="6419344.8674845267"/>
    <n v="4.1604010837807326E-3"/>
    <n v="4.3893782595561509E-2"/>
    <n v="7.4564902578078407E-2"/>
    <n v="5.4040013296093009E-2"/>
    <n v="0.22709575805561352"/>
    <n v="1.2627075842967553E-2"/>
    <n v="0.44210939433679275"/>
    <n v="0.1415086722111126"/>
    <n v="45363614.591109268"/>
    <n v="-1.3743322281943656E-2"/>
    <n v="172382.57824608052"/>
    <n v="46143585.670435324"/>
    <n v="-1.6903131128489471E-2"/>
    <n v="1.0052621707137523"/>
    <n v="5.2621707137523455E-3"/>
  </r>
  <r>
    <x v="14"/>
    <x v="4"/>
    <n v="945606.25239931815"/>
    <n v="4550582.8586996654"/>
    <n v="18453034.178251151"/>
    <n v="7827682.2654136941"/>
    <n v="12277136.859935177"/>
    <n v="2470080.4876103345"/>
    <n v="2936692.7764023417"/>
    <n v="942867.35441760556"/>
    <n v="1.8760657862596886E-2"/>
    <n v="9.0282744927759798E-2"/>
    <n v="0.3661048770210375"/>
    <n v="0.15529980736266283"/>
    <n v="0.24357618572963555"/>
    <n v="4.9005952322706312E-2"/>
    <n v="5.8263456154029759E-2"/>
    <n v="1.8706318619571484E-2"/>
    <n v="50403683.033129282"/>
    <n v="-6.1004175181717758E-3"/>
    <n v="134248.27041288777"/>
    <n v="50760380.408997558"/>
    <n v="-7.0270824015544447E-3"/>
    <n v="1.0103226645761276"/>
    <n v="1.0322664576127627E-2"/>
  </r>
  <r>
    <x v="15"/>
    <x v="0"/>
    <n v="1640025.1343067612"/>
    <n v="10506338.151891841"/>
    <n v="2409995.9157951465"/>
    <n v="410429.0110929861"/>
    <n v="10672709.274798611"/>
    <n v="13288560.843753515"/>
    <n v="2869688.6741138422"/>
    <n v="1152508.3080512388"/>
    <n v="3.8184293022809283E-2"/>
    <n v="0.24461643068545788"/>
    <n v="5.6111329215325738E-2"/>
    <n v="9.5559155142222584E-3"/>
    <n v="0.24849000772688001"/>
    <n v="0.30939422237806014"/>
    <n v="6.681424017499478E-2"/>
    <n v="2.6833561282249931E-2"/>
    <n v="42950255.313803941"/>
    <n v="3.9954990959059052E-3"/>
    <n v="147453.57239709303"/>
    <n v="43490610.576581098"/>
    <n v="-1.2424641908065751E-2"/>
    <n v="1.0122052234980974"/>
    <n v="1.2205223498097384E-2"/>
  </r>
  <r>
    <x v="15"/>
    <x v="1"/>
    <n v="197291.83425139711"/>
    <n v="2716944.3898084494"/>
    <n v="12936912.475143746"/>
    <n v="5648149.8432782702"/>
    <n v="8157219.5460195607"/>
    <n v="1502931.5071930664"/>
    <n v="13329352.803608937"/>
    <n v="4671081.345083667"/>
    <n v="4.0132689344271125E-3"/>
    <n v="5.5267510475320449E-2"/>
    <n v="0.26315994851433788"/>
    <n v="0.11489347437529601"/>
    <n v="0.16593244175340272"/>
    <n v="3.0572316139064627E-2"/>
    <n v="0.27114288701162431"/>
    <n v="9.5018152796526797E-2"/>
    <n v="49159883.744387098"/>
    <n v="6.863095367413123E-3"/>
    <n v="222297.68639424539"/>
    <n v="49441390.412022419"/>
    <n v="-5.6937449632660213E-3"/>
    <n v="1.0121123721662919"/>
    <n v="1.2112372166291907E-2"/>
  </r>
  <r>
    <x v="15"/>
    <x v="2"/>
    <n v="2600363.8584374771"/>
    <n v="9382338.1654532813"/>
    <n v="2129521.5204338119"/>
    <n v="2881221.5517768771"/>
    <n v="1193434.029622932"/>
    <n v="12157062.021036759"/>
    <n v="4899431.2193395402"/>
    <n v="2237942.0669573648"/>
    <n v="6.9377605822275798E-2"/>
    <n v="0.2503204145150838"/>
    <n v="5.681555069892643E-2"/>
    <n v="7.6870878072399632E-2"/>
    <n v="3.1840773133888244E-2"/>
    <n v="0.32434993822720332"/>
    <n v="0.13071663289957369"/>
    <n v="5.9708206630649234E-2"/>
    <n v="37481314.433058038"/>
    <n v="4.2240716930975085E-3"/>
    <n v="222426.5691237885"/>
    <n v="38089341.933830813"/>
    <n v="-1.5963192586237004E-2"/>
    <n v="1.0007864632923691"/>
    <n v="7.8646329236908841E-4"/>
  </r>
  <r>
    <x v="15"/>
    <x v="3"/>
    <n v="187240.91378050047"/>
    <n v="1993487.6853515373"/>
    <n v="3410657.0462213513"/>
    <n v="2473294.0183281405"/>
    <n v="10343297.493998971"/>
    <n v="576121.83900142915"/>
    <n v="20262506.193225775"/>
    <n v="6418793.6815828411"/>
    <n v="4.100279826908448E-3"/>
    <n v="4.3654226933646602E-2"/>
    <n v="7.46879942036522E-2"/>
    <n v="5.4161226649708474E-2"/>
    <n v="0.22650185369247736"/>
    <n v="1.2616156942430849E-2"/>
    <n v="0.44371683361942343"/>
    <n v="0.14056142813175276"/>
    <n v="45665398.871490538"/>
    <n v="6.6525624798958573E-3"/>
    <n v="279702.79661030247"/>
    <n v="46143585.670435324"/>
    <n v="-1.0363017784531761E-2"/>
    <n v="1.0119497401131012"/>
    <n v="1.1949740113101237E-2"/>
  </r>
  <r>
    <x v="15"/>
    <x v="4"/>
    <n v="938141.25412216643"/>
    <n v="4555855.3167880373"/>
    <n v="18606459.033234607"/>
    <n v="7897430.9382408224"/>
    <n v="12326490.324241165"/>
    <n v="2484362.711935861"/>
    <n v="2966977.687105007"/>
    <n v="942786.39674923872"/>
    <n v="1.8497021528206908E-2"/>
    <n v="8.9826295884276791E-2"/>
    <n v="0.36685741277147033"/>
    <n v="0.1557110397184869"/>
    <n v="0.24303734207709404"/>
    <n v="4.8983359770860262E-2"/>
    <n v="5.8498919977080822E-2"/>
    <n v="1.858860827252394E-2"/>
    <n v="50718503.662416905"/>
    <n v="6.2459846253833844E-3"/>
    <n v="134005.34816274323"/>
    <n v="50760380.408997558"/>
    <n v="-8.2498882481247138E-4"/>
    <n v="1.0166331244057465"/>
    <n v="1.6633124405746491E-2"/>
  </r>
  <r>
    <x v="16"/>
    <x v="0"/>
    <n v="1640218.3522583907"/>
    <n v="10603238.60478667"/>
    <n v="2420653.467279363"/>
    <n v="408854.15143201035"/>
    <n v="10762439.437192321"/>
    <n v="13446219.373612156"/>
    <n v="2853870.0956008169"/>
    <n v="1152519.5071972038"/>
    <n v="3.7890821014621066E-2"/>
    <n v="0.2449462997387559"/>
    <n v="5.5919717725884277E-2"/>
    <n v="9.4449738668419599E-3"/>
    <n v="0.24862401145180649"/>
    <n v="0.31062223569646197"/>
    <n v="6.5927491204143651E-2"/>
    <n v="2.6624449301484839E-2"/>
    <n v="43288012.989358924"/>
    <n v="7.8639270730116034E-3"/>
    <n v="123153.00431123978"/>
    <n v="43490610.576581098"/>
    <n v="-4.6584213129274602E-3"/>
    <n v="1.0201651315586078"/>
    <n v="2.0165131558607774E-2"/>
  </r>
  <r>
    <x v="16"/>
    <x v="1"/>
    <n v="197315.07799522145"/>
    <n v="2742002.8962125191"/>
    <n v="12994122.452076491"/>
    <n v="5626477.2930761352"/>
    <n v="8225800.8795590978"/>
    <n v="1520762.6308706671"/>
    <n v="13255877.441715607"/>
    <n v="4671126.7348838393"/>
    <n v="4.0077414053975077E-3"/>
    <n v="5.5693861069942834E-2"/>
    <n v="0.26392855075805988"/>
    <n v="0.11428151483961208"/>
    <n v="0.16707736232079851"/>
    <n v="3.0888786733618105E-2"/>
    <n v="0.26924515565569207"/>
    <n v="9.4877027216879004E-2"/>
    <n v="49233485.406389579"/>
    <n v="1.4971895048650334E-3"/>
    <n v="224254.31704428699"/>
    <n v="49441390.412022419"/>
    <n v="-4.2050800736033681E-3"/>
    <n v="1.0136276961876434"/>
    <n v="1.3627696187643368E-2"/>
  </r>
  <r>
    <x v="16"/>
    <x v="2"/>
    <n v="2600670.2177533857"/>
    <n v="9468871.9133967701"/>
    <n v="2138938.7501859553"/>
    <n v="2870165.9989928678"/>
    <n v="1203467.7545682099"/>
    <n v="12301296.189670447"/>
    <n v="4872424.0954966648"/>
    <n v="2237963.8134729383"/>
    <n v="6.8994643817618079E-2"/>
    <n v="0.2512050319028219"/>
    <n v="5.6745109860282687E-2"/>
    <n v="7.6144249065541902E-2"/>
    <n v="3.1927473351139067E-2"/>
    <n v="0.32634800956597765"/>
    <n v="0.12926328094285522"/>
    <n v="5.9372201493763439E-2"/>
    <n v="37693798.733537242"/>
    <n v="5.6690728084977469E-3"/>
    <n v="203822.22761020926"/>
    <n v="38089341.933830813"/>
    <n v="-1.0384616278766705E-2"/>
    <n v="1.0064599946185326"/>
    <n v="6.4599946185326385E-3"/>
  </r>
  <r>
    <x v="16"/>
    <x v="3"/>
    <n v="187262.97338499379"/>
    <n v="2011873.7164080425"/>
    <n v="3425739.7494022474"/>
    <n v="2463803.7267699856"/>
    <n v="10430258.146624871"/>
    <n v="582957.0804714727"/>
    <n v="20150813.225281376"/>
    <n v="6418856.0542415529"/>
    <n v="4.100209281802927E-3"/>
    <n v="4.4050904120123524E-2"/>
    <n v="7.5008153847171133E-2"/>
    <n v="5.394612040189075E-2"/>
    <n v="0.22837531889696533"/>
    <n v="1.2764114491164056E-2"/>
    <n v="0.44121136137421163"/>
    <n v="0.14054381758667064"/>
    <n v="45671564.672584541"/>
    <n v="1.3502129065716769E-4"/>
    <n v="286889.32126427279"/>
    <n v="46143585.670435324"/>
    <n v="-1.0229395721910964E-2"/>
    <n v="1.0120863748730915"/>
    <n v="1.2086374873091499E-2"/>
  </r>
  <r>
    <x v="16"/>
    <x v="4"/>
    <n v="938251.78031330148"/>
    <n v="4597874.1855068766"/>
    <n v="18688741.037857939"/>
    <n v="7867127.6578346537"/>
    <n v="12430124.551508123"/>
    <n v="2513837.7602428072"/>
    <n v="2950622.8225814686"/>
    <n v="942795.55798686051"/>
    <n v="1.8422605299884275E-2"/>
    <n v="9.0279414455078782E-2"/>
    <n v="0.36695405957795163"/>
    <n v="0.15447131646869325"/>
    <n v="0.24406591412421191"/>
    <n v="4.9359289069970128E-2"/>
    <n v="5.7935578476704365E-2"/>
    <n v="1.8511822527505682E-2"/>
    <n v="50929375.353832029"/>
    <n v="4.1576875536133455E-3"/>
    <n v="148377.38056878984"/>
    <n v="50929375.353832029"/>
    <n v="0"/>
    <n v="1.0208599672936793"/>
    <n v="2.0859967293679338E-2"/>
  </r>
  <r>
    <x v="17"/>
    <x v="0"/>
    <n v="1655566.5503475419"/>
    <n v="10780557.184587935"/>
    <n v="2381736.7994963326"/>
    <n v="408710.40218150947"/>
    <n v="10806524.467997747"/>
    <n v="13554413.675696539"/>
    <n v="2860154.9205374685"/>
    <n v="1152672.2468147846"/>
    <n v="3.797141703090421E-2"/>
    <n v="0.24725857900159093"/>
    <n v="5.4626569528444094E-2"/>
    <n v="9.3740194997566327E-3"/>
    <n v="0.24785415430317373"/>
    <n v="0.31087865007976945"/>
    <n v="6.5599377589455637E-2"/>
    <n v="2.6437232966905189E-2"/>
    <n v="43600336.247659862"/>
    <n v="7.2150056501256625E-3"/>
    <n v="172174.44846079129"/>
    <n v="43600336.247659862"/>
    <n v="0"/>
    <n v="1.0275256287468644"/>
    <n v="2.7525628746864372E-2"/>
  </r>
  <r>
    <x v="17"/>
    <x v="1"/>
    <n v="199161.43637724858"/>
    <n v="2787857.5711368266"/>
    <n v="12785216.900978409"/>
    <n v="5624499.0769053884"/>
    <n v="8259495.348855854"/>
    <n v="1532999.3679720983"/>
    <n v="13285069.684639107"/>
    <n v="4671745.7839382812"/>
    <n v="4.0524407545933488E-3"/>
    <n v="5.6725979912480184E-2"/>
    <n v="0.26014742094800086"/>
    <n v="0.11444459177453414"/>
    <n v="0.16806022377081672"/>
    <n v="3.1192731025340485E-2"/>
    <n v="0.27031818406685409"/>
    <n v="9.5058427747380214E-2"/>
    <n v="49146045.170803212"/>
    <n v="-1.7760317975582419E-3"/>
    <n v="223812.33123313202"/>
    <n v="49441390.412022419"/>
    <n v="-5.9736435152396121E-3"/>
    <n v="1.0118274611683284"/>
    <n v="1.1827461168328446E-2"/>
  </r>
  <r>
    <x v="17"/>
    <x v="2"/>
    <n v="2625005.7591839982"/>
    <n v="9627220.4126228113"/>
    <n v="2104551.1891928515"/>
    <n v="2869156.8757890966"/>
    <n v="1208397.3909525163"/>
    <n v="12400277.927138347"/>
    <n v="4883154.2028356511"/>
    <n v="2238260.4034524523"/>
    <n v="6.9159133950325719E-2"/>
    <n v="0.2536414344069336"/>
    <n v="5.5447092673789271E-2"/>
    <n v="7.5591607371893563E-2"/>
    <n v="3.1836774732291656E-2"/>
    <n v="0.32670118120076697"/>
    <n v="0.12865294273449054"/>
    <n v="5.8969832929508588E-2"/>
    <n v="37956024.161167726"/>
    <n v="6.9567259454053039E-3"/>
    <n v="148042.72230023655"/>
    <n v="38089341.933830813"/>
    <n v="-3.5001332628609764E-3"/>
    <n v="1.0134616609761078"/>
    <n v="1.3461660976107792E-2"/>
  </r>
  <r>
    <x v="17"/>
    <x v="3"/>
    <n v="189015.27008763645"/>
    <n v="2045518.3983236151"/>
    <n v="3370664.3833737304"/>
    <n v="2462937.4766955669"/>
    <n v="10472982.49870006"/>
    <n v="587647.81417990371"/>
    <n v="20195189.573611762"/>
    <n v="6419706.7241112664"/>
    <n v="4.1320537370387132E-3"/>
    <n v="4.4716979416825418E-2"/>
    <n v="7.3685932121595993E-2"/>
    <n v="5.3842157831767136E-2"/>
    <n v="0.2289493671682204"/>
    <n v="1.2846540628801457E-2"/>
    <n v="0.4414860688724116"/>
    <n v="0.14034090022333928"/>
    <n v="45743662.139083542"/>
    <n v="1.5786073241821521E-3"/>
    <n v="274331.37664222409"/>
    <n v="46143585.670435324"/>
    <n v="-8.6669365967373783E-3"/>
    <n v="1.0136840618371712"/>
    <n v="1.3684061837171191E-2"/>
  </r>
  <r>
    <x v="17"/>
    <x v="4"/>
    <n v="947031.38832214964"/>
    <n v="4674764.7046272261"/>
    <n v="18388283.522528064"/>
    <n v="7864361.6501997858"/>
    <n v="12481040.742671518"/>
    <n v="2534065.2245184979"/>
    <n v="2957120.7174655418"/>
    <n v="942920.50357961131"/>
    <n v="1.864617172831607E-2"/>
    <n v="9.2041791377561799E-2"/>
    <n v="0.36204828749919882"/>
    <n v="0.15484200383580748"/>
    <n v="0.2457401432578469"/>
    <n v="4.9893399447762124E-2"/>
    <n v="5.8222970641884593E-2"/>
    <n v="1.8565232211622238E-2"/>
    <n v="50789588.453912392"/>
    <n v="-2.7447204869187288E-3"/>
    <n v="177903.18763385082"/>
    <n v="50929375.353832029"/>
    <n v="-2.7447204869187288E-3"/>
    <n v="1.0180579920271731"/>
    <n v="1.8057992027173064E-2"/>
  </r>
  <r>
    <x v="18"/>
    <x v="0"/>
    <n v="1680743.6077372304"/>
    <n v="10628620.617586648"/>
    <n v="2380890.2279849611"/>
    <n v="419945.27304008533"/>
    <n v="10832197.006033432"/>
    <n v="13492773.340914061"/>
    <n v="2873121.8316168007"/>
    <n v="1152710.4787459443"/>
    <n v="3.8672453821938776E-2"/>
    <n v="0.24455534927061151"/>
    <n v="5.478222078191524E-2"/>
    <n v="9.6625767931661846E-3"/>
    <n v="0.24923946554224463"/>
    <n v="0.31045702125791713"/>
    <n v="6.6108043396096661E-2"/>
    <n v="2.6522869136109711E-2"/>
    <n v="43461002.383659169"/>
    <n v="-3.1957061800910163E-3"/>
    <n v="304745.32041680487"/>
    <n v="43600336.247659862"/>
    <n v="-3.1957061800910163E-3"/>
    <n v="1.0242419587448761"/>
    <n v="2.4241958744876113E-2"/>
  </r>
  <r>
    <x v="18"/>
    <x v="1"/>
    <n v="202190.187418655"/>
    <n v="2748566.6976323817"/>
    <n v="12780672.4859963"/>
    <n v="5779108.6009985572"/>
    <n v="8279117.0328789633"/>
    <n v="1526027.8680220444"/>
    <n v="13345299.400185801"/>
    <n v="4671900.7367999479"/>
    <n v="4.0984871566891031E-3"/>
    <n v="5.5714698390503296E-2"/>
    <n v="0.2590700503642378"/>
    <n v="0.11714516258526785"/>
    <n v="0.16782147175976017"/>
    <n v="3.0933279689224633E-2"/>
    <n v="0.2705152949909469"/>
    <n v="9.4701555063370427E-2"/>
    <n v="49332883.009932645"/>
    <n v="3.8016861474833392E-3"/>
    <n v="198560.75190811127"/>
    <n v="49441390.412022419"/>
    <n v="-2.1946672855581626E-3"/>
    <n v="1.0156741116110954"/>
    <n v="1.5674111611095443E-2"/>
  </r>
  <r>
    <x v="18"/>
    <x v="2"/>
    <n v="2664925.580367486"/>
    <n v="9491538.4813261852"/>
    <n v="2103803.141347527"/>
    <n v="2948025.9400468981"/>
    <n v="1211268.1222476074"/>
    <n v="12343886.164195837"/>
    <n v="4905292.6631967211"/>
    <n v="2238334.642263961"/>
    <n v="7.0301536032467277E-2"/>
    <n v="0.25038963168963535"/>
    <n v="5.5498957808144844E-2"/>
    <n v="7.7769808423796924E-2"/>
    <n v="3.1953616329288503E-2"/>
    <n v="0.32563541899478538"/>
    <n v="0.12940309157299912"/>
    <n v="5.9047939148882463E-2"/>
    <n v="37907074.734992228"/>
    <n v="-1.2896352359680744E-3"/>
    <n v="212280.85716967346"/>
    <n v="38089341.933830813"/>
    <n v="-4.785254603642681E-3"/>
    <n v="1.0121546651078104"/>
    <n v="1.2154665107810381E-2"/>
  </r>
  <r>
    <x v="18"/>
    <x v="3"/>
    <n v="191889.72312700527"/>
    <n v="2016689.735958782"/>
    <n v="3369466.3045423659"/>
    <n v="2530640.1442463002"/>
    <n v="10497862.657195156"/>
    <n v="584975.41470421199"/>
    <n v="20286747.28104604"/>
    <n v="6419919.6534901261"/>
    <n v="4.1807687689751306E-3"/>
    <n v="4.3938327323703411E-2"/>
    <n v="7.3411745374300688E-2"/>
    <n v="5.5135945313637746E-2"/>
    <n v="0.22872061944215252"/>
    <n v="1.2745064741142778E-2"/>
    <n v="0.44199448555435561"/>
    <n v="0.13987304348173218"/>
    <n v="45898190.914309986"/>
    <n v="3.3781461299840724E-3"/>
    <n v="201898.26198842871"/>
    <n v="46143585.670435324"/>
    <n v="-5.3180686450763912E-3"/>
    <n v="1.0171084347276929"/>
    <n v="1.7108434727692856E-2"/>
  </r>
  <r>
    <x v="18"/>
    <x v="4"/>
    <n v="961433.38479194883"/>
    <n v="4608880.5681583565"/>
    <n v="18381747.537117552"/>
    <n v="8080541.8282758314"/>
    <n v="12510691.348112706"/>
    <n v="2522541.2565670088"/>
    <n v="2970527.2365036858"/>
    <n v="942951.77844710439"/>
    <n v="1.8859284122623284E-2"/>
    <n v="9.0406875293752284E-2"/>
    <n v="0.36057266676655736"/>
    <n v="0.15850628511009437"/>
    <n v="0.24540720806731681"/>
    <n v="4.9481662506374369E-2"/>
    <n v="5.8269265487735242E-2"/>
    <n v="1.8496752645546146E-2"/>
    <n v="50979314.9379742"/>
    <n v="3.7355389133339688E-3"/>
    <n v="172260.30009797809"/>
    <n v="50979314.9379742"/>
    <n v="0"/>
    <n v="1.0218609872724211"/>
    <n v="2.186098727242114E-2"/>
  </r>
  <r>
    <x v="19"/>
    <x v="0"/>
    <n v="1666462.5894063646"/>
    <n v="10739168.21621903"/>
    <n v="2396564.8366378876"/>
    <n v="418771.00053234684"/>
    <n v="10889027.461167736"/>
    <n v="13508160.760493014"/>
    <n v="2873249.7849486955"/>
    <n v="1152782.7795125281"/>
    <n v="3.8182921657563179E-2"/>
    <n v="0.24606182057369483"/>
    <n v="5.4911432147548261E-2"/>
    <n v="9.5951150703490733E-3"/>
    <n v="0.24949547929841684"/>
    <n v="0.30950652437952891"/>
    <n v="6.5833503937455559E-2"/>
    <n v="2.6413202935443393E-2"/>
    <n v="43644187.428917602"/>
    <n v="4.21492913673128E-3"/>
    <n v="307969.68097103131"/>
    <n v="43644187.428917602"/>
    <n v="0"/>
    <n v="1.0285590660198527"/>
    <n v="2.8559066019852697E-2"/>
  </r>
  <r>
    <x v="19"/>
    <x v="1"/>
    <n v="200472.20868617337"/>
    <n v="2777154.3628653879"/>
    <n v="12864814.139057208"/>
    <n v="5762948.7611692855"/>
    <n v="8322552.9110139925"/>
    <n v="1527768.17970602"/>
    <n v="13345893.727758199"/>
    <n v="4672193.7696220679"/>
    <n v="4.052088510438214E-3"/>
    <n v="5.6133841988524662E-2"/>
    <n v="0.26003287888847493"/>
    <n v="0.11648486647809748"/>
    <n v="0.16822142704591175"/>
    <n v="3.0880349591453568E-2"/>
    <n v="0.26975680564499238"/>
    <n v="9.4437741852107127E-2"/>
    <n v="49473798.059878327"/>
    <n v="2.8564122213840725E-3"/>
    <n v="170720.8746476497"/>
    <n v="49473798.059878327"/>
    <n v="0"/>
    <n v="1.0185752955564449"/>
    <n v="1.8575295556444882E-2"/>
  </r>
  <r>
    <x v="19"/>
    <x v="2"/>
    <n v="2642282.1201226139"/>
    <n v="9590259.3618797045"/>
    <n v="2117653.5450897142"/>
    <n v="2939782.5187352677"/>
    <n v="1217622.9659269336"/>
    <n v="12357963.370626584"/>
    <n v="4905511.1184439948"/>
    <n v="2238475.0359824975"/>
    <n v="6.9516269399766822E-2"/>
    <n v="0.25231183617256153"/>
    <n v="5.5713723078516901E-2"/>
    <n v="7.734326020404006E-2"/>
    <n v="3.2034658783064364E-2"/>
    <n v="0.3251278523071045"/>
    <n v="0.12905996292230887"/>
    <n v="5.8892437132637074E-2"/>
    <n v="38009550.036807306"/>
    <n v="2.7033291946551114E-3"/>
    <n v="242531.82442257099"/>
    <n v="38089341.933830813"/>
    <n v="-2.0948615274614551E-3"/>
    <n v="1.0148908523635027"/>
    <n v="1.4890852363502738E-2"/>
  </r>
  <r>
    <x v="19"/>
    <x v="3"/>
    <n v="190259.26584555776"/>
    <n v="2037665.1960413374"/>
    <n v="3391649.2112014536"/>
    <n v="2523563.8385008988"/>
    <n v="10552939.047738418"/>
    <n v="585642.53197669529"/>
    <n v="20287650.743224133"/>
    <n v="6420322.3262522044"/>
    <n v="4.1369980294803524E-3"/>
    <n v="4.4306997944618273E-2"/>
    <n v="7.374803030523E-2"/>
    <n v="5.4872379438385438E-2"/>
    <n v="0.22946313732314569"/>
    <n v="1.2734212917305027E-2"/>
    <n v="0.44113473672096309"/>
    <n v="0.13960350732087215"/>
    <n v="45989692.160780698"/>
    <n v="1.9935697823371982E-3"/>
    <n v="174000.79545319319"/>
    <n v="46143585.670435324"/>
    <n v="-3.3351008036904125E-3"/>
    <n v="1.0191361113685262"/>
    <n v="1.9136111368526221E-2"/>
  </r>
  <r>
    <x v="19"/>
    <x v="4"/>
    <n v="953264.2341083386"/>
    <n v="4656817.2381670969"/>
    <n v="18502763.90973926"/>
    <n v="8057946.6028363733"/>
    <n v="12576327.920542292"/>
    <n v="2525418.0113852574"/>
    <n v="2970659.5277463375"/>
    <n v="943010.92264479352"/>
    <n v="1.8623458633043651E-2"/>
    <n v="9.0977968220711705E-2"/>
    <n v="0.36147947855435847"/>
    <n v="0.15742417459474589"/>
    <n v="0.24569758772381756"/>
    <n v="4.9337860567242792E-2"/>
    <n v="5.8036327020691864E-2"/>
    <n v="1.8423144685388144E-2"/>
    <n v="51186208.367169745"/>
    <n v="4.0583799418895663E-3"/>
    <n v="203107.10926247924"/>
    <n v="51186208.367169745"/>
    <n v="0"/>
    <n v="1.0260080874065671"/>
    <n v="2.6008087406567126E-2"/>
  </r>
  <r>
    <x v="20"/>
    <x v="0"/>
    <n v="1677582.1051627526"/>
    <n v="10725454.270625733"/>
    <n v="2424436.4215926221"/>
    <n v="414073.37693265523"/>
    <n v="10862688.693512302"/>
    <n v="13706282.680313332"/>
    <n v="2838812.5722213616"/>
    <n v="1152615.8922358048"/>
    <n v="3.8299259687693182E-2"/>
    <n v="0.24486250605261481"/>
    <n v="5.5349970544582718E-2"/>
    <n v="9.4533100610090706E-3"/>
    <n v="0.24799557285396431"/>
    <n v="0.31291492566041884"/>
    <n v="6.4810192939943265E-2"/>
    <n v="2.6314262199773855E-2"/>
    <n v="43801946.012596563"/>
    <n v="3.6146527859156272E-3"/>
    <n v="252056.72455886006"/>
    <n v="43801946.012596563"/>
    <n v="0"/>
    <n v="1.03227694991332"/>
    <n v="3.2276949913319974E-2"/>
  </r>
  <r>
    <x v="20"/>
    <x v="1"/>
    <n v="201809.86480721351"/>
    <n v="2773607.9295597803"/>
    <n v="13014429.436220052"/>
    <n v="5698302.0591057045"/>
    <n v="8302422.023457231"/>
    <n v="1550175.6984030884"/>
    <n v="13185937.087807592"/>
    <n v="4671517.3805326456"/>
    <n v="4.0853686725691174E-3"/>
    <n v="5.6147953700070037E-2"/>
    <n v="0.26345958043669571"/>
    <n v="0.11535444385409661"/>
    <n v="0.16807134216893688"/>
    <n v="3.1381217371528415E-2"/>
    <n v="0.26693152165012934"/>
    <n v="9.4568572145973917E-2"/>
    <n v="49398201.479893304"/>
    <n v="-1.5280124621426419E-3"/>
    <n v="121908.63622617253"/>
    <n v="49473798.059878327"/>
    <n v="-1.5280124621426419E-3"/>
    <n v="1.017018899811204"/>
    <n v="1.7018899811203969E-2"/>
  </r>
  <r>
    <x v="20"/>
    <x v="2"/>
    <n v="2659912.8175377846"/>
    <n v="9578012.5758655146"/>
    <n v="2142281.4457349828"/>
    <n v="2906805.0878233467"/>
    <n v="1214677.7361067464"/>
    <n v="12539215.538961627"/>
    <n v="4846716.3241984351"/>
    <n v="2238150.9740608521"/>
    <n v="6.9766791414327456E-2"/>
    <n v="0.25122146904152143"/>
    <n v="5.6189850204837882E-2"/>
    <n v="7.6242523028255765E-2"/>
    <n v="3.1859754083606556E-2"/>
    <n v="0.32889079267486271"/>
    <n v="0.12712440971947936"/>
    <n v="5.870440983310881E-2"/>
    <n v="38125772.500289291"/>
    <n v="3.057717425474353E-3"/>
    <n v="196011.58721472599"/>
    <n v="38125772.500289291"/>
    <n v="0"/>
    <n v="1.0179941018077292"/>
    <n v="1.7994101807729201E-2"/>
  </r>
  <r>
    <x v="20"/>
    <x v="3"/>
    <n v="191528.77583505123"/>
    <n v="2035063.0923147507"/>
    <n v="3431093.4347340306"/>
    <n v="2495255.4001706415"/>
    <n v="10527413.222713955"/>
    <n v="594232.05240222951"/>
    <n v="20044493.97069357"/>
    <n v="6419392.8622388998"/>
    <n v="4.187476408013281E-3"/>
    <n v="4.4493463975490109E-2"/>
    <n v="7.5015478739402175E-2"/>
    <n v="5.4554847304934775E-2"/>
    <n v="0.23016538541178402"/>
    <n v="1.2991952198674599E-2"/>
    <n v="0.43824143524590359"/>
    <n v="0.14034996071579761"/>
    <n v="45738472.81110312"/>
    <n v="-5.46251426948697E-3"/>
    <n v="129006.42119697765"/>
    <n v="46143585.670435324"/>
    <n v="-8.7793970374470467E-3"/>
    <n v="1.0135690658176262"/>
    <n v="1.356906581762618E-2"/>
  </r>
  <r>
    <x v="20"/>
    <x v="4"/>
    <n v="959624.91495323216"/>
    <n v="4650870.4705072241"/>
    <n v="18717947.470944788"/>
    <n v="7967555.4342062175"/>
    <n v="12545907.850408481"/>
    <n v="2562457.8922125418"/>
    <n v="2935054.8147021118"/>
    <n v="942874.40384212101"/>
    <n v="1.8712597547887257E-2"/>
    <n v="9.0691546255024222E-2"/>
    <n v="0.36499825347214349"/>
    <n v="0.15536659788376714"/>
    <n v="0.24464404875212595"/>
    <n v="4.9967693130099321E-2"/>
    <n v="5.7233298836541886E-2"/>
    <n v="1.8385964122410895E-2"/>
    <n v="51282293.25177671"/>
    <n v="1.8771635499493775E-3"/>
    <n v="162529.51137717496"/>
    <n v="51282293.25177671"/>
    <n v="0"/>
    <n v="1.0279340723902"/>
    <n v="2.793407239019996E-2"/>
  </r>
  <r>
    <x v="21"/>
    <x v="0"/>
    <n v="1679656.1848470382"/>
    <n v="10908053.799400803"/>
    <n v="2437554.0360624623"/>
    <n v="411046.50661376404"/>
    <n v="10611304.35986115"/>
    <n v="13837959.87952441"/>
    <n v="2862076.6039370606"/>
    <n v="1152762.8356541942"/>
    <n v="3.8260599933502837E-2"/>
    <n v="0.24847268520611351"/>
    <n v="5.5524624998522641E-2"/>
    <n v="9.3631578209235483E-3"/>
    <n v="0.24171308065778641"/>
    <n v="0.31521251290755198"/>
    <n v="6.519475170583594E-2"/>
    <n v="2.6258586769763222E-2"/>
    <n v="43900414.205900878"/>
    <n v="2.2480323882413289E-3"/>
    <n v="173796.3141958788"/>
    <n v="43900414.205900878"/>
    <n v="0"/>
    <n v="1.0345975419303599"/>
    <n v="3.459754193035991E-2"/>
  </r>
  <r>
    <x v="21"/>
    <x v="1"/>
    <n v="202059.37255970857"/>
    <n v="2820828.2605747073"/>
    <n v="13084845.086788908"/>
    <n v="5656647.5545380544"/>
    <n v="8110287.3791767638"/>
    <n v="1565068.34282111"/>
    <n v="13293995.668924812"/>
    <n v="4672112.9377669198"/>
    <n v="4.0897868295287016E-3"/>
    <n v="5.7095031635079105E-2"/>
    <n v="0.26484407243499264"/>
    <n v="0.11449348958558818"/>
    <n v="0.16415643623385218"/>
    <n v="3.1677797543841479E-2"/>
    <n v="0.26907738903580963"/>
    <n v="9.4565996701308178E-2"/>
    <n v="49405844.603150979"/>
    <n v="1.547247273928643E-4"/>
    <n v="116302.84090304901"/>
    <n v="49473798.059878327"/>
    <n v="-1.3735241560614356E-3"/>
    <n v="1.0171762577832308"/>
    <n v="1.7176257783230842E-2"/>
  </r>
  <r>
    <x v="21"/>
    <x v="2"/>
    <n v="2663201.4024123182"/>
    <n v="9741077.0520942397"/>
    <n v="2153872.4372911085"/>
    <n v="2885556.3852182394"/>
    <n v="1186567.6648428561"/>
    <n v="12659680.643978471"/>
    <n v="4886435.1007694853"/>
    <n v="2238436.3089735624"/>
    <n v="6.9327434501233756E-2"/>
    <n v="0.25357597089308709"/>
    <n v="5.606877879572169E-2"/>
    <n v="7.5115693884297063E-2"/>
    <n v="3.0888273035288526E-2"/>
    <n v="0.32955193694963142"/>
    <n v="0.1272017989650632"/>
    <n v="5.8270112975677336E-2"/>
    <n v="38414826.995580278"/>
    <n v="7.5816036327865594E-3"/>
    <n v="142332.31168467426"/>
    <n v="38414826.995580278"/>
    <n v="0"/>
    <n v="1.0257121295881499"/>
    <n v="2.5712129588149946E-2"/>
  </r>
  <r>
    <x v="21"/>
    <x v="3"/>
    <n v="191765.57255676936"/>
    <n v="2069709.7890707036"/>
    <n v="3449657.6505187755"/>
    <n v="2477015.1197527628"/>
    <n v="10283787.833758194"/>
    <n v="599940.88054818369"/>
    <n v="20208758.335316438"/>
    <n v="6420211.2506868774"/>
    <n v="4.196105488795023E-3"/>
    <n v="4.5288215660093965E-2"/>
    <n v="7.5483452054567454E-2"/>
    <n v="5.4200639881519359E-2"/>
    <n v="0.22502401238919861"/>
    <n v="1.3127566060250513E-2"/>
    <n v="0.44219658743724843"/>
    <n v="0.1404834210283267"/>
    <n v="45700846.432208702"/>
    <n v="-8.2264178451722564E-4"/>
    <n v="117246.68885465139"/>
    <n v="46143585.670435324"/>
    <n v="-9.5948165231184018E-3"/>
    <n v="1.0127352615525906"/>
    <n v="1.2735261552590638E-2"/>
  </r>
  <r>
    <x v="21"/>
    <x v="4"/>
    <n v="960811.34781664528"/>
    <n v="4730050.9634616692"/>
    <n v="18819222.479191564"/>
    <n v="7909312.7207128508"/>
    <n v="12255570.460282655"/>
    <n v="2587075.6012013918"/>
    <n v="2959107.5503299222"/>
    <n v="942994.60796991899"/>
    <n v="1.877899716861926E-2"/>
    <n v="9.2448547628126432E-2"/>
    <n v="0.36782051591650844"/>
    <n v="0.15458701807124697"/>
    <n v="0.23953435135466528"/>
    <n v="5.0564229388385715E-2"/>
    <n v="5.7835570359947394E-2"/>
    <n v="1.8430770112500487E-2"/>
    <n v="51164145.73096662"/>
    <n v="-2.3038657852142114E-3"/>
    <n v="178038.55153278934"/>
    <n v="51282293.25177671"/>
    <n v="-2.3038657852142114E-3"/>
    <n v="1.0255658502513643"/>
    <n v="2.5565850251364264E-2"/>
  </r>
  <r>
    <x v="22"/>
    <x v="0"/>
    <n v="1676531.8642625802"/>
    <n v="10834769.823589552"/>
    <n v="2438705.9522255356"/>
    <n v="414178.47924932232"/>
    <n v="10587641.827653555"/>
    <n v="13919791.45409351"/>
    <n v="2879481.6109312535"/>
    <n v="1152475.032498314"/>
    <n v="3.8186681252641796E-2"/>
    <n v="0.246785587866617"/>
    <n v="5.5546863648498666E-2"/>
    <n v="9.4338210361152135E-3"/>
    <n v="0.24115670707372919"/>
    <n v="0.31705370514655729"/>
    <n v="6.5586493638067581E-2"/>
    <n v="2.6250140337773113E-2"/>
    <n v="43903576.044503629"/>
    <n v="7.2022978824798757E-5"/>
    <n v="154291.68682730099"/>
    <n v="43903576.044503629"/>
    <n v="0"/>
    <n v="1.0346720567272145"/>
    <n v="3.4672056727214517E-2"/>
  </r>
  <r>
    <x v="22"/>
    <x v="1"/>
    <n v="201683.52286935752"/>
    <n v="2801876.9871562538"/>
    <n v="13091028.598753685"/>
    <n v="5699748.432576797"/>
    <n v="8092201.9553858349"/>
    <n v="1574323.464812814"/>
    <n v="13374839.79702401"/>
    <n v="4670946.4802732114"/>
    <n v="4.0738673687307396E-3"/>
    <n v="5.6595973070974658E-2"/>
    <n v="0.26442970388874698"/>
    <n v="0.11513096766209199"/>
    <n v="0.16345687053760879"/>
    <n v="3.1800242775819137E-2"/>
    <n v="0.27016249337528719"/>
    <n v="9.4349881320740514E-2"/>
    <n v="49506649.238851964"/>
    <n v="2.0403382739571005E-3"/>
    <n v="111936.90439059213"/>
    <n v="49506649.238851964"/>
    <n v="0"/>
    <n v="1.0192516414333463"/>
    <n v="1.9251641433346345E-2"/>
  </r>
  <r>
    <x v="22"/>
    <x v="2"/>
    <n v="2658247.5939858202"/>
    <n v="9675633.2187405378"/>
    <n v="2154890.293895314"/>
    <n v="2907542.9086199724"/>
    <n v="1183921.6945988925"/>
    <n v="12734544.396269849"/>
    <n v="4916150.7404517252"/>
    <n v="2237877.4524472817"/>
    <n v="6.9101376193508771E-2"/>
    <n v="0.25151892264335352"/>
    <n v="5.6016559627889602E-2"/>
    <n v="7.5581829466103964E-2"/>
    <n v="3.0776146882339987E-2"/>
    <n v="0.3310355833559257"/>
    <n v="0.12779576383649818"/>
    <n v="5.8173817994380379E-2"/>
    <n v="38468808.29900939"/>
    <n v="1.4052205268377891E-3"/>
    <n v="181331.45771473073"/>
    <n v="38468808.29900939"/>
    <n v="0"/>
    <n v="1.0271534813272738"/>
    <n v="2.7153481327273798E-2"/>
  </r>
  <r>
    <x v="22"/>
    <x v="3"/>
    <n v="191408.8703154806"/>
    <n v="2055804.7822832509"/>
    <n v="3451287.8570068832"/>
    <n v="2495888.7592268954"/>
    <n v="10260855.642523266"/>
    <n v="603488.66557798954"/>
    <n v="20331652.872690555"/>
    <n v="6418608.3563167471"/>
    <n v="4.1784122735704322E-3"/>
    <n v="4.4877752636014547E-2"/>
    <n v="7.5340831997877555E-2"/>
    <n v="5.4484686147675786E-2"/>
    <n v="0.22399215398632497"/>
    <n v="1.3174020843733968E-2"/>
    <n v="0.44383537589037697"/>
    <n v="0.14011676622442581"/>
    <n v="45808995.805941068"/>
    <n v="2.3664632534277298E-3"/>
    <n v="110825.26498922601"/>
    <n v="46143585.670435324"/>
    <n v="-7.2510590504160123E-3"/>
    <n v="1.0151318623345054"/>
    <n v="1.5131862334505364E-2"/>
  </r>
  <r>
    <x v="22"/>
    <x v="4"/>
    <n v="959024.14713900315"/>
    <n v="4698272.8895021006"/>
    <n v="18828115.888826605"/>
    <n v="7969577.8016921729"/>
    <n v="12228241.31949994"/>
    <n v="2602374.4221127653"/>
    <n v="2977102.6268904912"/>
    <n v="942759.17634794302"/>
    <n v="1.8728940082034309E-2"/>
    <n v="9.1753342915334379E-2"/>
    <n v="0.36769736757037103"/>
    <n v="0.1556391938329047"/>
    <n v="0.23880733312586294"/>
    <n v="5.0822197510011387E-2"/>
    <n v="5.814032616742576E-2"/>
    <n v="1.8411298796055669E-2"/>
    <n v="51205468.272011012"/>
    <n v="8.0764645737809338E-4"/>
    <n v="175361.99580711543"/>
    <n v="51282293.25177671"/>
    <n v="-1.4980800368758209E-3"/>
    <n v="1.0263941448771277"/>
    <n v="2.6394144877127657E-2"/>
  </r>
  <r>
    <x v="23"/>
    <x v="0"/>
    <n v="1674553.376625136"/>
    <n v="10930897.017472988"/>
    <n v="2435148.0397685352"/>
    <n v="412661.32584840315"/>
    <n v="10490386.104841262"/>
    <n v="13962387.291307285"/>
    <n v="2845564.9195146863"/>
    <n v="1152807.8854372601"/>
    <n v="3.8140895884564881E-2"/>
    <n v="0.24897038869467347"/>
    <n v="5.5464775948498003E-2"/>
    <n v="9.3990868756247646E-3"/>
    <n v="0.23893697853932644"/>
    <n v="0.31801790699021504"/>
    <n v="6.4812741619926201E-2"/>
    <n v="2.6257225447171177E-2"/>
    <n v="43904405.960815556"/>
    <n v="1.8903159758236562E-5"/>
    <n v="169305.70519424815"/>
    <n v="43904405.960815556"/>
    <n v="0"/>
    <n v="1.0346916152984"/>
    <n v="3.4691615298400036E-2"/>
  </r>
  <r>
    <x v="23"/>
    <x v="1"/>
    <n v="201445.5146541968"/>
    <n v="2826735.5283866823"/>
    <n v="13071929.644374233"/>
    <n v="5678870.0114320274"/>
    <n v="8017868.7881777668"/>
    <n v="1579141.0388583844"/>
    <n v="13217300.914879533"/>
    <n v="4672295.5231763348"/>
    <n v="4.0889701527690829E-3"/>
    <n v="5.7377486042250202E-2"/>
    <n v="0.26533591600040146"/>
    <n v="0.11527052373472745"/>
    <n v="0.16274785874461603"/>
    <n v="3.2053632894179569E-2"/>
    <n v="0.26828668304620379"/>
    <n v="9.4838929384852499E-2"/>
    <n v="49265586.963939153"/>
    <n v="-4.8692908653496653E-3"/>
    <n v="61003.040481168289"/>
    <n v="49506649.238851964"/>
    <n v="-4.8692908653496653E-3"/>
    <n v="1.0142886087262222"/>
    <n v="1.4288608726222174E-2"/>
  </r>
  <r>
    <x v="23"/>
    <x v="2"/>
    <n v="2655110.576363862"/>
    <n v="9761476.4332717657"/>
    <n v="2151746.4499180922"/>
    <n v="2896892.4551726417"/>
    <n v="1173046.4532528326"/>
    <n v="12773513.268891541"/>
    <n v="4858244.6343706017"/>
    <n v="2238523.7866983879"/>
    <n v="6.8948591847125693E-2"/>
    <n v="0.25348852150056611"/>
    <n v="5.5877103219211723E-2"/>
    <n v="7.5227245635190454E-2"/>
    <n v="3.0461970903604287E-2"/>
    <n v="0.33170586591417051"/>
    <n v="0.12616014164180037"/>
    <n v="5.8130559338330889E-2"/>
    <n v="38508554.057939723"/>
    <n v="1.0331944421412308E-3"/>
    <n v="221314.4480060944"/>
    <n v="38508554.057939723"/>
    <n v="0"/>
    <n v="1.0282147305954072"/>
    <n v="2.8214730595407245E-2"/>
  </r>
  <r>
    <x v="23"/>
    <x v="3"/>
    <n v="191182.98729369687"/>
    <n v="2074044.0940647323"/>
    <n v="3446252.6537885815"/>
    <n v="2486746.2124527604"/>
    <n v="10166601.704920299"/>
    <n v="605335.39618771838"/>
    <n v="20092171.434832446"/>
    <n v="6420462.1514924336"/>
    <n v="4.2034131899980854E-3"/>
    <n v="4.5600628094782117E-2"/>
    <n v="7.5770465071493431E-2"/>
    <n v="5.4674435092616297E-2"/>
    <n v="0.22352631010137966"/>
    <n v="1.3309106760631004E-2"/>
    <n v="0.44175321047335625"/>
    <n v="0.14116243121574315"/>
    <n v="45482796.635032669"/>
    <n v="-7.1208539975480857E-3"/>
    <n v="105463.29712612332"/>
    <n v="46143585.670435324"/>
    <n v="-1.4320279315138485E-2"/>
    <n v="1.0079032565545623"/>
    <n v="7.9032565545622546E-3"/>
  </r>
  <r>
    <x v="23"/>
    <x v="4"/>
    <n v="957892.39565871772"/>
    <n v="4739956.4505116902"/>
    <n v="18800646.899380967"/>
    <n v="7940384.8989425134"/>
    <n v="12115915.41467523"/>
    <n v="2610337.9262801358"/>
    <n v="2942036.082020618"/>
    <n v="943031.4600449577"/>
    <n v="1.8763733873654483E-2"/>
    <n v="9.2848927304566439E-2"/>
    <n v="0.36827762353196342"/>
    <n v="0.15554071602759176"/>
    <n v="0.23733335133153285"/>
    <n v="5.1132764380434952E-2"/>
    <n v="5.7630254024265345E-2"/>
    <n v="1.8472629525990932E-2"/>
    <n v="51050201.527514823"/>
    <n v="-3.032229754669739E-3"/>
    <n v="100312.90598954326"/>
    <n v="51282293.25177671"/>
    <n v="-4.5257672686828685E-3"/>
    <n v="1.0232818820110123"/>
    <n v="2.3281882011012334E-2"/>
  </r>
  <r>
    <x v="24"/>
    <x v="0"/>
    <n v="1716287.5704264245"/>
    <n v="10971549.036332717"/>
    <n v="2453660.0555312769"/>
    <n v="411060.44364559947"/>
    <n v="10358582.052224679"/>
    <n v="9269953.8726655096"/>
    <n v="2853382.0954317837"/>
    <n v="1152726.8622182799"/>
    <n v="4.3797145071269201E-2"/>
    <n v="0.27997786214895121"/>
    <n v="6.2613810913390064E-2"/>
    <n v="1.0489660470438268E-2"/>
    <n v="0.26433584248425829"/>
    <n v="0.23655564577923965"/>
    <n v="7.2814131926818196E-2"/>
    <n v="2.9415901205634955E-2"/>
    <n v="39187201.988476276"/>
    <n v="-0.1074426101232154"/>
    <n v="101209.75837639603"/>
    <n v="43904405.960815556"/>
    <n v="-0.1074426101232154"/>
    <n v="0.92352164747813403"/>
    <n v="-7.6478352521865967E-2"/>
  </r>
  <r>
    <x v="24"/>
    <x v="1"/>
    <n v="206466.05700676257"/>
    <n v="2837248.1611402207"/>
    <n v="13171302.562847439"/>
    <n v="5656839.3500545742"/>
    <n v="7917130.1128737051"/>
    <n v="1048428.4874237808"/>
    <n v="13253610.740634078"/>
    <n v="4671967.1385182347"/>
    <n v="4.234072725108136E-3"/>
    <n v="5.8184455244638812E-2"/>
    <n v="0.27010857738070043"/>
    <n v="0.11600681269173463"/>
    <n v="0.16235939775298217"/>
    <n v="2.1500495176706023E-2"/>
    <n v="0.27179650040142411"/>
    <n v="9.5809688626705566E-2"/>
    <n v="48762992.610498801"/>
    <n v="-1.0201732779683208E-2"/>
    <n v="82973.325723160538"/>
    <n v="49506649.238851964"/>
    <n v="-1.5021348440798023E-2"/>
    <n v="1.0039411073785207"/>
    <n v="3.941107378520714E-3"/>
  </r>
  <r>
    <x v="24"/>
    <x v="2"/>
    <n v="2721282.7873573042"/>
    <n v="9797779.3756039329"/>
    <n v="2168104.0444247872"/>
    <n v="2885654.223517694"/>
    <n v="1158307.9798638616"/>
    <n v="8480632.7402352709"/>
    <n v="4871590.9308106229"/>
    <n v="2238366.4557109326"/>
    <n v="7.9287486271472349E-2"/>
    <n v="0.28546878749360666"/>
    <n v="6.3170031595427528E-2"/>
    <n v="8.4076623970992859E-2"/>
    <n v="3.3748542591113775E-2"/>
    <n v="0.24709231068844295"/>
    <n v="0.14193901524728275"/>
    <n v="6.5217202141661296E-2"/>
    <n v="34321718.537524402"/>
    <n v="-0.10872481771493771"/>
    <n v="199870.60702939096"/>
    <n v="38508554.057939723"/>
    <n v="-0.10872481771493771"/>
    <n v="0.91642227143960786"/>
    <n v="-8.3577728560392139E-2"/>
  </r>
  <r>
    <x v="24"/>
    <x v="3"/>
    <n v="195947.7609668448"/>
    <n v="2081757.466489068"/>
    <n v="3472451.0952826715"/>
    <n v="2477099.1059636306"/>
    <n v="10038865.767209794"/>
    <n v="401896.2576439504"/>
    <n v="20147367.51824823"/>
    <n v="6420010.8997986987"/>
    <n v="4.3317352969127788E-3"/>
    <n v="4.6020542682946176E-2"/>
    <n v="7.6764025789427176E-2"/>
    <n v="5.476019515767435E-2"/>
    <n v="0.22192501190227948"/>
    <n v="8.8845526804872295E-3"/>
    <n v="0.44538943740947795"/>
    <n v="0.14192449908079494"/>
    <n v="45235395.871602885"/>
    <n v="-5.4394360446873959E-3"/>
    <n v="164139.53912821616"/>
    <n v="46143585.670435324"/>
    <n v="-1.9681821116349127E-2"/>
    <n v="1.0024208312513014"/>
    <n v="2.4208312513014363E-3"/>
  </r>
  <r>
    <x v="24"/>
    <x v="4"/>
    <n v="981765.54741322913"/>
    <n v="4757584.3541240366"/>
    <n v="18943569.574334297"/>
    <n v="7909580.895582146"/>
    <n v="11963687.771492777"/>
    <n v="1733064.1002739721"/>
    <n v="2950118.278089975"/>
    <n v="942965.18061934167"/>
    <n v="1.9563966756044694E-2"/>
    <n v="9.4805956868625418E-2"/>
    <n v="0.37749477598759545"/>
    <n v="0.15761683438895768"/>
    <n v="0.23840436289283179"/>
    <n v="3.4535341490837111E-2"/>
    <n v="5.8787982600350085E-2"/>
    <n v="1.8790779014757567E-2"/>
    <n v="50182335.701929785"/>
    <n v="-1.7000242890662806E-2"/>
    <n v="75130.272950144703"/>
    <n v="51282293.25177671"/>
    <n v="-2.1449071016511456E-2"/>
    <n v="1.0058858414712106"/>
    <n v="5.8858414712106288E-3"/>
  </r>
  <r>
    <x v="25"/>
    <x v="0"/>
    <n v="1724013.8623201402"/>
    <n v="10767154.583705826"/>
    <n v="2427401.7836726741"/>
    <n v="417911.70136735361"/>
    <n v="10528362.547574192"/>
    <n v="13847474.326689249"/>
    <n v="2851236.4018282974"/>
    <n v="1152618.2890125941"/>
    <n v="3.9436522560035346E-2"/>
    <n v="0.24629682157906757"/>
    <n v="5.5526401090098203E-2"/>
    <n v="9.559658770316757E-3"/>
    <n v="0.24083449454917433"/>
    <n v="0.31675860944010414"/>
    <n v="6.5221545570041131E-2"/>
    <n v="2.6365946441162493E-2"/>
    <n v="43716173.496170327"/>
    <n v="0.11557271960947553"/>
    <n v="1876560.4565503837"/>
    <n v="43904405.960815556"/>
    <n v="-4.2873251676204373E-3"/>
    <n v="1.0302555558954054"/>
    <n v="3.0255555895405406E-2"/>
  </r>
  <r>
    <x v="25"/>
    <x v="1"/>
    <n v="207395.5148960267"/>
    <n v="2784391.6517318878"/>
    <n v="13030347.566800818"/>
    <n v="5751123.450791833"/>
    <n v="8046894.4247779166"/>
    <n v="1566144.4234129584"/>
    <n v="13243644.256357472"/>
    <n v="4671527.0945965452"/>
    <n v="4.2066802814741903E-3"/>
    <n v="5.6476850346131965E-2"/>
    <n v="0.26429938081108589"/>
    <n v="0.11665217364463507"/>
    <n v="0.16321814924873465"/>
    <n v="3.1766689203548804E-2"/>
    <n v="0.26862575681064171"/>
    <n v="9.4754319653747671E-2"/>
    <n v="49301468.38336546"/>
    <n v="1.104271382947739E-2"/>
    <n v="263797.34654755756"/>
    <n v="49506649.238851964"/>
    <n v="-4.1445110634852327E-3"/>
    <n v="1.0150273417289504"/>
    <n v="1.5027341728950372E-2"/>
  </r>
  <r>
    <x v="25"/>
    <x v="2"/>
    <n v="2733533.3131449162"/>
    <n v="9615251.6627163645"/>
    <n v="2144901.7001196323"/>
    <n v="2933750.2178825354"/>
    <n v="1177293.0206346055"/>
    <n v="12668384.951814273"/>
    <n v="4867927.5793387769"/>
    <n v="2238155.6281250045"/>
    <n v="7.122434679042175E-2"/>
    <n v="0.25053289660281652"/>
    <n v="5.5887090084490568E-2"/>
    <n v="7.6441154717276902E-2"/>
    <n v="3.0675289733034596E-2"/>
    <n v="0.33008467054110691"/>
    <n v="0.12683765747218553"/>
    <n v="5.8316894058667169E-2"/>
    <n v="38379198.073776111"/>
    <n v="0.11821900852125487"/>
    <n v="1628659.9990898161"/>
    <n v="38508554.057939723"/>
    <n v="-3.3591493455969275E-3"/>
    <n v="1.0247608037559945"/>
    <n v="2.4760803755994543E-2"/>
  </r>
  <r>
    <x v="25"/>
    <x v="3"/>
    <n v="196829.86815169945"/>
    <n v="2042975.3695895402"/>
    <n v="3435290.0530795809"/>
    <n v="2518385.5995672708"/>
    <n v="10203406.009697722"/>
    <n v="600353.37674413295"/>
    <n v="20132217.049027793"/>
    <n v="6419406.2108764788"/>
    <n v="4.3212904311643301E-3"/>
    <n v="4.4852389521023342E-2"/>
    <n v="7.54198850715362E-2"/>
    <n v="5.5289757065755209E-2"/>
    <n v="0.22401011172252158"/>
    <n v="1.3180424935519198E-2"/>
    <n v="0.44199164338736074"/>
    <n v="0.14093449786511927"/>
    <n v="45548863.536734223"/>
    <n v="6.9296987257741983E-3"/>
    <n v="209510.10459944559"/>
    <n v="46143585.670435324"/>
    <n v="-1.2888511481285808E-2"/>
    <n v="1.009367305608313"/>
    <n v="9.3673056083130035E-3"/>
  </r>
  <r>
    <x v="25"/>
    <x v="4"/>
    <n v="986185.20721920417"/>
    <n v="4668952.9451345475"/>
    <n v="18740841.654167082"/>
    <n v="8041412.060619805"/>
    <n v="12159776.466432907"/>
    <n v="2588854.3745417809"/>
    <n v="2947899.8405631683"/>
    <n v="942876.36447749101"/>
    <n v="1.930788984830429E-2"/>
    <n v="9.141044553463494E-2"/>
    <n v="0.36691496047024103"/>
    <n v="0.15743766703728482"/>
    <n v="0.2380684914712006"/>
    <n v="5.0685525123520661E-2"/>
    <n v="5.7715046817545752E-2"/>
    <n v="1.8459973697267699E-2"/>
    <n v="51076798.913155995"/>
    <n v="1.7824264229929276E-2"/>
    <n v="404295.68240422633"/>
    <n v="51282293.25177671"/>
    <n v="-4.0071206958669963E-3"/>
    <n v="1.0238150164947384"/>
    <n v="2.3815016494738384E-2"/>
  </r>
  <r>
    <x v="26"/>
    <x v="0"/>
    <n v="1717176.828209026"/>
    <n v="10768971.678421393"/>
    <n v="2452683.8607912716"/>
    <n v="414490.55355721328"/>
    <n v="10554383.958274256"/>
    <n v="13790736.94966366"/>
    <n v="2858767.2818144918"/>
    <n v="1152642.5732615024"/>
    <n v="3.9285805910576212E-2"/>
    <n v="0.24637400427549699"/>
    <n v="5.6112836215909831E-2"/>
    <n v="9.4827714719394225E-3"/>
    <n v="0.24146463711772675"/>
    <n v="0.31550636269263077"/>
    <n v="6.5403268161966288E-2"/>
    <n v="2.6370314153753779E-2"/>
    <n v="43709853.683992811"/>
    <n v="-1.4456462384728516E-4"/>
    <n v="1868974.8239298293"/>
    <n v="43904405.960815556"/>
    <n v="-4.431269995917554E-3"/>
    <n v="1.0301066173885007"/>
    <n v="3.0106617388500734E-2"/>
  </r>
  <r>
    <x v="26"/>
    <x v="1"/>
    <n v="206573.03298864348"/>
    <n v="2784861.5533495434"/>
    <n v="13166062.327448128"/>
    <n v="5704043.0667414516"/>
    <n v="8066782.7543962244"/>
    <n v="1559727.4462421511"/>
    <n v="13278624.272539407"/>
    <n v="4671625.5179235293"/>
    <n v="4.1784008169210626E-3"/>
    <n v="5.6330042799766146E-2"/>
    <n v="0.26631300702094679"/>
    <n v="0.11537700669349076"/>
    <n v="0.16316869226946459"/>
    <n v="3.1548970072539401E-2"/>
    <n v="0.2685898236824395"/>
    <n v="9.4494056644431806E-2"/>
    <n v="49438299.971629076"/>
    <n v="2.7754059412515098E-3"/>
    <n v="256987.70108486517"/>
    <n v="49506649.238851964"/>
    <n v="-1.3806078228629022E-3"/>
    <n v="1.0178444546437175"/>
    <n v="1.7844454643717533E-2"/>
  </r>
  <r>
    <x v="26"/>
    <x v="2"/>
    <n v="2722692.7619670462"/>
    <n v="9616874.3591167312"/>
    <n v="2167241.4588521933"/>
    <n v="2909733.6777843079"/>
    <n v="1180202.7632527784"/>
    <n v="12616478.667941911"/>
    <n v="4880785.0815641191"/>
    <n v="2238202.7833097582"/>
    <n v="7.1028846278448771E-2"/>
    <n v="0.25088232505505348"/>
    <n v="5.6538388238076442E-2"/>
    <n v="7.5908317309093601E-2"/>
    <n v="3.0788799169510071E-2"/>
    <n v="0.32913516221828498"/>
    <n v="0.12732855433387302"/>
    <n v="5.8389607397659499E-2"/>
    <n v="38332211.553788848"/>
    <n v="-1.2242704992673601E-3"/>
    <n v="1649047.3983873306"/>
    <n v="38508554.057939723"/>
    <n v="-4.5793073374178397E-3"/>
    <n v="1.0235062193351505"/>
    <n v="2.3506219335150513E-2"/>
  </r>
  <r>
    <x v="26"/>
    <x v="3"/>
    <n v="196049.2871180712"/>
    <n v="2043320.1477497548"/>
    <n v="3471069.5720001371"/>
    <n v="2497769.3561099595"/>
    <n v="10228624.272947881"/>
    <n v="597893.54363079276"/>
    <n v="20185391.633343223"/>
    <n v="6419541.4598654592"/>
    <n v="4.2955905070715637E-3"/>
    <n v="4.4770714337235923E-2"/>
    <n v="7.6053801174441313E-2"/>
    <n v="5.4728045649553358E-2"/>
    <n v="0.22411701655826441"/>
    <n v="1.3100306907584123E-2"/>
    <n v="0.44227743929255242"/>
    <n v="0.1406570855732969"/>
    <n v="45639659.272765279"/>
    <n v="1.9933699543970081E-3"/>
    <n v="196561.49750732552"/>
    <n v="46143585.670435324"/>
    <n v="-1.0920833098432496E-2"/>
    <n v="1.0113793480682634"/>
    <n v="1.1379348068263351E-2"/>
  </r>
  <r>
    <x v="26"/>
    <x v="4"/>
    <n v="982274.22828278202"/>
    <n v="4669740.890515835"/>
    <n v="18936032.828184925"/>
    <n v="7975582.7019978426"/>
    <n v="12189830.003820533"/>
    <n v="2578247.0389910936"/>
    <n v="2955686.0346144112"/>
    <n v="942896.22972216306"/>
    <n v="1.9173700346493065E-2"/>
    <n v="9.11519512092301E-2"/>
    <n v="0.36962572033850594"/>
    <n v="0.15568099865973103"/>
    <n v="0.23794185069534332"/>
    <n v="5.0326614219809079E-2"/>
    <n v="5.7694110986790739E-2"/>
    <n v="1.8405053544096672E-2"/>
    <n v="51230289.956129588"/>
    <n v="3.0051030260249485E-3"/>
    <n v="380930.33503734786"/>
    <n v="51282293.25177671"/>
    <n v="-1.0140594803708448E-3"/>
    <n v="1.0268916860988966"/>
    <n v="2.6891686098896583E-2"/>
  </r>
  <r>
    <x v="27"/>
    <x v="0"/>
    <n v="1732902.1715605091"/>
    <n v="10766248.246615363"/>
    <n v="2425116.2770637507"/>
    <n v="417398.87376307196"/>
    <n v="10717279.591436597"/>
    <n v="13878209.782133447"/>
    <n v="2871161.1765487893"/>
    <n v="1152633.8444109934"/>
    <n v="3.9419124768641838E-2"/>
    <n v="0.24490481337519834"/>
    <n v="5.5165238218816658E-2"/>
    <n v="9.4947646515674052E-3"/>
    <n v="0.24379090079552507"/>
    <n v="0.31569403740469698"/>
    <n v="6.5311627226675953E-2"/>
    <n v="2.6219493558877878E-2"/>
    <n v="43960949.963532515"/>
    <n v="5.7446149638258675E-3"/>
    <n v="1850493.2269588944"/>
    <n v="43960949.963532515"/>
    <n v="0"/>
    <n v="1.0360241832770867"/>
    <n v="3.6024183277086674E-2"/>
  </r>
  <r>
    <x v="27"/>
    <x v="1"/>
    <n v="208464.76121228345"/>
    <n v="2784157.2724993131"/>
    <n v="13018078.915734971"/>
    <n v="5744066.1349723712"/>
    <n v="8191284.9223631434"/>
    <n v="1569620.592496891"/>
    <n v="13336192.397268217"/>
    <n v="4671590.1401561908"/>
    <n v="4.2094147235252916E-3"/>
    <n v="5.6218962606990781E-2"/>
    <n v="0.26286693607706024"/>
    <n v="0.11598678079137624"/>
    <n v="0.16540212914773642"/>
    <n v="3.1694488766265343E-2"/>
    <n v="0.26929042734307013"/>
    <n v="9.4330860543975437E-2"/>
    <n v="49523455.136703387"/>
    <n v="1.7224533433224604E-3"/>
    <n v="261254.23816436826"/>
    <n v="49523455.136703387"/>
    <n v="0"/>
    <n v="1.0195976442276009"/>
    <n v="1.9597644227600908E-2"/>
  </r>
  <r>
    <x v="27"/>
    <x v="2"/>
    <n v="2747626.2911290866"/>
    <n v="9614442.2883223873"/>
    <n v="2142882.1798885409"/>
    <n v="2930150.1557381279"/>
    <n v="1198417.9312000547"/>
    <n v="12696503.334419684"/>
    <n v="4901945.228773877"/>
    <n v="2238185.8336169757"/>
    <n v="7.1422286097149998E-2"/>
    <n v="0.24991952144224033"/>
    <n v="5.5702460199414862E-2"/>
    <n v="7.6166843870437068E-2"/>
    <n v="3.1151888676589912E-2"/>
    <n v="0.33003516399302735"/>
    <n v="0.12742203541012731"/>
    <n v="5.8179800311013101E-2"/>
    <n v="38470153.243088737"/>
    <n v="3.5985841595996934E-3"/>
    <n v="1641382.8969076793"/>
    <n v="38508554.057939723"/>
    <n v="-9.9720220066451689E-4"/>
    <n v="1.0271893926033018"/>
    <n v="2.7189392603301776E-2"/>
  </r>
  <r>
    <x v="27"/>
    <x v="3"/>
    <n v="197844.64232150739"/>
    <n v="2042803.3998887278"/>
    <n v="3432055.5748927831"/>
    <n v="2515295.2394518256"/>
    <n v="10386492.153622745"/>
    <n v="601685.90381920605"/>
    <n v="20272903.345354784"/>
    <n v="6419492.8453000765"/>
    <n v="4.3132940253038611E-3"/>
    <n v="4.453601369347069E-2"/>
    <n v="7.482368302720821E-2"/>
    <n v="5.4837006455662834E-2"/>
    <n v="0.22644027164144379"/>
    <n v="1.3117606742342447E-2"/>
    <n v="0.4419780684936731"/>
    <n v="0.13995405592089494"/>
    <n v="45868573.10465166"/>
    <n v="5.0156779330511238E-3"/>
    <n v="188878.69582046627"/>
    <n v="46143585.670435324"/>
    <n v="-5.9599305469637135E-3"/>
    <n v="1.0164521011463128"/>
    <n v="1.6452101146312792E-2"/>
  </r>
  <r>
    <x v="27"/>
    <x v="4"/>
    <n v="991269.57416173269"/>
    <n v="4668559.930880419"/>
    <n v="18723196.319247462"/>
    <n v="8031544.2869523121"/>
    <n v="12377966.998311523"/>
    <n v="2594600.5211966182"/>
    <n v="2968500.1107421443"/>
    <n v="942889.08926038782"/>
    <n v="1.9323548557879509E-2"/>
    <n v="9.1007680323515583E-2"/>
    <n v="0.36498506830459748"/>
    <n v="0.15656481351697488"/>
    <n v="0.24129283554574013"/>
    <n v="5.0578460659443325E-2"/>
    <n v="5.7867160991503928E-2"/>
    <n v="1.8380432100345265E-2"/>
    <n v="51298526.830752596"/>
    <n v="1.3319634669536687E-3"/>
    <n v="389678.96260825137"/>
    <n v="51298526.830752596"/>
    <n v="0"/>
    <n v="1.0282594683092989"/>
    <n v="2.825946830929893E-2"/>
  </r>
  <r>
    <x v="28"/>
    <x v="0"/>
    <n v="1756025.3844218804"/>
    <n v="10969845.837999795"/>
    <n v="2438237.1761072706"/>
    <n v="418074.58651997207"/>
    <n v="10743874.96045314"/>
    <n v="13651423.975372456"/>
    <n v="2838160.7487563943"/>
    <n v="1152747.6895120216"/>
    <n v="3.9938359582379547E-2"/>
    <n v="0.24949391479642122"/>
    <n v="5.5454319709938069E-2"/>
    <n v="9.5085260821479289E-3"/>
    <n v="0.24435452088864162"/>
    <n v="0.31048268685446057"/>
    <n v="6.4550026179573755E-2"/>
    <n v="2.6217645906437315E-2"/>
    <n v="43968390.359142929"/>
    <n v="1.6925010984945892E-4"/>
    <n v="1856945.1084668676"/>
    <n v="43968390.359142929"/>
    <n v="0"/>
    <n v="1.0361995304839129"/>
    <n v="3.619953048391289E-2"/>
  </r>
  <r>
    <x v="28"/>
    <x v="1"/>
    <n v="211246.43875110595"/>
    <n v="2836807.7131850473"/>
    <n v="13088512.197969483"/>
    <n v="5753365.007125251"/>
    <n v="8211611.9319714364"/>
    <n v="1543971.1983771727"/>
    <n v="13182909.447559157"/>
    <n v="4672051.5509103937"/>
    <n v="4.2675638299978762E-3"/>
    <n v="5.7308696236585042E-2"/>
    <n v="0.26441184795712042"/>
    <n v="0.11622847963894802"/>
    <n v="0.16588955664312621"/>
    <n v="3.119103772687104E-2"/>
    <n v="0.26631884478216422"/>
    <n v="9.4383973185187223E-2"/>
    <n v="49500475.485849045"/>
    <n v="-4.6401550115817233E-4"/>
    <n v="264557.45583792328"/>
    <n v="49523455.136703387"/>
    <n v="-4.6401550115817233E-4"/>
    <n v="1.019124535115735"/>
    <n v="1.9124535115734975E-2"/>
  </r>
  <r>
    <x v="28"/>
    <x v="2"/>
    <n v="2784289.611561113"/>
    <n v="9796258.3906050399"/>
    <n v="2154476.0737609281"/>
    <n v="2934893.6755804671"/>
    <n v="1201391.854465225"/>
    <n v="12489027.961375039"/>
    <n v="4845603.463328694"/>
    <n v="2238406.8981758412"/>
    <n v="7.2423900041532846E-2"/>
    <n v="0.25481660942031437"/>
    <n v="5.6041425848817723E-2"/>
    <n v="7.6341356628339102E-2"/>
    <n v="3.1250155593446405E-2"/>
    <n v="0.32485992438961531"/>
    <n v="0.12604202501486794"/>
    <n v="5.8224603063066253E-2"/>
    <n v="38444347.92885235"/>
    <n v="-6.7078792416881271E-4"/>
    <n v="1641525.0148501769"/>
    <n v="38508554.057939723"/>
    <n v="-1.6673212136391693E-3"/>
    <n v="1.0265003663629091"/>
    <n v="2.6500366362909089E-2"/>
  </r>
  <r>
    <x v="28"/>
    <x v="3"/>
    <n v="200484.60887758966"/>
    <n v="2081434.2991920225"/>
    <n v="3450624.4390482134"/>
    <n v="2519367.1648629908"/>
    <n v="10412266.660040749"/>
    <n v="591853.66859171854"/>
    <n v="20039891.528235286"/>
    <n v="6420126.8955798484"/>
    <n v="4.3854316395092871E-3"/>
    <n v="4.5529618868697455E-2"/>
    <n v="7.5479497781824695E-2"/>
    <n v="5.5109030753961195E-2"/>
    <n v="0.22775954675817789"/>
    <n v="1.2946299562509197E-2"/>
    <n v="0.43835571644263432"/>
    <n v="0.14043485819268592"/>
    <n v="45716049.264428422"/>
    <n v="-3.3252362107547228E-3"/>
    <n v="206345.84985950834"/>
    <n v="46143585.670435324"/>
    <n v="-9.2653485808500899E-3"/>
    <n v="1.0130721578130832"/>
    <n v="1.3072157813083241E-2"/>
  </r>
  <r>
    <x v="28"/>
    <x v="4"/>
    <n v="1004496.71285572"/>
    <n v="4756845.7975433888"/>
    <n v="18824496.68616195"/>
    <n v="8044546.2792274104"/>
    <n v="12408683.431263197"/>
    <n v="2552201.7837759187"/>
    <n v="2934380.892930062"/>
    <n v="942982.21797090233"/>
    <n v="1.9516677219864043E-2"/>
    <n v="9.242222779543903E-2"/>
    <n v="0.36574696656373534"/>
    <n v="0.15629997699603285"/>
    <n v="0.24109214709418725"/>
    <n v="4.9587517586103178E-2"/>
    <n v="5.7012993665891951E-2"/>
    <n v="1.8321493078746396E-2"/>
    <n v="51468633.801728547"/>
    <n v="3.3160205854873425E-3"/>
    <n v="403461.52443368785"/>
    <n v="51468633.801728547"/>
    <n v="0"/>
    <n v="1.0316691978734349"/>
    <n v="3.1669197873434918E-2"/>
  </r>
  <r>
    <x v="29"/>
    <x v="0"/>
    <n v="1743948.1203560105"/>
    <n v="11106566.761666656"/>
    <n v="2436202.1816356876"/>
    <n v="412995.05549203663"/>
    <n v="10623879.2597884"/>
    <n v="13648293.881737538"/>
    <n v="2854449.57414123"/>
    <n v="1152942.098403492"/>
    <n v="3.965386068088509E-2"/>
    <n v="0.2525409132699265"/>
    <n v="5.5394320951089364E-2"/>
    <n v="9.3906740694972325E-3"/>
    <n v="0.2415655736205008"/>
    <n v="0.31033465835423724"/>
    <n v="6.4904422564188116E-2"/>
    <n v="2.6215576489675829E-2"/>
    <n v="43979276.933221042"/>
    <n v="2.4760001421905709E-4"/>
    <n v="1864059.0973471403"/>
    <n v="43979276.933221042"/>
    <n v="0"/>
    <n v="1.0364560935023945"/>
    <n v="3.6456093502394538E-2"/>
  </r>
  <r>
    <x v="29"/>
    <x v="1"/>
    <n v="209793.56737099681"/>
    <n v="2872163.813584235"/>
    <n v="13077588.301711515"/>
    <n v="5683462.6571355211"/>
    <n v="8119898.4551308332"/>
    <n v="1543617.1858998477"/>
    <n v="13258569.048640415"/>
    <n v="4672839.4842727138"/>
    <n v="4.2435748564660205E-3"/>
    <n v="5.8096357746870546E-2"/>
    <n v="0.26452538843681073"/>
    <n v="0.11496157642828714"/>
    <n v="0.16424429668196822"/>
    <n v="3.1223336159347873E-2"/>
    <n v="0.26818615533636864"/>
    <n v="9.4519314353880876E-2"/>
    <n v="49437932.513746075"/>
    <n v="-1.2634822491927246E-3"/>
    <n v="281952.51552425022"/>
    <n v="49523455.136703387"/>
    <n v="-1.7269114750018335E-3"/>
    <n v="1.0178368893558996"/>
    <n v="1.7836889355899554E-2"/>
  </r>
  <r>
    <x v="29"/>
    <x v="2"/>
    <n v="2765140.3434622628"/>
    <n v="9918352.4943346661"/>
    <n v="2152677.9111612332"/>
    <n v="2899235.2453159182"/>
    <n v="1187973.8039126908"/>
    <n v="12486164.389999721"/>
    <n v="4873413.4415805964"/>
    <n v="2238784.401603255"/>
    <n v="7.1781290192184433E-2"/>
    <n v="0.25747414242734956"/>
    <n v="5.5882153756395311E-2"/>
    <n v="7.526230882691945E-2"/>
    <n v="3.0839046763390384E-2"/>
    <n v="0.3241329112227469"/>
    <n v="0.12651072315504092"/>
    <n v="5.8117423655973076E-2"/>
    <n v="38521742.031370342"/>
    <n v="2.0131464490234794E-3"/>
    <n v="1634622.5435271931"/>
    <n v="38521742.031370342"/>
    <n v="0"/>
    <n v="1.0285668619303738"/>
    <n v="2.8566861930373832E-2"/>
  </r>
  <r>
    <x v="29"/>
    <x v="3"/>
    <n v="199105.75320497964"/>
    <n v="2107375.9235448134"/>
    <n v="3447744.4888424734"/>
    <n v="2488757.3069636952"/>
    <n v="10295974.611038066"/>
    <n v="591717.9642575623"/>
    <n v="20154904.849442519"/>
    <n v="6421209.6388065098"/>
    <n v="4.3561525731656845E-3"/>
    <n v="4.6106407796897134E-2"/>
    <n v="7.5431778263217591E-2"/>
    <n v="5.445049363065646E-2"/>
    <n v="0.22526137780131364"/>
    <n v="1.2945953048053231E-2"/>
    <n v="0.44096084220841458"/>
    <n v="0.14048699467828185"/>
    <n v="45706790.536100611"/>
    <n v="-2.0252686915828846E-4"/>
    <n v="211048.96144960666"/>
    <n v="46143585.670435324"/>
    <n v="-9.4659989679686373E-3"/>
    <n v="1.0128669834807298"/>
    <n v="1.2866983480729788E-2"/>
  </r>
  <r>
    <x v="29"/>
    <x v="4"/>
    <n v="997588.17260221404"/>
    <n v="4816131.9863180844"/>
    <n v="18808785.439092938"/>
    <n v="7946806.4888920654"/>
    <n v="12270093.893676231"/>
    <n v="2551616.5971629443"/>
    <n v="2951221.9467704687"/>
    <n v="943141.2502806955"/>
    <n v="1.9451704565172284E-2"/>
    <n v="9.3908467559680284E-2"/>
    <n v="0.36674746918519963"/>
    <n v="0.15495265110782394"/>
    <n v="0.23925127418474848"/>
    <n v="4.9753288556073305E-2"/>
    <n v="5.7545086230410221E-2"/>
    <n v="1.8390058610891939E-2"/>
    <n v="51285385.774795637"/>
    <n v="-3.5603825747314824E-3"/>
    <n v="452343.93037716567"/>
    <n v="51468633.801728547"/>
    <n v="-3.5603825747314824E-3"/>
    <n v="1.0279960608384391"/>
    <n v="2.7996060838439085E-2"/>
  </r>
  <r>
    <x v="30"/>
    <x v="0"/>
    <n v="1757717.7201082224"/>
    <n v="11123123.19541453"/>
    <n v="2463019.288912029"/>
    <n v="416280.47052731592"/>
    <n v="10513973.605329206"/>
    <n v="13680953.368638944"/>
    <n v="2858071.3537523481"/>
    <n v="1152885.8751530787"/>
    <n v="3.9979000261957498E-2"/>
    <n v="0.25299360645683394"/>
    <n v="5.6020968367183357E-2"/>
    <n v="9.4682307914803754E-3"/>
    <n v="0.23913859928304665"/>
    <n v="0.31117103278390401"/>
    <n v="6.5006362565044398E-2"/>
    <n v="2.6222199490549714E-2"/>
    <n v="43966024.877835676"/>
    <n v="-3.013249946216317E-4"/>
    <n v="125822.32227660247"/>
    <n v="43979276.933221042"/>
    <n v="-3.013249946216317E-4"/>
    <n v="1.0361437833755944"/>
    <n v="3.6143783375594429E-2"/>
  </r>
  <r>
    <x v="30"/>
    <x v="1"/>
    <n v="211450.02344303729"/>
    <n v="2876445.3157723621"/>
    <n v="13221543.138894757"/>
    <n v="5728675.1443503024"/>
    <n v="8035896.8647483839"/>
    <n v="1547310.962257575"/>
    <n v="13275391.771832999"/>
    <n v="4672611.61313779"/>
    <n v="4.2657434643155962E-3"/>
    <n v="5.8028737034037922E-2"/>
    <n v="0.26672832811532221"/>
    <n v="0.11556895647629298"/>
    <n v="0.16211430943609748"/>
    <n v="3.1215090530799697E-2"/>
    <n v="0.26781465787910452"/>
    <n v="9.4264177064029633E-2"/>
    <n v="49569324.834437206"/>
    <n v="2.6577228053498757E-3"/>
    <n v="77226.530779703622"/>
    <n v="49569324.834437206"/>
    <n v="0"/>
    <n v="1.0205420176688671"/>
    <n v="2.0542017668867096E-2"/>
  </r>
  <r>
    <x v="30"/>
    <x v="2"/>
    <n v="2786972.9171172613"/>
    <n v="9933137.6704817452"/>
    <n v="2176374.053833703"/>
    <n v="2922298.9380626134"/>
    <n v="1175684.0333678022"/>
    <n v="12516042.975988381"/>
    <n v="4879596.9207350938"/>
    <n v="2238675.2272256282"/>
    <n v="7.214757286310626E-2"/>
    <n v="0.25714342950329944"/>
    <n v="5.6340736094686081E-2"/>
    <n v="7.5650816076006933E-2"/>
    <n v="3.0435440882981949E-2"/>
    <n v="0.32400821587528089"/>
    <n v="0.12632023519822086"/>
    <n v="5.7953553506417607E-2"/>
    <n v="38628782.736812226"/>
    <n v="2.7787088484917334E-3"/>
    <n v="66898.520750046315"/>
    <n v="38628782.736812226"/>
    <n v="0"/>
    <n v="1.0314249497708849"/>
    <n v="3.1424949770884947E-2"/>
  </r>
  <r>
    <x v="30"/>
    <x v="3"/>
    <n v="200677.82206298879"/>
    <n v="2110517.3650549352"/>
    <n v="3485696.4020767952"/>
    <n v="2508555.6085819029"/>
    <n v="10189461.180279827"/>
    <n v="593133.90717837343"/>
    <n v="20180477.773942228"/>
    <n v="6420896.5083570462"/>
    <n v="4.3922167788324543E-3"/>
    <n v="4.6192696768962968E-2"/>
    <n v="7.6291112120561749E-2"/>
    <n v="5.4904522689055914E-2"/>
    <n v="0.22301578671328964"/>
    <n v="1.2981866518292147E-2"/>
    <n v="0.44168823526370077"/>
    <n v="0.14053356314730434"/>
    <n v="45689416.567534097"/>
    <n v="-3.8011788538930698E-4"/>
    <n v="104998.381572051"/>
    <n v="46143585.670435324"/>
    <n v="-9.8425186578471428E-3"/>
    <n v="1.0124819746247884"/>
    <n v="1.2481974624788394E-2"/>
  </r>
  <r>
    <x v="30"/>
    <x v="4"/>
    <n v="1005464.7772408136"/>
    <n v="4823311.339926051"/>
    <n v="19015827.86794389"/>
    <n v="8010024.0920421947"/>
    <n v="12143157.897258751"/>
    <n v="2557722.451092713"/>
    <n v="2954966.5129984128"/>
    <n v="943095.25797391532"/>
    <n v="1.9541205273053381E-2"/>
    <n v="9.3741043070638561E-2"/>
    <n v="0.36957256406759487"/>
    <n v="0.15567479693742761"/>
    <n v="0.23600224145554524"/>
    <n v="4.9709329038315243E-2"/>
    <n v="5.7429766325539693E-2"/>
    <n v="1.8329053831885378E-2"/>
    <n v="51453570.196476743"/>
    <n v="3.2793829887453213E-3"/>
    <n v="126008.62602139021"/>
    <n v="51468633.801728547"/>
    <n v="-2.9267544403516091E-4"/>
    <n v="1.03136725363285"/>
    <n v="3.1367253632849978E-2"/>
  </r>
  <r>
    <x v="31"/>
    <x v="0"/>
    <n v="1757717.7201082224"/>
    <n v="11123123.19541453"/>
    <n v="2463019.288912029"/>
    <n v="416280.47052731592"/>
    <n v="10513973.605329206"/>
    <n v="13680953.368638944"/>
    <n v="2858071.3537523481"/>
    <n v="1152885.8751530787"/>
    <n v="3.9979000261957498E-2"/>
    <n v="0.25299360645683394"/>
    <n v="5.6020968367183357E-2"/>
    <n v="9.4682307914803754E-3"/>
    <n v="0.23913859928304665"/>
    <n v="0.31117103278390401"/>
    <n v="6.5006362565044398E-2"/>
    <n v="2.6222199490549714E-2"/>
    <n v="43966024.877835676"/>
    <n v="0"/>
    <n v="103695.67856084154"/>
    <n v="43979276.933221042"/>
    <n v="-3.013249946216317E-4"/>
    <n v="1.0361437833755944"/>
    <n v="3.6143783375594429E-2"/>
  </r>
  <r>
    <x v="31"/>
    <x v="1"/>
    <n v="211450.02344303729"/>
    <n v="2876445.3157723621"/>
    <n v="13221543.138894757"/>
    <n v="5728675.1443503024"/>
    <n v="8035896.8647483839"/>
    <n v="1547310.962257575"/>
    <n v="13275391.771832999"/>
    <n v="4672611.61313779"/>
    <n v="4.2657434643155962E-3"/>
    <n v="5.8028737034037922E-2"/>
    <n v="0.26672832811532221"/>
    <n v="0.11556895647629298"/>
    <n v="0.16211430943609748"/>
    <n v="3.1215090530799697E-2"/>
    <n v="0.26781465787910452"/>
    <n v="9.4264177064029633E-2"/>
    <n v="49569324.834437206"/>
    <n v="0"/>
    <n v="50654.459651526035"/>
    <n v="49569324.834437206"/>
    <n v="0"/>
    <n v="1.0205420176688671"/>
    <n v="2.0542017668867096E-2"/>
  </r>
  <r>
    <x v="31"/>
    <x v="2"/>
    <n v="2786972.9171172613"/>
    <n v="9933137.6704817452"/>
    <n v="2176374.053833703"/>
    <n v="2922298.9380626134"/>
    <n v="1175684.0333678022"/>
    <n v="12516042.975988381"/>
    <n v="4879596.9207350938"/>
    <n v="2238675.2272256282"/>
    <n v="7.214757286310626E-2"/>
    <n v="0.25714342950329944"/>
    <n v="5.6340736094686081E-2"/>
    <n v="7.5650816076006933E-2"/>
    <n v="3.0435440882981949E-2"/>
    <n v="0.32400821587528089"/>
    <n v="0.12632023519822086"/>
    <n v="5.7953553506417607E-2"/>
    <n v="38628782.736812226"/>
    <n v="0"/>
    <n v="97042.90525388786"/>
    <n v="38628782.736812226"/>
    <n v="0"/>
    <n v="1.0314249497708849"/>
    <n v="3.1424949770884947E-2"/>
  </r>
  <r>
    <x v="31"/>
    <x v="3"/>
    <n v="200677.82206298879"/>
    <n v="2110517.3650549352"/>
    <n v="3485696.4020767952"/>
    <n v="2508555.6085819029"/>
    <n v="10189461.180279827"/>
    <n v="593133.90717837343"/>
    <n v="20180477.773942228"/>
    <n v="6420896.5083570462"/>
    <n v="4.3922167788324543E-3"/>
    <n v="4.6192696768962968E-2"/>
    <n v="7.6291112120561749E-2"/>
    <n v="5.4904522689055914E-2"/>
    <n v="0.22301578671328964"/>
    <n v="1.2981866518292147E-2"/>
    <n v="0.44168823526370077"/>
    <n v="0.14053356314730434"/>
    <n v="45689416.567534097"/>
    <n v="0"/>
    <n v="76902.648497473434"/>
    <n v="46143585.670435324"/>
    <n v="-9.8425186578471428E-3"/>
    <n v="1.0124819746247884"/>
    <n v="1.2481974624788394E-2"/>
  </r>
  <r>
    <x v="31"/>
    <x v="4"/>
    <n v="1005464.7772408136"/>
    <n v="4823311.339926051"/>
    <n v="19015827.86794389"/>
    <n v="8010024.0920421947"/>
    <n v="12143157.897258751"/>
    <n v="2557722.451092713"/>
    <n v="2954966.5129984128"/>
    <n v="943095.25797391532"/>
    <n v="1.9541205273053381E-2"/>
    <n v="9.3741043070638561E-2"/>
    <n v="0.36957256406759487"/>
    <n v="0.15567479693742761"/>
    <n v="0.23600224145554524"/>
    <n v="4.9709329038315243E-2"/>
    <n v="5.7429766325539693E-2"/>
    <n v="1.8329053831885378E-2"/>
    <n v="51453570.196476743"/>
    <n v="0"/>
    <n v="95831.923744172935"/>
    <n v="51468633.801728547"/>
    <n v="-2.9267544403516091E-4"/>
    <n v="1.03136725363285"/>
    <n v="3.1367253632849978E-2"/>
  </r>
  <r>
    <x v="32"/>
    <x v="0"/>
    <n v="1750930.601716995"/>
    <n v="11075370.423434544"/>
    <n v="2434558.1975865983"/>
    <n v="421788.04372157378"/>
    <n v="10748211.1411801"/>
    <n v="13531128.239052104"/>
    <n v="2834109.9770837389"/>
    <n v="1152926.1455107387"/>
    <n v="3.9840034917468667E-2"/>
    <n v="0.25200493038435717"/>
    <n v="5.5395047356729406E-2"/>
    <n v="9.5972109763573354E-3"/>
    <n v="0.24456086765805057"/>
    <n v="0.30788234610095322"/>
    <n v="6.448630250464514E-2"/>
    <n v="2.6233260101438637E-2"/>
    <n v="43949022.769286387"/>
    <n v="-3.8671016077827347E-4"/>
    <n v="6078.4513087934511"/>
    <n v="43979276.933221042"/>
    <n v="-6.8791862996278857E-4"/>
    <n v="1.0357430960465359"/>
    <n v="3.5743096046535916E-2"/>
  </r>
  <r>
    <x v="32"/>
    <x v="1"/>
    <n v="210633.54629968386"/>
    <n v="2864096.4246503431"/>
    <n v="13068763.358227501"/>
    <n v="5804468.0289496407"/>
    <n v="8214926.1024665097"/>
    <n v="1530365.7933658517"/>
    <n v="13164094.108725108"/>
    <n v="4672774.827680463"/>
    <n v="4.2526353052417384E-3"/>
    <n v="5.7825345426009964E-2"/>
    <n v="0.26385485801950465"/>
    <n v="0.11719066645223744"/>
    <n v="0.16585717416349374"/>
    <n v="3.0897678537598033E-2"/>
    <n v="0.26577956052944823"/>
    <n v="9.4342081566466229E-2"/>
    <n v="49530122.190365098"/>
    <n v="-7.9086499973614311E-4"/>
    <n v="48977.633493656278"/>
    <n v="49569324.834437206"/>
    <n v="-7.9086499973614311E-4"/>
    <n v="1.0197349067063326"/>
    <n v="1.97349067063326E-2"/>
  </r>
  <r>
    <x v="32"/>
    <x v="2"/>
    <n v="2776211.5104788537"/>
    <n v="9890493.6351787951"/>
    <n v="2151225.2533418401"/>
    <n v="2960962.2346532368"/>
    <n v="1201876.7309389401"/>
    <n v="12378975.206640484"/>
    <n v="4838687.5642716121"/>
    <n v="2238753.4242562521"/>
    <n v="7.2227231782164517E-2"/>
    <n v="0.25731576053615063"/>
    <n v="5.5967293703053089E-2"/>
    <n v="7.7033794007880615E-2"/>
    <n v="3.1268593510061456E-2"/>
    <n v="0.32205727413091512"/>
    <n v="0.12588558433209651"/>
    <n v="5.8244467997677969E-2"/>
    <n v="38437185.559760019"/>
    <n v="-4.9599589600740944E-3"/>
    <n v="77612.271967542751"/>
    <n v="38628782.736812226"/>
    <n v="-4.9599589600740944E-3"/>
    <n v="1.026309124349625"/>
    <n v="2.6309124349624957E-2"/>
  </r>
  <r>
    <x v="32"/>
    <x v="3"/>
    <n v="199902.93988409644"/>
    <n v="2101456.6855386985"/>
    <n v="3445417.9015880502"/>
    <n v="2541744.8994670352"/>
    <n v="10416469.005114703"/>
    <n v="586638.28058636573"/>
    <n v="20011289.545433141"/>
    <n v="6421120.7905730586"/>
    <n v="4.3719439418177753E-3"/>
    <n v="4.5959558326957327E-2"/>
    <n v="7.5352438191314264E-2"/>
    <n v="5.5588808355265196E-2"/>
    <n v="0.2278116499359541"/>
    <n v="1.2829974778434963E-2"/>
    <n v="0.43765357401368593"/>
    <n v="0.14043205245657028"/>
    <n v="45724040.048185155"/>
    <n v="7.578008924644695E-4"/>
    <n v="68040.954024120147"/>
    <n v="46143585.670435324"/>
    <n v="-9.0921764348056884E-3"/>
    <n v="1.0132492343687634"/>
    <n v="1.3249234368763352E-2"/>
  </r>
  <r>
    <x v="32"/>
    <x v="4"/>
    <n v="1001582.3515229216"/>
    <n v="4802604.3422098951"/>
    <n v="18796093.001873359"/>
    <n v="8116000.2237564884"/>
    <n v="12413691.521374041"/>
    <n v="2529711.8960271156"/>
    <n v="2930192.790827998"/>
    <n v="943128.20033548342"/>
    <n v="1.9435745394338164E-2"/>
    <n v="9.3194728404515287E-2"/>
    <n v="0.36473893278694769"/>
    <n v="0.1574913073592758"/>
    <n v="0.24088817803790813"/>
    <n v="4.9089160025086835E-2"/>
    <n v="5.6860507727860873E-2"/>
    <n v="1.8301440264067305E-2"/>
    <n v="51533004.327927299"/>
    <n v="1.5438021335980187E-3"/>
    <n v="81924.75147597451"/>
    <n v="51533004.327927299"/>
    <n v="0"/>
    <n v="1.0329594805995315"/>
    <n v="3.2959480599531465E-2"/>
  </r>
  <r>
    <x v="33"/>
    <x v="0"/>
    <n v="1759154.3693595154"/>
    <n v="10990379.76358364"/>
    <n v="2398389.7548007634"/>
    <n v="421455.74798846839"/>
    <n v="10690032.428912833"/>
    <n v="13577116.482012002"/>
    <n v="2851472.9501367579"/>
    <n v="1152878.9075501701"/>
    <n v="4.0125890564579138E-2"/>
    <n v="0.250687934690623"/>
    <n v="5.4706696870145642E-2"/>
    <n v="9.6133048447336091E-3"/>
    <n v="0.24383708379755917"/>
    <n v="0.30969078076877898"/>
    <n v="6.5041416226992749E-2"/>
    <n v="2.6296892236587759E-2"/>
    <n v="43840880.404344149"/>
    <n v="-2.4606318440785133E-3"/>
    <n v="9694.3360889576961"/>
    <n v="43979276.933221042"/>
    <n v="-3.1468577595542804E-3"/>
    <n v="1.0331945136021192"/>
    <n v="3.3194513602119224E-2"/>
  </r>
  <r>
    <x v="33"/>
    <x v="1"/>
    <n v="211622.84955407327"/>
    <n v="2842117.7967849858"/>
    <n v="12874610.340948129"/>
    <n v="5799895.1161142075"/>
    <n v="8170459.7428337764"/>
    <n v="1535567.0472952696"/>
    <n v="13244742.994310131"/>
    <n v="4672583.3736537546"/>
    <n v="4.2880646771499484E-3"/>
    <n v="5.7589173184150404E-2"/>
    <n v="0.26087524079474578"/>
    <n v="0.11752192842592375"/>
    <n v="0.16555612918523244"/>
    <n v="3.1114838632866099E-2"/>
    <n v="0.26837515283206026"/>
    <n v="9.4679472267871406E-2"/>
    <n v="49351599.261494324"/>
    <n v="-3.6043304755969726E-3"/>
    <n v="49141.237673861724"/>
    <n v="49569324.834437206"/>
    <n v="-4.3923449365124842E-3"/>
    <n v="1.0160594451050609"/>
    <n v="1.6059445105060854E-2"/>
  </r>
  <r>
    <x v="33"/>
    <x v="2"/>
    <n v="2789250.8156153797"/>
    <n v="9814595.5344230514"/>
    <n v="2119266.0799805019"/>
    <n v="2958629.5105964332"/>
    <n v="1195371.1236716879"/>
    <n v="12421047.627309334"/>
    <n v="4868331.4392340351"/>
    <n v="2238661.6975256288"/>
    <n v="7.2626992410481248E-2"/>
    <n v="0.25555412636250258"/>
    <n v="5.518181464529804E-2"/>
    <n v="7.7037303998817974E-2"/>
    <n v="3.1125278888717741E-2"/>
    <n v="0.32342137419427236"/>
    <n v="0.1267624512322498"/>
    <n v="5.829065826766032E-2"/>
    <n v="38405153.82835605"/>
    <n v="-8.3335267495503944E-4"/>
    <n v="84275.197312828241"/>
    <n v="38628782.736812226"/>
    <n v="-5.7891782399620883E-3"/>
    <n v="1.0254538468955174"/>
    <n v="2.545384689551744E-2"/>
  </r>
  <r>
    <x v="33"/>
    <x v="3"/>
    <n v="200841.84364593111"/>
    <n v="2085330.435713761"/>
    <n v="3394231.8587280307"/>
    <n v="2539742.4458714258"/>
    <n v="10360085.971219173"/>
    <n v="588632.08799847204"/>
    <n v="20133887.286502823"/>
    <n v="6420857.7029053085"/>
    <n v="4.392519428361167E-3"/>
    <n v="4.5607301183580445E-2"/>
    <n v="7.4233681155153844E-2"/>
    <n v="5.5545536896139502E-2"/>
    <n v="0.22658066706605898"/>
    <n v="1.2873701195694387E-2"/>
    <n v="0.44033897254153814"/>
    <n v="0.14042762053347346"/>
    <n v="45723609.632584929"/>
    <n v="-9.4133326751473949E-6"/>
    <n v="13952.782980421913"/>
    <n v="46143585.670435324"/>
    <n v="-9.1015041797993142E-3"/>
    <n v="1.0132396963166375"/>
    <n v="1.3239696316637461E-2"/>
  </r>
  <r>
    <x v="33"/>
    <x v="4"/>
    <n v="1006286.5816767019"/>
    <n v="4765749.907871196"/>
    <n v="18516853.255208272"/>
    <n v="8109606.2249592701"/>
    <n v="12346497.773715923"/>
    <n v="2538309.6273646457"/>
    <n v="2948144.408400598"/>
    <n v="943089.55826555379"/>
    <n v="1.9663813959682898E-2"/>
    <n v="9.3127366769224201E-2"/>
    <n v="0.36183723817768787"/>
    <n v="0.15846955628502887"/>
    <n v="0.24126251874636315"/>
    <n v="4.9601027374730843E-2"/>
    <n v="5.7609595744061937E-2"/>
    <n v="1.842888294322044E-2"/>
    <n v="51174537.33746215"/>
    <n v="-6.9560662169833006E-3"/>
    <n v="82142.251771013849"/>
    <n v="51533004.327927299"/>
    <n v="-6.9560662169833006E-3"/>
    <n v="1.0257741460530205"/>
    <n v="2.577414605302053E-2"/>
  </r>
  <r>
    <x v="34"/>
    <x v="0"/>
    <n v="1761786.109417794"/>
    <n v="10874400.105015457"/>
    <n v="2417730.185673303"/>
    <n v="431437.52828351042"/>
    <n v="10763642.999013202"/>
    <n v="13672117.439296164"/>
    <n v="2886984.4504964198"/>
    <n v="1152750.4595019897"/>
    <n v="4.0076252811422762E-2"/>
    <n v="0.24736556012760222"/>
    <n v="5.4997349356370608E-2"/>
    <n v="9.8141308774077965E-3"/>
    <n v="0.2448461113948189"/>
    <n v="0.3110066721696228"/>
    <n v="6.5671716948077996E-2"/>
    <n v="2.6222206314676994E-2"/>
    <n v="43960849.276697837"/>
    <n v="2.7364612947371443E-3"/>
    <n v="50602.506088500486"/>
    <n v="43979276.933221042"/>
    <n v="-4.1900771927620001E-4"/>
    <n v="1.0360218103985261"/>
    <n v="3.6021810398526144E-2"/>
  </r>
  <r>
    <x v="34"/>
    <x v="1"/>
    <n v="211939.44276506096"/>
    <n v="2812125.3980897297"/>
    <n v="12978430.210429965"/>
    <n v="5937260.1397487251"/>
    <n v="8226720.7695099395"/>
    <n v="1546311.6217901809"/>
    <n v="13409689.568880834"/>
    <n v="4672062.7775960276"/>
    <n v="4.2562787620502862E-3"/>
    <n v="5.6474573359049575E-2"/>
    <n v="0.26063962492644333"/>
    <n v="0.11923516410106452"/>
    <n v="0.16521331015953553"/>
    <n v="3.105383891488684E-2"/>
    <n v="0.26930040096870472"/>
    <n v="9.3826808808265216E-2"/>
    <n v="49794539.928810462"/>
    <n v="8.9752039233657634E-3"/>
    <n v="84907.76919843987"/>
    <n v="49794539.928810462"/>
    <n v="0"/>
    <n v="1.0251787858231405"/>
    <n v="2.5178785823140482E-2"/>
  </r>
  <r>
    <x v="34"/>
    <x v="2"/>
    <n v="2793423.6063788836"/>
    <n v="9711023.7322148234"/>
    <n v="2136355.6789659616"/>
    <n v="3028701.8488909137"/>
    <n v="1203602.3381680073"/>
    <n v="12507959.411312213"/>
    <n v="4928960.369151474"/>
    <n v="2238412.2769458089"/>
    <n v="7.2465284194541416E-2"/>
    <n v="0.25191742955416124"/>
    <n v="5.5420030482800024E-2"/>
    <n v="7.8568728251322981E-2"/>
    <n v="3.1223114637318375E-2"/>
    <n v="0.32447382178798367"/>
    <n v="0.12786407085504803"/>
    <n v="5.8067520236824322E-2"/>
    <n v="38548439.262028083"/>
    <n v="3.7308907630579499E-3"/>
    <n v="93407.236750986151"/>
    <n v="38628782.736812226"/>
    <n v="-2.0798862685253092E-3"/>
    <n v="1.0292797031808423"/>
    <n v="2.9279703180842276E-2"/>
  </r>
  <r>
    <x v="34"/>
    <x v="3"/>
    <n v="201142.30819555101"/>
    <n v="2063324.2887799395"/>
    <n v="3421602.6838817406"/>
    <n v="2599893.8407015535"/>
    <n v="10431424.56066701"/>
    <n v="592750.8279328401"/>
    <n v="20384629.467164837"/>
    <n v="6420142.3227954097"/>
    <n v="4.3617629718133164E-3"/>
    <n v="4.4743105328660271E-2"/>
    <n v="7.4197318429413059E-2"/>
    <n v="5.6378594770786127E-2"/>
    <n v="0.22620502767496697"/>
    <n v="1.2853778183133798E-2"/>
    <n v="0.44203988112522224"/>
    <n v="0.13922053151600425"/>
    <n v="46114910.300118878"/>
    <n v="8.5579566153737921E-3"/>
    <n v="15388.599310817623"/>
    <n v="46143585.670435324"/>
    <n v="-6.2143784233088838E-4"/>
    <n v="1.0219109576786898"/>
    <n v="2.191095767868978E-2"/>
  </r>
  <r>
    <x v="34"/>
    <x v="4"/>
    <n v="1007792.012213802"/>
    <n v="4715457.7378983526"/>
    <n v="18666171.73842914"/>
    <n v="8301674.5690338267"/>
    <n v="12431514.610279307"/>
    <n v="2556070.5300425254"/>
    <n v="2984859.829886266"/>
    <n v="942984.48390585708"/>
    <n v="1.9528383324033956E-2"/>
    <n v="9.1373284505082267E-2"/>
    <n v="0.36170177227298861"/>
    <n v="0.16086482255337001"/>
    <n v="0.24089036196524255"/>
    <n v="4.9529986851441207E-2"/>
    <n v="5.7838806241861475E-2"/>
    <n v="1.827258228597985E-2"/>
    <n v="51606525.511689082"/>
    <n v="8.4414671182712724E-3"/>
    <n v="130692.17908630577"/>
    <n v="51606525.511689082"/>
    <n v="0"/>
    <n v="1.0344331847777"/>
    <n v="3.4433184777699966E-2"/>
  </r>
  <r>
    <x v="35"/>
    <x v="0"/>
    <n v="1761786.109417794"/>
    <n v="10874400.105015457"/>
    <n v="2417730.185673303"/>
    <n v="431437.52828351042"/>
    <n v="10763642.999013202"/>
    <n v="13672117.439296164"/>
    <n v="2886984.4504964198"/>
    <n v="1152750.4595019897"/>
    <n v="4.0076252811422762E-2"/>
    <n v="0.24736556012760222"/>
    <n v="5.4997349356370608E-2"/>
    <n v="9.8141308774077965E-3"/>
    <n v="0.2448461113948189"/>
    <n v="0.3110066721696228"/>
    <n v="6.5671716948077996E-2"/>
    <n v="2.6222206314676994E-2"/>
    <n v="43960849.276697837"/>
    <n v="0"/>
    <n v="48241.543624611106"/>
    <n v="43979276.933221042"/>
    <n v="-4.1900771927620001E-4"/>
    <n v="1.0360218103985261"/>
    <n v="3.6021810398526144E-2"/>
  </r>
  <r>
    <x v="35"/>
    <x v="1"/>
    <n v="211939.44276506096"/>
    <n v="2812125.3980897297"/>
    <n v="12978430.210429965"/>
    <n v="5937260.1397487251"/>
    <n v="8226720.7695099395"/>
    <n v="1546311.6217901809"/>
    <n v="13409689.568880834"/>
    <n v="4672062.7775960276"/>
    <n v="4.2562787620502862E-3"/>
    <n v="5.6474573359049575E-2"/>
    <n v="0.26063962492644333"/>
    <n v="0.11923516410106452"/>
    <n v="0.16521331015953553"/>
    <n v="3.105383891488684E-2"/>
    <n v="0.26930040096870472"/>
    <n v="9.3826808808265216E-2"/>
    <n v="49794539.928810462"/>
    <n v="0"/>
    <n v="141040.39614207527"/>
    <n v="49794539.928810462"/>
    <n v="0"/>
    <n v="1.0251787858231405"/>
    <n v="2.5178785823140482E-2"/>
  </r>
  <r>
    <x v="35"/>
    <x v="2"/>
    <n v="2793423.6063788836"/>
    <n v="9711023.7322148234"/>
    <n v="2136355.6789659616"/>
    <n v="3028701.8488909137"/>
    <n v="1203602.3381680073"/>
    <n v="12507959.411312213"/>
    <n v="4928960.369151474"/>
    <n v="2238412.2769458089"/>
    <n v="7.2465284194541416E-2"/>
    <n v="0.25191742955416124"/>
    <n v="5.5420030482800024E-2"/>
    <n v="7.8568728251322981E-2"/>
    <n v="3.1223114637318375E-2"/>
    <n v="0.32447382178798367"/>
    <n v="0.12786407085504803"/>
    <n v="5.8067520236824322E-2"/>
    <n v="38548439.262028083"/>
    <n v="0"/>
    <n v="93868.634883394756"/>
    <n v="38628782.736812226"/>
    <n v="-2.0798862685253092E-3"/>
    <n v="1.0292797031808423"/>
    <n v="2.9279703180842276E-2"/>
  </r>
  <r>
    <x v="35"/>
    <x v="3"/>
    <n v="201142.30819555101"/>
    <n v="2063324.2887799395"/>
    <n v="3421602.6838817406"/>
    <n v="2599893.8407015535"/>
    <n v="10431424.56066701"/>
    <n v="592750.8279328401"/>
    <n v="20384629.467164837"/>
    <n v="6420142.3227954097"/>
    <n v="4.3617629718133164E-3"/>
    <n v="4.4743105328660271E-2"/>
    <n v="7.4197318429413059E-2"/>
    <n v="5.6378594770786127E-2"/>
    <n v="0.22620502767496697"/>
    <n v="1.2853778183133798E-2"/>
    <n v="0.44203988112522224"/>
    <n v="0.13922053151600425"/>
    <n v="46114910.300118878"/>
    <n v="0"/>
    <n v="164039.22539132216"/>
    <n v="46143585.670435324"/>
    <n v="-6.2143784233088838E-4"/>
    <n v="1.0219109576786898"/>
    <n v="2.191095767868978E-2"/>
  </r>
  <r>
    <x v="35"/>
    <x v="4"/>
    <n v="1007792.012213802"/>
    <n v="4715457.7378983526"/>
    <n v="18666171.73842914"/>
    <n v="8301674.5690338267"/>
    <n v="12431514.610279307"/>
    <n v="2556070.5300425254"/>
    <n v="2984859.829886266"/>
    <n v="942984.48390585708"/>
    <n v="1.9528383324033956E-2"/>
    <n v="9.1373284505082267E-2"/>
    <n v="0.36170177227298861"/>
    <n v="0.16086482255337001"/>
    <n v="0.24089036196524255"/>
    <n v="4.9529986851441207E-2"/>
    <n v="5.7838806241861475E-2"/>
    <n v="1.827258228597985E-2"/>
    <n v="51606525.511689082"/>
    <n v="0"/>
    <n v="146375.76610744413"/>
    <n v="51606525.511689082"/>
    <n v="0"/>
    <n v="1.0344331847777"/>
    <n v="3.4433184777699966E-2"/>
  </r>
  <r>
    <x v="36"/>
    <x v="0"/>
    <n v="1761786.109417794"/>
    <n v="10874400.105015457"/>
    <n v="2417730.185673303"/>
    <n v="431437.52828351042"/>
    <n v="10763642.999013202"/>
    <n v="13672117.439296164"/>
    <n v="2886984.4504964198"/>
    <n v="1152750.4595019897"/>
    <n v="4.0076252811422762E-2"/>
    <n v="0.24736556012760222"/>
    <n v="5.4997349356370608E-2"/>
    <n v="9.8141308774077965E-3"/>
    <n v="0.2448461113948189"/>
    <n v="0.3110066721696228"/>
    <n v="6.5671716948077996E-2"/>
    <n v="2.6222206314676994E-2"/>
    <n v="43960849.276697837"/>
    <n v="0"/>
    <n v="47650.120231918227"/>
    <n v="43979276.933221042"/>
    <n v="-4.1900771927620001E-4"/>
    <n v="1.0360218103985261"/>
    <n v="3.6021810398526144E-2"/>
  </r>
  <r>
    <x v="36"/>
    <x v="1"/>
    <n v="211939.44276506096"/>
    <n v="2812125.3980897297"/>
    <n v="12978430.210429965"/>
    <n v="5937260.1397487251"/>
    <n v="8226720.7695099395"/>
    <n v="1546311.6217901809"/>
    <n v="13409689.568880834"/>
    <n v="4672062.7775960276"/>
    <n v="4.2562787620502862E-3"/>
    <n v="5.6474573359049575E-2"/>
    <n v="0.26063962492644333"/>
    <n v="0.11923516410106452"/>
    <n v="0.16521331015953553"/>
    <n v="3.105383891488684E-2"/>
    <n v="0.26930040096870472"/>
    <n v="9.3826808808265216E-2"/>
    <n v="49794539.928810462"/>
    <n v="0"/>
    <n v="169054.04299800869"/>
    <n v="49794539.928810462"/>
    <n v="0"/>
    <n v="1.0251787858231405"/>
    <n v="2.5178785823140482E-2"/>
  </r>
  <r>
    <x v="36"/>
    <x v="2"/>
    <n v="2793423.6063788836"/>
    <n v="9711023.7322148234"/>
    <n v="2136355.6789659616"/>
    <n v="3028701.8488909137"/>
    <n v="1203602.3381680073"/>
    <n v="12507959.411312213"/>
    <n v="4928960.369151474"/>
    <n v="2238412.2769458089"/>
    <n v="7.2465284194541416E-2"/>
    <n v="0.25191742955416124"/>
    <n v="5.5420030482800024E-2"/>
    <n v="7.8568728251322981E-2"/>
    <n v="3.1223114637318375E-2"/>
    <n v="0.32447382178798367"/>
    <n v="0.12786407085504803"/>
    <n v="5.8067520236824322E-2"/>
    <n v="38548439.262028083"/>
    <n v="0"/>
    <n v="81601.899534523036"/>
    <n v="38628782.736812226"/>
    <n v="-2.0798862685253092E-3"/>
    <n v="1.0292797031808423"/>
    <n v="2.9279703180842276E-2"/>
  </r>
  <r>
    <x v="36"/>
    <x v="3"/>
    <n v="201142.30819555101"/>
    <n v="2063324.2887799395"/>
    <n v="3421602.6838817406"/>
    <n v="2599893.8407015535"/>
    <n v="10431424.56066701"/>
    <n v="592750.8279328401"/>
    <n v="20384629.467164837"/>
    <n v="6420142.3227954097"/>
    <n v="4.3617629718133164E-3"/>
    <n v="4.4743105328660271E-2"/>
    <n v="7.4197318429413059E-2"/>
    <n v="5.6378594770786127E-2"/>
    <n v="0.22620502767496697"/>
    <n v="1.2853778183133798E-2"/>
    <n v="0.44203988112522224"/>
    <n v="0.13922053151600425"/>
    <n v="46114910.300118878"/>
    <n v="0"/>
    <n v="197610.67803374463"/>
    <n v="46143585.670435324"/>
    <n v="-6.2143784233088838E-4"/>
    <n v="1.0219109576786898"/>
    <n v="2.191095767868978E-2"/>
  </r>
  <r>
    <x v="36"/>
    <x v="4"/>
    <n v="1007792.012213802"/>
    <n v="4715457.7378983526"/>
    <n v="18666171.73842914"/>
    <n v="8301674.5690338267"/>
    <n v="12431514.610279307"/>
    <n v="2556070.5300425254"/>
    <n v="2984859.829886266"/>
    <n v="942984.48390585708"/>
    <n v="1.9528383324033956E-2"/>
    <n v="9.1373284505082267E-2"/>
    <n v="0.36170177227298861"/>
    <n v="0.16086482255337001"/>
    <n v="0.24089036196524255"/>
    <n v="4.9529986851441207E-2"/>
    <n v="5.7838806241861475E-2"/>
    <n v="1.827258228597985E-2"/>
    <n v="51606525.511689082"/>
    <n v="0"/>
    <n v="160436.48613367471"/>
    <n v="51606525.511689082"/>
    <n v="0"/>
    <n v="1.0344331847777"/>
    <n v="3.4433184777699966E-2"/>
  </r>
  <r>
    <x v="37"/>
    <x v="0"/>
    <n v="1746075.0292180441"/>
    <n v="11131764.659025967"/>
    <n v="2354131.4964925451"/>
    <n v="436278.78732459527"/>
    <n v="10836855.0313861"/>
    <n v="13527676.216433646"/>
    <n v="2935833.1284022331"/>
    <n v="1152835.1505918433"/>
    <n v="3.9574289808011996E-2"/>
    <n v="0.25229825369426739"/>
    <n v="5.3355715263900642E-2"/>
    <n v="9.8881336012253997E-3"/>
    <n v="0.24561421155627314"/>
    <n v="0.30660090205736734"/>
    <n v="6.6539815934131816E-2"/>
    <n v="2.6128678084822183E-2"/>
    <n v="44121449.498874977"/>
    <n v="3.6532556768021579E-3"/>
    <n v="47028.485380418431"/>
    <n v="44121449.498874977"/>
    <n v="0"/>
    <n v="1.0398066629586553"/>
    <n v="3.9806662958655314E-2"/>
  </r>
  <r>
    <x v="37"/>
    <x v="1"/>
    <n v="210049.43037083646"/>
    <n v="2878680.0026574968"/>
    <n v="12637031.011338845"/>
    <n v="6003883.4917904204"/>
    <n v="8282677.1912674587"/>
    <n v="1529975.3708349378"/>
    <n v="13636585.701436924"/>
    <n v="4672406.0280239396"/>
    <n v="4.213520609764986E-3"/>
    <n v="5.7745348314925719E-2"/>
    <n v="0.25349457277037341"/>
    <n v="0.12043587448261436"/>
    <n v="0.16614770622239813"/>
    <n v="3.0690789049342217E-2"/>
    <n v="0.27354530216240258"/>
    <n v="9.3726886388178637E-2"/>
    <n v="49851288.227720857"/>
    <n v="1.1396490256065303E-3"/>
    <n v="182231.71640893703"/>
    <n v="49851288.227720857"/>
    <n v="0"/>
    <n v="1.0263471298274764"/>
    <n v="2.6347129827476445E-2"/>
  </r>
  <r>
    <x v="37"/>
    <x v="2"/>
    <n v="2768512.6923484644"/>
    <n v="9940854.644052824"/>
    <n v="2080158.5807077598"/>
    <n v="3062687.6040639272"/>
    <n v="1211788.9877395446"/>
    <n v="12375817.117998378"/>
    <n v="5012359.9168843338"/>
    <n v="2238576.7302094907"/>
    <n v="7.1554886979775939E-2"/>
    <n v="0.25693099854788359"/>
    <n v="5.3763709501469796E-2"/>
    <n v="7.9158121965211228E-2"/>
    <n v="3.1319857879172887E-2"/>
    <n v="0.31986495767500306"/>
    <n v="0.12954928772617463"/>
    <n v="5.7858179725308968E-2"/>
    <n v="38690756.27400472"/>
    <n v="3.6919007539904605E-3"/>
    <n v="63166.553532557737"/>
    <n v="38690756.27400472"/>
    <n v="0"/>
    <n v="1.0330797016930826"/>
    <n v="3.3079701693082608E-2"/>
  </r>
  <r>
    <x v="37"/>
    <x v="3"/>
    <n v="199348.58140957504"/>
    <n v="2112157.0087674987"/>
    <n v="3331597.0054641385"/>
    <n v="2629067.8432790162"/>
    <n v="10502376.913202394"/>
    <n v="586488.61911116133"/>
    <n v="20729543.759619605"/>
    <n v="6420614.0023734579"/>
    <n v="4.2860345093048771E-3"/>
    <n v="4.5411799595644599E-2"/>
    <n v="7.1630004264631439E-2"/>
    <n v="5.6525486280969227E-2"/>
    <n v="0.22580321144713308"/>
    <n v="1.2609623018387148E-2"/>
    <n v="0.44568935122408504"/>
    <n v="0.1380444896598445"/>
    <n v="46511193.733226851"/>
    <n v="8.5933905222613117E-3"/>
    <n v="191592.01278083897"/>
    <n v="46511193.733226851"/>
    <n v="0"/>
    <n v="1.0306926376170007"/>
    <n v="3.0692637617000695E-2"/>
  </r>
  <r>
    <x v="37"/>
    <x v="4"/>
    <n v="998804.82526533026"/>
    <n v="4827058.5311329048"/>
    <n v="18175155.800578989"/>
    <n v="8394829.555396229"/>
    <n v="12516071.154023405"/>
    <n v="2529066.5231853994"/>
    <n v="3035364.5897574336"/>
    <n v="943053.76375996496"/>
    <n v="1.9424667209889609E-2"/>
    <n v="9.3876204037167163E-2"/>
    <n v="0.35346880990523416"/>
    <n v="0.16326189689161641"/>
    <n v="0.24341143614080882"/>
    <n v="4.9185060305949831E-2"/>
    <n v="5.9031499974039878E-2"/>
    <n v="1.8340425535294049E-2"/>
    <n v="51419404.74309966"/>
    <n v="-3.6259129389952537E-3"/>
    <n v="167875.67121582542"/>
    <n v="51606525.511689082"/>
    <n v="-3.6259129389952537E-3"/>
    <n v="1.0306824201084883"/>
    <n v="3.0682420108488317E-2"/>
  </r>
  <r>
    <x v="38"/>
    <x v="0"/>
    <n v="1748573.750367776"/>
    <n v="11224319.9646524"/>
    <n v="2376549.8463034248"/>
    <n v="436907.6776741721"/>
    <n v="10839288.145180074"/>
    <n v="13343053.742911113"/>
    <n v="2927039.9526867601"/>
    <n v="768500.69711956324"/>
    <n v="4.0045904831450985E-2"/>
    <n v="0.25705981746991502"/>
    <n v="5.442783808932803E-2"/>
    <n v="1.000607682494957E-2"/>
    <n v="0.24824180359064563"/>
    <n v="0.30558314182468316"/>
    <n v="6.7035184165663494E-2"/>
    <n v="1.7600233203364068E-2"/>
    <n v="43664233.776895285"/>
    <n v="-1.036266322101115E-2"/>
    <n v="89280.210998257811"/>
    <n v="44121449.498874977"/>
    <n v="-1.036266322101115E-2"/>
    <n v="1.0290314966954512"/>
    <n v="2.9031496695451242E-2"/>
  </r>
  <r>
    <x v="38"/>
    <x v="1"/>
    <n v="210350.0216658118"/>
    <n v="2902614.8517679325"/>
    <n v="12757373.219157405"/>
    <n v="6012538.0138475774"/>
    <n v="8284536.8356076982"/>
    <n v="1509094.6347149415"/>
    <n v="13595742.476026116"/>
    <n v="3114710.1022367566"/>
    <n v="4.347246055381105E-3"/>
    <n v="5.9987542975801937E-2"/>
    <n v="0.26365312427738341"/>
    <n v="0.12425946979484448"/>
    <n v="0.17121424468628202"/>
    <n v="3.1188043842391395E-2"/>
    <n v="0.28097947117296657"/>
    <n v="6.4370857194949088E-2"/>
    <n v="48386960.155024238"/>
    <n v="-2.9373926427087763E-2"/>
    <n v="184167.25827829557"/>
    <n v="49851288.227720857"/>
    <n v="-2.9373926427087763E-2"/>
    <n v="0.99619928474727137"/>
    <n v="-3.8007152527286259E-3"/>
  </r>
  <r>
    <x v="38"/>
    <x v="2"/>
    <n v="2772474.5731966035"/>
    <n v="10023508.101788495"/>
    <n v="2099967.8916123924"/>
    <n v="3067102.4294781443"/>
    <n v="1212061.0611863995"/>
    <n v="12206914.940593239"/>
    <n v="4997347.291993645"/>
    <n v="1492275.6101238178"/>
    <n v="7.3207120210106266E-2"/>
    <n v="0.26467047511586655"/>
    <n v="5.5449598479592702E-2"/>
    <n v="8.0986761221269896E-2"/>
    <n v="3.200444132692485E-2"/>
    <n v="0.32232327686244988"/>
    <n v="0.13195482745755915"/>
    <n v="3.9403499326230662E-2"/>
    <n v="37871651.899972737"/>
    <n v="-2.1170544411981875E-2"/>
    <n v="90315.734877622337"/>
    <n v="38690756.27400472"/>
    <n v="-2.1170544411981875E-2"/>
    <n v="1.0112088419872722"/>
    <n v="1.1208841987272233E-2"/>
  </r>
  <r>
    <x v="38"/>
    <x v="3"/>
    <n v="199633.85925170776"/>
    <n v="2129718.5853427793"/>
    <n v="3363323.7408689586"/>
    <n v="2632857.6112967557"/>
    <n v="10504734.929256223"/>
    <n v="578484.36340451019"/>
    <n v="20667456.265948214"/>
    <n v="4280097.0583057646"/>
    <n v="4.5006871715125782E-3"/>
    <n v="4.801388477842676E-2"/>
    <n v="7.5825153463004669E-2"/>
    <n v="5.9357007473576605E-2"/>
    <n v="0.23682618726832597"/>
    <n v="1.3041761367807785E-2"/>
    <n v="0.46594177777562878"/>
    <n v="9.6493540701716854E-2"/>
    <n v="44356306.413674913"/>
    <n v="-4.6330509853427397E-2"/>
    <n v="249058.95132590662"/>
    <n v="46511193.733226851"/>
    <n v="-4.6330509853427397E-2"/>
    <n v="0.98294012221403126"/>
    <n v="-1.7059877785968736E-2"/>
  </r>
  <r>
    <x v="38"/>
    <x v="4"/>
    <n v="1000234.1651846248"/>
    <n v="4867193.2169900499"/>
    <n v="18348237.466242816"/>
    <n v="8406930.5959398374"/>
    <n v="12518881.289001036"/>
    <n v="2494550.4311572434"/>
    <n v="3026273.3052630764"/>
    <n v="628656.64227768802"/>
    <n v="1.950117957439151E-2"/>
    <n v="9.4893788126366896E-2"/>
    <n v="0.35772850614109336"/>
    <n v="0.16390668198242134"/>
    <n v="0.2440757980329902"/>
    <n v="4.8635287224360994E-2"/>
    <n v="5.9002082933479222E-2"/>
    <n v="1.225667598489631E-2"/>
    <n v="51290957.112056382"/>
    <n v="-2.4980380789125138E-3"/>
    <n v="170275.53441077648"/>
    <n v="51606525.511689082"/>
    <n v="-6.1148933493153359E-3"/>
    <n v="1.0281077361757918"/>
    <n v="2.8107736175791764E-2"/>
  </r>
  <r>
    <x v="39"/>
    <x v="0"/>
    <n v="1770009.366700436"/>
    <n v="11344075.475792756"/>
    <n v="2346772.3290231121"/>
    <n v="291745.13611140789"/>
    <n v="10660248.014736013"/>
    <n v="13419214.408004219"/>
    <n v="2904191.9560840102"/>
    <n v="1152666.9407668463"/>
    <n v="4.0329295421652145E-2"/>
    <n v="0.25847240119503517"/>
    <n v="5.3470719604700054E-2"/>
    <n v="6.6473522702314557E-3"/>
    <n v="0.24289153466786767"/>
    <n v="0.30575401032806282"/>
    <n v="6.6171409915437143E-2"/>
    <n v="2.6263276597013451E-2"/>
    <n v="43888923.627218805"/>
    <n v="5.1458557929033016E-3"/>
    <n v="148373.28259289885"/>
    <n v="44121449.498874977"/>
    <n v="-5.2701321986735952E-3"/>
    <n v="1.0343267443838016"/>
    <n v="3.4326744383801566E-2"/>
  </r>
  <r>
    <x v="39"/>
    <x v="1"/>
    <n v="212928.68462414952"/>
    <n v="2933583.6878588255"/>
    <n v="12597526.834249577"/>
    <n v="4014872.7313808687"/>
    <n v="8147695.3257364621"/>
    <n v="1517708.3788609835"/>
    <n v="13489616.327109369"/>
    <n v="4671724.2786863307"/>
    <n v="4.4746400787702093E-3"/>
    <n v="6.1648486521626848E-2"/>
    <n v="0.2647336997615734"/>
    <n v="8.4371490232560825E-2"/>
    <n v="0.17122166568822239"/>
    <n v="3.1894240796744619E-2"/>
    <n v="0.28348072487773512"/>
    <n v="9.8175052042766525E-2"/>
    <n v="47585656.248506568"/>
    <n v="-1.6560327492167671E-2"/>
    <n v="569131.27735141385"/>
    <n v="49851288.227720857"/>
    <n v="-4.5447812077892023E-2"/>
    <n v="0.97970189834439336"/>
    <n v="-2.0298101655606637E-2"/>
  </r>
  <r>
    <x v="39"/>
    <x v="2"/>
    <n v="2806462.1023074561"/>
    <n v="10130451.804385124"/>
    <n v="2073655.8703106495"/>
    <n v="2048057.8883831045"/>
    <n v="1192040.5978871121"/>
    <n v="12276590.65190516"/>
    <n v="4958338.8138738209"/>
    <n v="2238250.1001619622"/>
    <n v="7.4394905710918863E-2"/>
    <n v="0.268542378026979"/>
    <n v="5.4969362608465216E-2"/>
    <n v="5.4290800282494819E-2"/>
    <n v="3.1599125393671074E-2"/>
    <n v="0.32543315060235789"/>
    <n v="0.13143778005683571"/>
    <n v="5.933249731827725E-2"/>
    <n v="37723847.829214394"/>
    <n v="-3.9027627088653385E-3"/>
    <n v="290228.72163627809"/>
    <n v="38690756.27400472"/>
    <n v="-2.4990683509589752E-2"/>
    <n v="1.0072623338278894"/>
    <n v="7.2623338278894334E-3"/>
  </r>
  <r>
    <x v="39"/>
    <x v="3"/>
    <n v="202081.15368983359"/>
    <n v="2152441.1679648026"/>
    <n v="3321182.2175304978"/>
    <n v="1758090.8769073253"/>
    <n v="10331220.849104138"/>
    <n v="581786.28773995372"/>
    <n v="20506129.472264234"/>
    <n v="6419677.1725438358"/>
    <n v="4.4636515825092057E-3"/>
    <n v="4.7544005218767733E-2"/>
    <n v="7.3359637899905961E-2"/>
    <n v="3.8833433903228826E-2"/>
    <n v="0.22820025247448772"/>
    <n v="1.2850734650587291E-2"/>
    <n v="0.45294781625455338"/>
    <n v="0.14180046801595986"/>
    <n v="45272609.197744623"/>
    <n v="2.0657779201092727E-2"/>
    <n v="758754.87283524463"/>
    <n v="46511193.733226851"/>
    <n v="-2.6629816095160828E-2"/>
    <n v="1.0032454822266237"/>
    <n v="3.245482226623686E-3"/>
  </r>
  <r>
    <x v="39"/>
    <x v="4"/>
    <n v="1012495.9504271441"/>
    <n v="4919122.7070041541"/>
    <n v="18118339.086848769"/>
    <n v="5613728.5662916107"/>
    <n v="12312098.139685726"/>
    <n v="2508789.0472646062"/>
    <n v="3002650.7092905906"/>
    <n v="942916.16307309899"/>
    <n v="2.0906318724129139E-2"/>
    <n v="0.10157151454516346"/>
    <n v="0.37411287575195457"/>
    <n v="0.11591394374281594"/>
    <n v="0.25422387888310766"/>
    <n v="5.1802225393189107E-2"/>
    <n v="6.1999628461900262E-2"/>
    <n v="1.9469614497739773E-2"/>
    <n v="48430140.369885705"/>
    <n v="-5.5776240164920159E-2"/>
    <n v="129659.79863833633"/>
    <n v="51606525.511689082"/>
    <n v="-6.1550067754201215E-2"/>
    <n v="0.97076375216743849"/>
    <n v="-2.9236247832561513E-2"/>
  </r>
  <r>
    <x v="40"/>
    <x v="0"/>
    <n v="1745519.0574814875"/>
    <n v="11496215.204808816"/>
    <n v="2331214.762804518"/>
    <n v="438327.73066005157"/>
    <n v="10786874.478154682"/>
    <n v="13342672.767503895"/>
    <n v="2908592.5296454225"/>
    <n v="1152768.1554920655"/>
    <n v="3.9489429535200855E-2"/>
    <n v="0.26008251144895744"/>
    <n v="5.2739808661851482E-2"/>
    <n v="9.9164268410791515E-3"/>
    <n v="0.24403487191068005"/>
    <n v="0.30185550470231776"/>
    <n v="6.5802008436257178E-2"/>
    <n v="2.6079438463656061E-2"/>
    <n v="44202184.686550938"/>
    <n v="7.1375881074890552E-3"/>
    <n v="148525.14891858154"/>
    <n v="44202184.686550938"/>
    <n v="0"/>
    <n v="1.0417093426537734"/>
    <n v="4.1709342653773351E-2"/>
  </r>
  <r>
    <x v="40"/>
    <x v="1"/>
    <n v="209982.54805214348"/>
    <n v="2972927.0991636221"/>
    <n v="12514013.467618084"/>
    <n v="6032080.1802950287"/>
    <n v="8244476.7367021972"/>
    <n v="1509051.546531826"/>
    <n v="13510056.45292072"/>
    <n v="4672134.4989090534"/>
    <n v="4.2280020375526873E-3"/>
    <n v="5.9859935739221951E-2"/>
    <n v="0.25196986573337726"/>
    <n v="0.12145603303487594"/>
    <n v="0.16600267386352824"/>
    <n v="3.038477755743885E-2"/>
    <n v="0.27202520752446674"/>
    <n v="9.4073504509538386E-2"/>
    <n v="49664722.530192673"/>
    <n v="4.3691028885439707E-2"/>
    <n v="930521.77888654883"/>
    <n v="49851288.227720857"/>
    <n v="-3.7424448627275328E-3"/>
    <n v="1.0225060822840784"/>
    <n v="2.2506082284078355E-2"/>
  </r>
  <r>
    <x v="40"/>
    <x v="2"/>
    <n v="2767631.1639012401"/>
    <n v="10266315.162806731"/>
    <n v="2059908.8876494202"/>
    <n v="3077071.2356711696"/>
    <n v="1206200.1075864423"/>
    <n v="12206566.404607398"/>
    <n v="4965851.9311273647"/>
    <n v="2238446.6390413619"/>
    <n v="7.1352783543588302E-2"/>
    <n v="0.26467766845399876"/>
    <n v="5.3106871644262081E-2"/>
    <n v="7.9330512205087092E-2"/>
    <n v="3.1097256133490875E-2"/>
    <n v="0.31469962538312718"/>
    <n v="0.12802549796837184"/>
    <n v="5.7709784668073798E-2"/>
    <n v="38787991.532391131"/>
    <n v="2.820877944356022E-2"/>
    <n v="397199.32287500001"/>
    <n v="38787991.532391131"/>
    <n v="0"/>
    <n v="1.035675974844646"/>
    <n v="3.5675974844646019E-2"/>
  </r>
  <r>
    <x v="40"/>
    <x v="3"/>
    <n v="199285.10637263115"/>
    <n v="2181308.3785820073"/>
    <n v="3299164.9508215645"/>
    <n v="2641415.0194252203"/>
    <n v="10453939.003232531"/>
    <n v="578467.84632227663"/>
    <n v="20537201.361645892"/>
    <n v="6420240.8790561287"/>
    <n v="4.3031895090853518E-3"/>
    <n v="4.7101278673794461E-2"/>
    <n v="7.1239302642975552E-2"/>
    <n v="5.7036421876291855E-2"/>
    <n v="0.22573327965218412"/>
    <n v="1.2490932277611895E-2"/>
    <n v="0.44346248976659636"/>
    <n v="0.13863310560146044"/>
    <n v="46311022.54545825"/>
    <n v="2.2936900835071779E-2"/>
    <n v="772933.12712706137"/>
    <n v="46511193.733226851"/>
    <n v="-4.3037207111199516E-3"/>
    <n v="1.0262568243656895"/>
    <n v="2.6256824365689546E-2"/>
  </r>
  <r>
    <x v="40"/>
    <x v="4"/>
    <n v="998486.79354052362"/>
    <n v="4985094.9404609352"/>
    <n v="17998226.344496842"/>
    <n v="8434255.1029349938"/>
    <n v="12458345.904516043"/>
    <n v="2494479.2059051646"/>
    <n v="3007200.47236592"/>
    <n v="942998.95975701069"/>
    <n v="1.9456440825895822E-2"/>
    <n v="9.7139196379981377E-2"/>
    <n v="0.35071212569680321"/>
    <n v="0.16434927971243574"/>
    <n v="0.24276241954112571"/>
    <n v="4.8607239850440437E-2"/>
    <n v="5.8598089049055488E-2"/>
    <n v="1.837520894426228E-2"/>
    <n v="51319087.723977432"/>
    <n v="5.9651847630986833E-2"/>
    <n v="1226124.1870394349"/>
    <n v="51606525.511689082"/>
    <n v="-5.5697953865649092E-3"/>
    <n v="1.0286716035974157"/>
    <n v="2.8671603597415718E-2"/>
  </r>
  <r>
    <x v="41"/>
    <x v="0"/>
    <n v="1724874.2096762685"/>
    <n v="11491376.003985785"/>
    <n v="2264098.4252081541"/>
    <n v="292457.39553814154"/>
    <n v="10753583.072047161"/>
    <n v="13178034.77092392"/>
    <n v="2911803.0288042827"/>
    <n v="1152765.8289996809"/>
    <n v="3.940858817821824E-2"/>
    <n v="0.26254604654743458"/>
    <n v="5.1728364847386001E-2"/>
    <n v="6.68183975143325E-3"/>
    <n v="0.24568952585017953"/>
    <n v="0.3010815179288065"/>
    <n v="6.6526617288673637E-2"/>
    <n v="2.6337499607868249E-2"/>
    <n v="43768992.735183395"/>
    <n v="-9.8002384823152461E-3"/>
    <n v="188130.926161968"/>
    <n v="44202184.686550938"/>
    <n v="-9.8002384823152461E-3"/>
    <n v="1.0315003426665106"/>
    <n v="3.1500342666510583E-2"/>
  </r>
  <r>
    <x v="41"/>
    <x v="1"/>
    <n v="207499.01300982581"/>
    <n v="2971675.6793694743"/>
    <n v="12153731.452430565"/>
    <n v="4024674.5432916931"/>
    <n v="8219031.9033780107"/>
    <n v="1490431.047649323"/>
    <n v="13524968.828730041"/>
    <n v="4672125.0697057229"/>
    <n v="4.3901999236717155E-3"/>
    <n v="6.2873794682229034E-2"/>
    <n v="0.2571448900928533"/>
    <n v="8.5152818880762537E-2"/>
    <n v="0.17389573430480301"/>
    <n v="3.1534079014236875E-2"/>
    <n v="0.28615710628339824"/>
    <n v="9.8851376818045289E-2"/>
    <n v="47264137.537564658"/>
    <n v="-4.8335818068219912E-2"/>
    <n v="911920.03662511415"/>
    <n v="49851288.227720857"/>
    <n v="-5.1897368796932304E-2"/>
    <n v="0.97308241431714682"/>
    <n v="-2.6917585682853185E-2"/>
  </r>
  <r>
    <x v="41"/>
    <x v="2"/>
    <n v="2734897.4484400279"/>
    <n v="10261993.674395088"/>
    <n v="2000603.5235417793"/>
    <n v="2053057.9667286782"/>
    <n v="1202477.4261266813"/>
    <n v="12055947.059218856"/>
    <n v="4971333.229482295"/>
    <n v="2238442.1214555544"/>
    <n v="7.2894146790442357E-2"/>
    <n v="0.27351638859095956"/>
    <n v="5.3322762430347316E-2"/>
    <n v="5.4720848447670452E-2"/>
    <n v="3.205003758450569E-2"/>
    <n v="0.32133123497327798"/>
    <n v="0.13250262615177277"/>
    <n v="5.9661955031023686E-2"/>
    <n v="37518752.449388966"/>
    <n v="-3.2722474994412817E-2"/>
    <n v="439311.11456754088"/>
    <n v="38787991.532391131"/>
    <n v="-3.2722474994412817E-2"/>
    <n v="1.0017860936554779"/>
    <n v="1.7860936554778828E-3"/>
  </r>
  <r>
    <x v="41"/>
    <x v="3"/>
    <n v="196928.09361285873"/>
    <n v="2180390.1816699919"/>
    <n v="3204181.0513720568"/>
    <n v="1762383.0368960816"/>
    <n v="10421675.132035673"/>
    <n v="571330.01202446013"/>
    <n v="20559870.287260216"/>
    <n v="6420227.9218613608"/>
    <n v="4.3455691171477373E-3"/>
    <n v="4.8114192662750556E-2"/>
    <n v="7.0705961588017882E-2"/>
    <n v="3.8890120536974396E-2"/>
    <n v="0.22997282293176899"/>
    <n v="1.2607414261745659E-2"/>
    <n v="0.45369015529355378"/>
    <n v="0.14167376360804104"/>
    <n v="45316985.716732696"/>
    <n v="-2.1464367964447804E-2"/>
    <n v="798853.8563010504"/>
    <n v="46511193.733226851"/>
    <n v="-2.5675712030608061E-2"/>
    <n v="1.0042288702614786"/>
    <n v="4.2288702614785567E-3"/>
  </r>
  <r>
    <x v="41"/>
    <x v="4"/>
    <n v="986677.35049845942"/>
    <n v="4982996.5215370562"/>
    <n v="17480052.277162179"/>
    <n v="5627433.785661363"/>
    <n v="12419895.855451768"/>
    <n v="2463699.3114921907"/>
    <n v="3010519.8147931085"/>
    <n v="942997.05661639385"/>
    <n v="2.0592556452701236E-2"/>
    <n v="0.10399816831867768"/>
    <n v="0.36481932328920225"/>
    <n v="0.11744796600076692"/>
    <n v="0.25921078092129568"/>
    <n v="5.1418903179194161E-2"/>
    <n v="6.2831379687375885E-2"/>
    <n v="1.9680922150786224E-2"/>
    <n v="47914271.973212518"/>
    <n v="-6.6345991360522716E-2"/>
    <n v="1196661.7737238065"/>
    <n v="51606525.511689082"/>
    <n v="-7.1546253150490707E-2"/>
    <n v="0.96042336627232661"/>
    <n v="-3.9576633727673394E-2"/>
  </r>
  <r>
    <x v="42"/>
    <x v="0"/>
    <n v="1741963.219814132"/>
    <n v="11647642.210892536"/>
    <n v="2266717.8187244721"/>
    <n v="439044.45595437294"/>
    <n v="10903952.736248532"/>
    <n v="13253948.480729908"/>
    <n v="2966467.3701768569"/>
    <n v="1152866.3147915436"/>
    <n v="3.9257630101829567E-2"/>
    <n v="0.26249625954930622"/>
    <n v="5.1083724765558558E-2"/>
    <n v="9.8944941282714614E-3"/>
    <n v="0.24573615464346704"/>
    <n v="0.2986966664547136"/>
    <n v="6.6853580720249717E-2"/>
    <n v="2.5981489636603784E-2"/>
    <n v="44372602.607332356"/>
    <n v="1.3790810215830104E-2"/>
    <n v="204438.81867034634"/>
    <n v="44372602.607332356"/>
    <n v="0"/>
    <n v="1.0457255681297881"/>
    <n v="4.5725568129788119E-2"/>
  </r>
  <r>
    <x v="42"/>
    <x v="1"/>
    <n v="209554.787695904"/>
    <n v="3012086.1999556115"/>
    <n v="12167792.415951902"/>
    <n v="6041943.4495800491"/>
    <n v="8333960.3936394462"/>
    <n v="1499016.8612401874"/>
    <n v="13778878.006580828"/>
    <n v="4672532.3355835797"/>
    <n v="4.2150571355630646E-3"/>
    <n v="6.0586138687883088E-2"/>
    <n v="0.2447471652202709"/>
    <n v="0.12152973038620148"/>
    <n v="0.1676321481887886"/>
    <n v="3.0151741159304003E-2"/>
    <n v="0.27715309538034821"/>
    <n v="9.3984923841640686E-2"/>
    <n v="49715764.450227506"/>
    <n v="5.187076376278614E-2"/>
    <n v="1053179.8494660207"/>
    <n v="49851288.227720857"/>
    <n v="-2.7185611909220303E-3"/>
    <n v="1.0235569423519133"/>
    <n v="2.3556942351913301E-2"/>
  </r>
  <r>
    <x v="42"/>
    <x v="2"/>
    <n v="2761993.1577736265"/>
    <n v="10401542.047561415"/>
    <n v="2002918.073050733"/>
    <n v="3082102.6645148643"/>
    <n v="1219291.9265183145"/>
    <n v="12125396.843075035"/>
    <n v="5064661.8832562547"/>
    <n v="2238637.2448912556"/>
    <n v="7.1008703731865408E-2"/>
    <n v="0.26741558556401213"/>
    <n v="5.14934715345573E-2"/>
    <n v="7.9238471087359028E-2"/>
    <n v="3.1347050563508512E-2"/>
    <n v="0.31173455648791282"/>
    <n v="0.13020853225433321"/>
    <n v="5.7553628776451593E-2"/>
    <n v="38896543.840641499"/>
    <n v="3.6722739998114498E-2"/>
    <n v="520014.91323634004"/>
    <n v="38896543.840641499"/>
    <n v="0"/>
    <n v="1.0385744239065147"/>
    <n v="3.8574423906514665E-2"/>
  </r>
  <r>
    <x v="42"/>
    <x v="3"/>
    <n v="198879.13802485206"/>
    <n v="2210040.3561267424"/>
    <n v="3207888.0505809365"/>
    <n v="2645734.0912630241"/>
    <n v="10567403.656149045"/>
    <n v="574621.22968249605"/>
    <n v="20945848.238667239"/>
    <n v="6420787.5686434209"/>
    <n v="4.2521707401341133E-3"/>
    <n v="4.7252160433556366E-2"/>
    <n v="6.8586820326029349E-2"/>
    <n v="5.6567587735814343E-2"/>
    <n v="0.2259382511012703"/>
    <n v="1.2285791278975004E-2"/>
    <n v="0.44783642916141775"/>
    <n v="0.13728078922280273"/>
    <n v="46771202.329137757"/>
    <n v="3.2089879532038505E-2"/>
    <n v="782192.91090765153"/>
    <n v="46771202.329137757"/>
    <n v="0"/>
    <n v="1.0364544537307645"/>
    <n v="3.6454453730764502E-2"/>
  </r>
  <r>
    <x v="42"/>
    <x v="4"/>
    <n v="996452.75275729026"/>
    <n v="5050758.1164217805"/>
    <n v="17500275.397804778"/>
    <n v="8448046.2540490925"/>
    <n v="12593565.92957384"/>
    <n v="2477891.758077207"/>
    <n v="3067037.4024310084"/>
    <n v="943079.25701093592"/>
    <n v="1.9508793936390999E-2"/>
    <n v="9.8884968748565644E-2"/>
    <n v="0.34262464087850714"/>
    <n v="0.16539790078284558"/>
    <n v="0.2465598915398379"/>
    <n v="4.8512766482149881E-2"/>
    <n v="6.0047202954342682E-2"/>
    <n v="1.8463834677360191E-2"/>
    <n v="51077106.86812593"/>
    <n v="6.6010288055334793E-2"/>
    <n v="1562564.4707378421"/>
    <n v="51606525.511689082"/>
    <n v="-1.0258753874899714E-2"/>
    <n v="1.0238211893350373"/>
    <n v="2.3821189335037296E-2"/>
  </r>
  <r>
    <x v="43"/>
    <x v="0"/>
    <n v="1738997.0063696119"/>
    <n v="11811440.780484399"/>
    <n v="2283576.6767632873"/>
    <n v="438066.25157901866"/>
    <n v="10882997.456663832"/>
    <n v="13405452.9352853"/>
    <n v="2944980.3908471502"/>
    <n v="1153029.5134027214"/>
    <n v="3.893985264601188E-2"/>
    <n v="0.26448335554604274"/>
    <n v="5.1134153177565686E-2"/>
    <n v="9.809237867113468E-3"/>
    <n v="0.24369352894638605"/>
    <n v="0.30017668807999554"/>
    <n v="6.594439325941466E-2"/>
    <n v="2.5818790477470103E-2"/>
    <n v="44658541.011395313"/>
    <n v="6.4440304886625391E-3"/>
    <n v="266843.86652009783"/>
    <n v="44658541.011395313"/>
    <n v="0"/>
    <n v="1.0524642555735906"/>
    <n v="5.2464255573590579E-2"/>
  </r>
  <r>
    <x v="43"/>
    <x v="1"/>
    <n v="209197.95798701185"/>
    <n v="3054444.5933632255"/>
    <n v="12258291.146447496"/>
    <n v="6028481.8161671534"/>
    <n v="8317944.1402384238"/>
    <n v="1516151.9611888349"/>
    <n v="13679073.616385799"/>
    <n v="4673193.7746230122"/>
    <n v="4.2061018458812698E-3"/>
    <n v="6.1412191428201021E-2"/>
    <n v="0.24646330927199558"/>
    <n v="0.12120772467777433"/>
    <n v="0.1672393007027643"/>
    <n v="3.0483517257796511E-2"/>
    <n v="0.27502934226250053"/>
    <n v="9.3958512553086473E-2"/>
    <n v="49736779.006400958"/>
    <n v="4.2269401679400465E-4"/>
    <n v="1020595.0433491062"/>
    <n v="49851288.227720857"/>
    <n v="-2.2970162936777169E-3"/>
    <n v="1.0239895937472934"/>
    <n v="2.398959374729337E-2"/>
  </r>
  <r>
    <x v="43"/>
    <x v="2"/>
    <n v="2757290.0382444239"/>
    <n v="10547816.948360382"/>
    <n v="2017814.9036919379"/>
    <n v="3075235.6462190384"/>
    <n v="1216948.6842250295"/>
    <n v="12264000.945667457"/>
    <n v="5027977.0754975267"/>
    <n v="2238954.1441575531"/>
    <n v="7.0435991786746574E-2"/>
    <n v="0.26944787731357212"/>
    <n v="5.1545826522520204E-2"/>
    <n v="7.855802970126026E-2"/>
    <n v="3.1087403333724926E-2"/>
    <n v="0.3132884309957058"/>
    <n v="0.12844153030023012"/>
    <n v="5.7194910046240048E-2"/>
    <n v="39146038.386063345"/>
    <n v="6.414311421704233E-3"/>
    <n v="569463.19704975653"/>
    <n v="39146038.386063345"/>
    <n v="0"/>
    <n v="1.0452361636960683"/>
    <n v="4.523616369606831E-2"/>
  </r>
  <r>
    <x v="43"/>
    <x v="3"/>
    <n v="198540.48680286654"/>
    <n v="2241119.7318939096"/>
    <n v="3231746.922118634"/>
    <n v="2639839.3153946633"/>
    <n v="10547095.158537639"/>
    <n v="581189.66293886257"/>
    <n v="20794131.414584801"/>
    <n v="6421696.4889583131"/>
    <n v="4.2554701171980906E-3"/>
    <n v="4.8035633445418918E-2"/>
    <n v="6.9268503743913412E-2"/>
    <n v="5.6581695259067234E-2"/>
    <n v="0.22606395800251236"/>
    <n v="1.2457082597548318E-2"/>
    <n v="0.4456965240329917"/>
    <n v="0.13764113280134985"/>
    <n v="46655359.181229696"/>
    <n v="-2.4768050026349911E-3"/>
    <n v="849842.96171378752"/>
    <n v="46771202.329137757"/>
    <n v="-2.4768050026349911E-3"/>
    <n v="1.0338873581547607"/>
    <n v="3.3887358154760738E-2"/>
  </r>
  <r>
    <x v="43"/>
    <x v="4"/>
    <n v="994755.99388291349"/>
    <n v="5121785.963933331"/>
    <n v="17630434.809856247"/>
    <n v="8429223.7505489811"/>
    <n v="12569363.541558597"/>
    <n v="2506216.2713194764"/>
    <n v="3044821.9653316475"/>
    <n v="943212.75837445038"/>
    <n v="1.9413731154551032E-2"/>
    <n v="9.9957151649652021E-2"/>
    <n v="0.34407686270918214"/>
    <n v="0.1645053508006061"/>
    <n v="0.24530462352595375"/>
    <n v="4.8911501117614296E-2"/>
    <n v="5.9422969463783837E-2"/>
    <n v="1.840780957865672E-2"/>
    <n v="51239815.054805651"/>
    <n v="3.1855403850459081E-3"/>
    <n v="1508724.1826294491"/>
    <n v="51606525.511689082"/>
    <n v="-7.1058931646225459E-3"/>
    <n v="1.0270826130807298"/>
    <n v="2.7082613080729789E-2"/>
  </r>
  <r>
    <x v="44"/>
    <x v="0"/>
    <n v="1719109.3808691453"/>
    <n v="11795771.40292581"/>
    <n v="2292277.0599031416"/>
    <n v="440525.35094177211"/>
    <n v="7323587.7462967569"/>
    <n v="13368180.863303108"/>
    <n v="2956951.0484155607"/>
    <n v="1153125.0356364944"/>
    <n v="4.1878907488226494E-2"/>
    <n v="0.2873546179392289"/>
    <n v="5.5841739913334021E-2"/>
    <n v="1.0731557062984381E-2"/>
    <n v="0.17840857430142582"/>
    <n v="0.32565979564203468"/>
    <n v="7.2033740715905945E-2"/>
    <n v="2.8091066936859716E-2"/>
    <n v="41049527.888291791"/>
    <n v="-8.0813502666435666E-2"/>
    <n v="322560.54303355631"/>
    <n v="44658541.011395313"/>
    <n v="-8.0813502666435666E-2"/>
    <n v="0.96741093264946609"/>
    <n v="-3.2589067350533907E-2"/>
  </r>
  <r>
    <x v="44"/>
    <x v="1"/>
    <n v="206805.5153153631"/>
    <n v="3050392.4843568229"/>
    <n v="12304994.999529909"/>
    <n v="6062322.8978279103"/>
    <n v="5597464.6711444799"/>
    <n v="1511936.5030982972"/>
    <n v="13734675.856259365"/>
    <n v="4673580.9233499244"/>
    <n v="4.3868472414853137E-3"/>
    <n v="6.4706232979532985E-2"/>
    <n v="0.26101882867032178"/>
    <n v="0.12859659202403284"/>
    <n v="0.11873582005043128"/>
    <n v="3.2071845220391922E-2"/>
    <n v="0.29134583185969004"/>
    <n v="9.9138001954113916E-2"/>
    <n v="47142173.850882068"/>
    <n v="-5.2166730684047161E-2"/>
    <n v="1122248.7895251734"/>
    <n v="49851288.227720857"/>
    <n v="-5.4343919147355722E-2"/>
    <n v="0.97057140438701139"/>
    <n v="-2.9428595612988606E-2"/>
  </r>
  <r>
    <x v="44"/>
    <x v="2"/>
    <n v="2725756.9467693269"/>
    <n v="10533823.928435514"/>
    <n v="2025502.739596932"/>
    <n v="3092498.5830252306"/>
    <n v="818931.59556011518"/>
    <n v="12229902.528535023"/>
    <n v="5048414.628161598"/>
    <n v="2239139.6293499782"/>
    <n v="7.0407579123835703E-2"/>
    <n v="0.27209360783136688"/>
    <n v="5.2319684839378204E-2"/>
    <n v="7.988068742987782E-2"/>
    <n v="2.1153386834342477E-2"/>
    <n v="0.31590411279157188"/>
    <n v="0.13040291534559106"/>
    <n v="5.7838025804036006E-2"/>
    <n v="38713970.579433717"/>
    <n v="-1.1037331603482293E-2"/>
    <n v="661267.66198319686"/>
    <n v="39146038.386063345"/>
    <n v="-1.1037331603482293E-2"/>
    <n v="1.033699545553403"/>
    <n v="3.3699545553403043E-2"/>
  </r>
  <r>
    <x v="44"/>
    <x v="3"/>
    <n v="196269.9257646628"/>
    <n v="2238146.6016987292"/>
    <n v="3244059.8156245048"/>
    <n v="2654658.1405263855"/>
    <n v="7097546.1649855711"/>
    <n v="579573.74268186442"/>
    <n v="20878654.70287906"/>
    <n v="6422228.4916400369"/>
    <n v="4.5316271219116673E-3"/>
    <n v="5.1676005906445784E-2"/>
    <n v="7.490128397569594E-2"/>
    <n v="6.129273642991756E-2"/>
    <n v="0.16387346443914325"/>
    <n v="1.338163287754124E-2"/>
    <n v="0.48206202530510178"/>
    <n v="0.14828122394424267"/>
    <n v="43311137.585800819"/>
    <n v="-7.1679259448812011E-2"/>
    <n v="647329.96026818501"/>
    <n v="46771202.329137757"/>
    <n v="-7.3978528903059004E-2"/>
    <n v="0.95977907796873874"/>
    <n v="-4.0220922031261264E-2"/>
  </r>
  <r>
    <x v="44"/>
    <x v="4"/>
    <n v="983379.70364306518"/>
    <n v="5114991.2638171734"/>
    <n v="17697606.426788937"/>
    <n v="8476541.476301115"/>
    <n v="8458408.3730849661"/>
    <n v="2499248.0716086198"/>
    <n v="3057198.4555850425"/>
    <n v="943290.89842945826"/>
    <n v="2.0820789004968844E-2"/>
    <n v="0.10829810038956393"/>
    <n v="0.37470585160551434"/>
    <n v="0.17947114519051752"/>
    <n v="0.1790872187024376"/>
    <n v="5.2915792930505537E-2"/>
    <n v="6.4729100828744432E-2"/>
    <n v="1.997200134774792E-2"/>
    <n v="47230664.669258371"/>
    <n v="-7.8242873852279293E-2"/>
    <n v="1500129.1277306157"/>
    <n v="51606525.511689082"/>
    <n v="-8.4792781514414509E-2"/>
    <n v="0.94672071774958477"/>
    <n v="-5.3279282250415227E-2"/>
  </r>
  <r>
    <x v="45"/>
    <x v="0"/>
    <n v="1719249.0521196495"/>
    <n v="11863516.195491007"/>
    <n v="2311944.4572961242"/>
    <n v="442656.75094786671"/>
    <n v="11087765.782226441"/>
    <n v="13330939.632979438"/>
    <n v="2957099.2637778404"/>
    <n v="768707.30565065402"/>
    <n v="3.8650549670913331E-2"/>
    <n v="0.26670447857463692"/>
    <n v="5.1974973592655398E-2"/>
    <n v="9.9513951853468612E-3"/>
    <n v="0.24926478311972444"/>
    <n v="0.29969372023743346"/>
    <n v="6.6478740724361621E-2"/>
    <n v="1.7281358894928069E-2"/>
    <n v="44481878.440489016"/>
    <n v="8.3614860602969465E-2"/>
    <n v="1312476.9813785329"/>
    <n v="44658541.011395313"/>
    <n v="-3.955851823757928E-3"/>
    <n v="1.0483008629287398"/>
    <n v="4.8300862928739807E-2"/>
  </r>
  <r>
    <x v="45"/>
    <x v="1"/>
    <n v="206822.31749517593"/>
    <n v="3067911.32217051"/>
    <n v="12410570.032673869"/>
    <n v="6091654.320034951"/>
    <n v="8474449.8731950186"/>
    <n v="1507724.5331883735"/>
    <n v="13735364.298483973"/>
    <n v="3115547.4803698007"/>
    <n v="4.2547239154831313E-3"/>
    <n v="6.3112703846985974E-2"/>
    <n v="0.25530875856290225"/>
    <n v="0.12531678222256346"/>
    <n v="0.1743353666215777"/>
    <n v="3.1016728305768262E-2"/>
    <n v="0.28256226734330081"/>
    <n v="6.4092669181418441E-2"/>
    <n v="48610044.177611671"/>
    <n v="3.1137094597561459E-2"/>
    <n v="1226848.7950927517"/>
    <n v="49851288.227720857"/>
    <n v="-2.489893630108771E-2"/>
    <n v="1.0007921780190978"/>
    <n v="7.9217801909781116E-4"/>
  </r>
  <r>
    <x v="45"/>
    <x v="2"/>
    <n v="2725978.4043947482"/>
    <n v="10594321.177201556"/>
    <n v="2042881.2528652675"/>
    <n v="3107461.0624480746"/>
    <n v="1239846.1024553163"/>
    <n v="12195832.326945255"/>
    <n v="5048667.676856284"/>
    <n v="1492676.80282663"/>
    <n v="7.0901013576508007E-2"/>
    <n v="0.27555174626756884"/>
    <n v="5.3134078836091704E-2"/>
    <n v="8.0823141746795779E-2"/>
    <n v="3.2247630869431949E-2"/>
    <n v="0.31720606149906394"/>
    <n v="0.1313127260740504"/>
    <n v="3.8823601130489334E-2"/>
    <n v="38447664.805993132"/>
    <n v="-6.87880290899575E-3"/>
    <n v="566166.27358656609"/>
    <n v="39146038.386063345"/>
    <n v="-1.7840210883736458E-2"/>
    <n v="1.0265889301124227"/>
    <n v="2.6588930112422693E-2"/>
  </r>
  <r>
    <x v="45"/>
    <x v="3"/>
    <n v="196285.87196696558"/>
    <n v="2251000.5959042264"/>
    <n v="3271893.3679801645"/>
    <n v="2667502.2103734463"/>
    <n v="10745543.336419078"/>
    <n v="577959.15955634601"/>
    <n v="20879701.232672766"/>
    <n v="4281247.7463525776"/>
    <n v="4.3744353343361771E-3"/>
    <n v="5.0165895515864936E-2"/>
    <n v="7.2917555479904431E-2"/>
    <n v="5.9448068302344705E-2"/>
    <n v="0.23947563819256029"/>
    <n v="1.2880422538979358E-2"/>
    <n v="0.46532591432743636"/>
    <n v="9.5412070308573835E-2"/>
    <n v="44871133.521225564"/>
    <n v="3.6018355147895635E-2"/>
    <n v="1287112.3353156743"/>
    <n v="46771202.329137757"/>
    <n v="-4.0624758682512613E-2"/>
    <n v="0.99434874166253662"/>
    <n v="-5.6512583374633829E-3"/>
  </r>
  <r>
    <x v="45"/>
    <x v="4"/>
    <n v="983459.5995906163"/>
    <n v="5144367.3860141616"/>
    <n v="17849449.266639616"/>
    <n v="8517553.6462378167"/>
    <n v="12805861.577696303"/>
    <n v="2492285.6378996125"/>
    <n v="3057351.6957872761"/>
    <n v="628825.65425895015"/>
    <n v="1.9104035600972933E-2"/>
    <n v="9.9931077725825004E-2"/>
    <n v="0.34673159364105011"/>
    <n v="0.16545636257824847"/>
    <n v="0.24875819564248408"/>
    <n v="4.841349209875772E-2"/>
    <n v="5.9390091535359894E-2"/>
    <n v="1.2215151177301807E-2"/>
    <n v="51479154.464124352"/>
    <n v="8.9951937467254189E-2"/>
    <n v="1797751.6060334963"/>
    <n v="51606525.511689082"/>
    <n v="-2.4681190276194822E-3"/>
    <n v="1.0318800805515493"/>
    <n v="3.1880080551549339E-2"/>
  </r>
  <r>
    <x v="46"/>
    <x v="0"/>
    <n v="1709746.5879704021"/>
    <n v="11939281.022677658"/>
    <n v="2295967.8536404688"/>
    <n v="440523.18769080716"/>
    <n v="11178058.260741133"/>
    <n v="13442100.165196741"/>
    <n v="2991216.1109996513"/>
    <n v="1152996.8813154676"/>
    <n v="3.7868233683644142E-2"/>
    <n v="0.26443654689093732"/>
    <n v="5.0852125001168452E-2"/>
    <n v="9.7569049892603718E-3"/>
    <n v="0.24757664400407728"/>
    <n v="0.29772165877451873"/>
    <n v="6.6250794993004486E-2"/>
    <n v="2.5537091663389171E-2"/>
    <n v="45149890.070232332"/>
    <n v="1.5017612860864862E-2"/>
    <n v="1342133.813933521"/>
    <n v="45149890.070232332"/>
    <n v="0"/>
    <n v="1.0640438394499141"/>
    <n v="6.4043839449914097E-2"/>
  </r>
  <r>
    <x v="46"/>
    <x v="1"/>
    <n v="205679.18953774642"/>
    <n v="3087504.1450164518"/>
    <n v="12324807.263621591"/>
    <n v="6062293.1280863266"/>
    <n v="8543460.9885205124"/>
    <n v="1520296.7498633093"/>
    <n v="13893832.879856054"/>
    <n v="4673061.5177594768"/>
    <n v="4.08816067546117E-3"/>
    <n v="6.1368449862853912E-2"/>
    <n v="0.24497272913713583"/>
    <n v="0.12049652872058159"/>
    <n v="0.16981319949822307"/>
    <n v="3.0218017689543578E-2"/>
    <n v="0.27615930098962643"/>
    <n v="9.2883613426574488E-2"/>
    <n v="50310935.862261467"/>
    <n v="3.4990539782993553E-2"/>
    <n v="1130545.8551747978"/>
    <n v="50310935.862261467"/>
    <n v="0"/>
    <n v="1.0358104365385838"/>
    <n v="3.5810436538583845E-2"/>
  </r>
  <r>
    <x v="46"/>
    <x v="2"/>
    <n v="2710911.6448537451"/>
    <n v="10661980.452910693"/>
    <n v="2028764.0001823166"/>
    <n v="3092483.3969513085"/>
    <n v="1249942.7062045515"/>
    <n v="12297527.724990742"/>
    <n v="5106915.5097629651"/>
    <n v="2238890.7791299112"/>
    <n v="6.8826846372885206E-2"/>
    <n v="0.27069509700039662"/>
    <n v="5.1507922964756619E-2"/>
    <n v="7.8514502704919026E-2"/>
    <n v="3.1734569726078396E-2"/>
    <n v="0.3122197114395065"/>
    <n v="0.12965855596843825"/>
    <n v="5.6842793823019336E-2"/>
    <n v="39387416.214986235"/>
    <n v="2.4442353358392167E-2"/>
    <n v="561433.63296586124"/>
    <n v="39387416.214986235"/>
    <n v="0"/>
    <n v="1.0516811794960443"/>
    <n v="5.1681179496044338E-2"/>
  </r>
  <r>
    <x v="46"/>
    <x v="3"/>
    <n v="195200.9800142434"/>
    <n v="2265376.3229935151"/>
    <n v="3249283.0741304061"/>
    <n v="2654645.1045188736"/>
    <n v="10833048.949352169"/>
    <n v="582778.49334263138"/>
    <n v="21120595.945176296"/>
    <n v="6421514.7474176949"/>
    <n v="4.1249133623425848E-3"/>
    <n v="4.787107659381943E-2"/>
    <n v="6.866262233691714E-2"/>
    <n v="5.609695741849359E-2"/>
    <n v="0.22891989765027546"/>
    <n v="1.2315054946442847E-2"/>
    <n v="0.44631245411031906"/>
    <n v="0.13569702358138996"/>
    <n v="47322443.616945826"/>
    <n v="5.4630001592464977E-2"/>
    <n v="1273181.7801454617"/>
    <n v="47322443.616945826"/>
    <n v="0"/>
    <n v="1.0486700150030266"/>
    <n v="4.867001500302659E-2"/>
  </r>
  <r>
    <x v="46"/>
    <x v="4"/>
    <n v="978023.91848564707"/>
    <n v="5177221.2296439409"/>
    <n v="17726101.330877207"/>
    <n v="8476499.8512584493"/>
    <n v="12910145.254324803"/>
    <n v="2513067.6536894883"/>
    <n v="3092625.1822022242"/>
    <n v="943186.06434739195"/>
    <n v="1.8874623444732945E-2"/>
    <n v="9.9913815350151605E-2"/>
    <n v="0.34209131437351126"/>
    <n v="0.16358571584789519"/>
    <n v="0.2491494591149539"/>
    <n v="4.8499024162898051E-2"/>
    <n v="5.9683750741135105E-2"/>
    <n v="1.8202296964721868E-2"/>
    <n v="51816870.484829158"/>
    <n v="6.5602480114579E-3"/>
    <n v="1826493.2192220178"/>
    <n v="51816870.484829158"/>
    <n v="0"/>
    <n v="1.0386494697980506"/>
    <n v="3.8649469798050617E-2"/>
  </r>
  <r>
    <x v="47"/>
    <x v="0"/>
    <n v="1699321.7678043542"/>
    <n v="11941824.496150924"/>
    <n v="2299523.62142363"/>
    <n v="440458.95754208107"/>
    <n v="11179282.966225356"/>
    <n v="13662825.734593993"/>
    <n v="3033687.8828903595"/>
    <n v="1153034.8645727322"/>
    <n v="3.7421784932358496E-2"/>
    <n v="0.26297808717670756"/>
    <n v="5.063919031589819E-2"/>
    <n v="9.699611158378493E-3"/>
    <n v="0.24618570231145842"/>
    <n v="0.30087728874849251"/>
    <n v="6.6806662314523729E-2"/>
    <n v="2.5391673042182594E-2"/>
    <n v="45409960.291203432"/>
    <n v="5.760151809152827E-3"/>
    <n v="1470762.4216708825"/>
    <n v="45409960.291203432"/>
    <n v="0"/>
    <n v="1.0701728934967394"/>
    <n v="7.0172893496739386E-2"/>
  </r>
  <r>
    <x v="47"/>
    <x v="1"/>
    <n v="204425.103945229"/>
    <n v="3088161.8885502988"/>
    <n v="12343894.705343466"/>
    <n v="6061409.2200421682"/>
    <n v="8544397.0387076586"/>
    <n v="1545260.7332916725"/>
    <n v="14091109.064144742"/>
    <n v="4673215.4627533602"/>
    <n v="4.0438680297484719E-3"/>
    <n v="6.1088970438494282E-2"/>
    <n v="0.24418273586835992"/>
    <n v="0.11990474010823272"/>
    <n v="0.16902236247640573"/>
    <n v="3.0567823405182683E-2"/>
    <n v="0.27874553735563218"/>
    <n v="9.244396231794394E-2"/>
    <n v="50551873.216778599"/>
    <n v="4.7889658657266319E-3"/>
    <n v="1124643.0260653461"/>
    <n v="50551873.216778599"/>
    <n v="0"/>
    <n v="1.0407708973625305"/>
    <n v="4.0770897362530478E-2"/>
  </r>
  <r>
    <x v="47"/>
    <x v="2"/>
    <n v="2694382.4313536361"/>
    <n v="10664251.817861643"/>
    <n v="2031905.9490820139"/>
    <n v="3092032.4997589034"/>
    <n v="1250079.6541119202"/>
    <n v="12499458.879789377"/>
    <n v="5179427.7397546936"/>
    <n v="2238964.5350661403"/>
    <n v="6.7953296756824946E-2"/>
    <n v="0.26895627734055305"/>
    <n v="5.1245400924975787E-2"/>
    <n v="7.7982174910598917E-2"/>
    <n v="3.1527459768530219E-2"/>
    <n v="0.3152408613840823"/>
    <n v="0.13062703576687898"/>
    <n v="5.6467493147555746E-2"/>
    <n v="39650503.50677833"/>
    <n v="6.6794757583513312E-3"/>
    <n v="327309.06510045717"/>
    <n v="39650503.50677833"/>
    <n v="0"/>
    <n v="1.0587058584400024"/>
    <n v="5.8705858440002423E-2"/>
  </r>
  <r>
    <x v="47"/>
    <x v="3"/>
    <n v="194010.78310014957"/>
    <n v="2265858.9253021087"/>
    <n v="3254315.2421788592"/>
    <n v="2654258.0460060812"/>
    <n v="10834235.854461238"/>
    <n v="592347.98867406591"/>
    <n v="21420483.716534801"/>
    <n v="6421726.2918291595"/>
    <n v="4.0726707915247767E-3"/>
    <n v="4.7564868897158247E-2"/>
    <n v="6.8314525726098682E-2"/>
    <n v="5.5718136097406737E-2"/>
    <n v="0.22743207984567301"/>
    <n v="1.2434558086629658E-2"/>
    <n v="0.4496584003149468"/>
    <n v="0.13480476024056195"/>
    <n v="47637236.848086469"/>
    <n v="6.652091630955384E-3"/>
    <n v="1486539.0893499246"/>
    <n v="47637236.848086469"/>
    <n v="0"/>
    <n v="1.0556458640334621"/>
    <n v="5.5645864033462056E-2"/>
  </r>
  <r>
    <x v="47"/>
    <x v="4"/>
    <n v="972060.62337510695"/>
    <n v="5178324.1540861921"/>
    <n v="17753553.762292325"/>
    <n v="8475263.9416370355"/>
    <n v="12911559.733058613"/>
    <n v="2554333.3995162169"/>
    <n v="3136536.8443515883"/>
    <n v="943217.13579217275"/>
    <n v="1.8720528436261177E-2"/>
    <n v="9.9727282689590316E-2"/>
    <n v="0.34190862180766768"/>
    <n v="0.16322173309864596"/>
    <n v="0.24865858705392183"/>
    <n v="4.9192889714330536E-2"/>
    <n v="6.0405314004172303E-2"/>
    <n v="1.8165043195410208E-2"/>
    <n v="51924849.594109252"/>
    <n v="2.0838601071384352E-3"/>
    <n v="1687495.7610363422"/>
    <n v="51924849.594109252"/>
    <n v="0"/>
    <n v="1.0408138699934633"/>
    <n v="4.0813869993463259E-2"/>
  </r>
  <r>
    <x v="48"/>
    <x v="0"/>
    <n v="1684011.2298413035"/>
    <n v="11925109.181617728"/>
    <n v="2305286.2263135589"/>
    <n v="439670.84381391067"/>
    <n v="11208089.79894962"/>
    <n v="13664037.414789153"/>
    <n v="3020211.0977991964"/>
    <n v="1152965.9805668287"/>
    <n v="3.709326347737138E-2"/>
    <n v="0.26267117999673428"/>
    <n v="5.0777921113662826E-2"/>
    <n v="9.6845116967803641E-3"/>
    <n v="0.24687758645745805"/>
    <n v="0.30097408557020017"/>
    <n v="6.6525379417157443E-2"/>
    <n v="2.5396072270635329E-2"/>
    <n v="45399381.773691304"/>
    <n v="-2.3295588554339628E-4"/>
    <n v="1585494.5382931142"/>
    <n v="45409960.291203432"/>
    <n v="-2.3295588554339628E-4"/>
    <n v="1.0699235904226503"/>
    <n v="6.9923590422650284E-2"/>
  </r>
  <r>
    <x v="48"/>
    <x v="1"/>
    <n v="202583.27600313301"/>
    <n v="3083839.2997102779"/>
    <n v="12374828.498467861"/>
    <n v="6050563.533431476"/>
    <n v="8566414.28408622"/>
    <n v="1545397.7738909791"/>
    <n v="14028511.046192847"/>
    <n v="4672936.2779590273"/>
    <n v="4.0095592149803436E-3"/>
    <n v="6.1035819568248315E-2"/>
    <n v="0.24492450027842294"/>
    <n v="0.11975367981964619"/>
    <n v="0.16954778306362245"/>
    <n v="3.058674934755649E-2"/>
    <n v="0.27765443844854287"/>
    <n v="9.2487470258980325E-2"/>
    <n v="50525073.989741825"/>
    <n v="-5.3013321428965895E-4"/>
    <n v="1257602.0205150589"/>
    <n v="50551873.216778599"/>
    <n v="-5.3013321428965895E-4"/>
    <n v="1.0402191501413727"/>
    <n v="4.0219150141372673E-2"/>
  </r>
  <r>
    <x v="48"/>
    <x v="2"/>
    <n v="2670106.6024413062"/>
    <n v="10649324.75847853"/>
    <n v="2036997.9042369716"/>
    <n v="3086499.9223886812"/>
    <n v="1253300.865668762"/>
    <n v="12500567.387434065"/>
    <n v="5156418.7694062423"/>
    <n v="2238830.776017746"/>
    <n v="6.7440478724946865E-2"/>
    <n v="0.26897636189977114"/>
    <n v="5.1449673843677414E-2"/>
    <n v="7.795757373884836E-2"/>
    <n v="3.1655369223764766E-2"/>
    <n v="0.31573430370577998"/>
    <n v="0.13023875151542852"/>
    <n v="5.6547487347782796E-2"/>
    <n v="39592046.986072309"/>
    <n v="-1.4742945369162095E-3"/>
    <n v="437623.89551331266"/>
    <n v="39650503.50677833"/>
    <n v="-1.4742945369162095E-3"/>
    <n v="1.0571450141767031"/>
    <n v="5.7145014176703146E-2"/>
  </r>
  <r>
    <x v="48"/>
    <x v="3"/>
    <n v="192262.78603674821"/>
    <n v="2262687.3375236685"/>
    <n v="3262470.5543283983"/>
    <n v="2649508.7789782574"/>
    <n v="10862153.568047844"/>
    <n v="592400.52073005948"/>
    <n v="21325325.853649627"/>
    <n v="6421342.6484152554"/>
    <n v="4.0418384519943654E-3"/>
    <n v="4.7567274323674399E-2"/>
    <n v="6.8585185967624071E-2"/>
    <n v="5.5699216070467822E-2"/>
    <n v="0.22834928624415204"/>
    <n v="1.2453721560086973E-2"/>
    <n v="0.44831100086168529"/>
    <n v="0.13499247652031518"/>
    <n v="47568152.047709852"/>
    <n v="-1.4502268592304272E-3"/>
    <n v="1634319.5095453071"/>
    <n v="47637236.848086469"/>
    <n v="-1.4502268592304272E-3"/>
    <n v="1.0541149380476051"/>
    <n v="5.4114938047605143E-2"/>
  </r>
  <r>
    <x v="48"/>
    <x v="4"/>
    <n v="963302.55803483841"/>
    <n v="5171075.9051257176"/>
    <n v="17798044.15794256"/>
    <n v="8460099.1419482157"/>
    <n v="12944830.305291489"/>
    <n v="2554559.9291706346"/>
    <n v="3122603.1654058271"/>
    <n v="943160.78660729877"/>
    <n v="1.8540139458328019E-2"/>
    <n v="9.9524773012347079E-2"/>
    <n v="0.34254888873844502"/>
    <n v="0.1628267428698435"/>
    <n v="0.24914182685666175"/>
    <n v="4.9166170012150262E-2"/>
    <n v="6.0098976875702217E-2"/>
    <n v="1.8152482176522225E-2"/>
    <n v="51957675.949526578"/>
    <n v="6.3218970635304768E-4"/>
    <n v="1770598.9114677811"/>
    <n v="51957675.949526578"/>
    <n v="0"/>
    <n v="1.0414718618083025"/>
    <n v="4.1471861808302535E-2"/>
  </r>
  <r>
    <x v="49"/>
    <x v="0"/>
    <n v="1660359.8684850067"/>
    <n v="11896391.563783534"/>
    <n v="2287508.6780896187"/>
    <n v="445172.80906353"/>
    <n v="11101819.295346195"/>
    <n v="13737028.922237258"/>
    <n v="2991608.2201081757"/>
    <n v="1152972.4611777049"/>
    <n v="3.6674506576347965E-2"/>
    <n v="0.26277092028180965"/>
    <n v="5.0527149957315609E-2"/>
    <n v="9.8331051138382513E-3"/>
    <n v="0.2452201793627472"/>
    <n v="0.30342744793498477"/>
    <n v="6.6079503259931185E-2"/>
    <n v="2.5467187513025385E-2"/>
    <n v="45272861.818291023"/>
    <n v="-2.7868211076301106E-3"/>
    <n v="1659011.5401821954"/>
    <n v="45409960.291203432"/>
    <n v="-3.0191277867945279E-3"/>
    <n v="1.066941904777309"/>
    <n v="6.6941904777308991E-2"/>
  </r>
  <r>
    <x v="49"/>
    <x v="1"/>
    <n v="199738.06322747711"/>
    <n v="3076412.9091320131"/>
    <n v="12279398.218321564"/>
    <n v="6126279.2438770011"/>
    <n v="8485191.0626117866"/>
    <n v="1553653.0874340436"/>
    <n v="13895654.17869316"/>
    <n v="4672962.5436790716"/>
    <n v="3.9717813868522791E-3"/>
    <n v="6.1174316669161073E-2"/>
    <n v="0.2441752187700566"/>
    <n v="0.12182075603576216"/>
    <n v="0.16872759944600613"/>
    <n v="3.089431385578402E-2"/>
    <n v="0.2763143876198218"/>
    <n v="9.2921626216555794E-2"/>
    <n v="50289289.306976125"/>
    <n v="-4.6666865408959441E-3"/>
    <n v="1352057.0248738674"/>
    <n v="50551873.216778599"/>
    <n v="-5.1943457896495961E-3"/>
    <n v="1.0353647734338256"/>
    <n v="3.5364773433825603E-2"/>
  </r>
  <r>
    <x v="49"/>
    <x v="2"/>
    <n v="2632605.8690761705"/>
    <n v="10623679.438679058"/>
    <n v="2021289.3002201305"/>
    <n v="3125123.8510727556"/>
    <n v="1241417.5816702959"/>
    <n v="12567343.789595982"/>
    <n v="5107584.9592489041"/>
    <n v="2238843.3600760107"/>
    <n v="6.6550718256686681E-2"/>
    <n v="0.26856032856182505"/>
    <n v="5.109699720505835E-2"/>
    <n v="7.9001281343712246E-2"/>
    <n v="3.1382301728905999E-2"/>
    <n v="0.3176950129909949"/>
    <n v="0.12911672483444936"/>
    <n v="5.6596635078367416E-2"/>
    <n v="39557888.149639308"/>
    <n v="-8.6277015293039177E-4"/>
    <n v="486893.41561344953"/>
    <n v="39650503.50677833"/>
    <n v="-2.3357927125235217E-3"/>
    <n v="1.0562329410111524"/>
    <n v="5.6232941011152393E-2"/>
  </r>
  <r>
    <x v="49"/>
    <x v="3"/>
    <n v="189562.5210103968"/>
    <n v="2257238.4154846622"/>
    <n v="3237311.5406897729"/>
    <n v="2682664.275722248"/>
    <n v="10759163.089687975"/>
    <n v="595565.04712211469"/>
    <n v="21123364.577645581"/>
    <n v="6421378.7416076884"/>
    <n v="4.0105260771346905E-3"/>
    <n v="4.7755819448692179E-2"/>
    <n v="6.8490977459797181E-2"/>
    <n v="5.6756446245994158E-2"/>
    <n v="0.22762887890150005"/>
    <n v="1.260021833103913E-2"/>
    <n v="0.44690165558003142"/>
    <n v="0.13585547795581129"/>
    <n v="47266248.208970435"/>
    <n v="-6.3467640793910662E-3"/>
    <n v="1748826.6718403765"/>
    <n v="47637236.848086469"/>
    <n v="-7.7877866908843615E-3"/>
    <n v="1.0474247192232551"/>
    <n v="4.7424719223255085E-2"/>
  </r>
  <r>
    <x v="49"/>
    <x v="4"/>
    <n v="949773.30330553709"/>
    <n v="5158623.1066336147"/>
    <n v="17660791.965699337"/>
    <n v="8565967.3661942482"/>
    <n v="12822092.741595922"/>
    <n v="2568206.0554535496"/>
    <n v="3093030.5847068219"/>
    <n v="943166.08794155717"/>
    <n v="1.8348976144987483E-2"/>
    <n v="9.9661100175344949E-2"/>
    <n v="0.3411945243695233"/>
    <n v="0.16548868062937813"/>
    <n v="0.24771413665295969"/>
    <n v="4.9615999399985296E-2"/>
    <n v="5.9755253403079404E-2"/>
    <n v="1.8221329224741862E-2"/>
    <n v="51761651.211530581"/>
    <n v="-3.7727772540562064E-3"/>
    <n v="1833436.1115719294"/>
    <n v="51957675.949526578"/>
    <n v="-3.7727772540562064E-3"/>
    <n v="1.0375426204573326"/>
    <n v="3.7542620457332587E-2"/>
  </r>
  <r>
    <x v="50"/>
    <x v="0"/>
    <n v="1653692.0137627784"/>
    <n v="11747079.303833002"/>
    <n v="2304582.6173173618"/>
    <n v="446681.63853186951"/>
    <n v="11040053.339625597"/>
    <n v="13623736.908674791"/>
    <n v="2999211.1996010509"/>
    <n v="1152925.0722376329"/>
    <n v="3.6774893430154422E-2"/>
    <n v="0.26123219191890057"/>
    <n v="5.1249434264359822E-2"/>
    <n v="9.93333070336316E-3"/>
    <n v="0.24550930986487299"/>
    <n v="0.30296540635579733"/>
    <n v="6.6696622661247332E-2"/>
    <n v="2.5638810801304455E-2"/>
    <n v="44967962.093584083"/>
    <n v="-6.7347128602273506E-3"/>
    <n v="343800.08177240327"/>
    <n v="45409960.291203432"/>
    <n v="-9.7335076882894833E-3"/>
    <n v="1.0597563574100899"/>
    <n v="5.9756357410089889E-2"/>
  </r>
  <r>
    <x v="50"/>
    <x v="1"/>
    <n v="198935.93327156862"/>
    <n v="3037800.6827656678"/>
    <n v="12371051.5094942"/>
    <n v="6147043.1145947194"/>
    <n v="8437982.9500032701"/>
    <n v="1540839.8009767358"/>
    <n v="13930969.088262727"/>
    <n v="4672770.4777369983"/>
    <n v="3.9520507363156035E-3"/>
    <n v="6.0348787811577827E-2"/>
    <n v="0.24576265545929998"/>
    <n v="0.12211683363424707"/>
    <n v="0.16762852332492534"/>
    <n v="3.0610242050548582E-2"/>
    <n v="0.27675189563517161"/>
    <n v="9.2829011347914062E-2"/>
    <n v="50337393.557105884"/>
    <n v="9.5655060536093707E-4"/>
    <n v="731589.32115733717"/>
    <n v="50551873.216778599"/>
    <n v="-4.2427638388982019E-3"/>
    <n v="1.0363551522346233"/>
    <n v="3.6355152234623267E-2"/>
  </r>
  <r>
    <x v="50"/>
    <x v="2"/>
    <n v="2622033.5625484884"/>
    <n v="10490341.058089081"/>
    <n v="2036376.1809844333"/>
    <n v="3135715.8703127187"/>
    <n v="1234510.844914784"/>
    <n v="12463698.402291723"/>
    <n v="5120565.5572571158"/>
    <n v="2238751.3401731993"/>
    <n v="6.6647197430325419E-2"/>
    <n v="0.2666448826575547"/>
    <n v="5.1760880301078074E-2"/>
    <n v="7.9704042571831779E-2"/>
    <n v="3.1378960660955281E-2"/>
    <n v="0.31680394179325333"/>
    <n v="0.13015521560209939"/>
    <n v="5.6904878982901884E-2"/>
    <n v="39341992.816571549"/>
    <n v="-5.4577062418264717E-3"/>
    <n v="448351.24842250405"/>
    <n v="39650503.50677833"/>
    <n v="-7.7807508838832412E-3"/>
    <n v="1.0504683318961729"/>
    <n v="5.0468331896172947E-2"/>
  </r>
  <r>
    <x v="50"/>
    <x v="3"/>
    <n v="188801.25510963157"/>
    <n v="2228907.6929074721"/>
    <n v="3261474.797877138"/>
    <n v="2691756.661488994"/>
    <n v="10699303.532140777"/>
    <n v="590653.30355821585"/>
    <n v="21177048.247393806"/>
    <n v="6421114.8130728686"/>
    <n v="3.9950277025600023E-3"/>
    <n v="4.7163605848085245E-2"/>
    <n v="6.901268829571329E-2"/>
    <n v="5.6957473216767654E-2"/>
    <n v="0.22639687423783406"/>
    <n v="1.2498202456087789E-2"/>
    <n v="0.44810557195534256"/>
    <n v="0.13587055628760941"/>
    <n v="47259060.303548902"/>
    <n v="-1.5207268809984653E-4"/>
    <n v="1040517.345226721"/>
    <n v="47637236.848086469"/>
    <n v="-7.9386750693277771E-3"/>
    <n v="1.0472654345306207"/>
    <n v="4.7265434530620709E-2"/>
  </r>
  <r>
    <x v="50"/>
    <x v="4"/>
    <n v="945959.09981525957"/>
    <n v="5093876.9464089153"/>
    <n v="17792611.919706244"/>
    <n v="8595000.1007274669"/>
    <n v="12750755.892071197"/>
    <n v="2547025.5485977582"/>
    <n v="3100891.3226030134"/>
    <n v="943127.32236586092"/>
    <n v="1.8272606490873113E-2"/>
    <n v="9.8395806935879293E-2"/>
    <n v="0.34369075377265695"/>
    <n v="0.16602520622749897"/>
    <n v="0.24629980822902414"/>
    <n v="4.9199585458627335E-2"/>
    <n v="5.9898326386366572E-2"/>
    <n v="1.8217906499073577E-2"/>
    <n v="51769248.152295716"/>
    <n v="1.4676774382813107E-4"/>
    <n v="169959.44204256244"/>
    <n v="51957675.949526578"/>
    <n v="-3.6265632322336192E-3"/>
    <n v="1.0376948982468626"/>
    <n v="3.7694898246862563E-2"/>
  </r>
  <r>
    <x v="51"/>
    <x v="0"/>
    <n v="1661218.8799067787"/>
    <n v="11642526.344323007"/>
    <n v="2293388.6665557823"/>
    <n v="444140.18633761886"/>
    <n v="10990583.809411122"/>
    <n v="13431857.967784567"/>
    <n v="2979516.1105638049"/>
    <n v="1152910.174741324"/>
    <n v="3.7250282203912272E-2"/>
    <n v="0.26106577353422089"/>
    <n v="5.1425718829568645E-2"/>
    <n v="9.9591616007295141E-3"/>
    <n v="0.24644696339430452"/>
    <n v="0.30118878726620296"/>
    <n v="6.6811073057292142E-2"/>
    <n v="2.5852240113768819E-2"/>
    <n v="44596142.139624014"/>
    <n v="-8.2685524682275715E-3"/>
    <n v="165827.24191999916"/>
    <n v="45409960.291203432"/>
    <n v="-1.7921578137496535E-2"/>
    <n v="1.0509937063653068"/>
    <n v="5.0993706365306757E-2"/>
  </r>
  <r>
    <x v="51"/>
    <x v="1"/>
    <n v="199841.40063097118"/>
    <n v="3010763.2342587016"/>
    <n v="12310962.129132805"/>
    <n v="6112068.7282217154"/>
    <n v="8400173.0735784732"/>
    <n v="1519138.3609772108"/>
    <n v="13839487.809250114"/>
    <n v="4672710.0986346435"/>
    <n v="3.9916273345627683E-3"/>
    <n v="6.0136912500707976E-2"/>
    <n v="0.24589886176867493"/>
    <n v="0.12208231392126793"/>
    <n v="0.16778485513855773"/>
    <n v="3.0343233121434353E-2"/>
    <n v="0.2764295969770621"/>
    <n v="9.3332599237732281E-2"/>
    <n v="50065144.834684633"/>
    <n v="-5.4084787308742019E-3"/>
    <n v="112049.44308417385"/>
    <n v="50551873.216778599"/>
    <n v="-9.6282956717895999E-3"/>
    <n v="1.0307500474361304"/>
    <n v="3.0750047436130412E-2"/>
  </r>
  <r>
    <x v="51"/>
    <x v="2"/>
    <n v="2633967.8861626373"/>
    <n v="10396973.491945678"/>
    <n v="2026484.9778959854"/>
    <n v="3117874.8146441984"/>
    <n v="1228979.1079146182"/>
    <n v="12288157.633629041"/>
    <n v="5086940.0511291549"/>
    <n v="2238722.4121963261"/>
    <n v="6.7506307606286009E-2"/>
    <n v="0.2664653940577123"/>
    <n v="5.1937048661844315E-2"/>
    <n v="7.9908421595033502E-2"/>
    <n v="3.1497666367318988E-2"/>
    <n v="0.31493479988429651"/>
    <n v="0.13037385219094405"/>
    <n v="5.7376509636564432E-2"/>
    <n v="39018100.375517637"/>
    <n v="-8.2327410958573204E-3"/>
    <n v="119948.48310840754"/>
    <n v="39650503.50677833"/>
    <n v="-1.5949435072182185E-2"/>
    <n v="1.0418200980902745"/>
    <n v="4.1820098090274538E-2"/>
  </r>
  <r>
    <x v="51"/>
    <x v="3"/>
    <n v="189660.59394854627"/>
    <n v="2209069.6642587651"/>
    <n v="3245632.9755778504"/>
    <n v="2676441.5684034252"/>
    <n v="10651360.872529041"/>
    <n v="582334.445738237"/>
    <n v="21037983.732419349"/>
    <n v="6421031.8427771153"/>
    <n v="4.0341716874852966E-3"/>
    <n v="4.6987969982067369E-2"/>
    <n v="6.9036168164679432E-2"/>
    <n v="5.6929194271062231E-2"/>
    <n v="0.22655954814104756"/>
    <n v="1.2386532619854453E-2"/>
    <n v="0.44748799193430405"/>
    <n v="0.13657842319949948"/>
    <n v="47013515.695652336"/>
    <n v="-5.1957149871244331E-3"/>
    <n v="159850.03704575129"/>
    <n v="47637236.848086469"/>
    <n v="-1.3093142963416593E-2"/>
    <n v="1.0418241418169325"/>
    <n v="4.1824141816932503E-2"/>
  </r>
  <r>
    <x v="51"/>
    <x v="4"/>
    <n v="950264.68239215517"/>
    <n v="5048539.7271434413"/>
    <n v="17706188.625417523"/>
    <n v="8546097.7506389935"/>
    <n v="12693620.850739811"/>
    <n v="2511152.8238114994"/>
    <n v="3080528.5249775532"/>
    <n v="943115.13576662564"/>
    <n v="1.8459086286541058E-2"/>
    <n v="9.8068919292859713E-2"/>
    <n v="0.34394634431701793"/>
    <n v="0.16600970099734599"/>
    <n v="0.24657618757607025"/>
    <n v="4.8779658459724283E-2"/>
    <n v="5.9839898192959651E-2"/>
    <n v="1.8320204877481351E-2"/>
    <n v="51479508.120887592"/>
    <n v="-5.5967595000754339E-3"/>
    <n v="80675.710891078226"/>
    <n v="51957675.949526578"/>
    <n v="-9.2030257300864254E-3"/>
    <n v="1.0318871694669196"/>
    <n v="3.1887169466919607E-2"/>
  </r>
  <r>
    <x v="52"/>
    <x v="0"/>
    <n v="1686052.4338137363"/>
    <n v="11646880.341412524"/>
    <n v="2288918.719084776"/>
    <n v="451613.13800056517"/>
    <n v="10892031.061400298"/>
    <n v="13609425.113131711"/>
    <n v="3004103.4180059028"/>
    <n v="1152854.8976161708"/>
    <n v="3.7692412366529676E-2"/>
    <n v="0.2603709159976495"/>
    <n v="5.1169742116539269E-2"/>
    <n v="1.0096001931064675E-2"/>
    <n v="0.24349594238105671"/>
    <n v="0.30424443104373522"/>
    <n v="6.715799731509943E-2"/>
    <n v="2.5772556848325485E-2"/>
    <n v="44731879.122465685"/>
    <n v="3.043693385331355E-3"/>
    <n v="310680.40684058826"/>
    <n v="45409960.291203432"/>
    <n v="-1.4932432540996979E-2"/>
    <n v="1.0541926089573956"/>
    <n v="5.4192608957395638E-2"/>
  </r>
  <r>
    <x v="52"/>
    <x v="1"/>
    <n v="202828.82887142655"/>
    <n v="3011889.180120579"/>
    <n v="12286967.35021144"/>
    <n v="6214908.3170984713"/>
    <n v="8324848.5817658734"/>
    <n v="1539221.1419888206"/>
    <n v="13953692.844222324"/>
    <n v="4672486.0621168064"/>
    <n v="4.0398642805223508E-3"/>
    <n v="5.9989615792604846E-2"/>
    <n v="0.2447269492717376"/>
    <n v="0.12378608236644208"/>
    <n v="0.16581103688939602"/>
    <n v="3.0657597078013063E-2"/>
    <n v="0.27792412753360501"/>
    <n v="9.3064726787679075E-2"/>
    <n v="50206842.306395739"/>
    <n v="2.8302618953563877E-3"/>
    <n v="176816.50034975752"/>
    <n v="50551873.216778599"/>
    <n v="-6.8252843747903039E-3"/>
    <n v="1.0336673400190257"/>
    <n v="3.3667340019025715E-2"/>
  </r>
  <r>
    <x v="52"/>
    <x v="2"/>
    <n v="2673343.0607897677"/>
    <n v="10400861.685193855"/>
    <n v="2022535.2411879976"/>
    <n v="3170335.1154629183"/>
    <n v="1217958.8317916009"/>
    <n v="12450605.232301731"/>
    <n v="5128918.0617642337"/>
    <n v="2238615.0750059066"/>
    <n v="6.8018505990974129E-2"/>
    <n v="0.26463160797501761"/>
    <n v="5.1459847199356749E-2"/>
    <n v="8.0663593538498071E-2"/>
    <n v="3.0988817451847311E-2"/>
    <n v="0.31678372260026499"/>
    <n v="0.13049628722482934"/>
    <n v="5.6957618019211863E-2"/>
    <n v="39303172.303498007"/>
    <n v="7.3061457435596357E-3"/>
    <n v="231784.71998413827"/>
    <n v="39650503.50677833"/>
    <n v="-8.7598182257873549E-3"/>
    <n v="1.0494317875654917"/>
    <n v="4.9431787565491714E-2"/>
  </r>
  <r>
    <x v="52"/>
    <x v="3"/>
    <n v="192495.82935359486"/>
    <n v="2209895.7979177553"/>
    <n v="3239307.0487419134"/>
    <n v="2721474.4636122701"/>
    <n v="10555849.942241259"/>
    <n v="590032.81966499065"/>
    <n v="21211591.578390345"/>
    <n v="6420723.9816890936"/>
    <n v="4.083373550350578E-3"/>
    <n v="4.6878054867736427E-2"/>
    <n v="6.8714739268453146E-2"/>
    <n v="5.7730065529138383E-2"/>
    <n v="0.22391902515685688"/>
    <n v="1.2516242132358704E-2"/>
    <n v="0.44995703181150859"/>
    <n v="0.13620146768359723"/>
    <n v="47141371.461611226"/>
    <n v="2.7195533894248634E-3"/>
    <n v="227417.98660137813"/>
    <n v="47637236.848086469"/>
    <n v="-1.0409197075316113E-2"/>
    <n v="1.0446574381929954"/>
    <n v="4.4657438192995391E-2"/>
  </r>
  <r>
    <x v="52"/>
    <x v="4"/>
    <n v="964470.185051376"/>
    <n v="5050427.7475462481"/>
    <n v="17671678.237265039"/>
    <n v="8689891.4837032463"/>
    <n v="12579796.94122404"/>
    <n v="2544349.8870565165"/>
    <n v="3105949.3984070458"/>
    <n v="943069.91741871275"/>
    <n v="1.870954484054798E-2"/>
    <n v="9.7972136278770341E-2"/>
    <n v="0.34280899659975905"/>
    <n v="0.16857329225286655"/>
    <n v="0.24403271205763821"/>
    <n v="4.9357283449245559E-2"/>
    <n v="6.0251628762245414E-2"/>
    <n v="1.8294405758927004E-2"/>
    <n v="51549633.79767222"/>
    <n v="1.3622056492838543E-3"/>
    <n v="169285.444865164"/>
    <n v="51957675.949526578"/>
    <n v="-7.8533564944426003E-3"/>
    <n v="1.0332928119985911"/>
    <n v="3.3292811998591132E-2"/>
  </r>
  <r>
    <x v="53"/>
    <x v="0"/>
    <n v="1670793.1941622344"/>
    <n v="11765657.957116891"/>
    <n v="2362556.4747838336"/>
    <n v="446911.65990967368"/>
    <n v="10804069.309011988"/>
    <n v="13619131.048715236"/>
    <n v="2960560.0274327355"/>
    <n v="1152749.9465616362"/>
    <n v="3.7309123431348588E-2"/>
    <n v="0.26272933508877999"/>
    <n v="5.2756326419823175E-2"/>
    <n v="9.9796206620529591E-3"/>
    <n v="0.24125688135382309"/>
    <n v="0.30411773467811376"/>
    <n v="6.6109857207545822E-2"/>
    <n v="2.5741121158512736E-2"/>
    <n v="44782429.617694221"/>
    <n v="1.1300776140018777E-3"/>
    <n v="306520.43046805251"/>
    <n v="45409960.291203432"/>
    <n v="-1.3819229734732276E-2"/>
    <n v="1.0553839284256248"/>
    <n v="5.5383928425624784E-2"/>
  </r>
  <r>
    <x v="53"/>
    <x v="1"/>
    <n v="200993.17201644852"/>
    <n v="3042605.1319543477"/>
    <n v="12682256.484977633"/>
    <n v="6150208.5711630434"/>
    <n v="8257618.8552353913"/>
    <n v="1540318.8798527461"/>
    <n v="13751439.122259151"/>
    <n v="4672060.6986642759"/>
    <n v="3.996086651534201E-3"/>
    <n v="6.0492173100771901E-2"/>
    <n v="0.25214486314393192"/>
    <n v="0.12227662327436975"/>
    <n v="0.16417552969492336"/>
    <n v="3.0624163264520998E-2"/>
    <n v="0.2734020353255977"/>
    <n v="9.2888525544350287E-2"/>
    <n v="50297500.916123033"/>
    <n v="1.8057022820521906E-3"/>
    <n v="151554.35117918949"/>
    <n v="50551873.216778599"/>
    <n v="-5.0319065243093269E-3"/>
    <n v="1.0355338354937809"/>
    <n v="3.5533835493780863E-2"/>
  </r>
  <r>
    <x v="53"/>
    <x v="2"/>
    <n v="2649148.5686036618"/>
    <n v="10506932.110580264"/>
    <n v="2087603.0632742653"/>
    <n v="3137330.6259298562"/>
    <n v="1208122.8523881934"/>
    <n v="12459484.723636307"/>
    <n v="5054576.2528096614"/>
    <n v="2238411.2809175923"/>
    <n v="6.7337066371818466E-2"/>
    <n v="0.26706919848864979"/>
    <n v="5.3063489037840306E-2"/>
    <n v="7.9745863668163275E-2"/>
    <n v="3.0708526377383926E-2"/>
    <n v="0.31669992379339312"/>
    <n v="0.1284791425632508"/>
    <n v="5.6896789699500419E-2"/>
    <n v="39341609.478139795"/>
    <n v="9.7796621466016056E-4"/>
    <n v="206600.90568315721"/>
    <n v="39650503.50677833"/>
    <n v="-7.7904188173985789E-3"/>
    <n v="1.050458096398321"/>
    <n v="5.0458096398320995E-2"/>
  </r>
  <r>
    <x v="53"/>
    <x v="3"/>
    <n v="190753.68899478225"/>
    <n v="2232432.8332557464"/>
    <n v="3343520.1425056229"/>
    <n v="2693142.7976597669"/>
    <n v="10470603.117876418"/>
    <n v="590453.61778777896"/>
    <n v="20904137.244015448"/>
    <n v="6420139.4660192151"/>
    <n v="4.0720022241975034E-3"/>
    <n v="4.7655547372599381E-2"/>
    <n v="7.1373830454751847E-2"/>
    <n v="5.7490282468152049E-2"/>
    <n v="0.22351504397824953"/>
    <n v="1.2604361454750503E-2"/>
    <n v="0.44623877944970775"/>
    <n v="0.13705015259759148"/>
    <n v="46845182.908114776"/>
    <n v="-6.2829855032462576E-3"/>
    <n v="184006.11859658395"/>
    <n v="47637236.848086469"/>
    <n v="-1.6626781744237727E-2"/>
    <n v="1.0380938706529705"/>
    <n v="3.8093870652970541E-2"/>
  </r>
  <r>
    <x v="53"/>
    <x v="4"/>
    <n v="955741.46381158731"/>
    <n v="5101933.1935159937"/>
    <n v="18240201.144600257"/>
    <n v="8599426.1473675165"/>
    <n v="12478205.146507207"/>
    <n v="2546164.460111619"/>
    <n v="3060929.7872496154"/>
    <n v="942984.06430524855"/>
    <n v="1.8405983414760158E-2"/>
    <n v="9.825470726001917E-2"/>
    <n v="0.35127579210645865"/>
    <n v="0.16561057674913693"/>
    <n v="0.24030937828795912"/>
    <n v="4.90348725032453E-2"/>
    <n v="5.8948392458745925E-2"/>
    <n v="1.816029721967484E-2"/>
    <n v="51925585.407469042"/>
    <n v="7.2930025317424971E-3"/>
    <n v="170971.90233465427"/>
    <n v="51957675.949526578"/>
    <n v="-6.1762851149674909E-4"/>
    <n v="1.0408286190925282"/>
    <n v="4.0828619092528218E-2"/>
  </r>
  <r>
    <x v="54"/>
    <x v="0"/>
    <n v="1701077.9411998678"/>
    <n v="11794684.628167477"/>
    <n v="2361412.5985638048"/>
    <n v="441356.98577545676"/>
    <n v="10876298.761767566"/>
    <n v="13367847.214892186"/>
    <n v="1993719.8221616526"/>
    <n v="1152794.6110248349"/>
    <n v="3.8935897904850969E-2"/>
    <n v="0.26996801579727625"/>
    <n v="5.4050268727872608E-2"/>
    <n v="1.0102200564440124E-2"/>
    <n v="0.2489471222418741"/>
    <n v="0.3059760648001571"/>
    <n v="4.5634164999993343E-2"/>
    <n v="2.6386264963535612E-2"/>
    <n v="43689192.563552842"/>
    <n v="-2.4412187178639036E-2"/>
    <n v="233939.29458520369"/>
    <n v="45409960.291203432"/>
    <n v="-3.7894059290422409E-2"/>
    <n v="1.0296196984195711"/>
    <n v="2.9619698419571128E-2"/>
  </r>
  <r>
    <x v="54"/>
    <x v="1"/>
    <n v="204636.3681894266"/>
    <n v="3050111.4438515627"/>
    <n v="12676116.1316086"/>
    <n v="6073767.5034200735"/>
    <n v="8312824.2851450527"/>
    <n v="1511898.7675816379"/>
    <n v="9260584.6553537641"/>
    <n v="4672241.7223839127"/>
    <n v="4.4717354869310538E-3"/>
    <n v="6.6651356761472658E-2"/>
    <n v="0.2769998258066339"/>
    <n v="0.13272460767711927"/>
    <n v="0.18165271247433176"/>
    <n v="3.3038171227627672E-2"/>
    <n v="0.20236327198077333"/>
    <n v="0.10209831858511031"/>
    <n v="45762180.877534032"/>
    <n v="-9.0169888284353877E-2"/>
    <n v="96842.26888788768"/>
    <n v="50551873.216778599"/>
    <n v="-9.4748068359508927E-2"/>
    <n v="0.94215986523263817"/>
    <n v="-5.7840134767361828E-2"/>
  </r>
  <r>
    <x v="54"/>
    <x v="2"/>
    <n v="2697166.9556461698"/>
    <n v="10532853.420143761"/>
    <n v="2086592.3109276332"/>
    <n v="3098336.6796052936"/>
    <n v="1216199.628831743"/>
    <n v="12229597.289730573"/>
    <n v="3403886.0129422424"/>
    <n v="2238498.0104278196"/>
    <n v="7.1918448766194493E-2"/>
    <n v="0.28085264706091101"/>
    <n v="5.5637817264238609E-2"/>
    <n v="8.2615415143713594E-2"/>
    <n v="3.242928307144622E-2"/>
    <n v="0.32609537361841445"/>
    <n v="9.0762717270909385E-2"/>
    <n v="5.9688297804172327E-2"/>
    <n v="37503130.308255233"/>
    <n v="-4.6731163118939385E-2"/>
    <n v="172447.47774375047"/>
    <n v="39650503.50677833"/>
    <n v="-5.4157526603817258E-2"/>
    <n v="1.0013689677459205"/>
    <n v="1.3689677459205463E-3"/>
  </r>
  <r>
    <x v="54"/>
    <x v="3"/>
    <n v="194211.28460738529"/>
    <n v="2237940.3954957523"/>
    <n v="3341901.3142477511"/>
    <n v="2659669.6709104297"/>
    <n v="10540603.21798631"/>
    <n v="579559.2774483196"/>
    <n v="14077401.708595542"/>
    <n v="6420388.2208196521"/>
    <n v="4.8490177794170844E-3"/>
    <n v="5.5876324534758479E-2"/>
    <n v="8.3439738955459433E-2"/>
    <n v="6.640595343207277E-2"/>
    <n v="0.26317509053669547"/>
    <n v="1.4470288100170228E-2"/>
    <n v="0.35148097244180648"/>
    <n v="0.16030261421962003"/>
    <n v="40051675.090111144"/>
    <n v="-0.14502041397359608"/>
    <n v="159331.55102421861"/>
    <n v="47637236.848086469"/>
    <n v="-0.15923597294623582"/>
    <n v="0.88754906778742404"/>
    <n v="-0.11245093221257596"/>
  </r>
  <r>
    <x v="54"/>
    <x v="4"/>
    <n v="973065.20475453779"/>
    <n v="5114520.0065161688"/>
    <n v="18231369.807630941"/>
    <n v="8492543.7044266798"/>
    <n v="12561626.855802633"/>
    <n v="2499185.6943744905"/>
    <n v="2061311.4865218727"/>
    <n v="943020.60117706773"/>
    <n v="1.9125970985274188E-2"/>
    <n v="0.10052785853431928"/>
    <n v="0.3583445880695254"/>
    <n v="0.16692421400784879"/>
    <n v="0.24690360892364629"/>
    <n v="4.9122456382022762E-2"/>
    <n v="4.0515870355034289E-2"/>
    <n v="1.8535432742329092E-2"/>
    <n v="50876643.361204386"/>
    <n v="-2.0200870881539927E-2"/>
    <n v="161660.32270821944"/>
    <n v="51957675.949526578"/>
    <n v="-2.0806022759223171E-2"/>
    <n v="1.0198029745484285"/>
    <n v="1.9802974548428498E-2"/>
  </r>
  <r>
    <x v="55"/>
    <x v="0"/>
    <n v="1716604.9952306645"/>
    <n v="11961262.343668105"/>
    <n v="2312758.4817705257"/>
    <n v="441532.27523753839"/>
    <n v="10729234.18554339"/>
    <n v="13381661.042175511"/>
    <n v="3020599.4390522218"/>
    <n v="1152853.6616899397"/>
    <n v="3.8388620500442644E-2"/>
    <n v="0.26749098487599898"/>
    <n v="5.1720464470592156E-2"/>
    <n v="9.8740333389937852E-3"/>
    <n v="0.23993900784021402"/>
    <n v="0.29925551238688192"/>
    <n v="6.754998725495627E-2"/>
    <n v="2.5781389331920201E-2"/>
    <n v="44716506.424367897"/>
    <n v="2.3514141611124195E-2"/>
    <n v="448297.3126730331"/>
    <n v="45409960.291203432"/>
    <n v="-1.5270963955673546E-2"/>
    <n v="1.0538303218138119"/>
    <n v="5.3830321813811866E-2"/>
  </r>
  <r>
    <x v="55"/>
    <x v="1"/>
    <n v="206504.24259340719"/>
    <n v="3093188.5258047115"/>
    <n v="12414939.734426863"/>
    <n v="6076179.7625952912"/>
    <n v="8200421.8946353029"/>
    <n v="1513461.1065364082"/>
    <n v="14030314.843802137"/>
    <n v="4672481.0529451407"/>
    <n v="4.1130165600505733E-3"/>
    <n v="6.1608107757101203E-2"/>
    <n v="0.24727265686384392"/>
    <n v="0.12102137792202661"/>
    <n v="0.16333064458363389"/>
    <n v="3.014412932151277E-2"/>
    <n v="0.27944664269635638"/>
    <n v="9.3063424295474761E-2"/>
    <n v="50207491.163339257"/>
    <n v="9.7139388913773467E-2"/>
    <n v="1788264.5651447116"/>
    <n v="50551873.216778599"/>
    <n v="-6.8124489069385889E-3"/>
    <n v="1.0336806988004199"/>
    <n v="3.3680698800419906E-2"/>
  </r>
  <r>
    <x v="55"/>
    <x v="2"/>
    <n v="2721786.0845150435"/>
    <n v="10681610.145375771"/>
    <n v="2043600.5414852342"/>
    <n v="3099567.2158546778"/>
    <n v="1199754.7069942821"/>
    <n v="12242234.892628724"/>
    <n v="5157081.7860170659"/>
    <n v="2238612.6750828135"/>
    <n v="6.9108494370669252E-2"/>
    <n v="0.27121528719730836"/>
    <n v="5.188877896048643E-2"/>
    <n v="7.8700682874043845E-2"/>
    <n v="3.0462805981048068E-2"/>
    <n v="0.31084089450489899"/>
    <n v="0.1309427510140066"/>
    <n v="5.6840305097538374E-2"/>
    <n v="39384248.047953613"/>
    <n v="5.0158952712390154E-2"/>
    <n v="709662.4979377517"/>
    <n v="39650503.50677833"/>
    <n v="-6.7150587073679813E-3"/>
    <n v="1.0515965864467431"/>
    <n v="5.1596586446743142E-2"/>
  </r>
  <r>
    <x v="55"/>
    <x v="3"/>
    <n v="195984.00121046009"/>
    <n v="2269547.090397791"/>
    <n v="3273045.3858285011"/>
    <n v="2660725.9860497708"/>
    <n v="10398077.770740466"/>
    <n v="580158.17206690868"/>
    <n v="21328067.881771177"/>
    <n v="6420717.0983066252"/>
    <n v="4.1586949103510169E-3"/>
    <n v="4.815879804139598E-2"/>
    <n v="6.9452593596024542E-2"/>
    <n v="5.6459443361100752E-2"/>
    <n v="0.22064266897059595"/>
    <n v="1.2310703029183953E-2"/>
    <n v="0.45257228549127526"/>
    <n v="0.13624481260007246"/>
    <n v="47126323.386371702"/>
    <n v="0.17663801277583283"/>
    <n v="2808608.3197561582"/>
    <n v="47637236.848086469"/>
    <n v="-1.0725085994052355E-2"/>
    <n v="1.0443239713624377"/>
    <n v="4.4323971362437709E-2"/>
  </r>
  <r>
    <x v="55"/>
    <x v="4"/>
    <n v="981947.12347429665"/>
    <n v="5186752.972926572"/>
    <n v="17855733.971495643"/>
    <n v="8495916.6054243557"/>
    <n v="12391774.006897015"/>
    <n v="2501768.2582664974"/>
    <n v="3123004.6723160022"/>
    <n v="943068.90639395069"/>
    <n v="1.9074354353869397E-2"/>
    <n v="0.10075284278194302"/>
    <n v="0.34684820483579409"/>
    <n v="0.16503345243215561"/>
    <n v="0.24071060735360339"/>
    <n v="4.8596928621367795E-2"/>
    <n v="6.0664465880585154E-2"/>
    <n v="1.8319143740681439E-2"/>
    <n v="51479966.517194338"/>
    <n v="1.1858548758938214E-2"/>
    <n v="358622.25432984688"/>
    <n v="51957675.949526578"/>
    <n v="-9.1942032356547854E-3"/>
    <n v="1.0318963578466214"/>
    <n v="3.189635784662137E-2"/>
  </r>
  <r>
    <x v="56"/>
    <x v="0"/>
    <n v="1721312.1057417935"/>
    <n v="11941861.62927709"/>
    <n v="2336691.6378861424"/>
    <n v="446334.72969125223"/>
    <n v="10887081.314004356"/>
    <n v="13321098.494990354"/>
    <n v="3026009.176634863"/>
    <n v="1152727.4223098471"/>
    <n v="3.8393764246509351E-2"/>
    <n v="0.26636251411321754"/>
    <n v="5.2119768148105976E-2"/>
    <n v="9.9554696267069552E-3"/>
    <n v="0.24283570185101705"/>
    <n v="0.29712631045535104"/>
    <n v="6.7494954893973447E-2"/>
    <n v="2.5711516665118707E-2"/>
    <n v="44833116.510535695"/>
    <n v="2.6077637877419627E-3"/>
    <n v="411584.57078541053"/>
    <n v="45409960.291203432"/>
    <n v="-1.27030232347391E-2"/>
    <n v="1.0565784623654624"/>
    <n v="5.6578462365462379E-2"/>
  </r>
  <r>
    <x v="56"/>
    <x v="1"/>
    <n v="207070.49883383806"/>
    <n v="3088171.4911956117"/>
    <n v="12543413.456681918"/>
    <n v="6142269.1023762682"/>
    <n v="8321065.4583652029"/>
    <n v="1506611.5039804457"/>
    <n v="14055442.413027477"/>
    <n v="4671969.4085524306"/>
    <n v="4.0974838570926025E-3"/>
    <n v="6.1108332207484017E-2"/>
    <n v="0.24820741941050184"/>
    <n v="0.12154241494874241"/>
    <n v="0.16465615131792316"/>
    <n v="2.9812630728356951E-2"/>
    <n v="0.27812724997532817"/>
    <n v="9.2448317554570864E-2"/>
    <n v="50536013.333013192"/>
    <n v="6.5432898968235328E-3"/>
    <n v="1774385.2634954136"/>
    <n v="50551873.216778599"/>
    <n v="-3.1373483822045342E-4"/>
    <n v="1.0404443712734224"/>
    <n v="4.0444371273422375E-2"/>
  </r>
  <r>
    <x v="56"/>
    <x v="2"/>
    <n v="2729249.5067484989"/>
    <n v="10664284.978373118"/>
    <n v="2064748.3661209834"/>
    <n v="3133280.5618889141"/>
    <n v="1217405.3456215705"/>
    <n v="12186829.145464763"/>
    <n v="5166317.8531346992"/>
    <n v="2238367.5432974347"/>
    <n v="6.9269442354872715E-2"/>
    <n v="0.27066381132936995"/>
    <n v="5.2404138049923915E-2"/>
    <n v="7.9523911876411557E-2"/>
    <n v="3.0898233819418336E-2"/>
    <n v="0.30930659028905161"/>
    <n v="0.13112321018279163"/>
    <n v="5.6810662098160332E-2"/>
    <n v="39400483.300649978"/>
    <n v="4.1222705779725286E-4"/>
    <n v="715087.46598013805"/>
    <n v="39650503.50677833"/>
    <n v="-6.3055997784646029E-3"/>
    <n v="1.0520300830135638"/>
    <n v="5.2030083013563821E-2"/>
  </r>
  <r>
    <x v="56"/>
    <x v="3"/>
    <n v="196521.40984825036"/>
    <n v="2265865.9709947812"/>
    <n v="3306915.8944916297"/>
    <n v="2689666.1475701095"/>
    <n v="10551052.968153594"/>
    <n v="577532.49977107649"/>
    <n v="21366265.349761616"/>
    <n v="6420014.0191794327"/>
    <n v="4.1483112549142954E-3"/>
    <n v="4.7829482379874368E-2"/>
    <n v="6.980469168609893E-2"/>
    <n v="5.6775352672987126E-2"/>
    <n v="0.22271899948604054"/>
    <n v="1.2190959604498655E-2"/>
    <n v="0.45101406047484932"/>
    <n v="0.13551814244073676"/>
    <n v="47373834.25977049"/>
    <n v="5.2520726340040584E-3"/>
    <n v="2793977.9449217007"/>
    <n v="47637236.848086469"/>
    <n v="-5.5293422906949989E-3"/>
    <n v="1.0498088367134648"/>
    <n v="4.980883671346481E-2"/>
  </r>
  <r>
    <x v="56"/>
    <x v="4"/>
    <n v="984639.72523132327"/>
    <n v="5178340.2560950778"/>
    <n v="18040510.753017411"/>
    <n v="8588324.9180854205"/>
    <n v="12574080.209716363"/>
    <n v="2490445.7880806169"/>
    <n v="3128597.8123822315"/>
    <n v="942965.63879105868"/>
    <n v="1.8961668553904101E-2"/>
    <n v="9.9721724687012583E-2"/>
    <n v="0.34741456867535375"/>
    <n v="0.16538939711345985"/>
    <n v="0.24214495433934768"/>
    <n v="4.7959681470252438E-2"/>
    <n v="6.0248874016254374E-2"/>
    <n v="1.8159131144415162E-2"/>
    <n v="51927905.101399504"/>
    <n v="8.7012213587115243E-3"/>
    <n v="336411.20061875612"/>
    <n v="51957675.949526578"/>
    <n v="-5.7298267451367407E-4"/>
    <n v="1.040875116475493"/>
    <n v="4.0875116475493023E-2"/>
  </r>
  <r>
    <x v="57"/>
    <x v="0"/>
    <n v="1725539.749180112"/>
    <n v="11850181.475126635"/>
    <n v="2336249.7829186236"/>
    <n v="450549.29657747957"/>
    <n v="10988867.220111255"/>
    <n v="13139996.619849456"/>
    <n v="3034429.4975741846"/>
    <n v="1152501.5175873511"/>
    <n v="3.8621414953589894E-2"/>
    <n v="0.26523340087857811"/>
    <n v="5.2290462937296459E-2"/>
    <n v="1.0084294695868275E-2"/>
    <n v="0.24595527340327825"/>
    <n v="0.29410233069687641"/>
    <n v="6.7917276799280016E-2"/>
    <n v="2.579554563523247E-2"/>
    <n v="44678315.158925101"/>
    <n v="-3.4528349501247698E-3"/>
    <n v="432659.30724610609"/>
    <n v="45409960.291203432"/>
    <n v="-1.6111996742266717E-2"/>
    <n v="1.0529302713230579"/>
    <n v="5.2930271323057942E-2"/>
  </r>
  <r>
    <x v="57"/>
    <x v="1"/>
    <n v="207579.07611784371"/>
    <n v="3064462.9567019837"/>
    <n v="12541041.569242597"/>
    <n v="6200268.1829835065"/>
    <n v="8398861.0734640844"/>
    <n v="1486128.9462857991"/>
    <n v="14094553.773619402"/>
    <n v="4671053.8235387309"/>
    <n v="4.0971751821194989E-3"/>
    <n v="6.048606539512684E-2"/>
    <n v="0.24753383258271866"/>
    <n v="0.12238027741959616"/>
    <n v="0.16577588546897151"/>
    <n v="2.9333065499794694E-2"/>
    <n v="0.27819690213640985"/>
    <n v="9.2196796315262855E-2"/>
    <n v="50663949.401953943"/>
    <n v="2.531582143167903E-3"/>
    <n v="1823884.7840100154"/>
    <n v="50663949.401953943"/>
    <n v="0"/>
    <n v="1.0430783416646978"/>
    <n v="4.3078341664697817E-2"/>
  </r>
  <r>
    <x v="57"/>
    <x v="2"/>
    <n v="2735952.7035309132"/>
    <n v="10582413.045748755"/>
    <n v="2064357.9340642011"/>
    <n v="3162866.9230276309"/>
    <n v="1228787.1570207449"/>
    <n v="12021147.793352891"/>
    <n v="5180693.901539918"/>
    <n v="2237928.8812261368"/>
    <n v="6.9769530115594433E-2"/>
    <n v="0.26986211594161241"/>
    <n v="5.264319184472014E-2"/>
    <n v="8.0656269661753849E-2"/>
    <n v="3.133530139127489E-2"/>
    <n v="0.30655129085745531"/>
    <n v="0.13211287560515453"/>
    <n v="5.7069424582434608E-2"/>
    <n v="39214148.339511186"/>
    <n v="-4.7292557230057741E-3"/>
    <n v="742476.31752231088"/>
    <n v="39650503.50677833"/>
    <n v="-1.1005034707631089E-2"/>
    <n v="1.0470547637226977"/>
    <n v="4.7054763722697679E-2"/>
  </r>
  <r>
    <x v="57"/>
    <x v="3"/>
    <n v="197004.07795129958"/>
    <n v="2248470.4469170463"/>
    <n v="3306290.5756898434"/>
    <n v="2715063.6287125628"/>
    <n v="10649697.265534192"/>
    <n v="569680.87862266391"/>
    <n v="21425720.163352028"/>
    <n v="6418755.8626913056"/>
    <n v="4.1447769300510598E-3"/>
    <n v="4.7305662569011267E-2"/>
    <n v="6.9561183934233883E-2"/>
    <n v="5.7122335785812661E-2"/>
    <n v="0.22405942048126418"/>
    <n v="1.1985539526700235E-2"/>
    <n v="0.45077661115595952"/>
    <n v="0.1350444696169672"/>
    <n v="47530682.89947094"/>
    <n v="3.3108706979549829E-3"/>
    <n v="2832962.9255875419"/>
    <n v="47637236.848086469"/>
    <n v="-2.2367785301092413E-3"/>
    <n v="1.0532846180293935"/>
    <n v="5.3284618029393549E-2"/>
  </r>
  <r>
    <x v="57"/>
    <x v="4"/>
    <n v="987058.05811796035"/>
    <n v="5138585.0614980822"/>
    <n v="18037099.396052912"/>
    <n v="8669421.1613308489"/>
    <n v="12691638.26873081"/>
    <n v="2456587.8894750499"/>
    <n v="3137303.6014702916"/>
    <n v="942780.84194591444"/>
    <n v="1.8959836071322275E-2"/>
    <n v="9.8704153826892668E-2"/>
    <n v="0.34646436948538661"/>
    <n v="0.16652597352327356"/>
    <n v="0.24378645113385972"/>
    <n v="4.718719764878946E-2"/>
    <n v="6.0262678067045487E-2"/>
    <n v="1.8109340243430288E-2"/>
    <n v="52060474.278621867"/>
    <n v="2.5529467626990944E-3"/>
    <n v="385271.77392701141"/>
    <n v="52060474.278621867"/>
    <n v="0"/>
    <n v="1.0435324152344732"/>
    <n v="4.3532415234473154E-2"/>
  </r>
  <r>
    <x v="58"/>
    <x v="0"/>
    <n v="1742725.109318241"/>
    <n v="11942701.388676275"/>
    <n v="2344443.0031781304"/>
    <n v="449859.10772869078"/>
    <n v="10857381.340397069"/>
    <n v="13053159.793286981"/>
    <n v="3055887.3097323584"/>
    <n v="1152438.2046237397"/>
    <n v="3.9075784770306134E-2"/>
    <n v="0.26778200792809664"/>
    <n v="5.2567642314098072E-2"/>
    <n v="1.0086844779234907E-2"/>
    <n v="0.2434467112214076"/>
    <n v="0.2926809626645212"/>
    <n v="6.8519810817510671E-2"/>
    <n v="2.5840235504825018E-2"/>
    <n v="44598595.256941475"/>
    <n v="-1.784308600269611E-3"/>
    <n v="428683.62799570232"/>
    <n v="45409960.291203432"/>
    <n v="-1.7867556568181585E-2"/>
    <n v="1.051051518784452"/>
    <n v="5.1051518784452021E-2"/>
  </r>
  <r>
    <x v="58"/>
    <x v="1"/>
    <n v="209646.44152157911"/>
    <n v="3088388.653403359"/>
    <n v="12585022.960535469"/>
    <n v="6190770.0969984597"/>
    <n v="8298365.5797319775"/>
    <n v="1476307.7320730689"/>
    <n v="14194222.685871074"/>
    <n v="4670797.2180104563"/>
    <n v="4.1339357998765158E-3"/>
    <n v="6.0898722275342938E-2"/>
    <n v="0.2481591224789306"/>
    <n v="0.12207336288201538"/>
    <n v="0.16363221002721395"/>
    <n v="2.91107320542008E-2"/>
    <n v="0.27989029952841837"/>
    <n v="9.2101614954001446E-2"/>
    <n v="50713521.368145443"/>
    <n v="9.7844654387698794E-4"/>
    <n v="1872737.5189082944"/>
    <n v="50713521.368145443"/>
    <n v="0"/>
    <n v="1.0440989380630925"/>
    <n v="4.4098938063092508E-2"/>
  </r>
  <r>
    <x v="58"/>
    <x v="2"/>
    <n v="2763201.1819003085"/>
    <n v="10665034.897759574"/>
    <n v="2071597.630509295"/>
    <n v="3158021.7806712692"/>
    <n v="1214084.262073878"/>
    <n v="11941704.977938741"/>
    <n v="5217328.9120673034"/>
    <n v="2237805.9400345981"/>
    <n v="7.0366362572156574E-2"/>
    <n v="0.27159068886339532"/>
    <n v="5.2754316597312695E-2"/>
    <n v="8.0420675513991333E-2"/>
    <n v="3.091729040137688E-2"/>
    <n v="0.30410175983982368"/>
    <n v="0.13286200812647461"/>
    <n v="5.6986898085468939E-2"/>
    <n v="39268779.582954966"/>
    <n v="1.3931513435097246E-3"/>
    <n v="735706.17554014875"/>
    <n v="39650503.50677833"/>
    <n v="-9.6272150430096719E-3"/>
    <n v="1.0485134694735061"/>
    <n v="4.8513469473506099E-2"/>
  </r>
  <r>
    <x v="58"/>
    <x v="3"/>
    <n v="198966.12259842045"/>
    <n v="2266025.3081488619"/>
    <n v="3317885.7258003401"/>
    <n v="2710904.468650558"/>
    <n v="10522269.680360919"/>
    <n v="565916.09229249205"/>
    <n v="21577231.041751523"/>
    <n v="6418403.2467075819"/>
    <n v="4.1819283769334711E-3"/>
    <n v="4.7627985182802014E-2"/>
    <n v="6.9736296244520074E-2"/>
    <n v="5.6978585985147615E-2"/>
    <n v="0.22116015325313146"/>
    <n v="1.1894590568555723E-2"/>
    <n v="0.45351657664492678"/>
    <n v="0.13490388374398288"/>
    <n v="47577601.686310694"/>
    <n v="9.8712629353523633E-4"/>
    <n v="2876315.4340905086"/>
    <n v="47637236.848086469"/>
    <n v="-1.2518602194738909E-3"/>
    <n v="1.0543243429704265"/>
    <n v="5.4324342970426542E-2"/>
  </r>
  <r>
    <x v="58"/>
    <x v="4"/>
    <n v="996888.57533094217"/>
    <n v="5178704.4003162403"/>
    <n v="18100355.443961389"/>
    <n v="8656140.6216508243"/>
    <n v="12539778.100675981"/>
    <n v="2440353.3117452832"/>
    <n v="3159488.8825642597"/>
    <n v="942729.05004088965"/>
    <n v="1.9165612592556277E-2"/>
    <n v="9.9562824496085736E-2"/>
    <n v="0.34798713598595249"/>
    <n v="0.16641803488035181"/>
    <n v="0.24108263954614248"/>
    <n v="4.6916844388897781E-2"/>
    <n v="6.0742535737871077E-2"/>
    <n v="1.8124372372142167E-2"/>
    <n v="52014438.386285819"/>
    <n v="-8.8427723669341177E-4"/>
    <n v="435562.83318778977"/>
    <n v="52060474.278621867"/>
    <n v="-8.8427723669341177E-4"/>
    <n v="1.0426096432739296"/>
    <n v="4.2609643273929576E-2"/>
  </r>
  <r>
    <x v="59"/>
    <x v="0"/>
    <n v="1728312.9754421399"/>
    <n v="11970057.717950359"/>
    <n v="2336618.9536066209"/>
    <n v="446619.12963311409"/>
    <n v="10962204.657298943"/>
    <n v="12995718.728723083"/>
    <n v="3089603.0435269661"/>
    <n v="1152402.4081664318"/>
    <n v="3.8680696048543378E-2"/>
    <n v="0.26789717536727431"/>
    <n v="5.2294953986908248E-2"/>
    <n v="9.9956078836843897E-3"/>
    <n v="0.24534081060314444"/>
    <n v="0.29085209289104758"/>
    <n v="6.9147196101301267E-2"/>
    <n v="2.5791467118096326E-2"/>
    <n v="44681537.614347659"/>
    <n v="1.8597526879117264E-3"/>
    <n v="413936.75847879064"/>
    <n v="45409960.291203432"/>
    <n v="-1.604103311662395E-2"/>
    <n v="1.0530062146716452"/>
    <n v="5.3006214671645235E-2"/>
  </r>
  <r>
    <x v="59"/>
    <x v="1"/>
    <n v="207912.68984399"/>
    <n v="3095463.0140676019"/>
    <n v="12543023.285828797"/>
    <n v="6146182.893662069"/>
    <n v="8378482.7072105305"/>
    <n v="1469811.1680918478"/>
    <n v="14350828.144447399"/>
    <n v="4670652.1360507142"/>
    <n v="4.0877518470386637E-3"/>
    <n v="6.0859607283660348E-2"/>
    <n v="0.24660720152564436"/>
    <n v="0.12083952400720098"/>
    <n v="0.16472856076019532"/>
    <n v="2.8897819183975042E-2"/>
    <n v="0.28215028288084565"/>
    <n v="9.1829252511439627E-2"/>
    <n v="50862356.039202951"/>
    <n v="2.9348123940569929E-3"/>
    <n v="1915369.9256162611"/>
    <n v="50862356.039202951"/>
    <n v="0"/>
    <n v="1.0471631725671418"/>
    <n v="4.7163172567141753E-2"/>
  </r>
  <r>
    <x v="59"/>
    <x v="2"/>
    <n v="2740349.82964331"/>
    <n v="10689464.563786335"/>
    <n v="2064684.140809885"/>
    <n v="3135277.0563366003"/>
    <n v="1225805.7200718056"/>
    <n v="11889154.92434991"/>
    <n v="5274891.9223779095"/>
    <n v="2237736.4304292463"/>
    <n v="6.9804732396493541E-2"/>
    <n v="0.27229195530631556"/>
    <n v="5.2593549324787409E-2"/>
    <n v="7.986468498984646E-2"/>
    <n v="3.1224860174454826E-2"/>
    <n v="0.30285158082270208"/>
    <n v="0.13436693924218523"/>
    <n v="5.7001697743214834E-2"/>
    <n v="39257364.587805003"/>
    <n v="-2.9068881873062859E-4"/>
    <n v="728868.54818401602"/>
    <n v="39650503.50677833"/>
    <n v="-9.915105337971783E-3"/>
    <n v="1.0482086783316418"/>
    <n v="4.8208678331641774E-2"/>
  </r>
  <r>
    <x v="59"/>
    <x v="3"/>
    <n v="197320.69591559784"/>
    <n v="2271215.9373420114"/>
    <n v="3306813.0307695484"/>
    <n v="2691379.9754331708"/>
    <n v="10623857.63924817"/>
    <n v="563425.75100272708"/>
    <n v="21815293.543438524"/>
    <n v="6418203.8814861905"/>
    <n v="4.1205043662171717E-3"/>
    <n v="4.7428148086619472E-2"/>
    <n v="6.905376786922568E-2"/>
    <n v="5.6202127650438784E-2"/>
    <n v="0.22185028075978599"/>
    <n v="1.1765609564031583E-2"/>
    <n v="0.45555288500754809"/>
    <n v="0.13402667669613322"/>
    <n v="47887510.45463594"/>
    <n v="6.5137534751865313E-3"/>
    <n v="2944394.9242599299"/>
    <n v="47887510.45463594"/>
    <n v="0"/>
    <n v="1.0611919518234239"/>
    <n v="6.1191951823423851E-2"/>
  </r>
  <r>
    <x v="59"/>
    <x v="4"/>
    <n v="988644.42280774494"/>
    <n v="5190566.9042990105"/>
    <n v="18039949.591456756"/>
    <n v="8593797.3112130705"/>
    <n v="12660844.230022993"/>
    <n v="2429614.4183004349"/>
    <n v="3194347.6568889217"/>
    <n v="942699.76746412565"/>
    <n v="1.8997609572848156E-2"/>
    <n v="9.9740979906175434E-2"/>
    <n v="0.34665235664714078"/>
    <n v="0.1651368300879664"/>
    <n v="0.24328845639115854"/>
    <n v="4.6687024239057552E-2"/>
    <n v="6.1381997637910163E-2"/>
    <n v="1.8114745517742992E-2"/>
    <n v="52040464.302453056"/>
    <n v="5.0035945738671826E-4"/>
    <n v="447913.54307538399"/>
    <n v="52060474.278621867"/>
    <n v="-3.8436023578502485E-4"/>
    <n v="1.0431313228693042"/>
    <n v="4.3131322869304212E-2"/>
  </r>
  <r>
    <x v="60"/>
    <x v="0"/>
    <n v="1742560.5623182601"/>
    <n v="11886811.437714566"/>
    <n v="2331484.2339500985"/>
    <n v="451792.54882473923"/>
    <n v="10892441.779918615"/>
    <n v="13166204.674147043"/>
    <n v="3058228.6106147966"/>
    <n v="1152484.0878288383"/>
    <n v="3.8999155204502985E-2"/>
    <n v="0.26603127269755372"/>
    <n v="5.2179486591677496E-2"/>
    <n v="1.0111285721061774E-2"/>
    <n v="0.24377690894480047"/>
    <n v="0.29466457042859051"/>
    <n v="6.8444296752329978E-2"/>
    <n v="2.5793023659483019E-2"/>
    <n v="44682007.935316958"/>
    <n v="1.0526069477686405E-5"/>
    <n v="76254.118915913059"/>
    <n v="45409960.291203432"/>
    <n v="-1.603067589617534E-2"/>
    <n v="1.0530172986882211"/>
    <n v="5.3017298688221137E-2"/>
  </r>
  <r>
    <x v="60"/>
    <x v="1"/>
    <n v="209626.64683748086"/>
    <n v="3073935.483657938"/>
    <n v="12515459.994810143"/>
    <n v="6217377.2927094847"/>
    <n v="8325162.4965403946"/>
    <n v="1489093.067909593"/>
    <n v="14205097.742027143"/>
    <n v="4670983.1812541848"/>
    <n v="4.1340986181231361E-3"/>
    <n v="6.0621837094222877E-2"/>
    <n v="0.24682046223748005"/>
    <n v="0.12261442551274332"/>
    <n v="0.16418257550663878"/>
    <n v="2.9366770337525133E-2"/>
    <n v="0.28014222347957018"/>
    <n v="9.2117607213696509E-2"/>
    <n v="50706735.905746363"/>
    <n v="-3.0596328124603816E-3"/>
    <n v="220866.1267269185"/>
    <n v="50862356.039202951"/>
    <n v="-3.0596328124603816E-3"/>
    <n v="1.0439592377643552"/>
    <n v="4.3959237764355175E-2"/>
  </r>
  <r>
    <x v="60"/>
    <x v="2"/>
    <n v="2762940.2821965092"/>
    <n v="10615124.223612946"/>
    <n v="2060146.9978469887"/>
    <n v="3171594.5837735422"/>
    <n v="1218004.758785744"/>
    <n v="12045124.275478587"/>
    <n v="5221326.2246471532"/>
    <n v="2237895.036099364"/>
    <n v="7.0246346407540891E-2"/>
    <n v="0.2698841151855047"/>
    <n v="5.2378185874566136E-2"/>
    <n v="8.0636173438724715E-2"/>
    <n v="3.0967149294908763E-2"/>
    <n v="0.3062411365997702"/>
    <n v="0.13274955417847684"/>
    <n v="5.6897339020507753E-2"/>
    <n v="39332156.382440835"/>
    <n v="1.9051659585693586E-3"/>
    <n v="73800.256114869087"/>
    <n v="39650503.50677833"/>
    <n v="-8.0288293005679572E-3"/>
    <n v="1.0502056898230763"/>
    <n v="5.0205689823076272E-2"/>
  </r>
  <r>
    <x v="60"/>
    <x v="3"/>
    <n v="198947.33634326389"/>
    <n v="2255420.6686097276"/>
    <n v="3299546.3098335876"/>
    <n v="2722555.6145695853"/>
    <n v="10556247.983986037"/>
    <n v="570817.12148719304"/>
    <n v="21593762.669052616"/>
    <n v="6418658.7891838672"/>
    <n v="4.1781652831490591E-3"/>
    <n v="4.7366908799536048E-2"/>
    <n v="6.9294970695676084E-2"/>
    <n v="5.7177379498111316E-2"/>
    <n v="0.22169559873323769"/>
    <n v="1.198793773197266E-2"/>
    <n v="0.45349845428805424"/>
    <n v="0.13480058497026287"/>
    <n v="47615956.493065879"/>
    <n v="-5.67066358204831E-3"/>
    <n v="250070.60759774075"/>
    <n v="47887510.45463594"/>
    <n v="-5.67066358204831E-3"/>
    <n v="1.055174289268656"/>
    <n v="5.5174289268655974E-2"/>
  </r>
  <r>
    <x v="60"/>
    <x v="4"/>
    <n v="996794.44974365993"/>
    <n v="5154468.8839486204"/>
    <n v="18000306.806043696"/>
    <n v="8693343.68750754"/>
    <n v="12580271.302298784"/>
    <n v="2461487.6159100556"/>
    <n v="3161909.5589043992"/>
    <n v="942766.58388017223"/>
    <n v="1.91723136840788E-2"/>
    <n v="9.914089544068018E-2"/>
    <n v="0.34621734559605311"/>
    <n v="0.16720750419834585"/>
    <n v="0.24196854998592041"/>
    <n v="4.7344176839908242E-2"/>
    <n v="6.0816070875587214E-2"/>
    <n v="1.813314337942622E-2"/>
    <n v="51991348.888236925"/>
    <n v="-9.4379277499674033E-4"/>
    <n v="217106.92325705689"/>
    <n v="52060474.278621867"/>
    <n v="-1.3277902543682352E-3"/>
    <n v="1.0421468230634072"/>
    <n v="4.2146823063407224E-2"/>
  </r>
  <r>
    <x v="61"/>
    <x v="0"/>
    <n v="1731054.2188057827"/>
    <n v="11879332.415984623"/>
    <n v="2336892.5899038399"/>
    <n v="446364.46925065201"/>
    <n v="10848729.433419731"/>
    <n v="13218798.058274224"/>
    <n v="3049501.4765060996"/>
    <n v="1152582.2736411046"/>
    <n v="3.8757905604832894E-2"/>
    <n v="0.26597551909425232"/>
    <n v="5.2322487316781394E-2"/>
    <n v="9.9939977480908194E-3"/>
    <n v="0.24290055547938308"/>
    <n v="0.29596584658416319"/>
    <n v="6.8277636300589292E-2"/>
    <n v="2.5806051871907074E-2"/>
    <n v="44663254.935786054"/>
    <n v="-4.1969912269948593E-4"/>
    <n v="76155.1717163008"/>
    <n v="45409960.291203432"/>
    <n v="-1.6443646958264922E-2"/>
    <n v="1.0525753482517743"/>
    <n v="5.2575348251774345E-2"/>
  </r>
  <r>
    <x v="61"/>
    <x v="1"/>
    <n v="208242.45608965863"/>
    <n v="3072001.4048345983"/>
    <n v="12544492.171648869"/>
    <n v="6142678.3655697154"/>
    <n v="8291752.8722283132"/>
    <n v="1495041.3609568272"/>
    <n v="14164561.271800051"/>
    <n v="4671381.1253842404"/>
    <n v="4.1162647641098081E-3"/>
    <n v="6.0723309624105271E-2"/>
    <n v="0.24796312951465352"/>
    <n v="0.12142043936788691"/>
    <n v="0.16390053604613944"/>
    <n v="2.9552024071132579E-2"/>
    <n v="0.27998653856196237"/>
    <n v="9.2337758050010196E-2"/>
    <n v="50590151.028512269"/>
    <n v="-2.2991990147187094E-3"/>
    <n v="104611.88941713175"/>
    <n v="50862356.039202951"/>
    <n v="-5.3517971224312805E-3"/>
    <n v="1.0415589677134809"/>
    <n v="4.1558967713480888E-2"/>
  </r>
  <r>
    <x v="61"/>
    <x v="2"/>
    <n v="2744696.2448420082"/>
    <n v="10608445.330357978"/>
    <n v="2064925.9314203504"/>
    <n v="3133489.3343128096"/>
    <n v="1213116.7963684015"/>
    <n v="12093239.420545699"/>
    <n v="5206426.3528620303"/>
    <n v="2238085.6934318226"/>
    <n v="6.983528974533465E-2"/>
    <n v="0.26991833970164397"/>
    <n v="5.2539402491038126E-2"/>
    <n v="7.9727633244256205E-2"/>
    <n v="3.0866207190878445E-2"/>
    <n v="0.30769702858034309"/>
    <n v="0.13247086761354721"/>
    <n v="5.6945231432958231E-2"/>
    <n v="39302425.104141101"/>
    <n v="-7.5590257525282836E-4"/>
    <n v="65034.442923955583"/>
    <n v="39650503.50677833"/>
    <n v="-8.7786628630762212E-3"/>
    <n v="1.0494118366375937"/>
    <n v="4.9411836637593742E-2"/>
  </r>
  <r>
    <x v="61"/>
    <x v="3"/>
    <n v="197633.66240712674"/>
    <n v="2254001.5882887281"/>
    <n v="3307200.2843574467"/>
    <n v="2689845.3616909031"/>
    <n v="10513884.813364839"/>
    <n v="573097.29294736311"/>
    <n v="21532141.486754432"/>
    <n v="6419205.6264318014"/>
    <n v="4.1618468276554514E-3"/>
    <n v="4.7465645505396024E-2"/>
    <n v="6.9644314861302237E-2"/>
    <n v="5.6643813857862955E-2"/>
    <n v="0.22140549147289079"/>
    <n v="1.2068506556729683E-2"/>
    <n v="0.45343224250266068"/>
    <n v="0.13517813841550222"/>
    <n v="47487010.11624264"/>
    <n v="-2.7080497026667305E-3"/>
    <n v="166932.80340313312"/>
    <n v="47887510.45463594"/>
    <n v="-8.3633568458877511E-3"/>
    <n v="1.0523168248483405"/>
    <n v="5.2316824848340548E-2"/>
  </r>
  <r>
    <x v="61"/>
    <x v="4"/>
    <n v="990212.49236547702"/>
    <n v="5151225.761519081"/>
    <n v="18042062.210204717"/>
    <n v="8588897.1634924114"/>
    <n v="12529785.544437779"/>
    <n v="2471320.211324743"/>
    <n v="3152886.5549784163"/>
    <n v="942846.90282235411"/>
    <n v="1.9090554491829278E-2"/>
    <n v="9.9311770815045039E-2"/>
    <n v="0.34783743330291206"/>
    <n v="0.16558749822745256"/>
    <n v="0.24156487173334693"/>
    <n v="4.7645200928893988E-2"/>
    <n v="6.0785289065163318E-2"/>
    <n v="1.8177381435356809E-2"/>
    <n v="51869236.841144979"/>
    <n v="-2.3486993452399912E-3"/>
    <n v="45903.421765335188"/>
    <n v="52060474.278621867"/>
    <n v="-3.6733710195071758E-3"/>
    <n v="1.0396991335024344"/>
    <n v="3.9699133502434369E-2"/>
  </r>
  <r>
    <x v="62"/>
    <x v="0"/>
    <n v="1703237.7776081199"/>
    <n v="11611093.552051177"/>
    <n v="2326083.5250301776"/>
    <n v="447102.50871773361"/>
    <n v="10983477.867908549"/>
    <n v="13274148.785134608"/>
    <n v="3070467.33586501"/>
    <n v="768436.44239672483"/>
    <n v="3.8548703946766086E-2"/>
    <n v="0.26278926742969844"/>
    <n v="5.2645324299793114E-2"/>
    <n v="1.0119093451896056E-2"/>
    <n v="0.24858469099390751"/>
    <n v="0.30042853581023066"/>
    <n v="6.9492667356576596E-2"/>
    <n v="1.7391716711131443E-2"/>
    <n v="44184047.794712104"/>
    <n v="-1.072933761238232E-2"/>
    <n v="31818.378382605009"/>
    <n v="45409960.291203432"/>
    <n v="-2.6996555130853195E-2"/>
    <n v="1.0412819119779102"/>
    <n v="4.1281911977910202E-2"/>
  </r>
  <r>
    <x v="62"/>
    <x v="1"/>
    <n v="204896.19230904116"/>
    <n v="3002634.6981898728"/>
    <n v="12486468.867421573"/>
    <n v="6152834.9514534203"/>
    <n v="8394741.9573150016"/>
    <n v="1501301.5084869198"/>
    <n v="14261945.123486355"/>
    <n v="3114449.6797867953"/>
    <n v="4.171401160577827E-3"/>
    <n v="6.1129461331955688E-2"/>
    <n v="0.25420711892254588"/>
    <n v="0.12526315188241832"/>
    <n v="0.17090525670032178"/>
    <n v="3.0564408173256431E-2"/>
    <n v="0.29035334317231781"/>
    <n v="6.3405858656606265E-2"/>
    <n v="49119272.97844898"/>
    <n v="-2.9074395315291959E-2"/>
    <n v="89089.332303657036"/>
    <n v="50862356.039202951"/>
    <n v="-3.427059217253843E-2"/>
    <n v="1.0112762705419918"/>
    <n v="1.1276270541991762E-2"/>
  </r>
  <r>
    <x v="62"/>
    <x v="2"/>
    <n v="2700591.5132451179"/>
    <n v="10368903.475321889"/>
    <n v="2055374.8213485996"/>
    <n v="3138670.3891630862"/>
    <n v="1228184.5137601888"/>
    <n v="12143877.12520485"/>
    <n v="5242221.4503616048"/>
    <n v="1492150.8402230404"/>
    <n v="7.0382938080486457E-2"/>
    <n v="0.27023483103121265"/>
    <n v="5.3567271493546717E-2"/>
    <n v="8.1800169545104814E-2"/>
    <n v="3.2009000309536913E-2"/>
    <n v="0.31649427452035039"/>
    <n v="0.13662301237910687"/>
    <n v="3.8888502640655312E-2"/>
    <n v="38369974.128628373"/>
    <n v="-2.3725023914986872E-2"/>
    <n v="40178.629024052498"/>
    <n v="39650503.50677833"/>
    <n v="-3.2295412791695004E-2"/>
    <n v="1.0245145157166966"/>
    <n v="2.4514515716696605E-2"/>
  </r>
  <r>
    <x v="62"/>
    <x v="3"/>
    <n v="194457.87213475781"/>
    <n v="2203105.5611236664"/>
    <n v="3291903.1574898036"/>
    <n v="2694292.8752678838"/>
    <n v="10644474.254984831"/>
    <n v="575497.00823059177"/>
    <n v="21680178.749102209"/>
    <n v="4279739.1972768372"/>
    <n v="4.2678292407879025E-3"/>
    <n v="4.8352263814705213E-2"/>
    <n v="7.2248453606655549E-2"/>
    <n v="5.9132509216938356E-2"/>
    <n v="0.23361768788026477"/>
    <n v="1.2630617278432427E-2"/>
    <n v="0.47582183120262772"/>
    <n v="9.3928807759588104E-2"/>
    <n v="45563648.67561058"/>
    <n v="-4.0502896179900494E-2"/>
    <n v="140740.43997230142"/>
    <n v="47887510.45463594"/>
    <n v="-4.8527512851743795E-2"/>
    <n v="1.0096949457431457"/>
    <n v="9.6949457431456665E-3"/>
  </r>
  <r>
    <x v="62"/>
    <x v="4"/>
    <n v="974300.69291526824"/>
    <n v="5034909.549652216"/>
    <n v="17958610.441078782"/>
    <n v="8603098.4396289364"/>
    <n v="12685413.813808436"/>
    <n v="2481668.3057126408"/>
    <n v="3174563.2049474511"/>
    <n v="628604.0799853421"/>
    <n v="1.8903348929527972E-2"/>
    <n v="9.7687143956455738E-2"/>
    <n v="0.34843234940273182"/>
    <n v="0.16691702352461182"/>
    <n v="0.2461219676652015"/>
    <n v="4.8149244120794563E-2"/>
    <n v="6.159276740572036E-2"/>
    <n v="1.2196154994956198E-2"/>
    <n v="51541168.527729072"/>
    <n v="-6.3249111302842416E-3"/>
    <n v="67173.286662615574"/>
    <n v="52060474.278621867"/>
    <n v="-9.9750484045444728E-3"/>
    <n v="1.033123128880798"/>
    <n v="3.3123128880798047E-2"/>
  </r>
  <r>
    <x v="63"/>
    <x v="0"/>
    <n v="1700000.6077208994"/>
    <n v="11689932.957542557"/>
    <n v="2292843.1121449326"/>
    <n v="450378.6716458319"/>
    <n v="10727867.377852738"/>
    <n v="13266458.514977375"/>
    <n v="3057748.9002602352"/>
    <n v="1152727.0535490699"/>
    <n v="3.8341879401832549E-2"/>
    <n v="0.26365519967342904"/>
    <n v="5.1712872156582504E-2"/>
    <n v="1.01578579648585E-2"/>
    <n v="0.24195673541077553"/>
    <n v="0.29921221801950521"/>
    <n v="6.896458686096664E-2"/>
    <n v="2.5998650512049963E-2"/>
    <n v="44337957.195693642"/>
    <n v="3.4833703262460644E-3"/>
    <n v="191379.58521556691"/>
    <n v="45409960.291203432"/>
    <n v="-2.3607223803660812E-2"/>
    <n v="1.0449090824913507"/>
    <n v="4.4909082491350727E-2"/>
  </r>
  <r>
    <x v="63"/>
    <x v="1"/>
    <n v="204506.76706702917"/>
    <n v="3023022.6085492084"/>
    <n v="12308033.580740945"/>
    <n v="6197920.1150962515"/>
    <n v="8199377.2348284293"/>
    <n v="1500431.7416661158"/>
    <n v="14202869.54611963"/>
    <n v="4671967.913976145"/>
    <n v="4.0650838953241271E-3"/>
    <n v="6.0090141257703844E-2"/>
    <n v="0.24465297559459084"/>
    <n v="0.12319917627041306"/>
    <n v="0.16298314636240713"/>
    <n v="2.9824836588810404E-2"/>
    <n v="0.28231758336093049"/>
    <n v="9.2867056669820036E-2"/>
    <n v="50308129.508043759"/>
    <n v="2.4203463477897737E-2"/>
    <n v="645377.73554192542"/>
    <n v="50862356.039202951"/>
    <n v="-1.0896595720654654E-2"/>
    <n v="1.0357526588221195"/>
    <n v="3.5752658822119532E-2"/>
  </r>
  <r>
    <x v="63"/>
    <x v="2"/>
    <n v="2695458.7750923526"/>
    <n v="10439308.401604433"/>
    <n v="2026002.9148970989"/>
    <n v="3161669.131894337"/>
    <n v="1199601.8690626966"/>
    <n v="12136841.668742765"/>
    <n v="5220507.2131952904"/>
    <n v="2238366.8272372992"/>
    <n v="6.8906271613545123E-2"/>
    <n v="0.26686878939703784"/>
    <n v="5.1792410417759206E-2"/>
    <n v="8.0824397674940596E-2"/>
    <n v="3.0666427912598451E-2"/>
    <n v="0.31026425493312448"/>
    <n v="0.13345620096919536"/>
    <n v="5.7221247081798911E-2"/>
    <n v="39117756.801726274"/>
    <n v="1.9488745824823739E-2"/>
    <n v="369018.14245703974"/>
    <n v="39650503.50677833"/>
    <n v="-1.3436064058076371E-2"/>
    <n v="1.0444810187073417"/>
    <n v="4.4481018707341669E-2"/>
  </r>
  <r>
    <x v="63"/>
    <x v="3"/>
    <n v="194088.28594057911"/>
    <n v="2218064.6631148015"/>
    <n v="3244860.8999974453"/>
    <n v="2714035.4225882003"/>
    <n v="10396753.149391051"/>
    <n v="575163.59871864412"/>
    <n v="21590375.495343514"/>
    <n v="6420011.9653987102"/>
    <n v="4.0987231457753695E-3"/>
    <n v="4.6840709265258809E-2"/>
    <n v="6.8524416150044259E-2"/>
    <n v="5.7314534728912868E-2"/>
    <n v="0.21955685047045206"/>
    <n v="1.2146206265108147E-2"/>
    <n v="0.45594184800950993"/>
    <n v="0.13557671196493848"/>
    <n v="47353353.480492949"/>
    <n v="3.9279224928278574E-2"/>
    <n v="842000.41610128002"/>
    <n v="47887510.45463594"/>
    <n v="-1.1154411015978798E-2"/>
    <n v="1.0493549806259366"/>
    <n v="4.9354980625936573E-2"/>
  </r>
  <r>
    <x v="63"/>
    <x v="4"/>
    <n v="972448.9392108426"/>
    <n v="5069096.6203030534"/>
    <n v="17701976.653219003"/>
    <n v="8666138.0147266611"/>
    <n v="12390195.406624103"/>
    <n v="2480230.5713599157"/>
    <n v="3161413.5852710586"/>
    <n v="942965.33713367209"/>
    <n v="1.8924959845185087E-2"/>
    <n v="9.8650372397392286E-2"/>
    <n v="0.34450055302074645"/>
    <n v="0.168652879681917"/>
    <n v="0.24112726240890878"/>
    <n v="4.8268101364661878E-2"/>
    <n v="6.1524695788994402E-2"/>
    <n v="1.8351175492194095E-2"/>
    <n v="51384465.127848312"/>
    <n v="-3.0403540384703002E-3"/>
    <n v="184662.75058478734"/>
    <n v="52060474.278621867"/>
    <n v="-1.298507476431408E-2"/>
    <n v="1.0299820688036683"/>
    <n v="2.9982068803668271E-2"/>
  </r>
  <r>
    <x v="64"/>
    <x v="0"/>
    <n v="1725761.1872800156"/>
    <n v="11615108.475124154"/>
    <n v="2269278.018512601"/>
    <n v="448632.59116925654"/>
    <n v="10915355.512197161"/>
    <n v="13437370.821661785"/>
    <n v="3078080.0038549933"/>
    <n v="1152654.6490738697"/>
    <n v="3.8657583907415818E-2"/>
    <n v="0.26018201926220141"/>
    <n v="5.0832528890146653E-2"/>
    <n v="1.0049508683215561E-2"/>
    <n v="0.24450733664783111"/>
    <n v="0.3010012589587614"/>
    <n v="6.8949943306064243E-2"/>
    <n v="2.5819820344363847E-2"/>
    <n v="44642241.258873835"/>
    <n v="6.862834519803883E-3"/>
    <n v="208969.96892325408"/>
    <n v="45409960.291203432"/>
    <n v="-1.6906401754293428E-2"/>
    <n v="1.052080120612729"/>
    <n v="5.2080120612729042E-2"/>
  </r>
  <r>
    <x v="64"/>
    <x v="1"/>
    <n v="207605.71469062482"/>
    <n v="3003672.9593386133"/>
    <n v="12181535.626204181"/>
    <n v="6173891.2967048381"/>
    <n v="8342675.6077853674"/>
    <n v="1519761.8627908416"/>
    <n v="14297305.034939662"/>
    <n v="4671674.4608261371"/>
    <n v="4.1193144532309421E-3"/>
    <n v="5.9598905803825902E-2"/>
    <n v="0.24170613917034217"/>
    <n v="0.12250240649248102"/>
    <n v="0.16553544424815114"/>
    <n v="3.0155128514611176E-2"/>
    <n v="0.28368725475810846"/>
    <n v="9.2695406559249252E-2"/>
    <n v="50398122.563280262"/>
    <n v="1.7888372339924605E-3"/>
    <n v="625866.90795627004"/>
    <n v="50862356.039202951"/>
    <n v="-9.1272507228110644E-3"/>
    <n v="1.0376054517434272"/>
    <n v="3.7605451743427221E-2"/>
  </r>
  <r>
    <x v="64"/>
    <x v="2"/>
    <n v="2736303.8076815908"/>
    <n v="10372488.869722331"/>
    <n v="2005180.3177747587"/>
    <n v="3149411.604857326"/>
    <n v="1220566.9974022738"/>
    <n v="12293201.0771807"/>
    <n v="5255218.5895805852"/>
    <n v="2238226.2321372423"/>
    <n v="6.9678181187256827E-2"/>
    <n v="0.2641286237289841"/>
    <n v="5.1060601203274367E-2"/>
    <n v="8.0197700204360414E-2"/>
    <n v="3.1080937780896489E-2"/>
    <n v="0.31303829992215981"/>
    <n v="0.13382069346082132"/>
    <n v="5.6994962512246616E-2"/>
    <n v="39270597.49633681"/>
    <n v="3.9071947654163849E-3"/>
    <n v="360553.37314507196"/>
    <n v="39650503.50677833"/>
    <n v="-9.5813666118155002E-3"/>
    <n v="1.0485620094762118"/>
    <n v="4.8562009476211809E-2"/>
  </r>
  <r>
    <x v="64"/>
    <x v="3"/>
    <n v="197029.35943711613"/>
    <n v="2203867.3583919345"/>
    <n v="3211511.2780685383"/>
    <n v="2703513.3340381416"/>
    <n v="10578454.486904135"/>
    <n v="582573.45397631743"/>
    <n v="21733930.828094415"/>
    <n v="6419608.715040612"/>
    <n v="4.1366226621509126E-3"/>
    <n v="4.6270097436967951E-2"/>
    <n v="6.7425536836562355E-2"/>
    <n v="5.6760142533877775E-2"/>
    <n v="0.22209418274552017"/>
    <n v="1.2231103826204671E-2"/>
    <n v="0.45630291372799092"/>
    <n v="0.13477940023072524"/>
    <n v="47630488.813951209"/>
    <n v="5.8524964567171498E-3"/>
    <n v="827951.22610558674"/>
    <n v="47887510.45463594"/>
    <n v="-5.3671957102094311E-3"/>
    <n v="1.0554963269318884"/>
    <n v="5.549632693188844E-2"/>
  </r>
  <r>
    <x v="64"/>
    <x v="4"/>
    <n v="987184.72704053251"/>
    <n v="5036650.5376505153"/>
    <n v="17520041.511167258"/>
    <n v="8632540.1217813194"/>
    <n v="12606735.613463961"/>
    <n v="2512183.4793331889"/>
    <n v="3182433.9598029735"/>
    <n v="942906.10809922125"/>
    <n v="1.9198205910799945E-2"/>
    <n v="9.7949908942002603E-2"/>
    <n v="0.34071978149976123"/>
    <n v="0.16788072004318519"/>
    <n v="0.24516860881333175"/>
    <n v="4.885551244956423E-2"/>
    <n v="6.1890161774465297E-2"/>
    <n v="1.8337100566889742E-2"/>
    <n v="51420676.05833897"/>
    <n v="7.0470579776518532E-4"/>
    <n v="258025.76232839093"/>
    <n v="52060474.278621867"/>
    <n v="-1.228951962401972E-2"/>
    <n v="1.0307079031391484"/>
    <n v="3.0707903139148396E-2"/>
  </r>
  <r>
    <x v="65"/>
    <x v="0"/>
    <n v="1726944.4844942621"/>
    <n v="11637677.43669723"/>
    <n v="2238790.9377032495"/>
    <n v="453648.59278667183"/>
    <n v="11112405.774359522"/>
    <n v="13446178.750628915"/>
    <n v="3034958.4911217666"/>
    <n v="1152666.0918816866"/>
    <n v="3.8545054031137116E-2"/>
    <n v="0.25975062291930345"/>
    <n v="4.9969364060630628E-2"/>
    <n v="1.0125345474109062E-2"/>
    <n v="0.2480266649185566"/>
    <n v="0.30011600900251245"/>
    <n v="6.7739663939924144E-2"/>
    <n v="2.5727275653826546E-2"/>
    <n v="44803270.559673302"/>
    <n v="3.6071061008268218E-3"/>
    <n v="203015.87134139391"/>
    <n v="45409960.291203432"/>
    <n v="-1.3360278838377546E-2"/>
    <n v="1.0558750852343499"/>
    <n v="5.5875085234349919E-2"/>
  </r>
  <r>
    <x v="65"/>
    <x v="1"/>
    <n v="207748.06304430537"/>
    <n v="3009509.3042804264"/>
    <n v="12017880.28825599"/>
    <n v="6242919.3819121709"/>
    <n v="8493282.3758207913"/>
    <n v="1520758.0364257046"/>
    <n v="14097010.883929018"/>
    <n v="4671720.8381804302"/>
    <n v="4.1333990399160655E-3"/>
    <n v="5.9877828397746705E-2"/>
    <n v="0.23911026710612288"/>
    <n v="0.12421043354789775"/>
    <n v="0.1689841277146675"/>
    <n v="3.0257320889514557E-2"/>
    <n v="0.2804770855595986"/>
    <n v="9.2949537744535807E-2"/>
    <n v="50260829.171848841"/>
    <n v="-2.7241767043808909E-3"/>
    <n v="570073.25847752637"/>
    <n v="50862356.039202951"/>
    <n v="-1.182656318339783E-2"/>
    <n v="1.0347788311434492"/>
    <n v="3.4778831143449151E-2"/>
  </r>
  <r>
    <x v="65"/>
    <x v="2"/>
    <n v="2738180.0004577562"/>
    <n v="10392643.335194547"/>
    <n v="1978241.3116738715"/>
    <n v="3184624.0571285677"/>
    <n v="1242601.3733377245"/>
    <n v="12301259.025666568"/>
    <n v="5181597.0543889469"/>
    <n v="2238248.4517957023"/>
    <n v="6.9749407154623425E-2"/>
    <n v="0.26473084723359525"/>
    <n v="5.0391558873036146E-2"/>
    <n v="8.1121635523572322E-2"/>
    <n v="3.1652670425369393E-2"/>
    <n v="0.31334883906546185"/>
    <n v="0.13199034489966061"/>
    <n v="5.7014696824681042E-2"/>
    <n v="39257394.609643683"/>
    <n v="-3.3620284729202372E-4"/>
    <n v="361921.3820694671"/>
    <n v="39650503.50677833"/>
    <n v="-9.9143481763716828E-3"/>
    <n v="1.0482094799430637"/>
    <n v="4.8209479943063682E-2"/>
  </r>
  <r>
    <x v="65"/>
    <x v="3"/>
    <n v="197164.45593474578"/>
    <n v="2208149.6255640606"/>
    <n v="3168365.5713477754"/>
    <n v="2733740.3561563874"/>
    <n v="10769422.818406284"/>
    <n v="582955.31927339535"/>
    <n v="21429455.319409456"/>
    <n v="6419672.4447525805"/>
    <n v="4.1500507989750152E-3"/>
    <n v="4.6478626557625767E-2"/>
    <n v="6.6689901120760647E-2"/>
    <n v="5.7541615680525557E-2"/>
    <n v="0.22668209419459825"/>
    <n v="1.2270437777679296E-2"/>
    <n v="0.45106166701440487"/>
    <n v="0.13512560685543062"/>
    <n v="47508925.910844684"/>
    <n v="-2.5522077588025749E-3"/>
    <n v="789612.84132564475"/>
    <n v="47887510.45463594"/>
    <n v="-7.9057052704773981E-3"/>
    <n v="1.0528024810169052"/>
    <n v="5.2802481016905212E-2"/>
  </r>
  <r>
    <x v="65"/>
    <x v="4"/>
    <n v="987861.60686959792"/>
    <n v="5046437.0990661662"/>
    <n v="17284664.921354678"/>
    <n v="8729057.4860245287"/>
    <n v="12834319.639918141"/>
    <n v="2513830.1655735276"/>
    <n v="3137850.529109675"/>
    <n v="942915.46865955286"/>
    <n v="1.9190372738582682E-2"/>
    <n v="9.8032971682920494E-2"/>
    <n v="0.33577493061342034"/>
    <n v="0.16957220085124614"/>
    <n v="0.2493217430694758"/>
    <n v="4.8834105448959997E-2"/>
    <n v="6.0956434416346739E-2"/>
    <n v="1.8317241179047868E-2"/>
    <n v="51476936.916575864"/>
    <n v="1.0941291042743904E-3"/>
    <n v="244603.67264550432"/>
    <n v="52060474.278621867"/>
    <n v="-1.1208836840843521E-2"/>
    <n v="1.0318356306539784"/>
    <n v="3.1835630653978431E-2"/>
  </r>
  <r>
    <x v="66"/>
    <x v="0"/>
    <n v="1745356.1347665153"/>
    <n v="11667283.298381511"/>
    <n v="2245980.5404639933"/>
    <n v="445202.59985784045"/>
    <n v="11201154.80208138"/>
    <n v="13442750.065792436"/>
    <n v="3044273.3213089067"/>
    <n v="1152531.4449788153"/>
    <n v="3.8833558812080844E-2"/>
    <n v="0.25959294101631464"/>
    <n v="4.9972275383536761E-2"/>
    <n v="9.905600926073203E-3"/>
    <n v="0.24922174627016078"/>
    <n v="0.29909645079162517"/>
    <n v="6.7734008382714941E-2"/>
    <n v="2.5643418417493735E-2"/>
    <n v="44944532.207631394"/>
    <n v="3.1529316095338742E-3"/>
    <n v="228701.20190257856"/>
    <n v="45409960.291203432"/>
    <n v="-1.024947127430538E-2"/>
    <n v="1.0592041871663045"/>
    <n v="5.9204187166304489E-2"/>
  </r>
  <r>
    <x v="66"/>
    <x v="1"/>
    <n v="209962.94876637301"/>
    <n v="3017165.3951701019"/>
    <n v="12056474.238161549"/>
    <n v="6126689.2121435413"/>
    <n v="8561113.8218934778"/>
    <n v="1520370.2533896354"/>
    <n v="14140277.130539702"/>
    <n v="4671175.1183519633"/>
    <n v="4.1739458205765564E-3"/>
    <n v="5.997955813228411E-2"/>
    <n v="0.23967595498602989"/>
    <n v="0.12179514995978001"/>
    <n v="0.17019014767283289"/>
    <n v="3.0224109073290619E-2"/>
    <n v="0.2811007893420433"/>
    <n v="9.2860345013162579E-2"/>
    <n v="50303228.118416347"/>
    <n v="8.4357833458213825E-4"/>
    <n v="520365.96319511614"/>
    <n v="50862356.039202951"/>
    <n v="-1.0992961481289773E-2"/>
    <n v="1.035651748146486"/>
    <n v="3.5651748146485973E-2"/>
  </r>
  <r>
    <x v="66"/>
    <x v="2"/>
    <n v="2767372.8396043316"/>
    <n v="10419081.871817466"/>
    <n v="1984594.1912377039"/>
    <n v="3125332.9831669591"/>
    <n v="1252525.3867303983"/>
    <n v="12298122.287633175"/>
    <n v="5197500.3020943152"/>
    <n v="2237986.9942721287"/>
    <n v="7.0447951431157882E-2"/>
    <n v="0.26523458030613584"/>
    <n v="5.0521054913172235E-2"/>
    <n v="7.9560405830903957E-2"/>
    <n v="3.1885059485982109E-2"/>
    <n v="0.31306859314897861"/>
    <n v="0.13231077634545257"/>
    <n v="5.6971578538216688E-2"/>
    <n v="39282516.856556483"/>
    <n v="6.3993668358797379E-4"/>
    <n v="352559.65418771631"/>
    <n v="39650503.50677833"/>
    <n v="-9.2807560478756334E-3"/>
    <n v="1.048880267641364"/>
    <n v="4.8880267641363995E-2"/>
  </r>
  <r>
    <x v="66"/>
    <x v="3"/>
    <n v="199266.50556134552"/>
    <n v="2213767.0842664731"/>
    <n v="3178540.389136781"/>
    <n v="2682843.7985907048"/>
    <n v="10855432.618954109"/>
    <n v="582806.66960120166"/>
    <n v="21495226.148858078"/>
    <n v="6418922.5406665476"/>
    <n v="4.1839149697283267E-3"/>
    <n v="4.6481535957395972E-2"/>
    <n v="6.6738475081560417E-2"/>
    <n v="5.6330542349531144E-2"/>
    <n v="0.2279269509412708"/>
    <n v="1.2236946407690661E-2"/>
    <n v="0.4513262186665698"/>
    <n v="0.13477541562625275"/>
    <n v="47626805.755635247"/>
    <n v="2.4812146881993602E-3"/>
    <n v="777509.07513372716"/>
    <n v="47887510.45463594"/>
    <n v="-5.4441063343157216E-3"/>
    <n v="1.0554147099965772"/>
    <n v="5.5414709996577161E-2"/>
  </r>
  <r>
    <x v="66"/>
    <x v="4"/>
    <n v="998393.59709069389"/>
    <n v="5059275.0660545155"/>
    <n v="17340172.504731171"/>
    <n v="8566540.5974578857"/>
    <n v="12936820.701582255"/>
    <n v="2513189.1558465241"/>
    <n v="3147481.153356032"/>
    <n v="942805.32345061621"/>
    <n v="1.9384522609006173E-2"/>
    <n v="9.8229427941940367E-2"/>
    <n v="0.33667179651543233"/>
    <n v="0.16632548563640973"/>
    <n v="0.25117758578303467"/>
    <n v="4.879535701568672E-2"/>
    <n v="6.1110587804689691E-2"/>
    <n v="1.8305236693800308E-2"/>
    <n v="51504678.099569693"/>
    <n v="5.3890508362583695E-4"/>
    <n v="173662.44002902773"/>
    <n v="52060474.278621867"/>
    <n v="-1.0675972256372748E-2"/>
    <n v="1.0323916921208041"/>
    <n v="3.2391692120804061E-2"/>
  </r>
  <r>
    <x v="67"/>
    <x v="0"/>
    <n v="1735535.868616147"/>
    <n v="11595260.022380251"/>
    <n v="2266039.7243715506"/>
    <n v="449285.35612590192"/>
    <n v="11010181.614999397"/>
    <n v="13486312.787266543"/>
    <n v="3047589.8481255597"/>
    <n v="1152420.5056637574"/>
    <n v="3.8789316460422565E-2"/>
    <n v="0.25915466144046101"/>
    <n v="5.0646105084894366E-2"/>
    <n v="1.0041550955496697E-2"/>
    <n v="0.24607812876346599"/>
    <n v="0.30141978857898577"/>
    <n v="6.811379078830157E-2"/>
    <n v="2.5756657927971903E-2"/>
    <n v="44742625.727549113"/>
    <n v="-4.4923480157614826E-3"/>
    <n v="283528.2277842373"/>
    <n v="45409960.291203432"/>
    <n v="-1.4695775098125132E-2"/>
    <n v="1.0544458733378017"/>
    <n v="5.4445873337801709E-2"/>
  </r>
  <r>
    <x v="67"/>
    <x v="1"/>
    <n v="208781.58984624763"/>
    <n v="2998540.1393637285"/>
    <n v="12164152.39015927"/>
    <n v="6182874.3709708508"/>
    <n v="8415151.8009744547"/>
    <n v="1525297.1817013109"/>
    <n v="14155681.991847679"/>
    <n v="4670725.4846604904"/>
    <n v="4.1489783492996909E-3"/>
    <n v="5.9588003553799847E-2"/>
    <n v="0.24173014939449153"/>
    <n v="0.12286817013171168"/>
    <n v="0.1672287420266563"/>
    <n v="3.0311221347567079E-2"/>
    <n v="0.28130649904045218"/>
    <n v="9.2818236156021722E-2"/>
    <n v="50321204.94952403"/>
    <n v="3.5736933354187745E-4"/>
    <n v="481404.13881935226"/>
    <n v="50862356.039202951"/>
    <n v="-1.0639520695066115E-2"/>
    <n v="1.0360218583215026"/>
    <n v="3.602185832150262E-2"/>
  </r>
  <r>
    <x v="67"/>
    <x v="2"/>
    <n v="2751802.1848360137"/>
    <n v="10354763.864776554"/>
    <n v="2002318.8950571246"/>
    <n v="3153994.0305886916"/>
    <n v="1231170.5559802195"/>
    <n v="12337975.715930853"/>
    <n v="5203162.6219033804"/>
    <n v="2237771.5721720774"/>
    <n v="7.0068622889316548E-2"/>
    <n v="0.26366141009230543"/>
    <n v="5.0984670458887452E-2"/>
    <n v="8.0309558420400842E-2"/>
    <n v="3.1349064941798857E-2"/>
    <n v="0.31415956147611757"/>
    <n v="0.13248715390770777"/>
    <n v="5.6979957813465515E-2"/>
    <n v="39272959.441244915"/>
    <n v="-2.4329946440212108E-4"/>
    <n v="349943.02980454045"/>
    <n v="39650503.50677833"/>
    <n v="-9.5217975093020591E-3"/>
    <n v="1.048625075634025"/>
    <n v="4.8625075634024961E-2"/>
  </r>
  <r>
    <x v="67"/>
    <x v="3"/>
    <n v="198145.33030061395"/>
    <n v="2200101.2844710103"/>
    <n v="3206928.4027791973"/>
    <n v="2707446.9732766203"/>
    <n v="10670353.794402003"/>
    <n v="584695.31920763117"/>
    <n v="21518643.722258501"/>
    <n v="6418304.6739062322"/>
    <n v="4.171074989835542E-3"/>
    <n v="4.631341767600388E-2"/>
    <n v="6.7507716859800782E-2"/>
    <n v="5.6993340894822268E-2"/>
    <n v="0.22461718263561353"/>
    <n v="1.2308178138343452E-2"/>
    <n v="0.45298002485812766"/>
    <n v="0.13510906394745301"/>
    <n v="47504619.500601806"/>
    <n v="-2.5654933832925317E-3"/>
    <n v="792970.66245621117"/>
    <n v="47887510.45463594"/>
    <n v="-7.9956328988296244E-3"/>
    <n v="1.0527070505414513"/>
    <n v="5.2707050541451306E-2"/>
  </r>
  <r>
    <x v="67"/>
    <x v="4"/>
    <n v="992776.12415725971"/>
    <n v="5028043.6683820793"/>
    <n v="17495040.146277752"/>
    <n v="8645100.5549492445"/>
    <n v="12716255.418471422"/>
    <n v="2521333.4238476437"/>
    <n v="3150910.1180212437"/>
    <n v="942714.57176026364"/>
    <n v="1.9280136116578452E-2"/>
    <n v="9.7646754356424309E-2"/>
    <n v="0.33976114773264726"/>
    <n v="0.16789154310335408"/>
    <n v="0.24695510840314208"/>
    <n v="4.8965371370435058E-2"/>
    <n v="6.1192019518119291E-2"/>
    <n v="1.8307919399299283E-2"/>
    <n v="51492174.025866918"/>
    <n v="-2.4277549465704572E-4"/>
    <n v="56510.623438231611"/>
    <n v="52060474.278621867"/>
    <n v="-1.0916155886584308E-2"/>
    <n v="1.0321410527170696"/>
    <n v="3.2141052717069574E-2"/>
  </r>
  <r>
    <x v="68"/>
    <x v="0"/>
    <n v="1160885.0990528248"/>
    <n v="11446967.389000956"/>
    <n v="2267878.1889248844"/>
    <n v="447345.02359642368"/>
    <n v="11117638.635224724"/>
    <n v="13477588.001125451"/>
    <n v="3084153.5210858174"/>
    <n v="1152414.972008907"/>
    <n v="2.6291212661946298E-2"/>
    <n v="0.2592458583576786"/>
    <n v="5.1361902917922267E-2"/>
    <n v="1.0131272387106226E-2"/>
    <n v="0.25178736629133269"/>
    <n v="0.30523445653389425"/>
    <n v="6.9848545882031321E-2"/>
    <n v="2.6099384968088363E-2"/>
    <n v="44154870.830019988"/>
    <n v="-1.3136352370290828E-2"/>
    <n v="203232.02051834395"/>
    <n v="45409960.291203432"/>
    <n v="-2.7639078588372442E-2"/>
    <n v="1.0405943007902372"/>
    <n v="4.0594300790237181E-2"/>
  </r>
  <r>
    <x v="68"/>
    <x v="1"/>
    <n v="139652.2198082403"/>
    <n v="2960191.5889473069"/>
    <n v="12174021.309379943"/>
    <n v="6156172.3382780468"/>
    <n v="8497281.8846457917"/>
    <n v="1524310.4114905146"/>
    <n v="14325515.779421709"/>
    <n v="4670703.056924602"/>
    <n v="2.7682492656184057E-3"/>
    <n v="5.8678252328858697E-2"/>
    <n v="0.24131893925917608"/>
    <n v="0.1220304237043927"/>
    <n v="0.1684369526615668"/>
    <n v="3.021556823784996E-2"/>
    <n v="0.28396683268223322"/>
    <n v="9.2584781860304124E-2"/>
    <n v="50447848.588896155"/>
    <n v="2.5167052239539653E-3"/>
    <n v="44751.708143691452"/>
    <n v="50862356.039202951"/>
    <n v="-8.1495920084257885E-3"/>
    <n v="1.0386292199444707"/>
    <n v="3.8629219944470661E-2"/>
  </r>
  <r>
    <x v="68"/>
    <x v="2"/>
    <n v="1840656.9461824689"/>
    <n v="10222336.028008362"/>
    <n v="2003943.3998146721"/>
    <n v="3140372.8494576146"/>
    <n v="1243186.5175656816"/>
    <n v="12329993.830797866"/>
    <n v="5265587.9304085011"/>
    <n v="2237760.8269142015"/>
    <n v="4.8079216361672658E-2"/>
    <n v="0.26701439756695089"/>
    <n v="5.2344370033786995E-2"/>
    <n v="8.2028683290790369E-2"/>
    <n v="3.2472880772227E-2"/>
    <n v="0.32206785862978093"/>
    <n v="0.13754075244851496"/>
    <n v="5.845184089627626E-2"/>
    <n v="38283838.329149365"/>
    <n v="-2.5185805352289373E-2"/>
    <n v="61767.121324926171"/>
    <n v="39650503.50677833"/>
    <n v="-3.4467788722918238E-2"/>
    <n v="1.0222146085915766"/>
    <n v="2.2214608591576646E-2"/>
  </r>
  <r>
    <x v="68"/>
    <x v="3"/>
    <n v="132537.71676657748"/>
    <n v="2171964.0273033697"/>
    <n v="3209530.2213308224"/>
    <n v="2695754.298760396"/>
    <n v="10774494.167702876"/>
    <n v="584317.0585445239"/>
    <n v="21776815.159629866"/>
    <n v="6418273.8547021169"/>
    <n v="2.7748636352309844E-3"/>
    <n v="4.5473123752451605E-2"/>
    <n v="6.7196032304003089E-2"/>
    <n v="5.6439410272338217E-2"/>
    <n v="0.22557919951663502"/>
    <n v="1.2233499993484179E-2"/>
    <n v="0.45592827424383409"/>
    <n v="0.13437559628202281"/>
    <n v="47763686.504740551"/>
    <n v="5.4535118239493197E-3"/>
    <n v="101615.39293356246"/>
    <n v="47887510.45463594"/>
    <n v="-2.5857253534340313E-3"/>
    <n v="1.058448000888734"/>
    <n v="5.8448000888734031E-2"/>
  </r>
  <r>
    <x v="68"/>
    <x v="4"/>
    <n v="664059.458562813"/>
    <n v="4963739.6480417559"/>
    <n v="17509234.077135254"/>
    <n v="8607764.8848708328"/>
    <n v="12840363.354514144"/>
    <n v="2519702.2815732169"/>
    <n v="3188713.3831664389"/>
    <n v="942710.04506446375"/>
    <n v="1.2960725605271861E-2"/>
    <n v="9.687937838203782E-2"/>
    <n v="0.34173502915441134"/>
    <n v="0.16800133980314766"/>
    <n v="0.25061073065658979"/>
    <n v="4.9178081054859185E-2"/>
    <n v="6.2235449943778089E-2"/>
    <n v="1.8399265399904358E-2"/>
    <n v="51236287.132928915"/>
    <n v="-4.9694326910621218E-3"/>
    <n v="45784.848818646045"/>
    <n v="52060474.278621867"/>
    <n v="-1.5831341475722908E-2"/>
    <n v="1.0270118972279101"/>
    <n v="2.7011897227910087E-2"/>
  </r>
  <r>
    <x v="69"/>
    <x v="0"/>
    <n v="1747119.4285423274"/>
    <n v="11492601.760930255"/>
    <n v="2268594.8153406866"/>
    <n v="447910.55222967901"/>
    <n v="11028012.562257048"/>
    <n v="13402557.281261425"/>
    <n v="3061981.5092082559"/>
    <n v="1152523.1844983362"/>
    <n v="3.9171938613397551E-2"/>
    <n v="0.25767413682932316"/>
    <n v="5.0863870776905157E-2"/>
    <n v="1.0042544527635826E-2"/>
    <n v="0.24725764252815322"/>
    <n v="0.30049700238417199"/>
    <n v="6.8652291168289942E-2"/>
    <n v="2.5840573172123314E-2"/>
    <n v="44601301.094268009"/>
    <n v="1.0110555321667982E-2"/>
    <n v="269722.76327448827"/>
    <n v="45409960.291203432"/>
    <n v="-1.7807969699812128E-2"/>
    <n v="1.0511152870357894"/>
    <n v="5.1115287035789381E-2"/>
  </r>
  <r>
    <x v="69"/>
    <x v="1"/>
    <n v="210175.06957847328"/>
    <n v="2971992.6607387583"/>
    <n v="12177868.176155875"/>
    <n v="6163954.9032891896"/>
    <n v="8428780.1073162761"/>
    <n v="1515824.4637481729"/>
    <n v="14222529.49685115"/>
    <n v="4671141.6388742039"/>
    <n v="4.1732647101852937E-3"/>
    <n v="5.9012289682434792E-2"/>
    <n v="0.24180540349893684"/>
    <n v="0.12239232523943974"/>
    <n v="0.16736300191227629"/>
    <n v="3.0098416306382502E-2"/>
    <n v="0.28240447621984538"/>
    <n v="9.2750822430499313E-2"/>
    <n v="50362266.516552091"/>
    <n v="-1.6964464241375357E-3"/>
    <n v="67509.837449309605"/>
    <n v="50862356.039202951"/>
    <n v="-9.8322130863424517E-3"/>
    <n v="1.0368672411182911"/>
    <n v="3.6867241118291094E-2"/>
  </r>
  <r>
    <x v="69"/>
    <x v="2"/>
    <n v="2770168.6537113925"/>
    <n v="10263088.296136308"/>
    <n v="2004576.6255245414"/>
    <n v="3144342.8740958413"/>
    <n v="1233164.4320139219"/>
    <n v="12261351.851760779"/>
    <n v="5227733.5637768889"/>
    <n v="2237970.9540608535"/>
    <n v="7.0771563528468404E-2"/>
    <n v="0.26219876698668465"/>
    <n v="5.1212413298707835E-2"/>
    <n v="8.0330871252629818E-2"/>
    <n v="3.1504570966968057E-2"/>
    <n v="0.31324989558278277"/>
    <n v="0.13355680619772406"/>
    <n v="5.7175112186034396E-2"/>
    <n v="39142397.251080528"/>
    <n v="2.2426145324029711E-2"/>
    <n v="394892.97600360337"/>
    <n v="39650503.50677833"/>
    <n v="-1.2814623037786644E-2"/>
    <n v="1.0451389419561976"/>
    <n v="4.5138941956197609E-2"/>
  </r>
  <r>
    <x v="69"/>
    <x v="3"/>
    <n v="199467.81999911848"/>
    <n v="2180622.7585525089"/>
    <n v="3210544.4002008126"/>
    <n v="2699162.2415422644"/>
    <n v="10687634.391796442"/>
    <n v="581064.12266847806"/>
    <n v="21620261.407984983"/>
    <n v="6418876.534646864"/>
    <n v="4.1907087514282092E-3"/>
    <n v="4.5813680010489445E-2"/>
    <n v="6.7451764975572676E-2"/>
    <n v="5.6707908208981972E-2"/>
    <n v="0.22454129682654772"/>
    <n v="1.2207836351841148E-2"/>
    <n v="0.45422975340588101"/>
    <n v="0.13485705146925789"/>
    <n v="47597633.677391469"/>
    <n v="-3.4765496447306445E-3"/>
    <n v="95493.352525139067"/>
    <n v="47887510.45463594"/>
    <n v="-6.0532855956058236E-3"/>
    <n v="1.0547682538672785"/>
    <n v="5.476825386727846E-2"/>
  </r>
  <r>
    <x v="69"/>
    <x v="4"/>
    <n v="999402.25153117918"/>
    <n v="4983528.0455763377"/>
    <n v="17514766.816821806"/>
    <n v="8618646.726076059"/>
    <n v="12736849.345766198"/>
    <n v="2505674.9143607989"/>
    <n v="3165789.6893482357"/>
    <n v="942798.56612958713"/>
    <n v="1.9418139583699076E-2"/>
    <n v="9.68287224288501E-2"/>
    <n v="0.34030760517490799"/>
    <n v="0.16745818302202892"/>
    <n v="0.24747384556489391"/>
    <n v="4.8684646411278648E-2"/>
    <n v="6.1510513895897033E-2"/>
    <n v="1.8318343918444252E-2"/>
    <n v="51467456.355610207"/>
    <n v="4.5118262000823604E-3"/>
    <n v="99179.652790025561"/>
    <n v="52060474.278621867"/>
    <n v="-1.1390943536893164E-2"/>
    <n v="1.0316455964136191"/>
    <n v="3.1645596413619081E-2"/>
  </r>
  <r>
    <x v="70"/>
    <x v="0"/>
    <n v="1750372.1433110093"/>
    <n v="11481562.73692099"/>
    <n v="2256993.2525976403"/>
    <n v="446191.64738067624"/>
    <n v="11082853.542219114"/>
    <n v="13440793.62846514"/>
    <n v="3100799.7430051356"/>
    <n v="1152360.0854709696"/>
    <n v="3.9147768154751079E-2"/>
    <n v="0.25678971057490613"/>
    <n v="5.0478550471212948E-2"/>
    <n v="9.9792534010531963E-3"/>
    <n v="0.24787242108592275"/>
    <n v="0.30060868758325343"/>
    <n v="6.9350617751409271E-2"/>
    <n v="2.5772990977491247E-2"/>
    <n v="44711926.779370673"/>
    <n v="2.4803241696660086E-3"/>
    <n v="270681.64997035876"/>
    <n v="45409960.291203432"/>
    <n v="-1.5371815067805246E-2"/>
    <n v="1.0537223936873297"/>
    <n v="5.3722393687329673E-2"/>
  </r>
  <r>
    <x v="70"/>
    <x v="1"/>
    <n v="210566.36483949446"/>
    <n v="2969137.9635152989"/>
    <n v="12115590.725477226"/>
    <n v="6140300.0643496839"/>
    <n v="8470695.4169299044"/>
    <n v="1520148.9810234541"/>
    <n v="14402835.443680508"/>
    <n v="4670480.6034449488"/>
    <n v="4.1696511694144772E-3"/>
    <n v="5.87950957464713E-2"/>
    <n v="0.23991384889576647"/>
    <n v="0.12159068882339032"/>
    <n v="0.16773735481390109"/>
    <n v="3.0102105724436216E-2"/>
    <n v="0.28520604274288469"/>
    <n v="9.248521208373546E-2"/>
    <n v="50499755.563260518"/>
    <n v="2.7300011738598013E-3"/>
    <n v="63397.614034887083"/>
    <n v="50862356.039202951"/>
    <n v="-7.1290538657500045E-3"/>
    <n v="1.0396978899036808"/>
    <n v="3.9697889903680839E-2"/>
  </r>
  <r>
    <x v="70"/>
    <x v="2"/>
    <n v="2775326.0392595488"/>
    <n v="10253230.260465447"/>
    <n v="1994325.2481798504"/>
    <n v="3132276.1206194931"/>
    <n v="1239296.810402523"/>
    <n v="12296332.4376857"/>
    <n v="5294008.0932265967"/>
    <n v="2237654.2481665239"/>
    <n v="7.0758611248456837E-2"/>
    <n v="0.2614122895033808"/>
    <n v="5.0846525036240285E-2"/>
    <n v="7.9859268859406196E-2"/>
    <n v="3.1596619636127657E-2"/>
    <n v="0.31350241176424998"/>
    <n v="0.13497392930264387"/>
    <n v="5.7050344649494239E-2"/>
    <n v="39222449.258005686"/>
    <n v="2.0451482930813176E-3"/>
    <n v="385306.30654016742"/>
    <n v="39650503.50677833"/>
    <n v="-1.0795682549137537E-2"/>
    <n v="1.047276406079372"/>
    <n v="4.7276406079372002E-2"/>
  </r>
  <r>
    <x v="70"/>
    <x v="3"/>
    <n v="199839.18094524983"/>
    <n v="2178528.198287779"/>
    <n v="3194125.7202116"/>
    <n v="2688803.916554973"/>
    <n v="10740782.712059366"/>
    <n v="582721.84880802885"/>
    <n v="21894352.012242686"/>
    <n v="6417968.1689552497"/>
    <n v="4.1722586579349278E-3"/>
    <n v="4.548348874263948E-2"/>
    <n v="6.6687216328897098E-2"/>
    <n v="5.6137066651655979E-2"/>
    <n v="0.22424693421689434"/>
    <n v="1.2166114109140806E-2"/>
    <n v="0.45711206036208446"/>
    <n v="0.13399486093075291"/>
    <n v="47897121.758064933"/>
    <n v="6.2920791966958288E-3"/>
    <n v="94772.137837365735"/>
    <n v="47897121.758064933"/>
    <n v="0"/>
    <n v="1.061404939254772"/>
    <n v="6.1404939254771973E-2"/>
  </r>
  <r>
    <x v="70"/>
    <x v="4"/>
    <n v="1001262.8973521244"/>
    <n v="4978741.2021016963"/>
    <n v="17425196.539758176"/>
    <n v="8585571.7436369359"/>
    <n v="12800188.165504362"/>
    <n v="2512823.3901325897"/>
    <n v="3205923.9501017062"/>
    <n v="942665.14622861973"/>
    <n v="1.9459994521041839E-2"/>
    <n v="9.6764073422478253E-2"/>
    <n v="0.33866652813014259"/>
    <n v="0.16686444642363429"/>
    <n v="0.24877741123510233"/>
    <n v="4.8837852210086415E-2"/>
    <n v="6.2308573171782719E-2"/>
    <n v="1.8321120885731502E-2"/>
    <n v="51452373.034816213"/>
    <n v="-2.9306520784273446E-4"/>
    <n v="100420.66279633281"/>
    <n v="52060474.278621867"/>
    <n v="-1.1680670455500735E-2"/>
    <n v="1.0313432569824861"/>
    <n v="3.1343256982486078E-2"/>
  </r>
  <r>
    <x v="71"/>
    <x v="0"/>
    <n v="1738917.2143208263"/>
    <n v="11425649.814175794"/>
    <n v="2263245.0034213881"/>
    <n v="445585.71555300156"/>
    <n v="11208298.821893178"/>
    <n v="13427486.772869701"/>
    <n v="3087284.8291391442"/>
    <n v="1152239.7261468375"/>
    <n v="3.8859607260687032E-2"/>
    <n v="0.25532915587958332"/>
    <n v="5.057676768242117E-2"/>
    <n v="9.9575102050644335E-3"/>
    <n v="0.25047201022120197"/>
    <n v="0.30006423433767793"/>
    <n v="6.8991597169898444E-2"/>
    <n v="2.5749117243465673E-2"/>
    <n v="44748707.897519872"/>
    <n v="8.2262431522339978E-4"/>
    <n v="262637.7315723041"/>
    <n v="45409960.291203432"/>
    <n v="-1.456183598142574E-2"/>
    <n v="1.0545892113498723"/>
    <n v="5.4589211349872269E-2"/>
  </r>
  <r>
    <x v="71"/>
    <x v="1"/>
    <n v="209188.35915871689"/>
    <n v="2954678.8532549841"/>
    <n v="12149150.265015511"/>
    <n v="6131961.4877261547"/>
    <n v="8566574.0416507553"/>
    <n v="1518643.9803863491"/>
    <n v="14340060.322234344"/>
    <n v="4669992.7907413589"/>
    <n v="4.1390447958630262E-3"/>
    <n v="5.8461896159970765E-2"/>
    <n v="0.2403856380001389"/>
    <n v="0.12132827747335881"/>
    <n v="0.16950003264076149"/>
    <n v="3.0048208653033471E-2"/>
    <n v="0.28373544439952475"/>
    <n v="9.2401457877348714E-2"/>
    <n v="50540250.100168176"/>
    <n v="8.0187589931857975E-4"/>
    <n v="75332.24127156756"/>
    <n v="50862356.039202951"/>
    <n v="-6.3328945829113133E-3"/>
    <n v="1.040531598584167"/>
    <n v="4.0531598584166995E-2"/>
  </r>
  <r>
    <x v="71"/>
    <x v="2"/>
    <n v="2757163.5228907792"/>
    <n v="10203299.072126545"/>
    <n v="1999849.422653469"/>
    <n v="3128022.4645824726"/>
    <n v="1253324.2388430319"/>
    <n v="12284158.638680611"/>
    <n v="5270934.0254648151"/>
    <n v="2237420.5342811281"/>
    <n v="7.0454116892027907E-2"/>
    <n v="0.26072607574549006"/>
    <n v="5.1102382510253265E-2"/>
    <n v="7.9930718120599792E-2"/>
    <n v="3.2026338551903441E-2"/>
    <n v="0.31389851978833916"/>
    <n v="0.13468878391765091"/>
    <n v="5.717306447373547E-2"/>
    <n v="39134171.919522852"/>
    <n v="-2.2506839871764541E-3"/>
    <n v="381741.91941882792"/>
    <n v="39650503.50677833"/>
    <n v="-1.3022068866470006E-2"/>
    <n v="1.0449193178420615"/>
    <n v="4.491931784206149E-2"/>
  </r>
  <r>
    <x v="71"/>
    <x v="3"/>
    <n v="198531.37698142874"/>
    <n v="2167919.2000494641"/>
    <n v="3202973.2779433322"/>
    <n v="2685152.4993198426"/>
    <n v="10862356.13952549"/>
    <n v="582144.93380518444"/>
    <n v="21798924.926935211"/>
    <n v="6417297.8382826978"/>
    <n v="4.1433816793885886E-3"/>
    <n v="4.5244821410370652E-2"/>
    <n v="6.6846566024891071E-2"/>
    <n v="5.6039563323469224E-2"/>
    <n v="0.22669911480901159"/>
    <n v="1.2149458136800788E-2"/>
    <n v="0.45494705948208641"/>
    <n v="0.13393003513398175"/>
    <n v="47915300.192842647"/>
    <n v="3.7953083839851863E-4"/>
    <n v="137475.02497692144"/>
    <n v="47915300.192842647"/>
    <n v="0"/>
    <n v="1.0618077751612476"/>
    <n v="6.180777516124758E-2"/>
  </r>
  <r>
    <x v="71"/>
    <x v="4"/>
    <n v="994710.35055028962"/>
    <n v="4954495.7244973043"/>
    <n v="17473463.40395727"/>
    <n v="8573912.4685052894"/>
    <n v="12945071.717216518"/>
    <n v="2510335.6071256008"/>
    <n v="3191950.8497283971"/>
    <n v="942566.68868803547"/>
    <n v="1.9282374637398098E-2"/>
    <n v="9.6042473717392163E-2"/>
    <n v="0.33872158601906027"/>
    <n v="0.16620455616503546"/>
    <n v="0.25093910244451167"/>
    <n v="4.8662639948822785E-2"/>
    <n v="6.1875692833169578E-2"/>
    <n v="1.8271574234609931E-2"/>
    <n v="51586506.810268708"/>
    <n v="2.606950224856111E-3"/>
    <n v="98862.400946059075"/>
    <n v="52060474.278621867"/>
    <n v="-9.1041711571150617E-3"/>
    <n v="1.0340319175181802"/>
    <n v="3.4031917518180244E-2"/>
  </r>
  <r>
    <x v="72"/>
    <x v="0"/>
    <n v="1738208.6403722549"/>
    <n v="11334218.078751143"/>
    <n v="2291963.5842593596"/>
    <n v="445547.14676278125"/>
    <n v="11323491.979205137"/>
    <n v="13459743.804900398"/>
    <n v="3092864.9793143072"/>
    <n v="1152522.4078742205"/>
    <n v="3.8765933078171312E-2"/>
    <n v="0.25277836580087892"/>
    <n v="5.111590453604916E-2"/>
    <n v="9.9366960176179801E-3"/>
    <n v="0.25253914983592934"/>
    <n v="0.30018233454319693"/>
    <n v="6.8977793587679331E-2"/>
    <n v="2.5703822600477075E-2"/>
    <n v="44838560.621439599"/>
    <n v="2.0079400756218674E-3"/>
    <n v="224853.84786873547"/>
    <n v="45409960.291203432"/>
    <n v="-1.2583135199845609E-2"/>
    <n v="1.0567067632906602"/>
    <n v="5.6706763290660156E-2"/>
  </r>
  <r>
    <x v="72"/>
    <x v="1"/>
    <n v="209103.11909068862"/>
    <n v="2931034.5599701996"/>
    <n v="12303312.25519822"/>
    <n v="6131430.7204057407"/>
    <n v="8654616.9040766656"/>
    <n v="1522292.2392412771"/>
    <n v="14365979.43710308"/>
    <n v="4671138.4912401317"/>
    <n v="4.1171021085437088E-3"/>
    <n v="5.7710131821774202E-2"/>
    <n v="0.24224408056763352"/>
    <n v="0.12072381539380037"/>
    <n v="0.17040368244798104"/>
    <n v="2.9972927306176539E-2"/>
    <n v="0.28285663307652897"/>
    <n v="9.1971627277561765E-2"/>
    <n v="50788907.726325996"/>
    <n v="4.9199919997426527E-3"/>
    <n v="82064.274630880012"/>
    <n v="50862356.039202951"/>
    <n v="-1.4440603738517981E-3"/>
    <n v="1.0456510057246806"/>
    <n v="4.5651005724680616E-2"/>
  </r>
  <r>
    <x v="72"/>
    <x v="2"/>
    <n v="2756040.0339585966"/>
    <n v="10121648.981637705"/>
    <n v="2025225.7461276939"/>
    <n v="3127751.7107453775"/>
    <n v="1266205.2637427191"/>
    <n v="12313669.038160484"/>
    <n v="5280461.0386991818"/>
    <n v="2237969.4460111791"/>
    <n v="7.043476854298443E-2"/>
    <n v="0.25867403757230611"/>
    <n v="5.1757704865741445E-2"/>
    <n v="7.9934422247795192E-2"/>
    <n v="3.2359789255864919E-2"/>
    <n v="0.31469442313288865"/>
    <n v="0.13495016272561569"/>
    <n v="5.719469165680361E-2"/>
    <n v="39128971.259082936"/>
    <n v="-1.3289307489655871E-4"/>
    <n v="367296.62651243899"/>
    <n v="39650503.50677833"/>
    <n v="-1.3153231398593385E-2"/>
    <n v="1.0447804553008946"/>
    <n v="4.4780455300894584E-2"/>
  </r>
  <r>
    <x v="72"/>
    <x v="3"/>
    <n v="198450.47942026565"/>
    <n v="2150570.8112974288"/>
    <n v="3243616.1808837666"/>
    <n v="2684920.0792043833"/>
    <n v="10973993.875050062"/>
    <n v="583543.42840762972"/>
    <n v="21838325.656534664"/>
    <n v="6418872.2093071397"/>
    <n v="4.1264507927546139E-3"/>
    <n v="4.4717577176318871E-2"/>
    <n v="6.7445654956844028E-2"/>
    <n v="5.5828489916887082E-2"/>
    <n v="0.22818612410346373"/>
    <n v="1.2133824265851127E-2"/>
    <n v="0.45409200562827373"/>
    <n v="0.13346987315960676"/>
    <n v="48092292.720105343"/>
    <n v="3.6938624312142661E-3"/>
    <n v="162207.86695175711"/>
    <n v="48092292.720105343"/>
    <n v="0"/>
    <n v="1.0657299470110868"/>
    <n v="6.5729947011086809E-2"/>
  </r>
  <r>
    <x v="72"/>
    <x v="4"/>
    <n v="994305.02599833871"/>
    <n v="4914848.2515209522"/>
    <n v="17695186.226951372"/>
    <n v="8573170.331987394"/>
    <n v="13078114.537222637"/>
    <n v="2516366.2201104867"/>
    <n v="3197720.179764003"/>
    <n v="942797.93082774454"/>
    <n v="1.9153476701741258E-2"/>
    <n v="9.4675606596257525E-2"/>
    <n v="0.34086555761959125"/>
    <n v="0.16514652337084162"/>
    <n v="0.25192607453622179"/>
    <n v="4.8473215471823886E-2"/>
    <n v="6.1598259447901087E-2"/>
    <n v="1.8161286255621564E-2"/>
    <n v="51912508.704382926"/>
    <n v="6.3195186933906787E-3"/>
    <n v="115195.55447068525"/>
    <n v="52060474.278621867"/>
    <n v="-2.8421864435395992E-3"/>
    <n v="1.040566501550499"/>
    <n v="4.0566501550499012E-2"/>
  </r>
  <r>
    <x v="73"/>
    <x v="0"/>
    <n v="1737990.7395770012"/>
    <n v="11236742.343902681"/>
    <n v="2305641.4402450402"/>
    <n v="442287.04865093116"/>
    <n v="11139367.525285754"/>
    <n v="13830775.065513304"/>
    <n v="3158966.8266306124"/>
    <n v="1152609.2748398113"/>
    <n v="3.86182573642136E-2"/>
    <n v="0.24968108165973615"/>
    <n v="5.1231489616941191E-2"/>
    <n v="9.8276444659407113E-3"/>
    <n v="0.24751740741193359"/>
    <n v="0.30732064266150072"/>
    <n v="7.0192430337992148E-2"/>
    <n v="2.5611046481741829E-2"/>
    <n v="45004380.264645137"/>
    <n v="3.6981482212489125E-3"/>
    <n v="240450.15191179171"/>
    <n v="45409960.291203432"/>
    <n v="-8.9315212776537398E-3"/>
    <n v="1.060614621527705"/>
    <n v="6.0614621527705026E-2"/>
  </r>
  <r>
    <x v="73"/>
    <x v="1"/>
    <n v="209076.90604877778"/>
    <n v="2905827.2853603205"/>
    <n v="12376735.294870049"/>
    <n v="6086566.6339453757"/>
    <n v="8513889.4134517778"/>
    <n v="1564255.7429107374"/>
    <n v="14673014.430758413"/>
    <n v="4671490.5604266534"/>
    <n v="4.0994783489722575E-3"/>
    <n v="5.697604899227033E-2"/>
    <n v="0.24267700977191278"/>
    <n v="0.11934244009529565"/>
    <n v="0.16693620532076794"/>
    <n v="3.0671166278029818E-2"/>
    <n v="0.2877013349289671"/>
    <n v="9.1596316263784186E-2"/>
    <n v="51000856.267772101"/>
    <n v="4.1731265926839949E-3"/>
    <n v="143465.88604324285"/>
    <n v="51000856.267772101"/>
    <n v="0"/>
    <n v="1.0500146397433372"/>
    <n v="5.0014639743337197E-2"/>
  </r>
  <r>
    <x v="73"/>
    <x v="2"/>
    <n v="2755694.5384287722"/>
    <n v="10034601.497152384"/>
    <n v="2037311.7785080813"/>
    <n v="3104865.7434114516"/>
    <n v="1245616.2658289461"/>
    <n v="12653107.604913546"/>
    <n v="5393316.9931861376"/>
    <n v="2238138.1243930757"/>
    <n v="6.9830443739912665E-2"/>
    <n v="0.25428096820153234"/>
    <n v="5.162632633836358E-2"/>
    <n v="7.8678587046479204E-2"/>
    <n v="3.1564433343211996E-2"/>
    <n v="0.32063500014909746"/>
    <n v="0.13666889185727293"/>
    <n v="5.6715349324129756E-2"/>
    <n v="39462652.545822397"/>
    <n v="8.5277296080715215E-3"/>
    <n v="350921.36390741525"/>
    <n v="39650503.50677833"/>
    <n v="-4.7376689913614656E-3"/>
    <n v="1.0536900605234985"/>
    <n v="5.3690060523498451E-2"/>
  </r>
  <r>
    <x v="73"/>
    <x v="3"/>
    <n v="198425.60178689082"/>
    <n v="2132075.6254170835"/>
    <n v="3262973.2576277619"/>
    <n v="2665274.3403767864"/>
    <n v="10795552.398404084"/>
    <n v="599629.38494609157"/>
    <n v="22305062.380525779"/>
    <n v="6419356.0072337808"/>
    <n v="4.1015372765612901E-3"/>
    <n v="4.4070863715901937E-2"/>
    <n v="6.744697422138328E-2"/>
    <n v="5.5092296361325219E-2"/>
    <n v="0.22314842532608248"/>
    <n v="1.239458140648258E-2"/>
    <n v="0.46105464207187519"/>
    <n v="0.13269067962038789"/>
    <n v="48378348.996318266"/>
    <n v="5.9480690155022543E-3"/>
    <n v="165092.51614306611"/>
    <n v="48378348.996318266"/>
    <n v="0"/>
    <n v="1.0720689822877962"/>
    <n v="7.2068982287796235E-2"/>
  </r>
  <r>
    <x v="73"/>
    <x v="4"/>
    <n v="994180.38051513408"/>
    <n v="4872579.9237318616"/>
    <n v="17800786.599712204"/>
    <n v="8510439.8743580412"/>
    <n v="12865459.227192532"/>
    <n v="2585732.3643955961"/>
    <n v="3266063.0309704891"/>
    <n v="942868.99061352981"/>
    <n v="1.9178561352003975E-2"/>
    <n v="9.3996094512963285E-2"/>
    <n v="0.34339188803908788"/>
    <n v="0.16417342009741268"/>
    <n v="0.24818534337055503"/>
    <n v="4.9880914733730589E-2"/>
    <n v="6.3005055668593588E-2"/>
    <n v="1.8188722225652862E-2"/>
    <n v="51838110.391489394"/>
    <n v="-1.4331480937897888E-3"/>
    <n v="221677.94767768221"/>
    <n v="52060474.278621867"/>
    <n v="-4.2712612632456346E-3"/>
    <n v="1.0390752156523404"/>
    <n v="3.90752156523404E-2"/>
  </r>
  <r>
    <x v="74"/>
    <x v="0"/>
    <n v="1738864.9833760441"/>
    <n v="7420399.9481852157"/>
    <n v="2317841.503797485"/>
    <n v="448942.5100290922"/>
    <n v="11235309.139807343"/>
    <n v="13823849.932701407"/>
    <n v="3151587.4878145428"/>
    <n v="1152828.8802477354"/>
    <n v="4.2113848436155073E-2"/>
    <n v="0.17971585013276678"/>
    <n v="5.6136173149245225E-2"/>
    <n v="1.0873010270874773E-2"/>
    <n v="0.27210974444291802"/>
    <n v="0.33480202685986188"/>
    <n v="7.6328800144916928E-2"/>
    <n v="2.7920546563261341E-2"/>
    <n v="41289624.385958865"/>
    <n v="-8.2542096054693065E-2"/>
    <n v="135142.55520947263"/>
    <n v="45409960.291203432"/>
    <n v="-9.0736390845132173E-2"/>
    <n v="0.97306926756055323"/>
    <n v="-2.693073243944677E-2"/>
  </r>
  <r>
    <x v="74"/>
    <x v="1"/>
    <n v="209182.07587763466"/>
    <n v="1918919.2007613459"/>
    <n v="12442225.511403089"/>
    <n v="6178156.2685082406"/>
    <n v="8587218.1993393674"/>
    <n v="1563472.512851676"/>
    <n v="14638738.304771634"/>
    <n v="4672380.6145087527"/>
    <n v="4.1661194284879667E-3"/>
    <n v="3.8217646184307681E-2"/>
    <n v="0.24780229003467508"/>
    <n v="0.12304561351386252"/>
    <n v="0.17102505760513023"/>
    <n v="3.1138486337178049E-2"/>
    <n v="0.29154855550690462"/>
    <n v="9.305623138945382E-2"/>
    <n v="50210292.688021742"/>
    <n v="-1.5500986406965941E-2"/>
    <n v="227654.34536870639"/>
    <n v="51000856.267772101"/>
    <n v="-1.5500986406965941E-2"/>
    <n v="1.0337383770855604"/>
    <n v="3.3738377085560378E-2"/>
  </r>
  <r>
    <x v="74"/>
    <x v="2"/>
    <n v="2757080.7074154168"/>
    <n v="6626543.0095879156"/>
    <n v="2048092.0033687609"/>
    <n v="3151587.2427243539"/>
    <n v="1256344.5621479885"/>
    <n v="12646772.135626238"/>
    <n v="5380718.2178208269"/>
    <n v="2238564.5544474982"/>
    <n v="7.6361364593889688E-2"/>
    <n v="0.18353175711950304"/>
    <n v="5.6724890123975399E-2"/>
    <n v="8.7287797504023185E-2"/>
    <n v="3.4796291928525791E-2"/>
    <n v="0.35027076842074167"/>
    <n v="0.14902682554881491"/>
    <n v="6.2000304760526426E-2"/>
    <n v="36105702.433138996"/>
    <n v="-8.5066509626676751E-2"/>
    <n v="126920.14892155264"/>
    <n v="39650503.50677833"/>
    <n v="-8.9401161653176547E-2"/>
    <n v="0.96405632484644266"/>
    <n v="-3.5943675153557342E-2"/>
  </r>
  <r>
    <x v="74"/>
    <x v="3"/>
    <n v="198525.4137985335"/>
    <n v="1407957.3399630946"/>
    <n v="3280238.9436178417"/>
    <n v="2705380.9419349553"/>
    <n v="10888532.787497472"/>
    <n v="599329.14774976694"/>
    <n v="22252957.809109617"/>
    <n v="6420579.0802433006"/>
    <n v="4.1572954382947443E-3"/>
    <n v="2.9483855566633823E-2"/>
    <n v="6.8691066478058935E-2"/>
    <n v="5.6653038185677414E-2"/>
    <n v="0.22801538010203296"/>
    <n v="1.2550475449484181E-2"/>
    <n v="0.46599635894606151"/>
    <n v="0.13445252983375627"/>
    <n v="47753501.463914588"/>
    <n v="-1.2915850692863256E-2"/>
    <n v="256310.72238745392"/>
    <n v="48378348.996318266"/>
    <n v="-1.2915850692863256E-2"/>
    <n v="1.0582222993801171"/>
    <n v="5.8222299380117137E-2"/>
  </r>
  <r>
    <x v="74"/>
    <x v="4"/>
    <n v="994680.47295694239"/>
    <n v="3217702.311489556"/>
    <n v="17894977.623524178"/>
    <n v="8638503.547187075"/>
    <n v="12976267.397137251"/>
    <n v="2584437.6762848692"/>
    <n v="3258433.5156818219"/>
    <n v="943048.6344302356"/>
    <n v="1.9693503307777055E-2"/>
    <n v="6.3706720738554712E-2"/>
    <n v="0.35429950682939071"/>
    <n v="0.17103220863986612"/>
    <n v="0.25691483029564227"/>
    <n v="5.1168825879688226E-2"/>
    <n v="6.4513150668867467E-2"/>
    <n v="1.8671253640213385E-2"/>
    <n v="50508051.178691931"/>
    <n v="-2.5657941671728596E-2"/>
    <n v="190103.4711151495"/>
    <n v="52060474.278621867"/>
    <n v="-2.9819611162617162E-2"/>
    <n v="1.0124146843765938"/>
    <n v="1.2414684376593765E-2"/>
  </r>
  <r>
    <x v="75"/>
    <x v="0"/>
    <n v="1732929.5231438857"/>
    <n v="11024457.500652963"/>
    <n v="2313433.9941972676"/>
    <n v="448193.57844863861"/>
    <n v="11240257.608626829"/>
    <n v="13873667.547715729"/>
    <n v="3171154.599163095"/>
    <n v="1152788.0512073338"/>
    <n v="3.8546478992997138E-2"/>
    <n v="0.24522290940439195"/>
    <n v="5.1458950677480172E-2"/>
    <n v="9.9694096763519729E-3"/>
    <n v="0.25002306672043212"/>
    <n v="0.30859941361818871"/>
    <n v="7.0537689217980468E-2"/>
    <n v="2.5642081692177434E-2"/>
    <n v="44956882.403155744"/>
    <n v="8.8817906961730142E-2"/>
    <n v="1418106.1751601882"/>
    <n v="45409960.291203432"/>
    <n v="-9.9775002035281564E-3"/>
    <n v="1.0594952432340652"/>
    <n v="5.9495243234065187E-2"/>
  </r>
  <r>
    <x v="75"/>
    <x v="1"/>
    <n v="208468.05155457224"/>
    <n v="2850930.3169237175"/>
    <n v="12418565.900381485"/>
    <n v="6167849.7899834886"/>
    <n v="8591000.3455159236"/>
    <n v="1569106.8673990634"/>
    <n v="14729625.143077496"/>
    <n v="4672215.1356418105"/>
    <n v="4.0710244939934914E-3"/>
    <n v="5.5673793007207324E-2"/>
    <n v="0.24251335196794344"/>
    <n v="0.12044755723023726"/>
    <n v="0.16776754314963421"/>
    <n v="3.0641973401870564E-2"/>
    <n v="0.28764438626277211"/>
    <n v="9.1240370486341593E-2"/>
    <n v="51207761.550477557"/>
    <n v="1.9865824496453754E-2"/>
    <n v="268902.08805738721"/>
    <n v="51207761.550477557"/>
    <n v="0"/>
    <n v="1.054274442259991"/>
    <n v="5.4274442259991007E-2"/>
  </r>
  <r>
    <x v="75"/>
    <x v="2"/>
    <n v="2747669.6587991277"/>
    <n v="9845027.5316113606"/>
    <n v="2044197.4380362364"/>
    <n v="3146329.7249756386"/>
    <n v="1256897.9053462003"/>
    <n v="12692347.863697192"/>
    <n v="5414125.2271170504"/>
    <n v="2238485.2725660317"/>
    <n v="6.9764225828547147E-2"/>
    <n v="0.2499684493745799"/>
    <n v="5.1902837463957067E-2"/>
    <n v="7.9886334502162953E-2"/>
    <n v="3.1913046399589272E-2"/>
    <n v="0.32226283819156237"/>
    <n v="0.13746639949931522"/>
    <n v="5.6835868740285962E-2"/>
    <n v="39385080.622148842"/>
    <n v="9.0827153829305493E-2"/>
    <n v="1258387.9380753404"/>
    <n v="39650503.50677833"/>
    <n v="-6.6940608858627338E-3"/>
    <n v="1.0516188169633853"/>
    <n v="5.1618816963385328E-2"/>
  </r>
  <r>
    <x v="75"/>
    <x v="3"/>
    <n v="197847.76503917659"/>
    <n v="2091796.3944722"/>
    <n v="3274001.3796552862"/>
    <n v="2700867.7911877893"/>
    <n v="10893328.522471774"/>
    <n v="601488.97651634156"/>
    <n v="22391118.689925719"/>
    <n v="6420351.6864928836"/>
    <n v="4.0733889523673142E-3"/>
    <n v="4.3066952624699215E-2"/>
    <n v="6.7406781407323049E-2"/>
    <n v="5.5606819820535079E-2"/>
    <n v="0.22427730760141701"/>
    <n v="1.2383756528294546E-2"/>
    <n v="0.46099957451947121"/>
    <n v="0.13218541854589255"/>
    <n v="48570801.205761172"/>
    <n v="1.7114969935014809E-2"/>
    <n v="214437.88178550542"/>
    <n v="48570801.205761172"/>
    <n v="0"/>
    <n v="1.0763337422185701"/>
    <n v="7.6333742218570144E-2"/>
  </r>
  <r>
    <x v="75"/>
    <x v="4"/>
    <n v="991285.22004922223"/>
    <n v="4780527.0107368063"/>
    <n v="17860949.289169934"/>
    <n v="8624092.6861752048"/>
    <n v="12981982.651947688"/>
    <n v="2593751.3278227882"/>
    <n v="3278663.9968820796"/>
    <n v="943015.235049412"/>
    <n v="1.9043303637188841E-2"/>
    <n v="9.1837369881014944E-2"/>
    <n v="0.34312171076777076"/>
    <n v="0.16567503710984316"/>
    <n v="0.24939324470255103"/>
    <n v="4.9827832692429783E-2"/>
    <n v="6.2985498778892632E-2"/>
    <n v="1.8116002430308854E-2"/>
    <n v="52054267.417833135"/>
    <n v="3.061326269886875E-2"/>
    <n v="503983.94763006689"/>
    <n v="52060474.278621867"/>
    <n v="-1.1922405384772983E-4"/>
    <n v="1.0434080010696067"/>
    <n v="4.3408001069606739E-2"/>
  </r>
  <r>
    <x v="76"/>
    <x v="0"/>
    <n v="1744830.5216930904"/>
    <n v="11067607.266146803"/>
    <n v="2270886.2971885051"/>
    <n v="451792.60865577369"/>
    <n v="11432180.269552507"/>
    <n v="13795254.127901679"/>
    <n v="3207529.3457282889"/>
    <n v="1152892.7289948487"/>
    <n v="3.8668341185752582E-2"/>
    <n v="0.24527655182349953"/>
    <n v="5.0326610545835676E-2"/>
    <n v="1.0012474288763947E-2"/>
    <n v="0.25335609485506388"/>
    <n v="0.3057257348090418"/>
    <n v="7.1084175547080242E-2"/>
    <n v="2.5550016944962489E-2"/>
    <n v="45122973.165861487"/>
    <n v="3.694445740616671E-3"/>
    <n v="1441789.5891903467"/>
    <n v="45409960.291203432"/>
    <n v="-6.3199157960404113E-3"/>
    <n v="1.063409490922635"/>
    <n v="6.3409490922635037E-2"/>
  </r>
  <r>
    <x v="76"/>
    <x v="1"/>
    <n v="209899.71853581537"/>
    <n v="2862088.8682272397"/>
    <n v="12190168.902438985"/>
    <n v="6217378.1160787856"/>
    <n v="8737688.055329565"/>
    <n v="1560238.3374949626"/>
    <n v="14898581.390660364"/>
    <n v="4672639.3915513689"/>
    <n v="4.0877332615097545E-3"/>
    <n v="5.5738311350107927E-2"/>
    <n v="0.23739983661492686"/>
    <n v="0.1210815502839349"/>
    <n v="0.17016382080747131"/>
    <n v="3.0385167700797012E-2"/>
    <n v="0.29014534714357404"/>
    <n v="9.0998232837678147E-2"/>
    <n v="51348682.78031709"/>
    <n v="2.7519505944547454E-3"/>
    <n v="349074.94099651999"/>
    <n v="51348682.78031709"/>
    <n v="0"/>
    <n v="1.0571757534380868"/>
    <n v="5.7175753438086785E-2"/>
  </r>
  <r>
    <x v="76"/>
    <x v="2"/>
    <n v="2766539.4467428047"/>
    <n v="9883561.0040515475"/>
    <n v="2006601.4255985294"/>
    <n v="3171595.0037888461"/>
    <n v="1278358.9073005337"/>
    <n v="12620611.215976674"/>
    <n v="5476227.9808145771"/>
    <n v="2238688.5360241076"/>
    <n v="7.0141640239544445E-2"/>
    <n v="0.25058351546296359"/>
    <n v="5.0874501523626298E-2"/>
    <n v="8.0411243007291647E-2"/>
    <n v="3.2410956828560676E-2"/>
    <n v="0.31997749844356083"/>
    <n v="0.13884190711694286"/>
    <n v="5.6758737377509541E-2"/>
    <n v="39442183.520297624"/>
    <n v="1.4498611465751275E-3"/>
    <n v="1275759.4059315459"/>
    <n v="39650503.50677833"/>
    <n v="-5.2539051980788273E-3"/>
    <n v="1.0531435182271078"/>
    <n v="5.3143518227107833E-2"/>
  </r>
  <r>
    <x v="76"/>
    <x v="3"/>
    <n v="199206.49655898064"/>
    <n v="2099983.6929290164"/>
    <n v="3213787.3346221237"/>
    <n v="2722555.9751185123"/>
    <n v="11079327.515481131"/>
    <n v="598089.38462999382"/>
    <n v="22647956.142086577"/>
    <n v="6420934.6802261258"/>
    <n v="4.0669458638259862E-3"/>
    <n v="4.2872698137789017E-2"/>
    <n v="6.5611811529891345E-2"/>
    <n v="5.5582965180880226E-2"/>
    <n v="0.22619254889470156"/>
    <n v="1.2210430839533406E-2"/>
    <n v="0.46237453671045409"/>
    <n v="0.13108806284292449"/>
    <n v="48981841.221652456"/>
    <n v="8.4626978696519563E-3"/>
    <n v="298169.76336957089"/>
    <n v="48981841.221652456"/>
    <n v="0"/>
    <n v="1.0854424294858778"/>
    <n v="8.5442429485877769E-2"/>
  </r>
  <r>
    <x v="76"/>
    <x v="4"/>
    <n v="998092.93138894893"/>
    <n v="4799238.0102973776"/>
    <n v="17532458.283785462"/>
    <n v="8693344.8387698773"/>
    <n v="13203644.53385514"/>
    <n v="2579091.5479871887"/>
    <n v="3316271.9305950832"/>
    <n v="943100.8646222502"/>
    <n v="1.9170042719558709E-2"/>
    <n v="9.2177386278751605E-2"/>
    <n v="0.33674016086992359"/>
    <n v="0.16697021559221009"/>
    <n v="0.2535980586653751"/>
    <n v="4.9535763251789156E-2"/>
    <n v="6.3694544445588558E-2"/>
    <n v="1.8113828176803244E-2"/>
    <n v="52065242.941301323"/>
    <n v="2.1084771744244864E-4"/>
    <n v="556997.15415278438"/>
    <n v="52065242.941301323"/>
    <n v="0"/>
    <n v="1.0436280012649934"/>
    <n v="4.3628001264993443E-2"/>
  </r>
  <r>
    <x v="77"/>
    <x v="0"/>
    <n v="1742928.0338728065"/>
    <n v="10949691.869641496"/>
    <n v="2269865.5258621792"/>
    <n v="452745.10759600269"/>
    <n v="11386602.346822299"/>
    <n v="9258685.0836623982"/>
    <n v="3141737.6787330671"/>
    <n v="1152786.6742491077"/>
    <n v="4.3189845274676716E-2"/>
    <n v="0.27133392111685645"/>
    <n v="5.6247383111094375E-2"/>
    <n v="1.1219046779854141E-2"/>
    <n v="0.28216058495012702"/>
    <n v="0.22943068700421071"/>
    <n v="7.7852419377635346E-2"/>
    <n v="2.8566112385545309E-2"/>
    <n v="40355042.320439354"/>
    <n v="-0.10566526341019986"/>
    <n v="1479243.0095540767"/>
    <n v="45409960.291203432"/>
    <n v="-0.11131738363892138"/>
    <n v="0.95104404695138822"/>
    <n v="-4.8955953048611778E-2"/>
  </r>
  <r>
    <x v="77"/>
    <x v="1"/>
    <n v="209670.85295085993"/>
    <n v="2831595.8867168883"/>
    <n v="12184689.378918109"/>
    <n v="6230486.0022042096"/>
    <n v="8702852.5592442621"/>
    <n v="1047153.9913937122"/>
    <n v="14592987.146647932"/>
    <n v="4672209.5548717305"/>
    <n v="4.1542305863331609E-3"/>
    <n v="5.610270609950424E-2"/>
    <n v="0.24141652781244535"/>
    <n v="0.12344527221503437"/>
    <n v="0.17243052995274261"/>
    <n v="2.0747371789764876E-2"/>
    <n v="0.2891323839121287"/>
    <n v="9.2570977632046594E-2"/>
    <n v="50471645.372947708"/>
    <n v="-1.7080037108674725E-2"/>
    <n v="398397.93991149188"/>
    <n v="51348682.78031709"/>
    <n v="-1.7080037108674725E-2"/>
    <n v="1.0391191523389731"/>
    <n v="3.9119152338973118E-2"/>
  </r>
  <r>
    <x v="77"/>
    <x v="2"/>
    <n v="2763522.9316507508"/>
    <n v="9778260.5550338179"/>
    <n v="2005699.4512455417"/>
    <n v="3178281.5693104309"/>
    <n v="1273262.3341076153"/>
    <n v="8470323.4698467311"/>
    <n v="5363901.5984594189"/>
    <n v="2238482.5987868346"/>
    <n v="7.8796300507624456E-2"/>
    <n v="0.27880744115123146"/>
    <n v="5.7188487520136923E-2"/>
    <n v="9.0622309214432359E-2"/>
    <n v="3.6304515643535214E-2"/>
    <n v="0.2415142446920632"/>
    <n v="0.1529408702945223"/>
    <n v="6.3825830976454029E-2"/>
    <n v="35071734.508441143"/>
    <n v="-0.11080646713200788"/>
    <n v="1305073.6386481943"/>
    <n v="39650503.50677833"/>
    <n v="-0.1154782056564411"/>
    <n v="0.93644840558938858"/>
    <n v="-6.3551594410611423E-2"/>
  </r>
  <r>
    <x v="77"/>
    <x v="3"/>
    <n v="198989.29040129771"/>
    <n v="2077610.2562997804"/>
    <n v="3212342.7259844509"/>
    <n v="2728295.8469785904"/>
    <n v="11035156.349395853"/>
    <n v="401407.7024482353"/>
    <n v="22183409.56183254"/>
    <n v="6420344.0176451197"/>
    <n v="4.1234846503230222E-3"/>
    <n v="4.3052538073425656E-2"/>
    <n v="6.6566627256475275E-2"/>
    <n v="5.6536138321155088E-2"/>
    <n v="0.22867209450761319"/>
    <n v="8.3180280518048173E-3"/>
    <n v="0.45968779845173463"/>
    <n v="0.13304329068746829"/>
    <n v="48257555.750985868"/>
    <n v="-1.4786815942443922E-2"/>
    <n v="417339.24314478837"/>
    <n v="48981841.221652456"/>
    <n v="-1.4786815942443922E-2"/>
    <n v="1.069392192064951"/>
    <n v="6.9392192064950953E-2"/>
  </r>
  <r>
    <x v="77"/>
    <x v="4"/>
    <n v="997004.65397640318"/>
    <n v="4748106.4477745071"/>
    <n v="17524577.382518742"/>
    <n v="8711672.7210488953"/>
    <n v="13151004.120903997"/>
    <n v="1730957.3439790523"/>
    <n v="3248249.775532376"/>
    <n v="943014.10865624377"/>
    <n v="1.9528209339512711E-2"/>
    <n v="9.300058561273794E-2"/>
    <n v="0.34325177354730319"/>
    <n v="0.17063447789882791"/>
    <n v="0.25758712406560724"/>
    <n v="3.3904051737545723E-2"/>
    <n v="6.362307472751548E-2"/>
    <n v="1.847070307094972E-2"/>
    <n v="51054586.554390222"/>
    <n v="-1.941134487839655E-2"/>
    <n v="590070.54496914987"/>
    <n v="52065242.941301323"/>
    <n v="-1.941134487839655E-2"/>
    <n v="1.0233697782076869"/>
    <n v="2.3369778207686931E-2"/>
  </r>
  <r>
    <x v="78"/>
    <x v="0"/>
    <n v="1162339.2207890498"/>
    <n v="10871224.692049438"/>
    <n v="2212669.7245528921"/>
    <n v="446546.51235233562"/>
    <n v="11235048.733664619"/>
    <n v="13980801.123085516"/>
    <n v="3156458.6935774847"/>
    <n v="1152770.8940862168"/>
    <n v="2.6286645971950847E-2"/>
    <n v="0.24585596842154336"/>
    <n v="5.0040181611261191E-2"/>
    <n v="1.0098781724191309E-2"/>
    <n v="0.25408395695274882"/>
    <n v="0.31617996102490631"/>
    <n v="7.1384248865690086E-2"/>
    <n v="2.6070255427708012E-2"/>
    <n v="44217859.594157554"/>
    <n v="9.572080839478464E-2"/>
    <n v="2082177.1834892097"/>
    <n v="45409960.291203432"/>
    <n v="-2.6251965194446662E-2"/>
    <n v="1.0420787519446226"/>
    <n v="4.2078751944622628E-2"/>
  </r>
  <r>
    <x v="78"/>
    <x v="1"/>
    <n v="139827.14782523434"/>
    <n v="2811304.2346816398"/>
    <n v="11877661.026448961"/>
    <n v="6145183.5654665399"/>
    <n v="8587019.1692690589"/>
    <n v="1581223.6366861742"/>
    <n v="14661364.459580317"/>
    <n v="4672145.5983483912"/>
    <n v="2.7701858109499696E-3"/>
    <n v="5.5696159310296582E-2"/>
    <n v="0.23531430451450833"/>
    <n v="0.12174531615287792"/>
    <n v="0.17012174696430182"/>
    <n v="3.132641515195269E-2"/>
    <n v="0.29046365049123818"/>
    <n v="9.2562221603874562E-2"/>
    <n v="50475728.838306315"/>
    <n v="8.0906127161770061E-5"/>
    <n v="436300.34687853022"/>
    <n v="51348682.78031709"/>
    <n v="-1.7000512861167195E-2"/>
    <n v="1.0392032234452486"/>
    <n v="3.9203223445248625E-2"/>
  </r>
  <r>
    <x v="78"/>
    <x v="2"/>
    <n v="1842962.548413526"/>
    <n v="9708188.0345786493"/>
    <n v="1955160.0752373473"/>
    <n v="3134767.2812750051"/>
    <n v="1256315.4432481618"/>
    <n v="12790359.193563521"/>
    <n v="5389034.8473584037"/>
    <n v="2238451.9568468938"/>
    <n v="4.8099987843229851E-2"/>
    <n v="0.25337667704913375"/>
    <n v="5.1028262040072256E-2"/>
    <n v="8.1815155848109902E-2"/>
    <n v="3.278892324725604E-2"/>
    <n v="0.33381911219549404"/>
    <n v="0.14064990678612468"/>
    <n v="5.8421974990579488E-2"/>
    <n v="38315239.380521506"/>
    <n v="9.2482020565584216E-2"/>
    <n v="1910186.0503947753"/>
    <n v="39650503.50677833"/>
    <n v="-3.3675842881252631E-2"/>
    <n v="1.0230530462937151"/>
    <n v="2.3053046293715074E-2"/>
  </r>
  <r>
    <x v="78"/>
    <x v="3"/>
    <n v="132703.7331750723"/>
    <n v="2062721.781364687"/>
    <n v="3131398.496381707"/>
    <n v="2690942.375065452"/>
    <n v="10888280.418756403"/>
    <n v="606133.72271471203"/>
    <n v="22287352.772518169"/>
    <n v="6420256.1314154491"/>
    <n v="2.7520595742933835E-3"/>
    <n v="4.2777494586524072E-2"/>
    <n v="6.4940111379730117E-2"/>
    <n v="5.5805767855834243E-2"/>
    <n v="0.22580522534733435"/>
    <n v="1.25702274908756E-2"/>
    <n v="0.46220344458843365"/>
    <n v="0.1331456691769746"/>
    <n v="48219789.431391649"/>
    <n v="-7.8259909783034932E-4"/>
    <n v="401437.43578416458"/>
    <n v="48981841.221652456"/>
    <n v="-1.5557842891457931E-2"/>
    <n v="1.0685552867002142"/>
    <n v="6.8555286700214157E-2"/>
  </r>
  <r>
    <x v="78"/>
    <x v="4"/>
    <n v="664891.25775950332"/>
    <n v="4714080.786020821"/>
    <n v="17082995.167810649"/>
    <n v="8592400.0172977503"/>
    <n v="12975966.639970908"/>
    <n v="2613780.4839499681"/>
    <n v="3263469.866467298"/>
    <n v="943001.20000924484"/>
    <n v="1.3075390426229579E-2"/>
    <n v="9.2704552900445242E-2"/>
    <n v="0.33594490657194226"/>
    <n v="0.16897347290005643"/>
    <n v="0.25517831373971767"/>
    <n v="5.1401187663783279E-2"/>
    <n v="6.4177626266413837E-2"/>
    <n v="1.8544549531411929E-2"/>
    <n v="50850585.419286132"/>
    <n v="-3.9957455122422835E-3"/>
    <n v="620210.30471728253"/>
    <n v="52065242.941301323"/>
    <n v="-2.3329527596454395E-2"/>
    <n v="1.0192806530090492"/>
    <n v="1.9280653009049242E-2"/>
  </r>
  <r>
    <x v="79"/>
    <x v="0"/>
    <n v="1744089.6284943423"/>
    <n v="7276153.6641246667"/>
    <n v="2219669.4455645042"/>
    <n v="449574.1086987413"/>
    <n v="11204214.629411392"/>
    <n v="14167355.107913606"/>
    <n v="3139785.3694588323"/>
    <n v="1152751.5288043704"/>
    <n v="4.2175044092205717E-2"/>
    <n v="0.17594973136274084"/>
    <n v="5.367537035216563E-2"/>
    <n v="1.0871464142271291E-2"/>
    <n v="0.27093690501554096"/>
    <n v="0.34259066540176408"/>
    <n v="7.5925333327798203E-2"/>
    <n v="2.7875486305513331E-2"/>
    <n v="41353593.482470453"/>
    <n v="-6.4776227026274988E-2"/>
    <n v="1978037.1555652632"/>
    <n v="45409960.291203432"/>
    <n v="-8.9327688963400306E-2"/>
    <n v="0.97457682212940044"/>
    <n v="-2.5423177870599556E-2"/>
  </r>
  <r>
    <x v="79"/>
    <x v="1"/>
    <n v="209810.59052484302"/>
    <n v="1881617.0383368048"/>
    <n v="11915235.686839113"/>
    <n v="6186848.0613166811"/>
    <n v="8563452.4673733804"/>
    <n v="1602322.8260481546"/>
    <n v="14583918.908921387"/>
    <n v="4672067.1114462642"/>
    <n v="4.2287501236231134E-3"/>
    <n v="3.7924149889545115E-2"/>
    <n v="0.24015257884588681"/>
    <n v="0.12469644377190055"/>
    <n v="0.17259710574885401"/>
    <n v="3.2294951516915762E-2"/>
    <n v="0.29394011396058878"/>
    <n v="9.4165906142685912E-2"/>
    <n v="49615272.690806627"/>
    <n v="-1.7046928638832906E-2"/>
    <n v="449821.97788090073"/>
    <n v="51348682.78031709"/>
    <n v="-3.3757634970432222E-2"/>
    <n v="1.0214880002539324"/>
    <n v="2.1488000253932382E-2"/>
  </r>
  <r>
    <x v="79"/>
    <x v="2"/>
    <n v="2765364.7135898266"/>
    <n v="6497728.6313906554"/>
    <n v="1961345.1714167916"/>
    <n v="3156021.0806107656"/>
    <n v="1252867.5399706282"/>
    <n v="12961028.417303631"/>
    <n v="5360568.4128444511"/>
    <n v="2238414.3533185027"/>
    <n v="7.6405350871646446E-2"/>
    <n v="0.17952830363039912"/>
    <n v="5.4190778260121072E-2"/>
    <n v="8.7198949504692716E-2"/>
    <n v="3.4615970731356825E-2"/>
    <n v="0.35810535912853542"/>
    <n v="0.14810925605655778"/>
    <n v="6.1846031816690551E-2"/>
    <n v="36193338.320445254"/>
    <n v="-5.5380080990828216E-2"/>
    <n v="1771795.6741926672"/>
    <n v="39650503.50677833"/>
    <n v="-8.7190952965882668E-2"/>
    <n v="0.9663962857320556"/>
    <n v="-3.3603714267944396E-2"/>
  </r>
  <r>
    <x v="79"/>
    <x v="3"/>
    <n v="199121.90912391918"/>
    <n v="1380587.8429247146"/>
    <n v="3141304.5910905702"/>
    <n v="2709187.0306114526"/>
    <n v="10858398.005112365"/>
    <n v="614221.71855383448"/>
    <n v="22169624.554728068"/>
    <n v="6420148.278180996"/>
    <n v="4.1926939054127317E-3"/>
    <n v="2.9069539662333627E-2"/>
    <n v="6.6143041074973208E-2"/>
    <n v="5.7044410641919653E-2"/>
    <n v="0.22863350064732607"/>
    <n v="1.2933000026381574E-2"/>
    <n v="0.46680172043776025"/>
    <n v="0.13518209360389294"/>
    <n v="47492593.930325918"/>
    <n v="-1.5080851858559096E-2"/>
    <n v="407201.03957098577"/>
    <n v="48981841.221652456"/>
    <n v="-3.0404069226132212E-2"/>
    <n v="1.052440562718808"/>
    <n v="5.2440562718808037E-2"/>
  </r>
  <r>
    <x v="79"/>
    <x v="4"/>
    <n v="997669.11930210667"/>
    <n v="3155152.9064862691"/>
    <n v="17137036.762401346"/>
    <n v="8650656.7009345517"/>
    <n v="12940354.661985945"/>
    <n v="2648657.6816480029"/>
    <n v="3246231.2785061188"/>
    <n v="942985.35862730735"/>
    <n v="2.00662573027416E-2"/>
    <n v="6.3460027804944807E-2"/>
    <n v="0.34467959609839072"/>
    <n v="0.17399185746078447"/>
    <n v="0.26027114722943745"/>
    <n v="5.3272819132670582E-2"/>
    <n v="6.5291899727515257E-2"/>
    <n v="1.896639524351534E-2"/>
    <n v="49718744.469891638"/>
    <n v="-2.2258169499170019E-2"/>
    <n v="639325.57597465627"/>
    <n v="52065242.941301323"/>
    <n v="-4.5068424516046965E-2"/>
    <n v="0.99659333146714912"/>
    <n v="-3.4066685328508761E-3"/>
  </r>
  <r>
    <x v="80"/>
    <x v="0"/>
    <n v="1741278.8400975321"/>
    <n v="10957236.300324563"/>
    <n v="2232750.2659597141"/>
    <n v="445927.16403408156"/>
    <n v="11551651.668004315"/>
    <n v="14212362.721945878"/>
    <n v="3168663.0664510145"/>
    <n v="1152727.2953631592"/>
    <n v="3.8301349739382318E-2"/>
    <n v="0.24101650468128347"/>
    <n v="4.911180613234347E-2"/>
    <n v="9.8086600920296065E-3"/>
    <n v="0.25409132668204387"/>
    <n v="0.31261660263770197"/>
    <n v="6.9698241039675257E-2"/>
    <n v="2.5355508995540108E-2"/>
    <n v="45462597.322180256"/>
    <n v="9.9362679121261524E-2"/>
    <n v="1965883.6632961209"/>
    <n v="45462597.322180256"/>
    <n v="0"/>
    <n v="1.071413386185663"/>
    <n v="7.1413386185662953E-2"/>
  </r>
  <r>
    <x v="80"/>
    <x v="1"/>
    <n v="209472.45814693064"/>
    <n v="2833546.8803287749"/>
    <n v="11985453.825984824"/>
    <n v="6136660.3567943135"/>
    <n v="8829000.8046557922"/>
    <n v="1607413.1711944828"/>
    <n v="14718052.278452624"/>
    <n v="4671968.8940413417"/>
    <n v="4.1079822333808108E-3"/>
    <n v="5.556892941828874E-2"/>
    <n v="0.23504775669179384"/>
    <n v="0.12034656938202726"/>
    <n v="0.17314628741593505"/>
    <n v="3.1523116725624765E-2"/>
    <n v="0.28863697788586473"/>
    <n v="9.1622380247084773E-2"/>
    <n v="50991568.669599086"/>
    <n v="2.7739361373045061E-2"/>
    <n v="621074.80528826232"/>
    <n v="51348682.78031709"/>
    <n v="-6.9546888329313269E-3"/>
    <n v="1.0498234250312053"/>
    <n v="4.9823425031205293E-2"/>
  </r>
  <r>
    <x v="80"/>
    <x v="2"/>
    <n v="2760908.0303305974"/>
    <n v="9784997.8595933169"/>
    <n v="1972903.6509785042"/>
    <n v="3130419.4411506969"/>
    <n v="1291718.329805905"/>
    <n v="13002203.707964728"/>
    <n v="5409871.4231195347"/>
    <n v="2238367.2967921984"/>
    <n v="6.9735062307237999E-2"/>
    <n v="0.24714964349363838"/>
    <n v="4.9831634199958889E-2"/>
    <n v="7.9068187849159643E-2"/>
    <n v="3.262624369332217E-2"/>
    <n v="0.3284098839024891"/>
    <n v="0.1366426250425348"/>
    <n v="5.6536719511658985E-2"/>
    <n v="39591389.739735484"/>
    <n v="9.3886101061053676E-2"/>
    <n v="1756662.7508712751"/>
    <n v="39650503.50677833"/>
    <n v="-1.490870526593436E-3"/>
    <n v="1.0571274650793223"/>
    <n v="5.7127465079322315E-2"/>
  </r>
  <r>
    <x v="80"/>
    <x v="3"/>
    <n v="198801.00270800327"/>
    <n v="2079041.7474094566"/>
    <n v="3159816.7354302662"/>
    <n v="2687210.1084629525"/>
    <n v="11195111.444790352"/>
    <n v="616173.01107303367"/>
    <n v="22373526.294811733"/>
    <n v="6420013.3121610181"/>
    <n v="4.0796686330095682E-3"/>
    <n v="4.2664781807372161E-2"/>
    <n v="6.4843763592720496E-2"/>
    <n v="5.5145228849296971E-2"/>
    <n v="0.22973900725963978"/>
    <n v="1.2644713414619582E-2"/>
    <n v="0.45913537754547568"/>
    <n v="0.13174745889786582"/>
    <n v="48729693.656846814"/>
    <n v="2.6048266143049271E-2"/>
    <n v="489546.43708902702"/>
    <n v="48981841.221652456"/>
    <n v="-5.1477763701169273E-3"/>
    <n v="1.0798548145962481"/>
    <n v="7.9854814596248103E-2"/>
  </r>
  <r>
    <x v="80"/>
    <x v="4"/>
    <n v="996061.26799757767"/>
    <n v="4751377.9334379882"/>
    <n v="17238027.700688586"/>
    <n v="8580482.583495738"/>
    <n v="13341628.526403045"/>
    <n v="2657072.079517697"/>
    <n v="3276087.9955094857"/>
    <n v="942965.53494485689"/>
    <n v="1.9235033385570817E-2"/>
    <n v="9.1754308809612731E-2"/>
    <n v="0.33288518385090526"/>
    <n v="0.16569851098582303"/>
    <n v="0.2576414507504679"/>
    <n v="5.131097031825884E-2"/>
    <n v="6.3264845238260967E-2"/>
    <n v="1.8209696661100446E-2"/>
    <n v="51783703.621994972"/>
    <n v="4.1532809690192789E-2"/>
    <n v="872078.64007610234"/>
    <n v="52065242.941301323"/>
    <n v="-5.4074331243159747E-3"/>
    <n v="1.0379846526414895"/>
    <n v="3.7984652641489536E-2"/>
  </r>
  <r>
    <x v="81"/>
    <x v="0"/>
    <n v="1732435.4544589175"/>
    <n v="10922081.050581489"/>
    <n v="2241107.8267620411"/>
    <n v="445181.26230959134"/>
    <n v="11756520.301213885"/>
    <n v="13963196.618938362"/>
    <n v="3215157.8304059817"/>
    <n v="1152748.845881704"/>
    <n v="3.8135491042230948E-2"/>
    <n v="0.24042392055354231"/>
    <n v="4.9332716686319812E-2"/>
    <n v="9.7996182179721607E-3"/>
    <n v="0.25879213767001569"/>
    <n v="0.30736692568367247"/>
    <n v="7.0774136101422983E-2"/>
    <n v="2.5375054044823729E-2"/>
    <n v="45428429.190551966"/>
    <n v="-7.5156576264550322E-4"/>
    <n v="2064159.37004425"/>
    <n v="45462597.322180256"/>
    <n v="-7.5156576264550322E-4"/>
    <n v="1.0706081485669658"/>
    <n v="7.0608148566965845E-2"/>
  </r>
  <r>
    <x v="81"/>
    <x v="1"/>
    <n v="208408.61605260064"/>
    <n v="2824455.7148645674"/>
    <n v="12030317.401021102"/>
    <n v="6126395.5738613009"/>
    <n v="8985583.2033846229"/>
    <n v="1579232.573525734"/>
    <n v="14934014.768693015"/>
    <n v="4672056.2376417723"/>
    <n v="4.0577634908297994E-3"/>
    <n v="5.4992799713954085E-2"/>
    <n v="0.23423303535894627"/>
    <n v="0.11928232508257401"/>
    <n v="0.1749513631303278"/>
    <n v="3.0748019931980855E-2"/>
    <n v="0.29076868820347102"/>
    <n v="9.0966005087916066E-2"/>
    <n v="51360464.08904472"/>
    <n v="7.2344395175582719E-3"/>
    <n v="585418.19034444343"/>
    <n v="51360464.08904472"/>
    <n v="0"/>
    <n v="1.0574183091037095"/>
    <n v="5.7418309103709486E-2"/>
  </r>
  <r>
    <x v="81"/>
    <x v="2"/>
    <n v="2746886.2815659973"/>
    <n v="9753603.6253118794"/>
    <n v="1980288.5620774168"/>
    <n v="3125183.1930638822"/>
    <n v="1314626.9645470358"/>
    <n v="12774253.68362283"/>
    <n v="5489252.1239292249"/>
    <n v="2238409.1436159299"/>
    <n v="6.9678128791329147E-2"/>
    <n v="0.24741208041441357"/>
    <n v="5.0232440417505159E-2"/>
    <n v="7.927409244574167E-2"/>
    <n v="3.334712017857578E-2"/>
    <n v="0.32403456209812409"/>
    <n v="0.13924159111572892"/>
    <n v="5.6779984538581713E-2"/>
    <n v="39422503.577734195"/>
    <n v="-4.2657295717959754E-3"/>
    <n v="1798126.4133561722"/>
    <n v="39650503.50677833"/>
    <n v="-5.7502404478964025E-3"/>
    <n v="1.0526180451903757"/>
    <n v="5.2618045190375717E-2"/>
  </r>
  <r>
    <x v="81"/>
    <x v="3"/>
    <n v="197791.35744510463"/>
    <n v="2072371.3398492681"/>
    <n v="3171644.4623790379"/>
    <n v="2682715.2159880525"/>
    <n v="11393656.834336299"/>
    <n v="605370.48436082108"/>
    <n v="22701819.900696002"/>
    <n v="6420133.3358791154"/>
    <n v="4.0164349163517516E-3"/>
    <n v="4.2082448477696474E-2"/>
    <n v="6.4404753198017611E-2"/>
    <n v="5.4476349236407075E-2"/>
    <n v="0.23136441210308653"/>
    <n v="1.229290896287214E-2"/>
    <n v="0.46099275161297604"/>
    <n v="0.13036994149259243"/>
    <n v="49245502.930933699"/>
    <n v="1.0585112184763568E-2"/>
    <n v="510509.02819043072"/>
    <n v="49245502.930933699"/>
    <n v="0"/>
    <n v="1.0912851989520065"/>
    <n v="9.1285198952006485E-2"/>
  </r>
  <r>
    <x v="81"/>
    <x v="4"/>
    <n v="991002.59863931639"/>
    <n v="4736133.5895819739"/>
    <n v="17302552.545592718"/>
    <n v="8566130.0226468127"/>
    <n v="13578242.41327817"/>
    <n v="2610489.2341164043"/>
    <n v="3324159.0383602227"/>
    <n v="942983.16391601926"/>
    <n v="1.9038816011961484E-2"/>
    <n v="9.0989040940890775E-2"/>
    <n v="0.33241094917928743"/>
    <n v="0.16456967283399598"/>
    <n v="0.2608607277389221"/>
    <n v="5.0151860648790715E-2"/>
    <n v="6.3862650221841968E-2"/>
    <n v="1.8116282424309418E-2"/>
    <n v="52051692.606131643"/>
    <n v="5.175160627615737E-3"/>
    <n v="821113.16500852001"/>
    <n v="52065242.941301323"/>
    <n v="-2.6025683170166224E-4"/>
    <n v="1.0433563899479092"/>
    <n v="4.3356389947909246E-2"/>
  </r>
  <r>
    <x v="82"/>
    <x v="0"/>
    <n v="1728385.9305961546"/>
    <n v="10833968.514456965"/>
    <n v="2206927.5532205552"/>
    <n v="442971.93880188168"/>
    <n v="11782369.828890858"/>
    <n v="14023948.883605864"/>
    <n v="3202200.8435507789"/>
    <n v="1152517.7667129359"/>
    <n v="3.8092584483200263E-2"/>
    <n v="0.23877413812489046"/>
    <n v="4.8639353503855391E-2"/>
    <n v="9.7628346214768905E-3"/>
    <n v="0.25967633164227827"/>
    <n v="0.30907938336004576"/>
    <n v="7.0574577127609353E-2"/>
    <n v="2.5400797136643546E-2"/>
    <n v="45373291.259835996"/>
    <n v="-1.2137318348537148E-3"/>
    <n v="2120877.8496144544"/>
    <n v="45462597.322180256"/>
    <n v="-1.9643853982071091E-3"/>
    <n v="1.0693087173743963"/>
    <n v="6.9308717374396256E-2"/>
  </r>
  <r>
    <x v="82"/>
    <x v="1"/>
    <n v="207921.46620713989"/>
    <n v="2801669.7682070052"/>
    <n v="11846836.921122953"/>
    <n v="6095991.8014998138"/>
    <n v="9005340.1617157068"/>
    <n v="1586103.6330615028"/>
    <n v="14873831.149953239"/>
    <n v="4671119.6807536958"/>
    <n v="4.0698040834612707E-3"/>
    <n v="5.4839200930795071E-2"/>
    <n v="0.23188709736037008"/>
    <n v="0.11932145717832779"/>
    <n v="0.17626833261456593"/>
    <n v="3.1046005784682161E-2"/>
    <n v="0.29113674434407416"/>
    <n v="9.1431357703723654E-2"/>
    <n v="51088814.582521051"/>
    <n v="-5.2890781137161121E-3"/>
    <n v="588520.4919226456"/>
    <n v="51360464.08904472"/>
    <n v="-5.2890781137161121E-3"/>
    <n v="1.0518255410679864"/>
    <n v="5.1825541067986425E-2"/>
  </r>
  <r>
    <x v="82"/>
    <x v="2"/>
    <n v="2740465.5046667093"/>
    <n v="9674917.6360943001"/>
    <n v="1950086.1755904283"/>
    <n v="3109673.6887812568"/>
    <n v="1317517.4870174853"/>
    <n v="12829832.994141502"/>
    <n v="5467130.6072366321"/>
    <n v="2237960.4337984202"/>
    <n v="6.9683036413347471E-2"/>
    <n v="0.24600843790372362"/>
    <n v="4.958570934442752E-2"/>
    <n v="7.9071057278397125E-2"/>
    <n v="3.3501103687209918E-2"/>
    <n v="0.3262298752476574"/>
    <n v="0.13901516385878726"/>
    <n v="5.6905616266449716E-2"/>
    <n v="39327584.527326733"/>
    <n v="-2.4077377587219508E-3"/>
    <n v="1794376.0582847309"/>
    <n v="39650503.50677833"/>
    <n v="-8.144133135570223E-3"/>
    <n v="1.0500836169774588"/>
    <n v="5.0083616977458778E-2"/>
  </r>
  <r>
    <x v="82"/>
    <x v="3"/>
    <n v="197329.02517191044"/>
    <n v="2055652.740737959"/>
    <n v="3123272.102064237"/>
    <n v="2669401.5698556351"/>
    <n v="11418708.519710474"/>
    <n v="608004.38180504239"/>
    <n v="22610332.266944177"/>
    <n v="6418846.3607674623"/>
    <n v="4.0187944649544751E-3"/>
    <n v="4.1865335569104031E-2"/>
    <n v="6.3608425701122948E-2"/>
    <n v="5.4364917904655516E-2"/>
    <n v="0.23255292806500558"/>
    <n v="1.238259116791093E-2"/>
    <n v="0.46048105739140671"/>
    <n v="0.13072594973583992"/>
    <n v="49101546.967056893"/>
    <n v="-2.9232306567911984E-3"/>
    <n v="582944.78018195392"/>
    <n v="49245502.930933699"/>
    <n v="-2.9232306567911984E-3"/>
    <n v="1.0880951206031275"/>
    <n v="8.8095120603127519E-2"/>
  </r>
  <r>
    <x v="82"/>
    <x v="4"/>
    <n v="988686.155241139"/>
    <n v="4697925.4184404127"/>
    <n v="17038662.530167285"/>
    <n v="8523618.457063511"/>
    <n v="13608097.433647627"/>
    <n v="2621847.1729316181"/>
    <n v="3310762.7800001167"/>
    <n v="942794.13421847613"/>
    <n v="1.9111548436740254E-2"/>
    <n v="9.0812062767096038E-2"/>
    <n v="0.32936156991410626"/>
    <n v="0.16476365744064816"/>
    <n v="0.26304789629789677"/>
    <n v="5.0680955704282077E-2"/>
    <n v="6.3997865143662971E-2"/>
    <n v="1.8224444295567559E-2"/>
    <n v="51732394.081710182"/>
    <n v="-6.1342582428116441E-3"/>
    <n v="817921.17237879545"/>
    <n v="52065242.941301323"/>
    <n v="-6.392918591898192E-3"/>
    <n v="1.036956172412681"/>
    <n v="3.695617241268101E-2"/>
  </r>
  <r>
    <x v="83"/>
    <x v="0"/>
    <n v="1705611.5875104119"/>
    <n v="10801193.818436056"/>
    <n v="2187342.1716798511"/>
    <n v="433298.83446425281"/>
    <n v="11818365.455444263"/>
    <n v="13895118.613224363"/>
    <n v="3270180.2459991504"/>
    <n v="1152734.8430934304"/>
    <n v="3.7681543979251365E-2"/>
    <n v="0.23862740079756387"/>
    <n v="4.8324267285339582E-2"/>
    <n v="9.5727357896619771E-3"/>
    <n v="0.26109945601519874"/>
    <n v="0.30698051476384675"/>
    <n v="7.2247070588656995E-2"/>
    <n v="2.5467010780480734E-2"/>
    <n v="45263845.569851778"/>
    <n v="-2.4121170614990754E-3"/>
    <n v="1577494.7924002393"/>
    <n v="45462597.322180256"/>
    <n v="-4.3717641321718093E-3"/>
    <n v="1.0667294195732078"/>
    <n v="6.6729419573207771E-2"/>
  </r>
  <r>
    <x v="83"/>
    <x v="1"/>
    <n v="205181.75702386809"/>
    <n v="2793194.2151461467"/>
    <n v="11741702.150925308"/>
    <n v="5962874.6453731125"/>
    <n v="9032851.847917635"/>
    <n v="1571532.9752819908"/>
    <n v="15189587.157490423"/>
    <n v="4671999.484764047"/>
    <n v="4.0098899888116558E-3"/>
    <n v="5.4587706444185771E-2"/>
    <n v="0.2294693962540085"/>
    <n v="0.11653312502942975"/>
    <n v="0.17653003230287356"/>
    <n v="3.0712644418663389E-2"/>
    <n v="0.29685179793989996"/>
    <n v="9.1305407622127341E-2"/>
    <n v="51168924.233922534"/>
    <n v="1.5680467839410456E-3"/>
    <n v="616300.23539833364"/>
    <n v="51360464.08904472"/>
    <n v="-3.7293248517012924E-3"/>
    <n v="1.0534748527249251"/>
    <n v="5.3474852724925137E-2"/>
  </r>
  <r>
    <x v="83"/>
    <x v="2"/>
    <n v="2704355.3393887524"/>
    <n v="9645649.276662834"/>
    <n v="1932780.1332011092"/>
    <n v="3041768.2631488363"/>
    <n v="1321542.5573665737"/>
    <n v="12711972.406706179"/>
    <n v="5583192.1192856524"/>
    <n v="2238381.9529842325"/>
    <n v="6.9024503491486991E-2"/>
    <n v="0.24619033692708295"/>
    <n v="4.9331235104100722E-2"/>
    <n v="7.7636448525091467E-2"/>
    <n v="3.3730337702483765E-2"/>
    <n v="0.32445351059846234"/>
    <n v="0.14250237693186404"/>
    <n v="5.713125071942763E-2"/>
    <n v="39179642.048744172"/>
    <n v="-3.7617992653416923E-3"/>
    <n v="1269437.4642506323"/>
    <n v="39650503.50677833"/>
    <n v="-1.1875295806865683E-2"/>
    <n v="1.0461334131985656"/>
    <n v="4.6133413198565565E-2"/>
  </r>
  <r>
    <x v="83"/>
    <x v="3"/>
    <n v="194728.88891733551"/>
    <n v="2049434.02285888"/>
    <n v="3095554.6195917833"/>
    <n v="2611110.2930445494"/>
    <n v="11453593.145941595"/>
    <n v="602418.98146230099"/>
    <n v="23090326.168563932"/>
    <n v="6420055.3485810906"/>
    <n v="3.9325487808195394E-3"/>
    <n v="4.1388308189778227E-2"/>
    <n v="6.251470756557187E-2"/>
    <n v="5.2731357204306259E-2"/>
    <n v="0.23130524706684061"/>
    <n v="1.2165847832150904E-2"/>
    <n v="0.46630900287968463"/>
    <n v="0.12965298048084806"/>
    <n v="49517221.468961462"/>
    <n v="8.4656090811854271E-3"/>
    <n v="639852.89353138406"/>
    <n v="49517221.468961462"/>
    <n v="0"/>
    <n v="1.0973065085372988"/>
    <n v="9.730650853729883E-2"/>
  </r>
  <r>
    <x v="83"/>
    <x v="4"/>
    <n v="975658.58003065386"/>
    <n v="4683713.3522605253"/>
    <n v="16887452.896616038"/>
    <n v="8337489.6225998225"/>
    <n v="13649670.733453821"/>
    <n v="2597761.7114834082"/>
    <n v="3381046.8397542057"/>
    <n v="942971.70921481773"/>
    <n v="1.8961112940117052E-2"/>
    <n v="9.1024073040546452E-2"/>
    <n v="0.32819359988981306"/>
    <n v="0.16203217560614516"/>
    <n v="0.26526999676905083"/>
    <n v="5.0485338017937691E-2"/>
    <n v="6.5707832941305291E-2"/>
    <n v="1.8325870795084503E-2"/>
    <n v="51455765.445413291"/>
    <n v="-5.3473001048426599E-3"/>
    <n v="855801.5864446481"/>
    <n v="52065242.941301323"/>
    <n v="-1.1706033842484144E-2"/>
    <n v="1.0314112565632214"/>
    <n v="3.1411256563221412E-2"/>
  </r>
  <r>
    <x v="84"/>
    <x v="0"/>
    <n v="1680750.2237643413"/>
    <n v="10750659.230446296"/>
    <n v="2182436.0162319816"/>
    <n v="436835.42599772854"/>
    <n v="11838787.044115609"/>
    <n v="13814253.177190153"/>
    <n v="3291648.6561982948"/>
    <n v="1152544.3568572383"/>
    <n v="3.7227638444046501E-2"/>
    <n v="0.23812083985319232"/>
    <n v="4.8339686522594849E-2"/>
    <n v="9.6756502356263371E-3"/>
    <n v="0.26222223710748871"/>
    <n v="0.30597766127506515"/>
    <n v="7.2908100397768003E-2"/>
    <n v="2.5528186164218123E-2"/>
    <n v="45147914.13080164"/>
    <n v="-2.5612370665950386E-3"/>
    <n v="1612786.3072650407"/>
    <n v="45462597.322180256"/>
    <n v="-6.921804074425119E-3"/>
    <n v="1.0639972726437694"/>
    <n v="6.3997272643769421E-2"/>
  </r>
  <r>
    <x v="84"/>
    <x v="1"/>
    <n v="202190.98331385007"/>
    <n v="2780125.9449891141"/>
    <n v="11715365.797737923"/>
    <n v="6011543.7169437241"/>
    <n v="9048460.1979608629"/>
    <n v="1562387.1232151093"/>
    <n v="15289305.296345802"/>
    <n v="4671227.4498050306"/>
    <n v="3.9428352563106658E-3"/>
    <n v="5.4213983300491805E-2"/>
    <n v="0.22845606935990936"/>
    <n v="0.11722840516199694"/>
    <n v="0.17644994499317038"/>
    <n v="3.0467407262450133E-2"/>
    <n v="0.29814985306914138"/>
    <n v="9.1091501596529456E-2"/>
    <n v="51280606.51031141"/>
    <n v="2.1826191982913757E-3"/>
    <n v="626703.64871429349"/>
    <n v="51360464.08904472"/>
    <n v="-1.554845349427905E-3"/>
    <n v="1.0557741871633999"/>
    <n v="5.577418716339988E-2"/>
  </r>
  <r>
    <x v="84"/>
    <x v="2"/>
    <n v="2664936.0704980493"/>
    <n v="9600521.0324813537"/>
    <n v="1928444.9542323994"/>
    <n v="3066595.2209677934"/>
    <n v="1323826.1217579409"/>
    <n v="12637992.527862623"/>
    <n v="5619845.2238917658"/>
    <n v="2238012.0665737204"/>
    <n v="6.8191511220131645E-2"/>
    <n v="0.24566219240794401"/>
    <n v="4.9345865062109438E-2"/>
    <n v="7.846933543105436E-2"/>
    <n v="3.3874622672839111E-2"/>
    <n v="0.3233862976317558"/>
    <n v="0.14380297632010272"/>
    <n v="5.7267199254063143E-2"/>
    <n v="39080173.218265638"/>
    <n v="-2.5387886483185058E-3"/>
    <n v="1281769.108103862"/>
    <n v="39650503.50677833"/>
    <n v="-1.4383935588994293E-2"/>
    <n v="1.0434775015645104"/>
    <n v="4.3477501564510357E-2"/>
  </r>
  <r>
    <x v="84"/>
    <x v="3"/>
    <n v="191890.47847577155"/>
    <n v="2039845.5175789732"/>
    <n v="3088611.3656474659"/>
    <n v="2632422.2141042273"/>
    <n v="11473384.424940132"/>
    <n v="598913.08309847768"/>
    <n v="23241911.878380764"/>
    <n v="6418994.4522380829"/>
    <n v="3.8620653936893797E-3"/>
    <n v="4.1054756048820043E-2"/>
    <n v="6.2162641755718367E-2"/>
    <n v="5.2981194353292328E-2"/>
    <n v="0.2309179761707186"/>
    <n v="1.2053966983851631E-2"/>
    <n v="0.46777612032483401"/>
    <n v="0.1291912789690757"/>
    <n v="49685973.414463893"/>
    <n v="3.4079445594136946E-3"/>
    <n v="709445.58533425722"/>
    <n v="49685973.414463893"/>
    <n v="0"/>
    <n v="1.1010460682830778"/>
    <n v="0.10104606828307783"/>
  </r>
  <r>
    <x v="84"/>
    <x v="4"/>
    <n v="961437.16934856412"/>
    <n v="4661800.0778116742"/>
    <n v="16849574.749290902"/>
    <n v="8405540.3369438518"/>
    <n v="13673256.732911088"/>
    <n v="2582643.5149886943"/>
    <n v="3403243.0781869856"/>
    <n v="942815.88575480855"/>
    <n v="1.8675822668705763E-2"/>
    <n v="9.0555009048755963E-2"/>
    <n v="0.32730133605514239"/>
    <n v="0.16327679620893065"/>
    <n v="0.26560167027925186"/>
    <n v="5.0167596843684291E-2"/>
    <n v="6.6107662833324185E-2"/>
    <n v="1.8314106062204794E-2"/>
    <n v="51480311.545236573"/>
    <n v="4.7703303236876015E-4"/>
    <n v="836524.43545952218"/>
    <n v="52065242.941301323"/>
    <n v="-1.1234584974936276E-2"/>
    <n v="1.0319032738025589"/>
    <n v="3.1903273802558862E-2"/>
  </r>
  <r>
    <x v="85"/>
    <x v="0"/>
    <n v="1119090.2071948848"/>
    <n v="10857970.924830208"/>
    <n v="1453377.48414153"/>
    <n v="437317.28943049879"/>
    <n v="11884855.259961987"/>
    <n v="13925146.046995483"/>
    <n v="3329286.2170121446"/>
    <n v="1152722.5466108986"/>
    <n v="2.5341850946370224E-2"/>
    <n v="0.24587926780879305"/>
    <n v="3.2911802225708511E-2"/>
    <n v="9.9030708103483474E-3"/>
    <n v="0.26913311239858867"/>
    <n v="0.31533559427166175"/>
    <n v="7.5391844667115238E-2"/>
    <n v="2.6103456871414236E-2"/>
    <n v="44159765.976177633"/>
    <n v="-2.1886906043126698E-2"/>
    <n v="115360.43866795121"/>
    <n v="45462597.322180256"/>
    <n v="-2.8657213242125942E-2"/>
    <n v="1.0407096643072722"/>
    <n v="4.0709664307272186E-2"/>
  </r>
  <r>
    <x v="85"/>
    <x v="1"/>
    <n v="134624.37559750068"/>
    <n v="2807876.8037376213"/>
    <n v="7801763.1409470858"/>
    <n v="6018174.9169776477"/>
    <n v="9083670.4281916898"/>
    <n v="1574929.0673664082"/>
    <n v="15464127.161616609"/>
    <n v="4671949.6474919301"/>
    <n v="2.8307935429518517E-3"/>
    <n v="5.904220160834163E-2"/>
    <n v="0.1640503855636288"/>
    <n v="0.12654625597870853"/>
    <n v="0.19100549570092196"/>
    <n v="3.311658096626878E-2"/>
    <n v="0.32516957736815194"/>
    <n v="9.8238709271026445E-2"/>
    <n v="47557115.541926496"/>
    <n v="-7.2610119531956036E-2"/>
    <n v="131616.30623546097"/>
    <n v="51360464.08904472"/>
    <n v="-7.4052067374708264E-2"/>
    <n v="0.97911429723471166"/>
    <n v="-2.0885702765288339E-2"/>
  </r>
  <r>
    <x v="85"/>
    <x v="2"/>
    <n v="1774388.4945708234"/>
    <n v="9696352.1956574898"/>
    <n v="1284233.9729742592"/>
    <n v="3069977.913881761"/>
    <n v="1328977.5200636089"/>
    <n v="12739443.054504707"/>
    <n v="5684103.9855248928"/>
    <n v="2238358.0756591484"/>
    <n v="4.6921838023254933E-2"/>
    <n v="0.25640983839399734"/>
    <n v="3.3960217082242901E-2"/>
    <n v="8.118233794396397E-2"/>
    <n v="3.5143413138538422E-2"/>
    <n v="0.33688117643849547"/>
    <n v="0.15031015323430985"/>
    <n v="5.9191025745197121E-2"/>
    <n v="37815835.21283669"/>
    <n v="-3.2352415593644553E-2"/>
    <n v="179685.17169034292"/>
    <n v="39650503.50677833"/>
    <n v="-4.627099612059149E-2"/>
    <n v="1.0097184837712774"/>
    <n v="9.7184837712773753E-3"/>
  </r>
  <r>
    <x v="85"/>
    <x v="3"/>
    <n v="127766.01322427427"/>
    <n v="2060206.9925434939"/>
    <n v="2056838.4056664601"/>
    <n v="2635325.9804406958"/>
    <n v="11518030.75130845"/>
    <n v="603720.81245574856"/>
    <n v="23507665.901096847"/>
    <n v="6419986.8644028595"/>
    <n v="2.6112244000249044E-3"/>
    <n v="4.2105585298245929E-2"/>
    <n v="4.203673963244689E-2"/>
    <n v="5.3859608893540217E-2"/>
    <n v="0.23540033987958572"/>
    <n v="1.2338574840870123E-2"/>
    <n v="0.48043911866317207"/>
    <n v="0.13120880839211416"/>
    <n v="48929541.721138828"/>
    <n v="-1.5224250252987157E-2"/>
    <n v="332889.79765734472"/>
    <n v="49685973.414463893"/>
    <n v="-1.5224250252987157E-2"/>
    <n v="1.0842834673994688"/>
    <n v="8.4283467399468792E-2"/>
  </r>
  <r>
    <x v="85"/>
    <x v="4"/>
    <n v="640151.58578494738"/>
    <n v="4708333.5651546875"/>
    <n v="11220852.467537373"/>
    <n v="8414812.3013496641"/>
    <n v="13726463.411952401"/>
    <n v="2603375.489955978"/>
    <n v="3442156.6384414732"/>
    <n v="942961.65032293997"/>
    <n v="1.4007967031764421E-2"/>
    <n v="0.10302900566022086"/>
    <n v="0.24553767408202515"/>
    <n v="0.18413515784898882"/>
    <n v="0.30036611828677762"/>
    <n v="5.6967753957666442E-2"/>
    <n v="7.532218583873887E-2"/>
    <n v="2.0634137293817995E-2"/>
    <n v="45699107.110499457"/>
    <n v="-0.1122993288348125"/>
    <n v="218930.9962890087"/>
    <n v="52065242.941301323"/>
    <n v="-0.12227227745732576"/>
    <n v="0.91602122873208569"/>
    <n v="-8.3978771267914309E-2"/>
  </r>
  <r>
    <x v="86"/>
    <x v="0"/>
    <n v="1676520.3978203135"/>
    <n v="10896396.252531365"/>
    <n v="2177696.4361926094"/>
    <n v="437399.89674672252"/>
    <n v="11633257.600527242"/>
    <n v="14122551.626137052"/>
    <n v="3302329.7732223216"/>
    <n v="1152726.7516321815"/>
    <n v="3.692867411139019E-2"/>
    <n v="0.24001465578436193"/>
    <n v="4.7968066544402346E-2"/>
    <n v="9.6345969093581171E-3"/>
    <n v="0.25624548281205423"/>
    <n v="0.31107710189565801"/>
    <n v="7.2740337762796869E-2"/>
    <n v="2.5391084179978277E-2"/>
    <n v="45398878.734809808"/>
    <n v="2.8059767329850112E-2"/>
    <n v="467444.4761252614"/>
    <n v="45462597.322180256"/>
    <n v="-1.401560648171785E-3"/>
    <n v="1.0699117353456606"/>
    <n v="6.9911735345660642E-2"/>
  </r>
  <r>
    <x v="86"/>
    <x v="1"/>
    <n v="201682.14347865197"/>
    <n v="2817813.6130250143"/>
    <n v="11689923.62510334"/>
    <n v="6019311.7238006843"/>
    <n v="8891372.7376586907"/>
    <n v="1597255.5681873769"/>
    <n v="15338917.778157562"/>
    <n v="4671966.6903161192"/>
    <n v="3.9369326021043574E-3"/>
    <n v="5.5005079222325406E-2"/>
    <n v="0.22819294084233474"/>
    <n v="0.11749986468270694"/>
    <n v="0.17356387930325434"/>
    <n v="3.1179198177032557E-2"/>
    <n v="0.29942306463149393"/>
    <n v="9.119904053874775E-2"/>
    <n v="51228243.879727438"/>
    <n v="7.7194091693060407E-2"/>
    <n v="1469971.9471809454"/>
    <n v="51360464.08904472"/>
    <n v="-2.5743577606317748E-3"/>
    <n v="1.0546961360734344"/>
    <n v="5.4696136073434376E-2"/>
  </r>
  <r>
    <x v="86"/>
    <x v="2"/>
    <n v="2658229.4132144214"/>
    <n v="9730666.6650186069"/>
    <n v="1924256.9646903791"/>
    <n v="3070557.819233004"/>
    <n v="1300843.5944771674"/>
    <n v="12920039.877376677"/>
    <n v="5638081.1387061477"/>
    <n v="2238366.2409747089"/>
    <n v="6.7329262294834755E-2"/>
    <n v="0.24646428368287546"/>
    <n v="4.8738758684350798E-2"/>
    <n v="7.7772968644041762E-2"/>
    <n v="3.2948563108102208E-2"/>
    <n v="0.32724668135836715"/>
    <n v="0.14280477145442166"/>
    <n v="5.6694710773006154E-2"/>
    <n v="39481041.713691115"/>
    <n v="4.4034635000978803E-2"/>
    <n v="586633.23147357756"/>
    <n v="39650503.50677833"/>
    <n v="-4.2738875449146417E-3"/>
    <n v="1.0541810686578874"/>
    <n v="5.418106865788741E-2"/>
  </r>
  <r>
    <x v="86"/>
    <x v="3"/>
    <n v="191407.56119705131"/>
    <n v="2067497.8693904437"/>
    <n v="3081903.8513519149"/>
    <n v="2635823.7819497609"/>
    <n v="11274198.620841606"/>
    <n v="612279.27613149281"/>
    <n v="23317329.885149997"/>
    <n v="6420010.2838991471"/>
    <n v="3.8589883123386257E-3"/>
    <n v="4.168304566374488E-2"/>
    <n v="6.2134593156822758E-2"/>
    <n v="5.3141125169328049E-2"/>
    <n v="0.22730032417069557"/>
    <n v="1.2344227969375456E-2"/>
    <n v="0.47010318160369613"/>
    <n v="0.12943451395399866"/>
    <n v="49600451.129911408"/>
    <n v="1.3711745198764658E-2"/>
    <n v="274106.47542618"/>
    <n v="49685973.414463893"/>
    <n v="-1.7212560945336875E-3"/>
    <n v="1.0991508860276835"/>
    <n v="9.9150886027683516E-2"/>
  </r>
  <r>
    <x v="86"/>
    <x v="4"/>
    <n v="959017.58800627815"/>
    <n v="4724995.9103957945"/>
    <n v="16812982.653321221"/>
    <n v="8416401.8224537726"/>
    <n v="13435879.640318403"/>
    <n v="2640281.4473214024"/>
    <n v="3414286.3095205836"/>
    <n v="942965.09015659313"/>
    <n v="1.867725725097304E-2"/>
    <n v="9.2021215493787265E-2"/>
    <n v="0.32743966961549825"/>
    <n v="0.16391284574073772"/>
    <n v="0.26166921605372595"/>
    <n v="5.1420554141359952E-2"/>
    <n v="6.6494613371964398E-2"/>
    <n v="1.8364628331953365E-2"/>
    <n v="51346810.461494051"/>
    <n v="0.12358454482138063"/>
    <n v="2402012.1783322804"/>
    <n v="52065242.941301323"/>
    <n v="-1.3798696389782292E-2"/>
    <n v="1.0292272953316624"/>
    <n v="2.9227295331662351E-2"/>
  </r>
  <r>
    <x v="87"/>
    <x v="0"/>
    <n v="1668103.7921782387"/>
    <n v="11004952.120476743"/>
    <n v="2184812.6305451347"/>
    <n v="437023.87566244375"/>
    <n v="11532839.977346709"/>
    <n v="14110701.039797006"/>
    <n v="3302976.2946265438"/>
    <n v="1152567.4496928744"/>
    <n v="3.6747249212197589E-2"/>
    <n v="0.24243198776701205"/>
    <n v="4.813001120977034E-2"/>
    <n v="9.6273537329937958E-3"/>
    <n v="0.25406101632234118"/>
    <n v="0.31084963064026822"/>
    <n v="7.2762434573767507E-2"/>
    <n v="2.5390316541649301E-2"/>
    <n v="45393977.180325694"/>
    <n v="-1.0796642165428109E-4"/>
    <n v="463100.75716737367"/>
    <n v="45462597.322180256"/>
    <n v="-1.5093757483381515E-3"/>
    <n v="1.0697962208041094"/>
    <n v="6.979622080410941E-2"/>
  </r>
  <r>
    <x v="87"/>
    <x v="1"/>
    <n v="200669.64218793393"/>
    <n v="2845886.2156893285"/>
    <n v="11728123.517016584"/>
    <n v="6014137.0812417129"/>
    <n v="8814622.9098987188"/>
    <n v="1595915.2710853368"/>
    <n v="15341920.790982505"/>
    <n v="4671321.0443700254"/>
    <n v="3.918364933826351E-3"/>
    <n v="5.557004353839104E-2"/>
    <n v="0.22900857064180877"/>
    <n v="0.11743472300754051"/>
    <n v="0.17211825833975758"/>
    <n v="3.1162553375772992E-2"/>
    <n v="0.29957318799934529"/>
    <n v="9.1214298163557458E-2"/>
    <n v="51212596.472472146"/>
    <n v="-3.0544492784153568E-4"/>
    <n v="1455211.3829985792"/>
    <n v="51360464.08904472"/>
    <n v="-2.879016363952876E-3"/>
    <n v="1.0543739844882567"/>
    <n v="5.4373984488256699E-2"/>
  </r>
  <r>
    <x v="87"/>
    <x v="2"/>
    <n v="2644884.3512000982"/>
    <n v="9827608.8962873034"/>
    <n v="1930544.9790882345"/>
    <n v="3067918.1421569092"/>
    <n v="1289614.7859720504"/>
    <n v="12909198.348725414"/>
    <n v="5639184.9473458761"/>
    <n v="2238056.9082706994"/>
    <n v="6.6879500126754005E-2"/>
    <n v="0.24850446490286265"/>
    <n v="4.8816456989906325E-2"/>
    <n v="7.7576485219156943E-2"/>
    <n v="3.2609664843283898E-2"/>
    <n v="0.32642664780716402"/>
    <n v="0.1425944655121425"/>
    <n v="5.6592314598729654E-2"/>
    <n v="39547011.359046586"/>
    <n v="1.6709195728387715E-3"/>
    <n v="596150.92571421585"/>
    <n v="39650503.50677833"/>
    <n v="-2.61010929442678E-3"/>
    <n v="1.055942520438824"/>
    <n v="5.5942520438823973E-2"/>
  </r>
  <r>
    <x v="87"/>
    <x v="3"/>
    <n v="190446.64120967663"/>
    <n v="2088095.4156328323"/>
    <n v="3091974.7806226453"/>
    <n v="2633557.834189306"/>
    <n v="11176880.374513179"/>
    <n v="611765.49727494479"/>
    <n v="23321894.890432719"/>
    <n v="6419123.0657556038"/>
    <n v="3.8447863411540336E-3"/>
    <n v="4.2155013509597931E-2"/>
    <n v="6.2421591308834568E-2"/>
    <n v="5.3166950728116939E-2"/>
    <n v="0.22564176888438292"/>
    <n v="1.2350481021728315E-2"/>
    <n v="0.47082848169448177"/>
    <n v="0.12959092651170342"/>
    <n v="49533738.499630913"/>
    <n v="-1.3450004740030244E-3"/>
    <n v="296865.29042473965"/>
    <n v="49685973.414463893"/>
    <n v="-3.0639414782736834E-3"/>
    <n v="1.0976725275649755"/>
    <n v="9.7672527564975464E-2"/>
  </r>
  <r>
    <x v="87"/>
    <x v="4"/>
    <n v="954203.04900481005"/>
    <n v="4772068.9077615272"/>
    <n v="16867923.484475747"/>
    <n v="8409166.4651467782"/>
    <n v="13319901.885406544"/>
    <n v="2638065.9211132633"/>
    <n v="3414954.7494798955"/>
    <n v="942834.77638765518"/>
    <n v="1.8593519591891663E-2"/>
    <n v="9.2988129542094691E-2"/>
    <n v="0.32868692476956052"/>
    <n v="0.16386030372074067"/>
    <n v="0.25955047715125551"/>
    <n v="5.1405128541644314E-2"/>
    <n v="6.6543518285863121E-2"/>
    <n v="1.8371998396949463E-2"/>
    <n v="51319119.238776222"/>
    <n v="-5.3929781555945373E-4"/>
    <n v="2325317.9111137893"/>
    <n v="52065242.941301323"/>
    <n v="-1.4330552598521168E-2"/>
    <n v="1.0286722352995759"/>
    <n v="2.8672235299575854E-2"/>
  </r>
  <r>
    <x v="88"/>
    <x v="0"/>
    <n v="1657549.4724014311"/>
    <n v="11133035.346982688"/>
    <n v="2170710.8551037689"/>
    <n v="434031.46803111932"/>
    <n v="11711972.643339433"/>
    <n v="14123529.97512438"/>
    <n v="3302448.068027671"/>
    <n v="1152619.7236324868"/>
    <n v="3.628142514856951E-2"/>
    <n v="0.24368647533200608"/>
    <n v="4.7513805602757413E-2"/>
    <n v="9.5003379879095799E-3"/>
    <n v="0.25635859796437083"/>
    <n v="0.30914419397911819"/>
    <n v="7.2285940409123506E-2"/>
    <n v="2.5229223576145033E-2"/>
    <n v="45685897.552642971"/>
    <n v="6.430817268062574E-3"/>
    <n v="465887.06021910137"/>
    <n v="45685897.552642971"/>
    <n v="0"/>
    <n v="1.0766758848141644"/>
    <n v="7.667588481416443E-2"/>
  </r>
  <r>
    <x v="88"/>
    <x v="1"/>
    <n v="199399.97804408389"/>
    <n v="2879008.6032094019"/>
    <n v="11652424.868137799"/>
    <n v="5972956.8375526015"/>
    <n v="8951535.1452780534"/>
    <n v="1597366.2191100295"/>
    <n v="15339467.243055815"/>
    <n v="4671532.9090676168"/>
    <n v="3.8896921198844176E-3"/>
    <n v="5.6160773871836982E-2"/>
    <n v="0.22730366187462864"/>
    <n v="0.11651437162295825"/>
    <n v="0.17461745009700372"/>
    <n v="3.1159796786277491E-2"/>
    <n v="0.29922673735374372"/>
    <n v="9.1127516273666706E-2"/>
    <n v="51263691.803455405"/>
    <n v="9.9771022175615723E-4"/>
    <n v="1466625.8172110608"/>
    <n v="51360464.08904472"/>
    <n v="-1.8841785662516376E-3"/>
    <n v="1.0554259441901344"/>
    <n v="5.5425944190134357E-2"/>
  </r>
  <r>
    <x v="88"/>
    <x v="2"/>
    <n v="2628149.807854454"/>
    <n v="9941989.3899500482"/>
    <n v="1918084.362834947"/>
    <n v="3046911.3684492866"/>
    <n v="1309645.5966976455"/>
    <n v="12920934.921577249"/>
    <n v="5638283.1039115181"/>
    <n v="2238158.4138716972"/>
    <n v="6.6296841772891121E-2"/>
    <n v="0.25079335109567796"/>
    <n v="4.8384964635534732E-2"/>
    <n v="7.686038302931178E-2"/>
    <n v="3.3036688640557026E-2"/>
    <n v="0.32593925030207765"/>
    <n v="0.14222947325668137"/>
    <n v="5.6459047267268352E-2"/>
    <n v="39642156.965146847"/>
    <n v="2.4058861297111939E-3"/>
    <n v="627601.29471420962"/>
    <n v="39650503.50677833"/>
    <n v="-2.1050279046407782E-4"/>
    <n v="1.0584829979025199"/>
    <n v="5.8482997902519873E-2"/>
  </r>
  <r>
    <x v="88"/>
    <x v="3"/>
    <n v="189241.6593847021"/>
    <n v="2112398.1109247892"/>
    <n v="3072017.7676426228"/>
    <n v="2615525.2300241059"/>
    <n v="11350484.134116275"/>
    <n v="612321.69217822596"/>
    <n v="23318165.149702437"/>
    <n v="6419414.2008658247"/>
    <n v="3.8084786648735131E-3"/>
    <n v="4.2511903369129488E-2"/>
    <n v="6.1824199619785553E-2"/>
    <n v="5.2637310771702285E-2"/>
    <n v="0.22842790959093448"/>
    <n v="1.2322942571325473E-2"/>
    <n v="0.46927687468702134"/>
    <n v="0.12919038072522782"/>
    <n v="49689567.944838986"/>
    <n v="3.1459253819340486E-3"/>
    <n v="268577.50374522025"/>
    <n v="49689567.944838986"/>
    <n v="0"/>
    <n v="1.1011257234304939"/>
    <n v="0.10112572343049386"/>
  </r>
  <r>
    <x v="88"/>
    <x v="4"/>
    <n v="948165.67641539185"/>
    <n v="4827609.5385724055"/>
    <n v="16759050.226506313"/>
    <n v="8351586.8789851759"/>
    <n v="13526791.909041755"/>
    <n v="2640464.3545430312"/>
    <n v="3414408.6147905379"/>
    <n v="942877.53803963342"/>
    <n v="1.8442872365779194E-2"/>
    <n v="9.3902351420600036E-2"/>
    <n v="0.32598208518542549"/>
    <n v="0.16244761299855406"/>
    <n v="0.26311108164140884"/>
    <n v="5.1359955637006377E-2"/>
    <n v="6.6414028532721311E-2"/>
    <n v="1.8340012218504717E-2"/>
    <n v="51410954.736894242"/>
    <n v="1.7894987186107161E-3"/>
    <n v="2281387.7141085356"/>
    <n v="52065242.941301323"/>
    <n v="-1.256669838542249E-2"/>
    <n v="1.0305130429465148"/>
    <n v="3.0513042946514801E-2"/>
  </r>
  <r>
    <x v="89"/>
    <x v="0"/>
    <n v="1650640.5441137867"/>
    <n v="11030858.018071888"/>
    <n v="2162797.6105817812"/>
    <n v="435488.93730899791"/>
    <n v="11780211.579326229"/>
    <n v="14039562.759526666"/>
    <n v="3261629.1658929391"/>
    <n v="1152589.7007770604"/>
    <n v="3.6266831829869145E-2"/>
    <n v="0.24236304754973906"/>
    <n v="4.7519623521137241E-2"/>
    <n v="9.5682879652234636E-3"/>
    <n v="0.25882737085988505"/>
    <n v="0.30846840844928841"/>
    <n v="7.1662456658208293E-2"/>
    <n v="2.5323973166649246E-2"/>
    <n v="45513778.315599352"/>
    <n v="-3.7674478616796245E-3"/>
    <n v="527058.62440543692"/>
    <n v="45685897.552642971"/>
    <n v="-3.7674478616796245E-3"/>
    <n v="1.0726195645541994"/>
    <n v="7.2619564554199378E-2"/>
  </r>
  <r>
    <x v="89"/>
    <x v="1"/>
    <n v="198568.84740707881"/>
    <n v="2852585.4939836795"/>
    <n v="11609946.392923625"/>
    <n v="5993013.9111291282"/>
    <n v="9003690.5978532918"/>
    <n v="1587869.5568772343"/>
    <n v="15149868.436565824"/>
    <n v="4671411.2273418289"/>
    <n v="3.8884019908949855E-3"/>
    <n v="5.5859714445866668E-2"/>
    <n v="0.22734753843778885"/>
    <n v="0.11735600789242988"/>
    <n v="0.17631148542813735"/>
    <n v="3.1093876138512895E-2"/>
    <n v="0.29666677003856951"/>
    <n v="9.1476205627799859E-2"/>
    <n v="51066954.46408169"/>
    <n v="-3.8377520707639366E-3"/>
    <n v="1475866.9605014806"/>
    <n v="51360464.08904472"/>
    <n v="-5.7146996268212531E-3"/>
    <n v="1.0513754810872806"/>
    <n v="5.1375481087280628E-2"/>
  </r>
  <r>
    <x v="89"/>
    <x v="2"/>
    <n v="2617195.2639002721"/>
    <n v="9850743.3022243027"/>
    <n v="1911092.0586590006"/>
    <n v="3057142.837914112"/>
    <n v="1317276.1491895234"/>
    <n v="12844117.374533771"/>
    <n v="5568592.8252195874"/>
    <n v="2238100.1154536647"/>
    <n v="6.6419094502538731E-2"/>
    <n v="0.24999183642708042"/>
    <n v="4.8499630806285998E-2"/>
    <n v="7.7584069427276081E-2"/>
    <n v="3.3429790373597876E-2"/>
    <n v="0.32595758423830207"/>
    <n v="0.14131956381169442"/>
    <n v="5.6798430413224299E-2"/>
    <n v="39404259.927094236"/>
    <n v="-6.0011123577803482E-3"/>
    <n v="676393.58989921166"/>
    <n v="39650503.50677833"/>
    <n v="-6.2103518973472245E-3"/>
    <n v="1.0521309225033066"/>
    <n v="5.2130922503306643E-2"/>
  </r>
  <r>
    <x v="89"/>
    <x v="3"/>
    <n v="188452.87022607171"/>
    <n v="2093010.837836771"/>
    <n v="3060818.8427770236"/>
    <n v="2624308.1131767239"/>
    <n v="11416616.884237375"/>
    <n v="608681.31702889421"/>
    <n v="23029948.081151929"/>
    <n v="6419246.9912124379"/>
    <n v="3.8116654251298299E-3"/>
    <n v="4.2333433475616716E-2"/>
    <n v="6.1908408938549667E-2"/>
    <n v="5.3079501988394479E-2"/>
    <n v="0.23091356367986343"/>
    <n v="1.23112453965721E-2"/>
    <n v="0.46580588949457941"/>
    <n v="0.1298362916012944"/>
    <n v="49441083.937647223"/>
    <n v="-5.0007278684251703E-3"/>
    <n v="285109.07373367605"/>
    <n v="49689567.944838986"/>
    <n v="-5.0007278684251703E-3"/>
    <n v="1.0956192933386952"/>
    <n v="9.5619293338695233E-2"/>
  </r>
  <r>
    <x v="89"/>
    <x v="4"/>
    <n v="944213.57195502287"/>
    <n v="4783302.4621730372"/>
    <n v="16697955.741219705"/>
    <n v="8379631.3462512735"/>
    <n v="13605604.754264098"/>
    <n v="2624766.2648921795"/>
    <n v="3372205.8584642718"/>
    <n v="942852.97844254435"/>
    <n v="1.8387609966302843E-2"/>
    <n v="9.3150006140224687E-2"/>
    <n v="0.32517589931312774"/>
    <n v="0.16318489527453353"/>
    <n v="0.26495547300711836"/>
    <n v="5.1114683970933134E-2"/>
    <n v="6.5670318552121104E-2"/>
    <n v="1.8361113775638756E-2"/>
    <n v="51350532.977662124"/>
    <n v="-1.1752701256247636E-3"/>
    <n v="2276756.8899877914"/>
    <n v="52065242.941301323"/>
    <n v="-1.3727199245857129E-2"/>
    <n v="1.0293019117530731"/>
    <n v="2.9301911753073062E-2"/>
  </r>
  <r>
    <x v="90"/>
    <x v="0"/>
    <n v="1638098.5239573643"/>
    <n v="11016618.16963432"/>
    <n v="2179969.7742912723"/>
    <n v="440765.9403421391"/>
    <n v="11684433.791726774"/>
    <n v="14043615.276508542"/>
    <n v="3292327.9702828894"/>
    <n v="1152675.6523354794"/>
    <n v="3.6042957197079901E-2"/>
    <n v="0.24239781144875591"/>
    <n v="4.7965709092936903E-2"/>
    <n v="9.6981394521394992E-3"/>
    <n v="0.25709170777464385"/>
    <n v="0.3090005984991836"/>
    <n v="7.2440841851795543E-2"/>
    <n v="2.5362234683464727E-2"/>
    <n v="45448505.099078782"/>
    <n v="-1.43414190023856E-3"/>
    <n v="545743.72437179764"/>
    <n v="45685897.552642971"/>
    <n v="-5.1961867070827858E-3"/>
    <n v="1.0710812758936565"/>
    <n v="7.1081275893656537E-2"/>
  </r>
  <r>
    <x v="90"/>
    <x v="1"/>
    <n v="197060.06677310119"/>
    <n v="2848903.0619350583"/>
    <n v="11702126.955331437"/>
    <n v="6065633.7870371277"/>
    <n v="8930487.0259237532"/>
    <n v="1588327.895107168"/>
    <n v="15292460.627159106"/>
    <n v="4671759.586410746"/>
    <n v="3.8415695375860039E-3"/>
    <n v="5.5537681466771481E-2"/>
    <n v="0.22812604893880825"/>
    <n v="0.1182459458377436"/>
    <n v="0.17409456657749725"/>
    <n v="3.0963513599979536E-2"/>
    <n v="0.29811748195371451"/>
    <n v="9.107319208789931E-2"/>
    <n v="51296759.005677499"/>
    <n v="4.5000635735472309E-3"/>
    <n v="1455849.504977806"/>
    <n v="51360464.08904472"/>
    <n v="-1.2403525648984443E-3"/>
    <n v="1.0561067375918423"/>
    <n v="5.610673759184226E-2"/>
  </r>
  <r>
    <x v="90"/>
    <x v="2"/>
    <n v="2597309.0955456994"/>
    <n v="9838026.8760504499"/>
    <n v="1926265.7325777418"/>
    <n v="3094187.5264155152"/>
    <n v="1306566.1721761804"/>
    <n v="12847824.826444419"/>
    <n v="5621005.0196089186"/>
    <n v="2238267.016296776"/>
    <n v="6.5805552053259178E-2"/>
    <n v="0.24925673682949986"/>
    <n v="4.8803964130007302E-2"/>
    <n v="7.8394488619500116E-2"/>
    <n v="3.3103225334874066E-2"/>
    <n v="0.32551312696578055"/>
    <n v="0.14241406193966705"/>
    <n v="5.6708844127412041E-2"/>
    <n v="39469452.265115693"/>
    <n v="1.6544489895781844E-3"/>
    <n v="685584.68404803809"/>
    <n v="39650503.50677833"/>
    <n v="-4.566177618190532E-3"/>
    <n v="1.0538716194449462"/>
    <n v="5.3871619444946228E-2"/>
  </r>
  <r>
    <x v="90"/>
    <x v="3"/>
    <n v="187020.95356478554"/>
    <n v="2090308.9485494501"/>
    <n v="3085121.108507345"/>
    <n v="2656107.9608575953"/>
    <n v="11323795.265569523"/>
    <n v="608857.01276928571"/>
    <n v="23246708.428602535"/>
    <n v="6419725.690859328"/>
    <n v="3.7692428202281696E-3"/>
    <n v="4.2128338275472445E-2"/>
    <n v="6.2177902347971145E-2"/>
    <n v="5.3531519706134456E-2"/>
    <n v="0.22822113345548861"/>
    <n v="1.2270977557235153E-2"/>
    <n v="0.46851696116550201"/>
    <n v="0.12938392467196805"/>
    <n v="49617645.369279847"/>
    <n v="3.5711480730336348E-3"/>
    <n v="267349.26603933674"/>
    <n v="49689567.944838986"/>
    <n v="-1.4474381350826275E-3"/>
    <n v="1.0995319120668801"/>
    <n v="9.9531912066880057E-2"/>
  </r>
  <r>
    <x v="90"/>
    <x v="4"/>
    <n v="937039.17793346709"/>
    <n v="4777127.6476680543"/>
    <n v="16830534.040825341"/>
    <n v="8481170.8716959748"/>
    <n v="13494985.796909973"/>
    <n v="2625523.9031494474"/>
    <n v="3403945.4225735767"/>
    <n v="942923.28939778067"/>
    <n v="1.8197320526497623E-2"/>
    <n v="9.2771919304724698E-2"/>
    <n v="0.32684932475125833"/>
    <n v="0.16470451655246068"/>
    <n v="0.26207290776089642"/>
    <n v="5.0987729372169277E-2"/>
    <n v="6.6104691637209112E-2"/>
    <n v="1.8311590094783864E-2"/>
    <n v="51493250.150153615"/>
    <n v="2.7792734411067146E-3"/>
    <n v="2263297.3611233984"/>
    <n v="52065242.941301323"/>
    <n v="-1.0986077445035205E-2"/>
    <n v="1.0321626232192889"/>
    <n v="3.2162623219288866E-2"/>
  </r>
  <r>
    <x v="91"/>
    <x v="0"/>
    <n v="1649801.1711432743"/>
    <n v="11271554.678755669"/>
    <n v="2176391.6345227398"/>
    <n v="444576.87910590495"/>
    <n v="11719528.060751792"/>
    <n v="14054027.855533332"/>
    <n v="3228591.5524011939"/>
    <n v="1152690.0988359221"/>
    <n v="3.6102924151670018E-2"/>
    <n v="0.2466576523015315"/>
    <n v="4.7626407036099723E-2"/>
    <n v="9.7287634574922816E-3"/>
    <n v="0.25646074210111353"/>
    <n v="0.30754706116626579"/>
    <n v="7.0651905194301895E-2"/>
    <n v="2.5224544591525375E-2"/>
    <n v="45697161.931049824"/>
    <n v="5.4711773561960785E-3"/>
    <n v="107861.47189757416"/>
    <n v="45697161.931049824"/>
    <n v="0"/>
    <n v="1.0769413515169717"/>
    <n v="7.6941351516971679E-2"/>
  </r>
  <r>
    <x v="91"/>
    <x v="1"/>
    <n v="198467.87247107975"/>
    <n v="2914829.772859538"/>
    <n v="11682919.420287104"/>
    <n v="6118078.3087437823"/>
    <n v="8957309.7988367286"/>
    <n v="1589505.5540930808"/>
    <n v="14996412.763832707"/>
    <n v="4671818.1376404846"/>
    <n v="3.8816825358733956E-3"/>
    <n v="5.7008943984127189E-2"/>
    <n v="0.22849735686239486"/>
    <n v="0.11965885172481577"/>
    <n v="0.17518922625433334"/>
    <n v="3.108793314089638E-2"/>
    <n v="0.29330345915105582"/>
    <n v="9.1372546346503297E-2"/>
    <n v="51129341.628764503"/>
    <n v="-3.2637028178420882E-3"/>
    <n v="78923.963937521097"/>
    <n v="51360464.08904472"/>
    <n v="-4.5000072405793562E-3"/>
    <n v="1.0526599190564219"/>
    <n v="5.2659919056421867E-2"/>
  </r>
  <r>
    <x v="91"/>
    <x v="2"/>
    <n v="2615864.384823719"/>
    <n v="10065689.502620867"/>
    <n v="1923104.0153357042"/>
    <n v="3120940.4084045915"/>
    <n v="1310490.4517401422"/>
    <n v="12857350.791708209"/>
    <n v="5512187.5724776965"/>
    <n v="2238295.0685293158"/>
    <n v="6.5983995526845043E-2"/>
    <n v="0.25390246335736727"/>
    <n v="4.850942865454401E-2"/>
    <n v="7.8724309693752006E-2"/>
    <n v="3.3056528697462242E-2"/>
    <n v="0.3243208562527693"/>
    <n v="0.13904243745801437"/>
    <n v="5.6459980359245772E-2"/>
    <n v="39643922.195640244"/>
    <n v="4.4203788122682466E-3"/>
    <n v="80612.133635336795"/>
    <n v="39650503.50677833"/>
    <n v="-1.6598304071878766E-4"/>
    <n v="1.0585301312223916"/>
    <n v="5.853013122239159E-2"/>
  </r>
  <r>
    <x v="91"/>
    <x v="3"/>
    <n v="188357.03940085217"/>
    <n v="2138680.9678136893"/>
    <n v="3080057.2793390355"/>
    <n v="2679073.1309451978"/>
    <n v="11357806.354554895"/>
    <n v="609308.44722084492"/>
    <n v="22796673.700545952"/>
    <n v="6419806.1493732631"/>
    <n v="3.8229743288257004E-3"/>
    <n v="4.3407575652640286E-2"/>
    <n v="6.2514148383734841E-2"/>
    <n v="5.4375604103935854E-2"/>
    <n v="0.23052285310575088"/>
    <n v="1.2366782571394572E-2"/>
    <n v="0.46269095446086556"/>
    <n v="0.13029910739285233"/>
    <n v="49269763.069193728"/>
    <n v="-7.0112617698200024E-3"/>
    <n v="83924.983181227362"/>
    <n v="49689567.944838986"/>
    <n v="-8.4485515372419457E-3"/>
    <n v="1.0918228060071085"/>
    <n v="9.182280600710846E-2"/>
  </r>
  <r>
    <x v="91"/>
    <x v="4"/>
    <n v="943733.42662385653"/>
    <n v="4887675.569668333"/>
    <n v="16802908.88570286"/>
    <n v="8554500.5459715761"/>
    <n v="13535518.070059648"/>
    <n v="2627470.5867195074"/>
    <n v="3338048.1942725359"/>
    <n v="942935.10706885776"/>
    <n v="1.8277792456441639E-2"/>
    <n v="9.4662239501689852E-2"/>
    <n v="0.32543096664073623"/>
    <n v="0.16567960944982452"/>
    <n v="0.26214965274677254"/>
    <n v="5.0887634913248818E-2"/>
    <n v="6.464977331870092E-2"/>
    <n v="1.8262330972585561E-2"/>
    <n v="51632790.386087172"/>
    <n v="2.7098743141413628E-3"/>
    <n v="62248.984821362166"/>
    <n v="52065242.941301323"/>
    <n v="-8.3059740199753103E-3"/>
    <n v="1.0349596541999677"/>
    <n v="3.4959654199967716E-2"/>
  </r>
  <r>
    <x v="92"/>
    <x v="0"/>
    <n v="1667653.081898567"/>
    <n v="11131431.893429097"/>
    <n v="2156790.6063601733"/>
    <n v="439874.26271997666"/>
    <n v="11744440.264740277"/>
    <n v="14086029.418578258"/>
    <n v="3230817.6626623496"/>
    <n v="1152684.8397923724"/>
    <n v="3.6563544079375017E-2"/>
    <n v="0.2440583147177077"/>
    <n v="4.7287957706319113E-2"/>
    <n v="9.6443092204969178E-3"/>
    <n v="0.25749861525068479"/>
    <n v="0.30883830884251362"/>
    <n v="7.083616209115326E-2"/>
    <n v="2.5272788091749664E-2"/>
    <n v="45609722.030181065"/>
    <n v="-1.9134645823452293E-3"/>
    <n v="123335.5684413883"/>
    <n v="45697161.931049824"/>
    <n v="-1.9134645823452293E-3"/>
    <n v="1.0748806623835809"/>
    <n v="7.4880662383580932E-2"/>
  </r>
  <r>
    <x v="92"/>
    <x v="1"/>
    <n v="200615.42261779914"/>
    <n v="2878593.949304895"/>
    <n v="11577700.658670122"/>
    <n v="6053362.8980752099"/>
    <n v="8976350.3547140602"/>
    <n v="1593124.9194965402"/>
    <n v="15006752.773645738"/>
    <n v="4671796.8228959003"/>
    <n v="3.9368548652753757E-3"/>
    <n v="5.6489209287081871E-2"/>
    <n v="0.22719951722566833"/>
    <n v="0.11879052400655496"/>
    <n v="0.17615090657161198"/>
    <n v="3.1263307219705924E-2"/>
    <n v="0.29449085667489594"/>
    <n v="9.1678824149205584E-2"/>
    <n v="50958297.799420267"/>
    <n v="-3.3453164835591975E-3"/>
    <n v="84951.016993651254"/>
    <n v="51360464.08904472"/>
    <n v="-7.8302697757405074E-3"/>
    <n v="1.0491384384776203"/>
    <n v="4.9138438477620339E-2"/>
  </r>
  <r>
    <x v="92"/>
    <x v="2"/>
    <n v="2644169.7214682926"/>
    <n v="9940557.4787308499"/>
    <n v="1905784.1472723417"/>
    <n v="3087927.9280129317"/>
    <n v="1313276.1616500872"/>
    <n v="12886627.474960944"/>
    <n v="5515988.2196383392"/>
    <n v="2238284.8565120054"/>
    <n v="6.6885776601641606E-2"/>
    <n v="0.25145205370892915"/>
    <n v="4.820789365011887E-2"/>
    <n v="7.8110892760829789E-2"/>
    <n v="3.322006724878928E-2"/>
    <n v="0.32597456942370112"/>
    <n v="0.1395300584529596"/>
    <n v="5.6618688153030741E-2"/>
    <n v="39532615.988245785"/>
    <n v="-2.8076487196491123E-3"/>
    <n v="94528.432063503773"/>
    <n v="39650503.50677833"/>
    <n v="-2.9731657382961424E-3"/>
    <n v="1.0555581504547551"/>
    <n v="5.5558150454755095E-2"/>
  </r>
  <r>
    <x v="92"/>
    <x v="3"/>
    <n v="190395.18382475572"/>
    <n v="2112093.8693453823"/>
    <n v="3052317.653567187"/>
    <n v="2650734.6054914664"/>
    <n v="11381949.646614067"/>
    <n v="610695.86603685829"/>
    <n v="22812391.981542896"/>
    <n v="6419776.8595926408"/>
    <n v="3.8674346599569562E-3"/>
    <n v="4.2902267123034521E-2"/>
    <n v="6.2000723177270602E-2"/>
    <n v="5.3843498988192851E-2"/>
    <n v="0.23119779438179575"/>
    <n v="1.2404863986356176E-2"/>
    <n v="0.4633806047696456"/>
    <n v="0.13040281291374758"/>
    <n v="49230355.666015252"/>
    <n v="-7.9982936234405315E-4"/>
    <n v="146190.45668452105"/>
    <n v="49689567.944838986"/>
    <n v="-9.2416234999972355E-3"/>
    <n v="1.0909495340683872"/>
    <n v="9.0949534068387239E-2"/>
  </r>
  <r>
    <x v="92"/>
    <x v="4"/>
    <n v="953945.22984205943"/>
    <n v="4826914.2342435569"/>
    <n v="16651578.451852001"/>
    <n v="8464013.3066850379"/>
    <n v="13564290.524505183"/>
    <n v="2633453.4385036305"/>
    <n v="3340349.7747657313"/>
    <n v="942930.80501334625"/>
    <n v="1.8567382216241442E-2"/>
    <n v="9.3950007514640041E-2"/>
    <n v="0.32410269682930859"/>
    <n v="0.16474171182196079"/>
    <n v="0.26401239691960943"/>
    <n v="5.1256964248846591E-2"/>
    <n v="6.5015840599444041E-2"/>
    <n v="1.8352999849949158E-2"/>
    <n v="51377475.765410542"/>
    <n v="-4.9448154703144922E-3"/>
    <n v="112654.34520197293"/>
    <n v="52065242.941301323"/>
    <n v="-1.32097179814598E-2"/>
    <n v="1.0298419696907284"/>
    <n v="2.9841969690728387E-2"/>
  </r>
  <r>
    <x v="93"/>
    <x v="0"/>
    <n v="1695240.0466143615"/>
    <n v="11026944.965668775"/>
    <n v="2175916.9417139576"/>
    <n v="439361.13924194901"/>
    <n v="11794758.584102491"/>
    <n v="14144409.007022316"/>
    <n v="3215636.5004050983"/>
    <n v="1152525.0272827356"/>
    <n v="3.7139834895924095E-2"/>
    <n v="0.24158166641313594"/>
    <n v="4.7670650610157579E-2"/>
    <n v="9.6256575602494173E-3"/>
    <n v="0.25840316085365589"/>
    <n v="0.30988001744671628"/>
    <n v="7.044914314575558E-2"/>
    <n v="2.5249869074405209E-2"/>
    <n v="45644792.212051682"/>
    <n v="7.6891900037036353E-4"/>
    <n v="96844.617819506529"/>
    <n v="45697161.931049824"/>
    <n v="-1.1460168812487666E-3"/>
    <n v="1.0757071585480182"/>
    <n v="7.5707158548018239E-2"/>
  </r>
  <r>
    <x v="93"/>
    <x v="1"/>
    <n v="203934.08082391758"/>
    <n v="2851573.5766419796"/>
    <n v="11680371.258574652"/>
    <n v="6046301.5105668409"/>
    <n v="9014808.9660802949"/>
    <n v="1599727.6301949513"/>
    <n v="14936238.132276766"/>
    <n v="4671149.1076236879"/>
    <n v="3.9983856940847239E-3"/>
    <n v="5.59087080904336E-2"/>
    <n v="0.22900845779773138"/>
    <n v="0.11854539155153312"/>
    <n v="0.17674673629467624"/>
    <n v="3.1364684338986579E-2"/>
    <n v="0.29284384753278592"/>
    <n v="9.1583788699768492E-2"/>
    <n v="51004104.262783088"/>
    <n v="8.9890097081189333E-4"/>
    <n v="125134.10437248008"/>
    <n v="51360464.08904472"/>
    <n v="-6.938407442031746E-3"/>
    <n v="1.0500815100384839"/>
    <n v="5.0081510038483934E-2"/>
  </r>
  <r>
    <x v="93"/>
    <x v="2"/>
    <n v="2687910.6035501179"/>
    <n v="9847248.8800598569"/>
    <n v="1922684.5670929619"/>
    <n v="3084325.7888276945"/>
    <n v="1318902.8111815327"/>
    <n v="12940036.138684724"/>
    <n v="5490069.3591779778"/>
    <n v="2237974.5323818941"/>
    <n v="6.7998184156500371E-2"/>
    <n v="0.24911358357559196"/>
    <n v="4.8639660521213719E-2"/>
    <n v="7.8026610226673898E-2"/>
    <n v="3.3365319561148007E-2"/>
    <n v="0.32735425024474685"/>
    <n v="0.13888659348427745"/>
    <n v="5.6615798229847775E-2"/>
    <n v="39529152.680956759"/>
    <n v="-8.7606327141528427E-5"/>
    <n v="94531.701032677389"/>
    <n v="39650503.50677833"/>
    <n v="-3.0605115973073556E-3"/>
    <n v="1.0554656768821093"/>
    <n v="5.5465676882109349E-2"/>
  </r>
  <r>
    <x v="93"/>
    <x v="3"/>
    <n v="193544.77487294364"/>
    <n v="2092268.3696556631"/>
    <n v="3079385.4880042649"/>
    <n v="2647642.4624056504"/>
    <n v="11430714.897607118"/>
    <n v="613226.89676697284"/>
    <n v="22705199.728587821"/>
    <n v="6418886.7978725396"/>
    <n v="3.9353670883026564E-3"/>
    <n v="4.2542321730177551E-2"/>
    <n v="6.2613482123938705E-2"/>
    <n v="5.3834803936111703E-2"/>
    <n v="0.23242197694742525"/>
    <n v="1.246880960120446E-2"/>
    <n v="0.46166731085290563"/>
    <n v="0.13051592771993403"/>
    <n v="49180869.415772974"/>
    <n v="-1.0051979022454916E-3"/>
    <n v="182376.39598470274"/>
    <n v="49689567.944838986"/>
    <n v="-1.0237531741687188E-2"/>
    <n v="1.0898529138852859"/>
    <n v="8.9852913885285934E-2"/>
  </r>
  <r>
    <x v="93"/>
    <x v="4"/>
    <n v="969725.76218544878"/>
    <n v="4781605.6482748119"/>
    <n v="16799244.003018998"/>
    <n v="8454139.8398467116"/>
    <n v="13622405.878421456"/>
    <n v="2644367.7936677379"/>
    <n v="3324653.9363676882"/>
    <n v="942800.07358255016"/>
    <n v="1.8815398744238397E-2"/>
    <n v="9.2776556443375E-2"/>
    <n v="0.32595243608482233"/>
    <n v="0.16403401696555911"/>
    <n v="0.26431286911540292"/>
    <n v="5.1308149586692518E-2"/>
    <n v="6.4507608169944636E-2"/>
    <n v="1.829296488996502E-2"/>
    <n v="51538942.935365409"/>
    <n v="3.1427618338457299E-3"/>
    <n v="101897.85310818224"/>
    <n v="52065242.941301323"/>
    <n v="-1.0108471145122068E-2"/>
    <n v="1.0330785177279649"/>
    <n v="3.3078517727964885E-2"/>
  </r>
  <r>
    <x v="94"/>
    <x v="0"/>
    <n v="1700113.0837667279"/>
    <n v="11109985.758159332"/>
    <n v="2153001.7192751388"/>
    <n v="438094.4745586132"/>
    <n v="11651066.092794705"/>
    <n v="14150583.490000766"/>
    <n v="3197289.4732375029"/>
    <n v="1152505.6885522655"/>
    <n v="3.7321944281707445E-2"/>
    <n v="0.24389334650487246"/>
    <n v="4.7264038476297295E-2"/>
    <n v="9.617323533193816E-3"/>
    <n v="0.2557714799619995"/>
    <n v="0.31064244702908367"/>
    <n v="7.018889549880844E-2"/>
    <n v="2.5300524714037455E-2"/>
    <n v="45552639.780345045"/>
    <n v="-2.01890352087759E-3"/>
    <n v="89939.528953504516"/>
    <n v="45697161.931049824"/>
    <n v="-3.1626067046098185E-3"/>
    <n v="1.0735354095781924"/>
    <n v="7.3535409578192379E-2"/>
  </r>
  <r>
    <x v="94"/>
    <x v="1"/>
    <n v="204520.29771660684"/>
    <n v="2873047.9678162099"/>
    <n v="11557361.827273753"/>
    <n v="6028870.2088330351"/>
    <n v="8904983.8815087639"/>
    <n v="1600425.9620247146"/>
    <n v="14851018.435722122"/>
    <n v="4671070.7283334872"/>
    <n v="4.0346233082128261E-3"/>
    <n v="5.6677339246917903E-2"/>
    <n v="0.22799498108681654"/>
    <n v="0.1189330376413421"/>
    <n v="0.17567085481842346"/>
    <n v="3.1572005133696505E-2"/>
    <n v="0.29296977268480456"/>
    <n v="9.2147386079786023E-2"/>
    <n v="50691299.309228696"/>
    <n v="-6.132936909209497E-3"/>
    <n v="117937.04939271195"/>
    <n v="51360464.08904472"/>
    <n v="-1.3028791536148873E-2"/>
    <n v="1.0436414263878906"/>
    <n v="4.3641426387890592E-2"/>
  </r>
  <r>
    <x v="94"/>
    <x v="2"/>
    <n v="2695637.11299608"/>
    <n v="9921405.7161915153"/>
    <n v="1902436.2094052299"/>
    <n v="3075433.7722161426"/>
    <n v="1302834.9595692956"/>
    <n v="12945684.874721639"/>
    <n v="5458745.404597871"/>
    <n v="2237936.9804109987"/>
    <n v="6.8174741296109592E-2"/>
    <n v="0.2509200013362789"/>
    <n v="4.8114078776871898E-2"/>
    <n v="7.7780091683453109E-2"/>
    <n v="3.2949700793162097E-2"/>
    <n v="0.32740635339234181"/>
    <n v="0.13805588072875302"/>
    <n v="5.6599151993029555E-2"/>
    <n v="39540115.030108772"/>
    <n v="2.7732315034657422E-4"/>
    <n v="79329.233535719744"/>
    <n v="39650503.50677833"/>
    <n v="-2.7840371976786188E-3"/>
    <n v="1.0557583819487049"/>
    <n v="5.575838194870486E-2"/>
  </r>
  <r>
    <x v="94"/>
    <x v="3"/>
    <n v="194101.12727889692"/>
    <n v="2108024.6488481378"/>
    <n v="3046955.5721009006"/>
    <n v="2640009.3904252383"/>
    <n v="11291457.456316201"/>
    <n v="613494.58974970097"/>
    <n v="22575653.706761785"/>
    <n v="6418779.0925136423"/>
    <n v="3.9702838953408334E-3"/>
    <n v="4.3119050526056489E-2"/>
    <n v="6.232461813758082E-2"/>
    <n v="5.4000648596405521E-2"/>
    <n v="0.23096358234603839"/>
    <n v="1.2548859059752554E-2"/>
    <n v="0.46177863877090869"/>
    <n v="0.13129431866791677"/>
    <n v="48888475.5839945"/>
    <n v="-5.9452757800312383E-3"/>
    <n v="160789.96703820635"/>
    <n v="49689567.944838986"/>
    <n v="-1.6121942572207271E-2"/>
    <n v="1.0833734377525672"/>
    <n v="8.3373437752567225E-2"/>
  </r>
  <r>
    <x v="94"/>
    <x v="4"/>
    <n v="972513.27872399101"/>
    <n v="4817614.5631325794"/>
    <n v="16622326.214590019"/>
    <n v="8429766.8140902873"/>
    <n v="13456447.633128116"/>
    <n v="2645522.1440490549"/>
    <n v="3305684.9029941377"/>
    <n v="942784.25392043567"/>
    <n v="1.8997123463314568E-2"/>
    <n v="9.4107525991392049E-2"/>
    <n v="0.32470135910162451"/>
    <n v="0.1646674903445455"/>
    <n v="0.26285892712906939"/>
    <n v="5.1677763064966943E-2"/>
    <n v="6.4573415712524701E-2"/>
    <n v="1.8416395192562218E-2"/>
    <n v="51192659.804628626"/>
    <n v="-6.7188636594866557E-3"/>
    <n v="104170.86438099657"/>
    <n v="52065242.941301323"/>
    <n v="-1.6759417365178792E-2"/>
    <n v="1.0261374040178062"/>
    <n v="2.6137404017806176E-2"/>
  </r>
  <r>
    <x v="95"/>
    <x v="0"/>
    <n v="1693229.8464988833"/>
    <n v="11046548.173834033"/>
    <n v="2152649.859285261"/>
    <n v="434358.58505766268"/>
    <n v="11412374.444606747"/>
    <n v="14104959.429344842"/>
    <n v="3167684.2897905465"/>
    <n v="1152378.9763993139"/>
    <n v="3.74905447492309E-2"/>
    <n v="0.24458646857187491"/>
    <n v="4.7662764772208911E-2"/>
    <n v="9.6173239586983972E-3"/>
    <n v="0.25268638849899377"/>
    <n v="0.31230409372085677"/>
    <n v="7.013708733246482E-2"/>
    <n v="2.5515328395671454E-2"/>
    <n v="45164183.604817294"/>
    <n v="-8.5276325894808342E-3"/>
    <n v="85193.691989494007"/>
    <n v="45697161.931049824"/>
    <n v="-1.166326974608871E-2"/>
    <n v="1.0643806940335117"/>
    <n v="6.4380694033511654E-2"/>
  </r>
  <r>
    <x v="95"/>
    <x v="1"/>
    <n v="203692.25765932159"/>
    <n v="2856642.9762440906"/>
    <n v="11555473.034905801"/>
    <n v="5977458.4832264408"/>
    <n v="8722550.3374162614"/>
    <n v="1595265.8969844051"/>
    <n v="14713505.980611674"/>
    <n v="4670557.1678066663"/>
    <n v="4.0499386782408085E-3"/>
    <n v="5.6797587754982781E-2"/>
    <n v="0.22975324505316089"/>
    <n v="0.11884762134300764"/>
    <n v="0.17342727892725046"/>
    <n v="3.1718088515084002E-2"/>
    <n v="0.29254325936663655"/>
    <n v="9.2862980361636899E-2"/>
    <n v="50295146.134854659"/>
    <n v="-7.8150132226323527E-3"/>
    <n v="200286.55838209062"/>
    <n v="51360464.08904472"/>
    <n v="-2.0741984580651303E-2"/>
    <n v="1.0354853548409824"/>
    <n v="3.5485354840982364E-2"/>
  </r>
  <r>
    <x v="95"/>
    <x v="2"/>
    <n v="2684723.3037830777"/>
    <n v="9864754.8774373643"/>
    <n v="1902125.2987452936"/>
    <n v="3049207.7378611858"/>
    <n v="1276144.1982827554"/>
    <n v="12903945.626840154"/>
    <n v="5408200.3537208522"/>
    <n v="2237690.9305946943"/>
    <n v="6.8267029800997803E-2"/>
    <n v="0.25084056679085165"/>
    <n v="4.8367161067101434E-2"/>
    <n v="7.7535124463918234E-2"/>
    <n v="3.2449740310958465E-2"/>
    <n v="0.32812097969896747"/>
    <n v="0.13751948820833096"/>
    <n v="5.6899909658873871E-2"/>
    <n v="39326792.327265382"/>
    <n v="-5.3950956561697079E-3"/>
    <n v="56395.823508848756"/>
    <n v="39650503.50677833"/>
    <n v="-8.1641127068565154E-3"/>
    <n v="1.0500624644882888"/>
    <n v="5.0062464488288771E-2"/>
  </r>
  <r>
    <x v="95"/>
    <x v="3"/>
    <n v="193315.27125215743"/>
    <n v="2095987.910518127"/>
    <n v="3046457.6153425956"/>
    <n v="2617496.4761182563"/>
    <n v="11060132.994741043"/>
    <n v="611516.57135953347"/>
    <n v="22366615.277486607"/>
    <n v="6418073.3803195832"/>
    <n v="3.9933254815894235E-3"/>
    <n v="4.3296951544287268E-2"/>
    <n v="6.2930862860085451E-2"/>
    <n v="5.4069786149587004E-2"/>
    <n v="0.2284698494412114"/>
    <n v="1.2632135531801496E-2"/>
    <n v="0.46202855131910731"/>
    <n v="0.1325785376723306"/>
    <n v="48409595.497137904"/>
    <n v="-9.7953573134805568E-3"/>
    <n v="232648.87036251591"/>
    <n v="49689567.944838986"/>
    <n v="-2.5759379697605646E-2"/>
    <n v="1.0727614078258469"/>
    <n v="7.2761407825846947E-2"/>
  </r>
  <r>
    <x v="95"/>
    <x v="4"/>
    <n v="968575.87026128126"/>
    <n v="4790106.1723255925"/>
    <n v="16619609.667045612"/>
    <n v="8357881.2296670871"/>
    <n v="13180769.713294441"/>
    <n v="2636992.4984092144"/>
    <n v="3275076.0360804149"/>
    <n v="942680.59957515146"/>
    <n v="1.9077084811969819E-2"/>
    <n v="9.4346002738169191E-2"/>
    <n v="0.32734008031248474"/>
    <n v="0.16461695357300021"/>
    <n v="0.259608637204363"/>
    <n v="5.1938243647459727E-2"/>
    <n v="6.4505946538913686E-2"/>
    <n v="1.8567051173639604E-2"/>
    <n v="50771691.786658794"/>
    <n v="-8.2232105066705214E-3"/>
    <n v="151415.45407115889"/>
    <n v="52065242.941301323"/>
    <n v="-2.4844811654886299E-2"/>
    <n v="1.0176992601357993"/>
    <n v="1.7699260135799255E-2"/>
  </r>
  <r>
    <x v="96"/>
    <x v="0"/>
    <n v="1705992.4345624773"/>
    <n v="10952364.522807505"/>
    <n v="2138657.1623491282"/>
    <n v="438487.47440000321"/>
    <n v="11607286.406911582"/>
    <n v="13933965.94532864"/>
    <n v="3139198.5312261367"/>
    <n v="1152226.4169142728"/>
    <n v="3.7853591523101943E-2"/>
    <n v="0.24301768545931118"/>
    <n v="4.7453818077617872E-2"/>
    <n v="9.7294251766076485E-3"/>
    <n v="0.2575494881673191"/>
    <n v="0.30917526039706883"/>
    <n v="6.9654434863558559E-2"/>
    <n v="2.556629633541492E-2"/>
    <n v="45068178.894499741"/>
    <n v="-2.1256824026220649E-3"/>
    <n v="190652.41311991078"/>
    <n v="45697161.931049824"/>
    <n v="-1.3764159741454481E-2"/>
    <n v="1.0621181587225139"/>
    <n v="6.2118158722513916E-2"/>
  </r>
  <r>
    <x v="96"/>
    <x v="1"/>
    <n v="205227.57218358698"/>
    <n v="2832287.0361849819"/>
    <n v="11480359.921905259"/>
    <n v="6034278.5058407057"/>
    <n v="8871522.7892772295"/>
    <n v="1575926.5947323132"/>
    <n v="14581193.117126336"/>
    <n v="4669938.8488239637"/>
    <n v="4.0840711024605486E-3"/>
    <n v="5.6363097391266645E-2"/>
    <n v="0.22846153518279183"/>
    <n v="0.12008338941834333"/>
    <n v="0.1765451370544692"/>
    <n v="3.1361264944399267E-2"/>
    <n v="0.2901687566414376"/>
    <n v="9.2932748264831527E-2"/>
    <n v="50250734.386074379"/>
    <n v="-8.8302256168419602E-4"/>
    <n v="296868.05452359456"/>
    <n v="51360464.08904472"/>
    <n v="-2.1606691501976676E-2"/>
    <n v="1.0345709979103643"/>
    <n v="3.4570997910364332E-2"/>
  </r>
  <r>
    <x v="96"/>
    <x v="2"/>
    <n v="2704959.1965425648"/>
    <n v="9780647.2796413787"/>
    <n v="1889761.066482862"/>
    <n v="3078192.6405764525"/>
    <n v="1297939.4671883222"/>
    <n v="12747511.95318502"/>
    <n v="5359566.5015277611"/>
    <n v="2237394.6903967699"/>
    <n v="6.9187668271834465E-2"/>
    <n v="0.25017019862354861"/>
    <n v="4.8336463613929764E-2"/>
    <n v="7.8734263927243114E-2"/>
    <n v="3.3198802188044059E-2"/>
    <n v="0.32605690667553522"/>
    <n v="0.13708743173002758"/>
    <n v="5.7228264969837066E-2"/>
    <n v="39095972.795541137"/>
    <n v="-5.8692692199108368E-3"/>
    <n v="103134.17770563018"/>
    <n v="39650503.50677833"/>
    <n v="-1.3985464551349117E-2"/>
    <n v="1.0438993651864839"/>
    <n v="4.3899365186483852E-2"/>
  </r>
  <r>
    <x v="96"/>
    <x v="3"/>
    <n v="194772.37004975701"/>
    <n v="2078117.3693487449"/>
    <n v="3026654.9716583984"/>
    <n v="2642377.6541947159"/>
    <n v="11249029.024732085"/>
    <n v="604103.19668134302"/>
    <n v="22165480.96471718"/>
    <n v="6417223.7136822101"/>
    <n v="4.0260725798106599E-3"/>
    <n v="4.2956048418088658E-2"/>
    <n v="6.256294250990807E-2"/>
    <n v="5.4619678429440724E-2"/>
    <n v="0.23252480469585268"/>
    <n v="1.2487209119616888E-2"/>
    <n v="0.45817502301566465"/>
    <n v="0.13264822123161771"/>
    <n v="48377759.265064433"/>
    <n v="-6.5764300954246119E-4"/>
    <n v="322328.1126868974"/>
    <n v="49689567.944838986"/>
    <n v="-2.6400082231159826E-2"/>
    <n v="1.0720559137850834"/>
    <n v="7.2055913785083359E-2"/>
  </r>
  <r>
    <x v="96"/>
    <x v="4"/>
    <n v="975876.43543029355"/>
    <n v="4749265.3883073796"/>
    <n v="16511578.553548589"/>
    <n v="8437328.8748175539"/>
    <n v="13405884.101362953"/>
    <n v="2605024.4139289795"/>
    <n v="3245624.5451144255"/>
    <n v="942555.80133622594"/>
    <n v="1.9182548425584232E-2"/>
    <n v="9.335507036501739E-2"/>
    <n v="0.3245637907494161"/>
    <n v="0.16585037187869334"/>
    <n v="0.26351596536786481"/>
    <n v="5.1206285094883043E-2"/>
    <n v="6.3798394701958583E-2"/>
    <n v="1.8527573416582406E-2"/>
    <n v="50873138.113846406"/>
    <n v="1.9980883759770549E-3"/>
    <n v="304775.44818662741"/>
    <n v="52065242.941301323"/>
    <n v="-2.2896365408280214E-2"/>
    <n v="1.0197327131977172"/>
    <n v="1.9732713197717189E-2"/>
  </r>
  <r>
    <x v="97"/>
    <x v="0"/>
    <n v="1692425.0612510098"/>
    <n v="10745558.627269154"/>
    <n v="2137478.7822776497"/>
    <n v="434704.89799020323"/>
    <n v="11531453.065243226"/>
    <n v="13981328.543156117"/>
    <n v="3146727.9374532639"/>
    <n v="1152275.3074109168"/>
    <n v="3.7758843096940546E-2"/>
    <n v="0.23973874618478902"/>
    <n v="4.7688212501062179E-2"/>
    <n v="9.698482025875187E-3"/>
    <n v="0.25727244114927178"/>
    <n v="0.31193037897795028"/>
    <n v="7.0205062061199877E-2"/>
    <n v="2.5707834002911177E-2"/>
    <n v="44821952.222051539"/>
    <n v="-5.4634262685562653E-3"/>
    <n v="241912.2844173293"/>
    <n v="45697161.931049824"/>
    <n v="-1.9152386538114678E-2"/>
    <n v="1.0563153544738388"/>
    <n v="5.6315354473838841E-2"/>
  </r>
  <r>
    <x v="97"/>
    <x v="1"/>
    <n v="203595.44355909224"/>
    <n v="2778806.9264132385"/>
    <n v="11474034.351082811"/>
    <n v="5982224.2948108725"/>
    <n v="8813562.8841613103"/>
    <n v="1581283.2877086552"/>
    <n v="14616166.287877712"/>
    <n v="4670137.0005294476"/>
    <n v="4.0621750486467415E-3"/>
    <n v="5.5443284801245225E-2"/>
    <n v="0.22893211770113162"/>
    <n v="0.11935847797466015"/>
    <n v="0.17584988451535616"/>
    <n v="3.1550065187523818E-2"/>
    <n v="0.29162453227621354"/>
    <n v="9.3179462495222659E-2"/>
    <n v="50119810.476143144"/>
    <n v="-2.6054128667125911E-3"/>
    <n v="318423.89795607794"/>
    <n v="51360464.08904472"/>
    <n v="-2.415581001664293E-2"/>
    <n v="1.031875513320881"/>
    <n v="3.187551332088101E-2"/>
  </r>
  <r>
    <x v="97"/>
    <x v="2"/>
    <n v="2683447.2657342711"/>
    <n v="9595966.1073338967"/>
    <n v="1888719.8258297066"/>
    <n v="3051638.8629959263"/>
    <n v="1289459.6999430228"/>
    <n v="12790841.704693569"/>
    <n v="5372421.4875982162"/>
    <n v="2237489.6260240008"/>
    <n v="6.8965518611463453E-2"/>
    <n v="0.2466196327466203"/>
    <n v="4.8540749789788236E-2"/>
    <n v="7.8428169425503194E-2"/>
    <n v="3.3139558235670857E-2"/>
    <n v="0.32872903556014205"/>
    <n v="0.1380730818983312"/>
    <n v="5.7504253732480526E-2"/>
    <n v="38909984.580152616"/>
    <n v="-4.7572218335933912E-3"/>
    <n v="174109.17753584232"/>
    <n v="39650503.50677833"/>
    <n v="-1.8676154427625883E-2"/>
    <n v="1.0389333043343445"/>
    <n v="3.8933304334344498E-2"/>
  </r>
  <r>
    <x v="97"/>
    <x v="3"/>
    <n v="193223.38929129188"/>
    <n v="2038877.7218089823"/>
    <n v="3024987.3131086165"/>
    <n v="2619583.3990242206"/>
    <n v="11175536.269271012"/>
    <n v="606156.58886437071"/>
    <n v="22218645.143007562"/>
    <n v="6417496.005004325"/>
    <n v="4.0009393609685261E-3"/>
    <n v="4.2217591562322465E-2"/>
    <n v="6.263626185130855E-2"/>
    <n v="5.4241851201023671E-2"/>
    <n v="0.23140388492125907"/>
    <n v="1.2551253573353889E-2"/>
    <n v="0.46006568990484747"/>
    <n v="0.13288252762491642"/>
    <n v="48294505.829380378"/>
    <n v="-1.7209030957367182E-3"/>
    <n v="365317.01977636945"/>
    <n v="49689567.944838986"/>
    <n v="-2.8075553343657238E-2"/>
    <n v="1.0702110094442479"/>
    <n v="7.0211009444247852E-2"/>
  </r>
  <r>
    <x v="97"/>
    <x v="4"/>
    <n v="968115.51009609492"/>
    <n v="4659588.3071864145"/>
    <n v="16502480.82836912"/>
    <n v="8364544.9459099397"/>
    <n v="13318300.065457737"/>
    <n v="2613879.0877620988"/>
    <n v="3253409.2154427967"/>
    <n v="942595.79523027793"/>
    <n v="1.9124057433216851E-2"/>
    <n v="9.2045043667292992E-2"/>
    <n v="0.32598836384819951"/>
    <n v="0.16523238836699089"/>
    <n v="0.26308837396825518"/>
    <n v="5.1634307349218131E-2"/>
    <n v="6.4267521841179093E-2"/>
    <n v="1.8619943525647331E-2"/>
    <n v="50622913.755454481"/>
    <n v="-4.918594914116785E-3"/>
    <n v="291413.19218913716"/>
    <n v="52065242.941301323"/>
    <n v="-2.7702342375948069E-2"/>
    <n v="1.0147170610608243"/>
    <n v="1.4717061060824266E-2"/>
  </r>
  <r>
    <x v="98"/>
    <x v="0"/>
    <n v="1689400.4261272484"/>
    <n v="10827628.835948225"/>
    <n v="2121592.9659634065"/>
    <n v="437110.14739765099"/>
    <n v="11502707.562866557"/>
    <n v="14255012.725998109"/>
    <n v="3168414.3479120461"/>
    <n v="1152317.8995648653"/>
    <n v="3.7414038796802246E-2"/>
    <n v="0.23979236602550047"/>
    <n v="4.6985522385323941E-2"/>
    <n v="9.6803906050274956E-3"/>
    <n v="0.25474289006302425"/>
    <n v="0.31569638016607859"/>
    <n v="7.0168786217766302E-2"/>
    <n v="2.5519625740476882E-2"/>
    <n v="45154184.9117781"/>
    <n v="7.4122762007476596E-3"/>
    <n v="306952.56488137314"/>
    <n v="45697161.931049824"/>
    <n v="-1.1882073116291006E-2"/>
    <n v="1.0641450556362895"/>
    <n v="6.4145055636289472E-2"/>
  </r>
  <r>
    <x v="98"/>
    <x v="1"/>
    <n v="203231.58583580173"/>
    <n v="2800030.3241201607"/>
    <n v="11388758.930528512"/>
    <n v="6015324.3162434306"/>
    <n v="8791592.5139572993"/>
    <n v="1612236.8714902257"/>
    <n v="14716897.011268202"/>
    <n v="4670309.6252423162"/>
    <n v="4.0485685208130409E-3"/>
    <n v="5.5779295235700625E-2"/>
    <n v="0.22687502391738759"/>
    <n v="0.11983104185832823"/>
    <n v="0.17513697269764109"/>
    <n v="3.2117308041295478E-2"/>
    <n v="0.29317473324253224"/>
    <n v="9.3037056486301867E-2"/>
    <n v="50198381.178685941"/>
    <n v="1.5676576147508801E-3"/>
    <n v="327261.3989217389"/>
    <n v="51360464.08904472"/>
    <n v="-2.2626020441405114E-2"/>
    <n v="1.0334931408268135"/>
    <n v="3.3493140826813539E-2"/>
  </r>
  <r>
    <x v="98"/>
    <x v="2"/>
    <n v="2678651.514927614"/>
    <n v="9669256.1956600286"/>
    <n v="1874682.7946923831"/>
    <n v="3068523.7718177517"/>
    <n v="1286245.3464127595"/>
    <n v="13041222.135208802"/>
    <n v="5409446.7849399149"/>
    <n v="2237572.3315215474"/>
    <n v="6.8218783240899014E-2"/>
    <n v="0.24625259718798345"/>
    <n v="4.7743642091501573E-2"/>
    <n v="7.8147887805718505E-2"/>
    <n v="3.2757561777840408E-2"/>
    <n v="0.33212842397763898"/>
    <n v="0.13776554195963278"/>
    <n v="5.6985561958785236E-2"/>
    <n v="39265600.875180803"/>
    <n v="9.1394612170980338E-3"/>
    <n v="246050.00228459618"/>
    <n v="39650503.50677833"/>
    <n v="-9.7073831996036704E-3"/>
    <n v="1.0484285949764598"/>
    <n v="4.8428594976459793E-2"/>
  </r>
  <r>
    <x v="98"/>
    <x v="3"/>
    <n v="192878.06809311092"/>
    <n v="2054449.8410355556"/>
    <n v="3002505.5026656827"/>
    <n v="2634077.7179228431"/>
    <n v="11147677.993078819"/>
    <n v="618022.09007089527"/>
    <n v="22371770.124889299"/>
    <n v="6417733.2182606105"/>
    <n v="3.9818660985237349E-3"/>
    <n v="4.2413034587156062E-2"/>
    <n v="6.1985144241096163E-2"/>
    <n v="5.4379146730204921E-2"/>
    <n v="0.23013793904484411"/>
    <n v="1.2758740446343035E-2"/>
    <n v="0.46185340772523298"/>
    <n v="0.1324907211265991"/>
    <n v="48439114.55601681"/>
    <n v="2.9943101011804564E-3"/>
    <n v="344971.39644548093"/>
    <n v="49689567.944838986"/>
    <n v="-2.5165310155449924E-2"/>
    <n v="1.0734155530802212"/>
    <n v="7.3415553080221185E-2"/>
  </r>
  <r>
    <x v="98"/>
    <x v="4"/>
    <n v="966385.33235130878"/>
    <n v="4695176.3485339237"/>
    <n v="16379833.819499426"/>
    <n v="8410826.4966072906"/>
    <n v="13285100.326966956"/>
    <n v="2665045.710445615"/>
    <n v="3275830.8448428838"/>
    <n v="942630.63689091534"/>
    <n v="1.9090665672383295E-2"/>
    <n v="9.2751865060549138E-2"/>
    <n v="0.32357892938671434"/>
    <n v="0.16615347035998004"/>
    <n v="0.26244335491838516"/>
    <n v="5.2647215304837659E-2"/>
    <n v="6.4713100835270265E-2"/>
    <n v="1.862139846188015E-2"/>
    <n v="50620829.516138315"/>
    <n v="-4.1171856014330589E-5"/>
    <n v="328021.28489569633"/>
    <n v="52065242.941301323"/>
    <n v="-2.7742373675110839E-2"/>
    <n v="1.014675283276091"/>
    <n v="1.4675283276091022E-2"/>
  </r>
  <r>
    <x v="99"/>
    <x v="0"/>
    <n v="1679548.506720724"/>
    <n v="11098889.364196813"/>
    <n v="2106743.9706829549"/>
    <n v="440934.63934227818"/>
    <n v="11506782.341841601"/>
    <n v="14095753.573974919"/>
    <n v="3218985.9925452434"/>
    <n v="1152329.145655913"/>
    <n v="3.7076152547449955E-2"/>
    <n v="0.24500877082596573"/>
    <n v="4.6506522748765017E-2"/>
    <n v="9.73366347342269E-3"/>
    <n v="0.2540130372711899"/>
    <n v="0.31116476105852525"/>
    <n v="7.1059344359595336E-2"/>
    <n v="2.5437747715086063E-2"/>
    <n v="45299967.534960449"/>
    <n v="3.228551760311428E-3"/>
    <n v="235211.69250873962"/>
    <n v="45697161.931049824"/>
    <n v="-8.691883244055329E-3"/>
    <n v="1.0675807030288906"/>
    <n v="6.7580703028890632E-2"/>
  </r>
  <r>
    <x v="99"/>
    <x v="1"/>
    <n v="202046.41909051783"/>
    <n v="2870178.4346936592"/>
    <n v="11309049.188687043"/>
    <n v="6067955.351072426"/>
    <n v="8794706.8934316318"/>
    <n v="1594224.7180148538"/>
    <n v="14951796.113479273"/>
    <n v="4670355.2053094897"/>
    <n v="4.0040659636445724E-3"/>
    <n v="5.6879918147892984E-2"/>
    <n v="0.22411770097898842"/>
    <n v="0.12025203712845363"/>
    <n v="0.17428958499107858"/>
    <n v="3.1593635564233162E-2"/>
    <n v="0.29630803744417955"/>
    <n v="9.2555019781529052E-2"/>
    <n v="50460312.323778898"/>
    <n v="5.2179201588311731E-3"/>
    <n v="198870.43983873629"/>
    <n v="51360464.08904472"/>
    <n v="-1.7526161050749275E-2"/>
    <n v="1.0388858255203475"/>
    <n v="3.8885825520347472E-2"/>
  </r>
  <r>
    <x v="99"/>
    <x v="2"/>
    <n v="2663030.6719142576"/>
    <n v="9911496.4481793568"/>
    <n v="1861561.9197567469"/>
    <n v="3095371.7974631917"/>
    <n v="1286700.992656539"/>
    <n v="12895523.634721914"/>
    <n v="5495787.9608187731"/>
    <n v="2237594.1691951407"/>
    <n v="6.750896414595986E-2"/>
    <n v="0.25126066530505681"/>
    <n v="4.719138920244053E-2"/>
    <n v="7.8468996206922423E-2"/>
    <n v="3.2618419343019137E-2"/>
    <n v="0.32690702810194655"/>
    <n v="0.13932057047394689"/>
    <n v="5.6723967220707723E-2"/>
    <n v="39447067.594705924"/>
    <n v="4.6215189753997512E-3"/>
    <n v="213145.04961035028"/>
    <n v="39650503.50677833"/>
    <n v="-5.1307270798623648E-3"/>
    <n v="1.0532739276224952"/>
    <n v="5.3273927622495165E-2"/>
  </r>
  <r>
    <x v="99"/>
    <x v="3"/>
    <n v="191753.27899471141"/>
    <n v="2105919.2031261087"/>
    <n v="2981491.0146117178"/>
    <n v="2657124.5610897057"/>
    <n v="11151627.004531862"/>
    <n v="611117.45407454961"/>
    <n v="22728850.065938376"/>
    <n v="6417795.8523758324"/>
    <n v="3.9256958883453954E-3"/>
    <n v="4.3113726139346942E-2"/>
    <n v="6.1038992806598996E-2"/>
    <n v="5.4398355110157517E-2"/>
    <n v="0.22830324732678814"/>
    <n v="1.2511187758216805E-2"/>
    <n v="0.4653195695972121"/>
    <n v="0.13138922537333403"/>
    <n v="48845678.434742868"/>
    <n v="8.3932970792827358E-3"/>
    <n v="208961.29221513888"/>
    <n v="49689567.944838986"/>
    <n v="-1.6983233000394171E-2"/>
    <n v="1.0824250487067462"/>
    <n v="8.2425048706746162E-2"/>
  </r>
  <r>
    <x v="99"/>
    <x v="4"/>
    <n v="960749.75285059947"/>
    <n v="4812802.8423693161"/>
    <n v="16265191.624232775"/>
    <n v="8484416.9597329795"/>
    <n v="13289806.510028452"/>
    <n v="2635271.4178436496"/>
    <n v="3328116.9839562955"/>
    <n v="942639.83653102419"/>
    <n v="1.8942601983349277E-2"/>
    <n v="9.4891524454558868E-2"/>
    <n v="0.32069230328353715"/>
    <n v="0.16728282578490794"/>
    <n v="0.26202818622461849"/>
    <n v="5.1958272628430613E-2"/>
    <n v="6.561874743558993E-2"/>
    <n v="1.8585538205007801E-2"/>
    <n v="50718995.927545086"/>
    <n v="1.9392493632581452E-3"/>
    <n v="210937.95381745015"/>
    <n v="52065242.941301323"/>
    <n v="-2.5856923692337424E-2"/>
    <n v="1.0166429916730979"/>
    <n v="1.6642991673097907E-2"/>
  </r>
  <r>
    <x v="100"/>
    <x v="0"/>
    <n v="1684043.6613377524"/>
    <n v="11223124.221419021"/>
    <n v="2129119.4420200507"/>
    <n v="446550.82802993408"/>
    <n v="11687844.100493809"/>
    <n v="13889345.151688285"/>
    <n v="3203790.8920424413"/>
    <n v="1152403.4700336461"/>
    <n v="3.7080223669309971E-2"/>
    <n v="0.24711708250371978"/>
    <n v="4.6880153372072249E-2"/>
    <n v="9.8324081276563828E-3"/>
    <n v="0.25734954705038082"/>
    <n v="0.30582343953940699"/>
    <n v="7.0542875813720263E-2"/>
    <n v="2.5374269923733487E-2"/>
    <n v="45416221.767064944"/>
    <n v="2.5663204287017525E-3"/>
    <n v="158335.95032088319"/>
    <n v="45697161.931049824"/>
    <n v="-6.1478689728866861E-3"/>
    <n v="1.0703204571963616"/>
    <n v="7.0320457196361597E-2"/>
  </r>
  <r>
    <x v="100"/>
    <x v="1"/>
    <n v="202587.17744908531"/>
    <n v="2902305.6319596022"/>
    <n v="11429161.223890468"/>
    <n v="6145242.9559898525"/>
    <n v="8933093.5465940107"/>
    <n v="1570879.9988347921"/>
    <n v="14881216.730664974"/>
    <n v="4670656.4397664461"/>
    <n v="3.9930344659401106E-3"/>
    <n v="5.7205034222955017E-2"/>
    <n v="0.22527109197348141"/>
    <n v="0.12112398836797141"/>
    <n v="0.17607309045006944"/>
    <n v="3.0962364233440811E-2"/>
    <n v="0.29331180802696033"/>
    <n v="9.2059588259181591E-2"/>
    <n v="50735143.705149226"/>
    <n v="5.4464859354589638E-3"/>
    <n v="113821.95783780402"/>
    <n v="51360464.08904472"/>
    <n v="-1.2175131104955807E-2"/>
    <n v="1.0445441025575919"/>
    <n v="4.4544102557591891E-2"/>
  </r>
  <r>
    <x v="100"/>
    <x v="2"/>
    <n v="2670158.0246356842"/>
    <n v="10022440.282800335"/>
    <n v="1881333.3423678407"/>
    <n v="3134797.5774357812"/>
    <n v="1306947.5166342095"/>
    <n v="12706690.54580375"/>
    <n v="5469845.3035347322"/>
    <n v="2237738.4923643246"/>
    <n v="6.7719029598604263E-2"/>
    <n v="0.25418343180411679"/>
    <n v="4.7713306523883212E-2"/>
    <n v="7.9502953747829508E-2"/>
    <n v="3.3146059801029942E-2"/>
    <n v="0.32225986073951313"/>
    <n v="0.13872310649494016"/>
    <n v="5.6752251290082927E-2"/>
    <n v="39429951.085576661"/>
    <n v="-4.3391081195502142E-4"/>
    <n v="187584.75757026693"/>
    <n v="39650503.50677833"/>
    <n v="-5.562411613864243E-3"/>
    <n v="1.0528169006773496"/>
    <n v="5.2816900677349565E-2"/>
  </r>
  <r>
    <x v="100"/>
    <x v="3"/>
    <n v="192266.48872575178"/>
    <n v="2129491.7033048971"/>
    <n v="3013157.067851983"/>
    <n v="2690968.3818517677"/>
    <n v="11327100.315600926"/>
    <n v="602168.67465205432"/>
    <n v="22621559.396806896"/>
    <n v="6418209.7954622703"/>
    <n v="3.9242125829980186E-3"/>
    <n v="4.346351874880678E-2"/>
    <n v="6.1499374948695611E-2"/>
    <n v="5.4923414134717838E-2"/>
    <n v="0.2311892721501001"/>
    <n v="1.2290430359538423E-2"/>
    <n v="0.46171232761529479"/>
    <n v="0.1309974494598484"/>
    <n v="48994921.824256547"/>
    <n v="3.0554062159882968E-3"/>
    <n v="192347.59665192725"/>
    <n v="49689567.944838986"/>
    <n v="-1.3979717460082856E-2"/>
    <n v="1.085732296928906"/>
    <n v="8.5732296928906049E-2"/>
  </r>
  <r>
    <x v="100"/>
    <x v="4"/>
    <n v="963321.10977780574"/>
    <n v="4866674.7077731807"/>
    <n v="16437942.245117387"/>
    <n v="8592483.0591024589"/>
    <n v="13498924.547318812"/>
    <n v="2596682.3340603993"/>
    <n v="3312406.7347742822"/>
    <n v="942700.63610338641"/>
    <n v="1.8810774311915853E-2"/>
    <n v="9.5031572181103557E-2"/>
    <n v="0.32098374943380126"/>
    <n v="0.16778544346548954"/>
    <n v="0.26359354169220273"/>
    <n v="5.0705424027316821E-2"/>
    <n v="6.4681376629939072E-2"/>
    <n v="1.8408118258231146E-2"/>
    <n v="51211135.374027714"/>
    <n v="9.7032568859540761E-3"/>
    <n v="95261.111034188099"/>
    <n v="52065242.941301323"/>
    <n v="-1.6404563179250608E-2"/>
    <n v="1.0265077397826068"/>
    <n v="2.6507739782606787E-2"/>
  </r>
  <r>
    <x v="101"/>
    <x v="0"/>
    <n v="1678933.0524125334"/>
    <n v="11044832.921562262"/>
    <n v="2086666.7139639"/>
    <n v="453810.23080839054"/>
    <n v="11771296.986510782"/>
    <n v="13819157.299142728"/>
    <n v="3264935.0017523095"/>
    <n v="1152456.2675881984"/>
    <n v="3.7085389895064262E-2"/>
    <n v="0.24396561532540145"/>
    <n v="4.6091682188998569E-2"/>
    <n v="1.002406220052365E-2"/>
    <n v="0.26001223675241791"/>
    <n v="0.30524673733923652"/>
    <n v="7.2118055778364415E-2"/>
    <n v="2.5456220519993258E-2"/>
    <n v="45272088.473741099"/>
    <n v="-3.1736081892300349E-3"/>
    <n v="203798.80756124167"/>
    <n v="45697161.931049824"/>
    <n v="-9.3019662347980543E-3"/>
    <n v="1.0669236794283028"/>
    <n v="6.6923679428302796E-2"/>
  </r>
  <r>
    <x v="101"/>
    <x v="1"/>
    <n v="201972.3811341348"/>
    <n v="2856199.4111341997"/>
    <n v="11201274.021429256"/>
    <n v="6245143.7757594949"/>
    <n v="8996877.1178936455"/>
    <n v="1562941.7776644742"/>
    <n v="15165223.639685191"/>
    <n v="4670870.4266595664"/>
    <n v="3.9679840278657227E-3"/>
    <n v="5.6113383325679708E-2"/>
    <n v="0.22006214988008951"/>
    <n v="0.12269316534660887"/>
    <n v="0.17675419037003723"/>
    <n v="3.0705822129897916E-2"/>
    <n v="0.29793858369832549"/>
    <n v="9.1764721221495468E-2"/>
    <n v="50900502.551359966"/>
    <n v="3.2592564864255594E-3"/>
    <n v="221942.45181361187"/>
    <n v="51360464.08904472"/>
    <n v="-8.9555564935571551E-3"/>
    <n v="1.0479485396992103"/>
    <n v="4.7948539699210313E-2"/>
  </r>
  <r>
    <x v="101"/>
    <x v="2"/>
    <n v="2662054.8300774097"/>
    <n v="9863223.1280666348"/>
    <n v="1843821.2464326615"/>
    <n v="3185758.7599375197"/>
    <n v="1316279.3096661882"/>
    <n v="12642479.071999134"/>
    <n v="5574236.8923135241"/>
    <n v="2237841.0147214648"/>
    <n v="6.7692506912571782E-2"/>
    <n v="0.25080862055627667"/>
    <n v="4.6885917246888655E-2"/>
    <n v="8.1009599968527218E-2"/>
    <n v="3.3471228789777659E-2"/>
    <n v="0.32148139561365074"/>
    <n v="0.14174541602295751"/>
    <n v="5.6905314889349745E-2"/>
    <n v="39325694.253214538"/>
    <n v="-2.6441025030908452E-3"/>
    <n v="204322.76185413543"/>
    <n v="39650503.50677833"/>
    <n v="-8.1918065304836477E-3"/>
    <n v="1.0500331448749722"/>
    <n v="5.0033144874972235E-2"/>
  </r>
  <r>
    <x v="101"/>
    <x v="3"/>
    <n v="191683.01285997653"/>
    <n v="2095662.4560894177"/>
    <n v="2953077.4240953014"/>
    <n v="2734714.4060930302"/>
    <n v="11407977.439167343"/>
    <n v="599125.69993420772"/>
    <n v="23053290.167064771"/>
    <n v="6418503.8467998579"/>
    <n v="3.8759833243862236E-3"/>
    <n v="4.237596546585215E-2"/>
    <n v="5.9713579626255744E-2"/>
    <n v="5.5298105329335538E-2"/>
    <n v="0.23067839794174805"/>
    <n v="1.2114799258985823E-2"/>
    <n v="0.46615590461869838"/>
    <n v="0.12978726443473809"/>
    <n v="49454034.452103905"/>
    <n v="9.3706166017405463E-3"/>
    <n v="277294.68562729075"/>
    <n v="49689567.944838986"/>
    <n v="-4.7400994308614058E-3"/>
    <n v="1.0959062780155542"/>
    <n v="9.5906278015554181E-2"/>
  </r>
  <r>
    <x v="101"/>
    <x v="4"/>
    <n v="960397.69539461122"/>
    <n v="4789362.38880473"/>
    <n v="16110184.450903365"/>
    <n v="8732167.7074733432"/>
    <n v="13595308.807915812"/>
    <n v="2583560.3650416848"/>
    <n v="3375623.7697242834"/>
    <n v="942743.82608810568"/>
    <n v="1.8798393676563108E-2"/>
    <n v="9.374483099679165E-2"/>
    <n v="0.31533352377078849"/>
    <n v="0.17091953364945206"/>
    <n v="0.26610847605234822"/>
    <n v="5.0569451657485921E-2"/>
    <n v="6.6072945438678879E-2"/>
    <n v="1.8452844757891527E-2"/>
    <n v="51089349.011345945"/>
    <n v="-2.3781226835196106E-3"/>
    <n v="220890.33522300035"/>
    <n v="52065242.941301323"/>
    <n v="-1.8743673798960414E-2"/>
    <n v="1.0240665784418215"/>
    <n v="2.4066578441821473E-2"/>
  </r>
  <r>
    <x v="102"/>
    <x v="0"/>
    <n v="1694207.1077374995"/>
    <n v="11061007.266572857"/>
    <n v="2072336.6743909207"/>
    <n v="454227.75075264281"/>
    <n v="11699996.991766516"/>
    <n v="14039580.012700269"/>
    <n v="3288079.7215532116"/>
    <n v="1152307.7340534674"/>
    <n v="3.7266655131673716E-2"/>
    <n v="0.24330363231847268"/>
    <n v="4.5584188502420048E-2"/>
    <n v="9.991428356796471E-3"/>
    <n v="0.2573591805526409"/>
    <n v="0.308821857810259"/>
    <n v="7.2326300880776948E-2"/>
    <n v="2.5346756446960026E-2"/>
    <n v="45461743.259527393"/>
    <n v="4.1892210450219852E-3"/>
    <n v="203326.33554648841"/>
    <n v="45697161.931049824"/>
    <n v="-5.1517131824869696E-3"/>
    <n v="1.0713932585595962"/>
    <n v="7.1393258559596218E-2"/>
  </r>
  <r>
    <x v="102"/>
    <x v="1"/>
    <n v="203809.82028581807"/>
    <n v="2860382.1049805279"/>
    <n v="11124350.045539524"/>
    <n v="6250889.5080151511"/>
    <n v="8942382.0786506701"/>
    <n v="1587871.5082050348"/>
    <n v="15272728.031555213"/>
    <n v="4670268.4247318106"/>
    <n v="4.0031248442079096E-3"/>
    <n v="5.6182114543437627E-2"/>
    <n v="0.218498608067628"/>
    <n v="0.12277667019598083"/>
    <n v="0.17564154570787874"/>
    <n v="3.1188133501081187E-2"/>
    <n v="0.29997885742801728"/>
    <n v="9.1730945711768389E-2"/>
    <n v="50912681.521963753"/>
    <n v="2.3927014456286562E-4"/>
    <n v="300437.65355104132"/>
    <n v="51360464.08904472"/>
    <n v="-8.7184291462911439E-3"/>
    <n v="1.0481992824977986"/>
    <n v="4.819928249779859E-2"/>
  </r>
  <r>
    <x v="102"/>
    <x v="2"/>
    <n v="2686272.8134533809"/>
    <n v="9877667.092490796"/>
    <n v="1831158.9313393766"/>
    <n v="3188689.7600110108"/>
    <n v="1308306.4662345143"/>
    <n v="12844133.158628376"/>
    <n v="5613751.9671640815"/>
    <n v="2237552.5921188635"/>
    <n v="6.7856535245176264E-2"/>
    <n v="0.24951459205666102"/>
    <n v="4.6255949857978228E-2"/>
    <n v="8.0547827459102134E-2"/>
    <n v="3.3048446677835915E-2"/>
    <n v="0.3244489427906459"/>
    <n v="0.14180605793640025"/>
    <n v="5.6521647976200295E-2"/>
    <n v="39587532.7814404"/>
    <n v="6.6582048504956384E-3"/>
    <n v="194684.06600346166"/>
    <n v="39650503.50677833"/>
    <n v="-1.5881444059635979E-3"/>
    <n v="1.05702448065336"/>
    <n v="5.7024480653359966E-2"/>
  </r>
  <r>
    <x v="102"/>
    <x v="3"/>
    <n v="193426.84471740076"/>
    <n v="2098731.3995339465"/>
    <n v="2932797.3687964994"/>
    <n v="2737230.4309176444"/>
    <n v="11338878.109468378"/>
    <n v="608682.06503541046"/>
    <n v="23216712.085454948"/>
    <n v="6417676.602338735"/>
    <n v="3.9041320447589312E-3"/>
    <n v="4.2360844598552917E-2"/>
    <n v="5.9195652004931043E-2"/>
    <n v="5.5248324268784968E-2"/>
    <n v="0.22886418606201175"/>
    <n v="1.2285653310669995E-2"/>
    <n v="0.46860667018166224"/>
    <n v="0.12953453752862815"/>
    <n v="49544134.906262964"/>
    <n v="1.8219030086679918E-3"/>
    <n v="413145.27508483676"/>
    <n v="49689567.944838986"/>
    <n v="-2.9268324236078856E-3"/>
    <n v="1.0979029129606888"/>
    <n v="9.7902912960688759E-2"/>
  </r>
  <r>
    <x v="102"/>
    <x v="4"/>
    <n v="969134.8916231019"/>
    <n v="4796376.057567982"/>
    <n v="15999548.871601438"/>
    <n v="8740201.5813856423"/>
    <n v="13512960.580047475"/>
    <n v="2624769.4904590161"/>
    <n v="3399553.1484903544"/>
    <n v="942622.32119740162"/>
    <n v="1.9008173352035841E-2"/>
    <n v="9.4073950233196979E-2"/>
    <n v="0.31380791377393019"/>
    <n v="0.1714263599698424"/>
    <n v="0.26503709589341784"/>
    <n v="5.1481041406135714E-2"/>
    <n v="6.6677297582114547E-2"/>
    <n v="1.8488167789326455E-2"/>
    <n v="50985166.942372411"/>
    <n v="-2.0392130843240341E-3"/>
    <n v="248564.30761632303"/>
    <n v="52065242.941301323"/>
    <n v="-2.0744664538425304E-2"/>
    <n v="1.0219782884758439"/>
    <n v="2.1978288475843932E-2"/>
  </r>
  <r>
    <x v="103"/>
    <x v="0"/>
    <n v="1680627.4340435651"/>
    <n v="7382032.7568355286"/>
    <n v="2049110.3727372803"/>
    <n v="456929.11002206284"/>
    <n v="11640052.930057839"/>
    <n v="14106430.089325588"/>
    <n v="3283004.8846127307"/>
    <n v="1152336.4307456187"/>
    <n v="4.0254044085919198E-2"/>
    <n v="0.17681293665568842"/>
    <n v="4.907987196342687E-2"/>
    <n v="1.0944272458241424E-2"/>
    <n v="0.2788001637469612"/>
    <n v="0.33787432431971703"/>
    <n v="7.8633860594270924E-2"/>
    <n v="2.7600526175774954E-2"/>
    <n v="41750524.008380212"/>
    <n v="-8.1633896658140637E-2"/>
    <n v="109121.67480977403"/>
    <n v="45697161.931049824"/>
    <n v="-8.6365055419076089E-2"/>
    <n v="0.98393125201011356"/>
    <n v="-1.6068747989886445E-2"/>
  </r>
  <r>
    <x v="103"/>
    <x v="1"/>
    <n v="202176.21194923352"/>
    <n v="1908997.4255640125"/>
    <n v="10999670.73399169"/>
    <n v="6288064.4676837698"/>
    <n v="8896566.4512173962"/>
    <n v="1595432.2281053914"/>
    <n v="15249156.034839805"/>
    <n v="4670384.7315579196"/>
    <n v="4.0589117125148554E-3"/>
    <n v="3.8325240813830826E-2"/>
    <n v="0.22083059102530092"/>
    <n v="0.12623986902741505"/>
    <n v="0.17860843974601884"/>
    <n v="3.2030071662469864E-2"/>
    <n v="0.30614372204836698"/>
    <n v="9.3763153964082649E-2"/>
    <n v="49810448.284909219"/>
    <n v="-2.1649483077787416E-2"/>
    <n v="275163.26097878715"/>
    <n v="51360464.08904472"/>
    <n v="-3.0179162739811041E-2"/>
    <n v="1.0255063098692134"/>
    <n v="2.5506309869213428E-2"/>
  </r>
  <r>
    <x v="103"/>
    <x v="2"/>
    <n v="2664741.3796086144"/>
    <n v="6592280.456974701"/>
    <n v="1810635.6977158892"/>
    <n v="3207653.3672019797"/>
    <n v="1301603.4556610063"/>
    <n v="12905291.06257304"/>
    <n v="5605087.6772836028"/>
    <n v="2237608.3153913976"/>
    <n v="7.335853026426159E-2"/>
    <n v="0.18148102818312067"/>
    <n v="4.9845577752822036E-2"/>
    <n v="8.8304530569382367E-2"/>
    <n v="3.583226395808798E-2"/>
    <n v="0.35527394599243178"/>
    <n v="0.15430427776381112"/>
    <n v="6.159984551608251E-2"/>
    <n v="36324901.412410229"/>
    <n v="-8.241562784533446E-2"/>
    <n v="110672.19212190266"/>
    <n v="39650503.50677833"/>
    <n v="-8.3872884332971506E-2"/>
    <n v="0.96990914443242471"/>
    <n v="-3.0090855567575292E-2"/>
  </r>
  <r>
    <x v="103"/>
    <x v="3"/>
    <n v="191876.45962993801"/>
    <n v="1400677.4939909417"/>
    <n v="2899927.2096093148"/>
    <n v="2753509.1430501505"/>
    <n v="11280784.213411869"/>
    <n v="611580.33141170291"/>
    <n v="23180879.308239892"/>
    <n v="6417836.4260423696"/>
    <n v="3.9369715357383869E-3"/>
    <n v="2.8739468276760466E-2"/>
    <n v="5.9501467256402124E-2"/>
    <n v="5.6497222955287564E-2"/>
    <n v="0.23146208990235073"/>
    <n v="1.2548565682466057E-2"/>
    <n v="0.47563136294019864"/>
    <n v="0.13168285145079603"/>
    <n v="48737070.585386179"/>
    <n v="-1.6289805491684187E-2"/>
    <n v="406255.97147420479"/>
    <n v="49689567.944838986"/>
    <n v="-1.9168960384404746E-2"/>
    <n v="1.0800182880598057"/>
    <n v="8.0018288059805709E-2"/>
  </r>
  <r>
    <x v="103"/>
    <x v="4"/>
    <n v="961366.93011854705"/>
    <n v="3201065.1758697382"/>
    <n v="15820229.385049768"/>
    <n v="8792180.846235387"/>
    <n v="13443727.934650445"/>
    <n v="2637267.4456259268"/>
    <n v="3394306.2629644354"/>
    <n v="942645.79595311731"/>
    <n v="1.9542842243487516E-2"/>
    <n v="6.5071836551970672E-2"/>
    <n v="0.32159650747471497"/>
    <n v="0.17872905533894631"/>
    <n v="0.27328655267853091"/>
    <n v="5.3610853493158292E-2"/>
    <n v="6.900007660448218E-2"/>
    <n v="1.9162275614709217E-2"/>
    <n v="49192789.776467361"/>
    <n v="-3.5154874905694466E-2"/>
    <n v="222468.61639938186"/>
    <n v="52065242.941301323"/>
    <n v="-5.5170263357310831E-2"/>
    <n v="0.98605076958813986"/>
    <n v="-1.3949230411860136E-2"/>
  </r>
  <r>
    <x v="104"/>
    <x v="0"/>
    <n v="1684185.4293536835"/>
    <n v="11085091.00393373"/>
    <n v="2064070.6517217108"/>
    <n v="462209.34114943171"/>
    <n v="11526110.978177583"/>
    <n v="13954693.006088756"/>
    <n v="3263062.1680950238"/>
    <n v="1152266.388879217"/>
    <n v="3.7267592069166508E-2"/>
    <n v="0.24529047834283005"/>
    <n v="4.5673678034266703E-2"/>
    <n v="1.0227750980558952E-2"/>
    <n v="0.25504935180653265"/>
    <n v="0.30878892391376522"/>
    <n v="7.2204917378701355E-2"/>
    <n v="2.549730747417852E-2"/>
    <n v="45191688.967399135"/>
    <n v="8.2422078303213839E-2"/>
    <n v="1446509.3604131904"/>
    <n v="45697161.931049824"/>
    <n v="-1.1061364476274732E-2"/>
    <n v="1.0650289107082704"/>
    <n v="6.5028910708270438E-2"/>
  </r>
  <r>
    <x v="104"/>
    <x v="1"/>
    <n v="202604.23186570135"/>
    <n v="2866610.17171151"/>
    <n v="11079977.849268045"/>
    <n v="6360728.76725436"/>
    <n v="8809479.8930569533"/>
    <n v="1578270.817935575"/>
    <n v="15156524.556476055"/>
    <n v="4670100.8539899765"/>
    <n v="3.9942245291302164E-3"/>
    <n v="5.6513551360042609E-2"/>
    <n v="0.21843531549282472"/>
    <n v="0.12539806612801829"/>
    <n v="0.17367376956396285"/>
    <n v="3.1114690727621842E-2"/>
    <n v="0.29880206154810152"/>
    <n v="9.2068320650298088E-2"/>
    <n v="50724297.14155817"/>
    <n v="1.8346529455463969E-2"/>
    <n v="410534.79607744043"/>
    <n v="51360464.08904472"/>
    <n v="-1.2386316182494254E-2"/>
    <n v="1.044320791589993"/>
    <n v="4.4320791589993025E-2"/>
  </r>
  <r>
    <x v="104"/>
    <x v="2"/>
    <n v="2670382.8068156629"/>
    <n v="9899174.2784333099"/>
    <n v="1823854.9052009471"/>
    <n v="3244720.7170026777"/>
    <n v="1288862.3419218126"/>
    <n v="12766474.13924394"/>
    <n v="5571039.3957446786"/>
    <n v="2237472.3080080464"/>
    <n v="6.7601237874412204E-2"/>
    <n v="0.25059943969405118"/>
    <n v="4.6171226454954403E-2"/>
    <n v="8.2140708989845185E-2"/>
    <n v="3.2627790121044976E-2"/>
    <n v="0.32318566944852878"/>
    <n v="0.14103189941091282"/>
    <n v="5.6642028006250282E-2"/>
    <n v="39501980.892371081"/>
    <n v="8.746285210495898E-2"/>
    <n v="1251843.3143285429"/>
    <n v="39650503.50677833"/>
    <n v="-3.745793906043553E-3"/>
    <n v="1.0547401644871652"/>
    <n v="5.4740164487165233E-2"/>
  </r>
  <r>
    <x v="104"/>
    <x v="3"/>
    <n v="192282.67431479704"/>
    <n v="2103301.0824388787"/>
    <n v="2921099.1877845768"/>
    <n v="2785328.4436106379"/>
    <n v="11170359.065026421"/>
    <n v="605001.81260391115"/>
    <n v="23040066.327168148"/>
    <n v="6417446.3340262296"/>
    <n v="3.9054153289886928E-3"/>
    <n v="4.2719731864074566E-2"/>
    <n v="5.9329867270274381E-2"/>
    <n v="5.6572254565881608E-2"/>
    <n v="0.22687895141005354"/>
    <n v="1.2288072034722226E-2"/>
    <n v="0.46796222559150374"/>
    <n v="0.13034348193450121"/>
    <n v="49234884.926973604"/>
    <n v="1.0214285257774479E-2"/>
    <n v="325233.60912776453"/>
    <n v="49689567.944838986"/>
    <n v="-9.1504723560915536E-3"/>
    <n v="1.0910499029376617"/>
    <n v="9.1049902937661686E-2"/>
  </r>
  <r>
    <x v="104"/>
    <x v="4"/>
    <n v="963402.20513511333"/>
    <n v="4806819.4700412322"/>
    <n v="15935730.750104044"/>
    <n v="8893782.4863224179"/>
    <n v="13312130.199603584"/>
    <n v="2608899.4412916806"/>
    <n v="3373687.4427202609"/>
    <n v="942588.49960359419"/>
    <n v="1.8950792488269294E-2"/>
    <n v="9.4553487442504386E-2"/>
    <n v="0.31346692480509752"/>
    <n v="0.1749468969820992"/>
    <n v="0.26185887435676958"/>
    <n v="5.131886938928739E-2"/>
    <n v="6.6362782134492898E-2"/>
    <n v="1.8541372401479642E-2"/>
    <n v="50837040.494821928"/>
    <n v="3.3424628402374888E-2"/>
    <n v="741337.55354425882"/>
    <n v="52065242.941301323"/>
    <n v="-2.358968050651522E-2"/>
    <n v="1.0190091501474992"/>
    <n v="1.9009150147499154E-2"/>
  </r>
  <r>
    <x v="105"/>
    <x v="0"/>
    <n v="1667783.2944408979"/>
    <n v="11257200.912486279"/>
    <n v="1366379.2933960254"/>
    <n v="459107.46674925566"/>
    <n v="7685934.5431959126"/>
    <n v="14116912.928962845"/>
    <n v="3307641.1734627192"/>
    <n v="1152216.290911569"/>
    <n v="4.0664573218146746E-2"/>
    <n v="0.27447766880927277"/>
    <n v="3.3315617805542971E-2"/>
    <n v="1.1194145701574286E-2"/>
    <n v="0.18740159409406368"/>
    <n v="0.34420433477627405"/>
    <n v="8.0648257555980721E-2"/>
    <n v="2.8093808039144724E-2"/>
    <n v="41013175.903605506"/>
    <n v="-9.2461980493979107E-2"/>
    <n v="1437249.3851342383"/>
    <n v="45697161.931049824"/>
    <n v="-0.10250058930381173"/>
    <n v="0.96655422834083848"/>
    <n v="-3.3445771659161516E-2"/>
  </r>
  <r>
    <x v="105"/>
    <x v="1"/>
    <n v="200631.08693341335"/>
    <n v="2911117.8816016675"/>
    <n v="7334754.8892757911"/>
    <n v="6318042.088355693"/>
    <n v="5874408.6314829057"/>
    <n v="1596617.8335415956"/>
    <n v="15363588.582459111"/>
    <n v="4669897.808441001"/>
    <n v="4.5320838608824444E-3"/>
    <n v="6.5759651557447452E-2"/>
    <n v="0.16568581053567177"/>
    <n v="0.14271914197681659"/>
    <n v="0.13269784337961599"/>
    <n v="3.6066224960404507E-2"/>
    <n v="0.34705026486204327"/>
    <n v="0.10548897886711803"/>
    <n v="44269058.802091174"/>
    <n v="-0.12726126734594517"/>
    <n v="410803.30994756933"/>
    <n v="51360464.08904472"/>
    <n v="-0.13807128523330761"/>
    <n v="0.91141920413652977"/>
    <n v="-8.858079586347023E-2"/>
  </r>
  <r>
    <x v="105"/>
    <x v="2"/>
    <n v="2644376.1817120472"/>
    <n v="10052871.34589106"/>
    <n v="1207360.5981203304"/>
    <n v="3222945.4839388835"/>
    <n v="859449.61088406213"/>
    <n v="12914881.305875165"/>
    <n v="5647149.3140768604"/>
    <n v="2237375.0277121169"/>
    <n v="6.8177907129715928E-2"/>
    <n v="0.25918541157158864"/>
    <n v="3.1128445075251279E-2"/>
    <n v="8.3094712245464442E-2"/>
    <n v="2.2158525008188372E-2"/>
    <n v="0.33297440218705698"/>
    <n v="0.14559608581616545"/>
    <n v="5.7684510966568944E-2"/>
    <n v="38786408.868210524"/>
    <n v="-1.8114839002890439E-2"/>
    <n v="1257498.0542201344"/>
    <n v="39650503.50677833"/>
    <n v="-2.1792778455388004E-2"/>
    <n v="1.0356337162175981"/>
    <n v="3.5633716217598144E-2"/>
  </r>
  <r>
    <x v="105"/>
    <x v="3"/>
    <n v="190410.05013070535"/>
    <n v="2135957.4635934019"/>
    <n v="1933717.4533320803"/>
    <n v="2766636.1796814138"/>
    <n v="7448709.1752228485"/>
    <n v="612034.81199246587"/>
    <n v="23354833.005692851"/>
    <n v="6417167.3178005312"/>
    <n v="4.2445902595814114E-3"/>
    <n v="4.7614420765213349E-2"/>
    <n v="4.3106118934172433E-2"/>
    <n v="6.1673409423610846E-2"/>
    <n v="0.16604542874655284"/>
    <n v="1.3643381742322415E-2"/>
    <n v="0.52062218681244099"/>
    <n v="0.14305046331610566"/>
    <n v="44859465.457446299"/>
    <n v="-8.8868278579650059E-2"/>
    <n v="296747.58602857817"/>
    <n v="49689567.944838986"/>
    <n v="-9.7205564209265086E-2"/>
    <n v="0.99409017621909734"/>
    <n v="-5.9098237809026566E-3"/>
  </r>
  <r>
    <x v="105"/>
    <x v="4"/>
    <n v="954019.71513817436"/>
    <n v="4881451.3570617214"/>
    <n v="10549179.847072503"/>
    <n v="8834096.552354807"/>
    <n v="8876902.3253697753"/>
    <n v="2639227.2647678354"/>
    <n v="3419777.7783836336"/>
    <n v="942547.51796201"/>
    <n v="2.3213738658536699E-2"/>
    <n v="0.11877819114123656"/>
    <n v="0.25668851507578694"/>
    <n v="0.21495615383686609"/>
    <n v="0.21599772772897605"/>
    <n v="6.4219146640938904E-2"/>
    <n v="8.3211936145545118E-2"/>
    <n v="2.2934590772113711E-2"/>
    <n v="41097202.358110458"/>
    <n v="-0.19158940099401606"/>
    <n v="745362.40250283421"/>
    <n v="52065242.941301323"/>
    <n v="-0.21065954874264781"/>
    <n v="0.82377779746331847"/>
    <n v="-0.17622220253668153"/>
  </r>
  <r>
    <x v="106"/>
    <x v="0"/>
    <n v="1630088.3194593238"/>
    <n v="11318180.927593714"/>
    <n v="2035067.2284663653"/>
    <n v="464067.83283538336"/>
    <n v="11531692.651410157"/>
    <n v="14359198.661063392"/>
    <n v="3261788.929367085"/>
    <n v="1152176.3131738203"/>
    <n v="3.562858509500294E-2"/>
    <n v="0.24737970788795313"/>
    <n v="4.4480145681624811E-2"/>
    <n v="1.0143057940267413E-2"/>
    <n v="0.25204640019533564"/>
    <n v="0.31384675620609248"/>
    <n v="7.1292409769821458E-2"/>
    <n v="2.5182937223902094E-2"/>
    <n v="45752260.863369241"/>
    <n v="0.11555030439247496"/>
    <n v="1939724.5647791123"/>
    <n v="45752260.863369241"/>
    <n v="0"/>
    <n v="1.0782398636374562"/>
    <n v="7.8239863637456164E-2"/>
  </r>
  <r>
    <x v="106"/>
    <x v="1"/>
    <n v="196096.45474967008"/>
    <n v="2926887.344524079"/>
    <n v="10924286.818559324"/>
    <n v="6386304.5409960542"/>
    <n v="8813746.0013917647"/>
    <n v="1624020.2637068168"/>
    <n v="15150610.518357215"/>
    <n v="4669735.7798779849"/>
    <n v="3.8684144000976865E-3"/>
    <n v="5.7738999746193391E-2"/>
    <n v="0.21550450003626764"/>
    <n v="0.125983269209715"/>
    <n v="0.17386964998481019"/>
    <n v="3.2037210372792127E-2"/>
    <n v="0.29887761088951115"/>
    <n v="9.2120345360612838E-2"/>
    <n v="50691687.72216291"/>
    <n v="0.14508166863869137"/>
    <n v="2559654.7420100025"/>
    <n v="51360464.08904472"/>
    <n v="-1.3021229047353202E-2"/>
    <n v="1.0436494231020055"/>
    <n v="4.364942310200548E-2"/>
  </r>
  <r>
    <x v="106"/>
    <x v="2"/>
    <n v="2584608.4083186085"/>
    <n v="10107327.533651337"/>
    <n v="1798226.889160044"/>
    <n v="3257767.3734393222"/>
    <n v="1289486.4907303741"/>
    <n v="13136536.811433032"/>
    <n v="5568865.5900529297"/>
    <n v="2237297.3988912012"/>
    <n v="6.4647345602359324E-2"/>
    <n v="0.25280885649105767"/>
    <n v="4.49780302504744E-2"/>
    <n v="8.1484689365314694E-2"/>
    <n v="3.2253194931780887E-2"/>
    <n v="0.32857675171740724"/>
    <n v="0.13929087952145175"/>
    <n v="5.5960252120153917E-2"/>
    <n v="39980116.495676853"/>
    <n v="3.0776441085905618E-2"/>
    <n v="1222358.3957722327"/>
    <n v="39980116.495676853"/>
    <n v="0"/>
    <n v="1.0675068362713467"/>
    <n v="6.7506836271346682E-2"/>
  </r>
  <r>
    <x v="106"/>
    <x v="3"/>
    <n v="186106.43220873585"/>
    <n v="2147527.8992115748"/>
    <n v="2880053.1722116633"/>
    <n v="2796527.9354733988"/>
    <n v="11175768.460642127"/>
    <n v="622539.04214822338"/>
    <n v="23031076.150692549"/>
    <n v="6416944.6653053835"/>
    <n v="3.7783087892542433E-3"/>
    <n v="4.3598834497343725E-2"/>
    <n v="5.8470468134502789E-2"/>
    <n v="5.6774749548383373E-2"/>
    <n v="0.226889010231278"/>
    <n v="1.2638707360551617E-2"/>
    <n v="0.46757393827498667"/>
    <n v="0.13027598316369954"/>
    <n v="49256543.757893659"/>
    <n v="9.801896334717651E-2"/>
    <n v="1775401.9086695353"/>
    <n v="49689567.944838986"/>
    <n v="-8.7145894974581424E-3"/>
    <n v="1.0915298647657052"/>
    <n v="9.1529864765705238E-2"/>
  </r>
  <r>
    <x v="106"/>
    <x v="4"/>
    <n v="932457.11200266471"/>
    <n v="4907894.0740225287"/>
    <n v="15711808.79111346"/>
    <n v="8929543.3836820163"/>
    <n v="13318576.776505744"/>
    <n v="2684523.7905197288"/>
    <n v="3372371.0382857905"/>
    <n v="942514.81497231429"/>
    <n v="1.8355567052094617E-2"/>
    <n v="9.6612678053165951E-2"/>
    <n v="0.30928946335726876"/>
    <n v="0.17577948649213015"/>
    <n v="0.26217830923565605"/>
    <n v="5.2845279215037261E-2"/>
    <n v="6.638566205457809E-2"/>
    <n v="1.8553554540069215E-2"/>
    <n v="50799689.781104244"/>
    <n v="0.23608632379520156"/>
    <n v="3834722.3583123838"/>
    <n v="52065242.941301323"/>
    <n v="-2.4307063382454041E-2"/>
    <n v="1.0182604692905415"/>
    <n v="1.8260469290541481E-2"/>
  </r>
  <r>
    <x v="107"/>
    <x v="0"/>
    <n v="1653322.4080965617"/>
    <n v="11460294.933054812"/>
    <n v="2013413.8565507664"/>
    <n v="466267.07409675186"/>
    <n v="11437188.852001421"/>
    <n v="14300653.316731311"/>
    <n v="3304668.2942024036"/>
    <n v="1152018.9915795075"/>
    <n v="3.6108339054189802E-2"/>
    <n v="0.250291300158552"/>
    <n v="4.3972687863366125E-2"/>
    <n v="1.0183210194721589E-2"/>
    <n v="0.24978666645564951"/>
    <n v="0.31232434528692332"/>
    <n v="7.2173511133904772E-2"/>
    <n v="2.515993985269278E-2"/>
    <n v="45787827.726313539"/>
    <n v="7.7737935291354065E-4"/>
    <n v="2023388.8854016634"/>
    <n v="45787827.726313539"/>
    <n v="0"/>
    <n v="1.0790780650449363"/>
    <n v="7.9078065044936308E-2"/>
  </r>
  <r>
    <x v="107"/>
    <x v="1"/>
    <n v="198891.47042870591"/>
    <n v="2963638.0986182839"/>
    <n v="10808051.029349942"/>
    <n v="6416569.5657628225"/>
    <n v="8741516.1467352416"/>
    <n v="1617398.8060763984"/>
    <n v="15349779.922007287"/>
    <n v="4669098.1602103096"/>
    <n v="3.9178901402155677E-3"/>
    <n v="5.8379620104955225E-2"/>
    <n v="0.21290383379218689"/>
    <n v="0.12639765084707771"/>
    <n v="0.17219592096135536"/>
    <n v="3.186054596240024E-2"/>
    <n v="0.30236968574511303"/>
    <n v="9.1974852446695968E-2"/>
    <n v="50764943.199188992"/>
    <n v="1.4451181311537701E-3"/>
    <n v="2535168.5987686268"/>
    <n v="51360464.08904472"/>
    <n v="-1.1594928130385668E-2"/>
    <n v="1.0451576198058983"/>
    <n v="4.5157619805898275E-2"/>
  </r>
  <r>
    <x v="107"/>
    <x v="2"/>
    <n v="2621447.529324851"/>
    <n v="10234237.750894155"/>
    <n v="1779093.5283182224"/>
    <n v="3273206.1001095874"/>
    <n v="1278918.9724705673"/>
    <n v="13082976.505659016"/>
    <n v="5642073.7051473251"/>
    <n v="2236991.9116235659"/>
    <n v="6.5293059725484132E-2"/>
    <n v="0.25490676019215863"/>
    <n v="4.4312334579369367E-2"/>
    <n v="8.1526576060561809E-2"/>
    <n v="3.1854359821988115E-2"/>
    <n v="0.32586102022461788"/>
    <n v="0.14052856343100087"/>
    <n v="5.5717325964819105E-2"/>
    <n v="40148946.003547296"/>
    <n v="4.2228368166135561E-3"/>
    <n v="1313423.7584512492"/>
    <n v="40148946.003547296"/>
    <n v="0"/>
    <n v="1.0720147434415399"/>
    <n v="7.2014743441539908E-2"/>
  </r>
  <r>
    <x v="107"/>
    <x v="3"/>
    <n v="188759.05740105186"/>
    <n v="2174492.8146470892"/>
    <n v="2849409.0433090543"/>
    <n v="2809780.8247906473"/>
    <n v="11084181.508685526"/>
    <n v="620000.82511794008"/>
    <n v="23333841.883914646"/>
    <n v="6416068.4765191535"/>
    <n v="3.8151228569046351E-3"/>
    <n v="4.3949982340231661E-2"/>
    <n v="5.7591120232721421E-2"/>
    <n v="5.6790170469941226E-2"/>
    <n v="0.2240290601473951"/>
    <n v="1.2531209637170002E-2"/>
    <n v="0.47161431475883925"/>
    <n v="0.12967901955679673"/>
    <n v="49476534.434385106"/>
    <n v="4.4662223474864083E-3"/>
    <n v="1752807.8060578187"/>
    <n v="49689567.944838986"/>
    <n v="-4.2872884443344531E-3"/>
    <n v="1.0964048798406707"/>
    <n v="9.6404879840670699E-2"/>
  </r>
  <r>
    <x v="107"/>
    <x v="4"/>
    <n v="945747.67480964109"/>
    <n v="4969518.8606998362"/>
    <n v="15544633.164450187"/>
    <n v="8971860.9477643762"/>
    <n v="13209429.217153925"/>
    <n v="2673578.4464658285"/>
    <n v="3416704.1117133154"/>
    <n v="942386.12118503579"/>
    <n v="1.8663423350403271E-2"/>
    <n v="9.806868873742991E-2"/>
    <n v="0.3067584275406724"/>
    <n v="0.1770510714105431"/>
    <n v="0.26067541719999643"/>
    <n v="5.2760506566350986E-2"/>
    <n v="6.7425378881110304E-2"/>
    <n v="1.8597086313493591E-2"/>
    <n v="50673858.544242144"/>
    <n v="-2.4770079778893769E-3"/>
    <n v="3799311.1514734859"/>
    <n v="52065242.941301323"/>
    <n v="-2.6723862570426016E-2"/>
    <n v="1.0157382299845394"/>
    <n v="1.5738229984539442E-2"/>
  </r>
  <r>
    <x v="108"/>
    <x v="0"/>
    <n v="1683856.2582038487"/>
    <n v="11488919.349745866"/>
    <n v="1991632.5660200689"/>
    <n v="469752.87453938101"/>
    <n v="11290869.310383024"/>
    <n v="14167225.770817138"/>
    <n v="3287833.6245540543"/>
    <n v="1152172.4610705136"/>
    <n v="3.6981607683810112E-2"/>
    <n v="0.25232480862496537"/>
    <n v="4.3741129237135669E-2"/>
    <n v="1.0316923686281997E-2"/>
    <n v="0.24797514467841661"/>
    <n v="0.31114697758298604"/>
    <n v="7.2208879255878725E-2"/>
    <n v="2.5304529250525502E-2"/>
    <n v="45532262.215333894"/>
    <n v="-5.581516391370004E-3"/>
    <n v="2079289.327156022"/>
    <n v="45787827.726313539"/>
    <n v="-5.581516391370004E-3"/>
    <n v="1.0730551731373201"/>
    <n v="7.3055173137320129E-2"/>
  </r>
  <r>
    <x v="108"/>
    <x v="1"/>
    <n v="202564.63321652517"/>
    <n v="2971040.3873335291"/>
    <n v="10691128.570127293"/>
    <n v="6464539.6718995804"/>
    <n v="8629683.1909109354"/>
    <n v="1602308.1980685249"/>
    <n v="15271584.941102486"/>
    <n v="4669720.1674196888"/>
    <n v="4.0109767518533108E-3"/>
    <n v="5.8829489300207587E-2"/>
    <n v="0.21169474386981496"/>
    <n v="0.12800417290863664"/>
    <n v="0.17087612040155142"/>
    <n v="3.1727260725158642E-2"/>
    <n v="0.30239223496255468"/>
    <n v="9.2465001080222736E-2"/>
    <n v="50502569.760078564"/>
    <n v="-5.1683981617184141E-3"/>
    <n v="2516780.6485756049"/>
    <n v="51360464.08904472"/>
    <n v="-1.6703399086869741E-2"/>
    <n v="1.0397558290849875"/>
    <n v="3.9755829084987537E-2"/>
  </r>
  <r>
    <x v="108"/>
    <x v="2"/>
    <n v="2669860.885082047"/>
    <n v="10259799.840492038"/>
    <n v="1759847.1359804007"/>
    <n v="3297676.5032464191"/>
    <n v="1262557.3612179719"/>
    <n v="12960910.093045507"/>
    <n v="5613331.8047501119"/>
    <n v="2237289.918872206"/>
    <n v="6.6644433613355189E-2"/>
    <n v="0.2561026880376096"/>
    <n v="4.3928886437053012E-2"/>
    <n v="8.2315818036404351E-2"/>
    <n v="3.1515657131385807E-2"/>
    <n v="0.32352716094347816"/>
    <n v="0.14011865595757728"/>
    <n v="5.5846699843136394E-2"/>
    <n v="40061273.542686708"/>
    <n v="-2.183680260319698E-3"/>
    <n v="1394359.163152064"/>
    <n v="40148946.003547296"/>
    <n v="-2.183680260319698E-3"/>
    <n v="1.069673806007515"/>
    <n v="6.9673806007515049E-2"/>
  </r>
  <r>
    <x v="108"/>
    <x v="3"/>
    <n v="192245.09299631845"/>
    <n v="2179924.0525673833"/>
    <n v="2818583.8823461542"/>
    <n v="2830786.672698136"/>
    <n v="10942378.100649454"/>
    <n v="614216.1111801886"/>
    <n v="23214974.425891198"/>
    <n v="6416923.2113547325"/>
    <n v="3.9066240549393552E-3"/>
    <n v="4.4298367302741559E-2"/>
    <n v="5.7276611974947579E-2"/>
    <n v="5.7524585608934413E-2"/>
    <n v="0.22236072109813176"/>
    <n v="1.2481522401790415E-2"/>
    <n v="0.47175288645065855"/>
    <n v="0.13039868110785624"/>
    <n v="49210031.549683571"/>
    <n v="-5.3864501171755766E-3"/>
    <n v="1743599.4763405232"/>
    <n v="49689567.944838986"/>
    <n v="-9.6506452961666791E-3"/>
    <n v="1.0904991496471812"/>
    <n v="9.0499149647181198E-2"/>
  </r>
  <r>
    <x v="108"/>
    <x v="4"/>
    <n v="963213.90982861642"/>
    <n v="4981931.2444520583"/>
    <n v="15376469.93757738"/>
    <n v="9038934.3453949261"/>
    <n v="13040436.849089948"/>
    <n v="2648633.5014328905"/>
    <n v="3399298.7082397621"/>
    <n v="942511.66383616102"/>
    <n v="1.9114637286004949E-2"/>
    <n v="9.8864652752429755E-2"/>
    <n v="0.30514057427622371"/>
    <n v="0.17937443562767735"/>
    <n v="0.25878282890013365"/>
    <n v="5.2561189333799274E-2"/>
    <n v="6.7457873242662558E-2"/>
    <n v="1.8703808581068737E-2"/>
    <n v="50391430.159851745"/>
    <n v="-5.5734533051951694E-3"/>
    <n v="3761790.5212698625"/>
    <n v="52065242.941301323"/>
    <n v="-3.2148371675450461E-2"/>
    <n v="1.0100770603894189"/>
    <n v="1.0077060389418913E-2"/>
  </r>
  <r>
    <x v="109"/>
    <x v="0"/>
    <n v="1654709.8804485218"/>
    <n v="11443610.743866768"/>
    <n v="2009613.4887551276"/>
    <n v="469967.49091457023"/>
    <n v="11351942.21949614"/>
    <n v="14045079.297794031"/>
    <n v="3293144.6472293227"/>
    <n v="1151934.930631913"/>
    <n v="3.6431302996817835E-2"/>
    <n v="0.25195090409108134"/>
    <n v="4.4245120416810065E-2"/>
    <n v="1.0347148018190366E-2"/>
    <n v="0.24993266281140014"/>
    <n v="0.30922673851054355"/>
    <n v="7.2504281187370734E-2"/>
    <n v="2.5361841967786049E-2"/>
    <n v="45420002.699136391"/>
    <n v="-2.4654939318981823E-3"/>
    <n v="1833454.9827690085"/>
    <n v="45787827.726313539"/>
    <n v="-8.0332491284744734E-3"/>
    <n v="1.0704095621193581"/>
    <n v="7.0409562119358116E-2"/>
  </r>
  <r>
    <x v="109"/>
    <x v="1"/>
    <n v="199058.3806543879"/>
    <n v="2959323.5588083505"/>
    <n v="10787650.569239905"/>
    <n v="6467493.1313606016"/>
    <n v="8676361.6035915986"/>
    <n v="1588493.4753940806"/>
    <n v="15296253.991660204"/>
    <n v="4668757.4637299329"/>
    <n v="3.9305894038207312E-3"/>
    <n v="5.8434544601891666E-2"/>
    <n v="0.21301200622743222"/>
    <n v="0.12770655466923683"/>
    <n v="0.17132267865679757"/>
    <n v="3.1366253467433242E-2"/>
    <n v="0.30203849574240393"/>
    <n v="9.2188877230983901E-2"/>
    <n v="50643392.174439058"/>
    <n v="2.7884207680816111E-3"/>
    <n v="2562305.8952908348"/>
    <n v="51360464.08904472"/>
    <n v="-1.3961554423699512E-2"/>
    <n v="1.042655105832542"/>
    <n v="4.2655105832541951E-2"/>
  </r>
  <r>
    <x v="109"/>
    <x v="2"/>
    <n v="2623647.4547303501"/>
    <n v="10219338.486972174"/>
    <n v="1775735.4458611798"/>
    <n v="3299183.1153738433"/>
    <n v="1269386.6007434754"/>
    <n v="12849164.18875589"/>
    <n v="5622399.3355023349"/>
    <n v="2236828.6819709069"/>
    <n v="6.5762690022121553E-2"/>
    <n v="0.25615148404874349"/>
    <n v="4.4509463143349248E-2"/>
    <n v="8.269524022801536E-2"/>
    <n v="3.1817642798166026E-2"/>
    <n v="0.32206903410936533"/>
    <n v="0.14092751067396109"/>
    <n v="5.606693497627787E-2"/>
    <n v="39895683.309910156"/>
    <n v="-4.1334240809920873E-3"/>
    <n v="506814.78720956529"/>
    <n v="40148946.003547296"/>
    <n v="-6.308078264738593E-3"/>
    <n v="1.0652523905389573"/>
    <n v="6.5252390538957261E-2"/>
  </r>
  <r>
    <x v="109"/>
    <x v="3"/>
    <n v="188917.46448006044"/>
    <n v="2171327.1326363259"/>
    <n v="2844030.7141942717"/>
    <n v="2832079.9764915914"/>
    <n v="11001566.002382385"/>
    <n v="608920.48500267882"/>
    <n v="23252474.880494773"/>
    <n v="6415600.3064630097"/>
    <n v="3.8308381341304182E-3"/>
    <n v="4.4029824369431071E-2"/>
    <n v="5.7670800021368672E-2"/>
    <n v="5.7428464873327076E-2"/>
    <n v="0.22308799608904054"/>
    <n v="1.2347592219816485E-2"/>
    <n v="0.47150996722439453"/>
    <n v="0.13009451706849115"/>
    <n v="49314916.962145098"/>
    <n v="2.1313827518202664E-3"/>
    <n v="1776563.0720678712"/>
    <n v="49689567.944838986"/>
    <n v="-7.5398317632745975E-3"/>
    <n v="1.092823420725614"/>
    <n v="9.2823420725614003E-2"/>
  </r>
  <r>
    <x v="109"/>
    <x v="4"/>
    <n v="946541.34865347401"/>
    <n v="4962284.1085987948"/>
    <n v="15515292.289954372"/>
    <n v="9043063.9706296492"/>
    <n v="13110973.261529639"/>
    <n v="2625797.6092289779"/>
    <n v="3404789.7867373619"/>
    <n v="942317.35680621432"/>
    <n v="1.8724461043329983E-2"/>
    <n v="9.8163799827206383E-2"/>
    <n v="0.30692318562988163"/>
    <n v="0.17888970119612363"/>
    <n v="0.25936099719773376"/>
    <n v="5.1943473057590402E-2"/>
    <n v="6.7353479922651824E-2"/>
    <n v="1.8640902125482528E-2"/>
    <n v="50551059.732138477"/>
    <n v="3.1677920586963976E-3"/>
    <n v="3834509.5669041909"/>
    <n v="52065242.941301323"/>
    <n v="-2.9082418973247579E-2"/>
    <n v="1.0132767744799918"/>
    <n v="1.327677447999176E-2"/>
  </r>
  <r>
    <x v="110"/>
    <x v="0"/>
    <n v="1631882.4402241835"/>
    <n v="11437351.321118081"/>
    <n v="1956549.6410575293"/>
    <n v="466166.7808231581"/>
    <n v="11321973.047342893"/>
    <n v="14165946.07243811"/>
    <n v="3272778.0534663792"/>
    <n v="1151941.8701061192"/>
    <n v="3.5940914079870184E-2"/>
    <n v="0.25189857492254353"/>
    <n v="4.3091451203181717E-2"/>
    <n v="1.0266952939424435E-2"/>
    <n v="0.24935746012026153"/>
    <n v="0.31199370622532635"/>
    <n v="7.208033613374791E-2"/>
    <n v="2.5370604375644448E-2"/>
    <n v="45404589.226576447"/>
    <n v="-3.393542854244891E-4"/>
    <n v="1849018.7760775324"/>
    <n v="45787827.726313539"/>
    <n v="-8.3698772963813322E-3"/>
    <n v="1.0700463140472936"/>
    <n v="7.0046314047293556E-2"/>
  </r>
  <r>
    <x v="110"/>
    <x v="1"/>
    <n v="196312.28398860266"/>
    <n v="2957704.8689018749"/>
    <n v="10502802.637026004"/>
    <n v="6415189.3723012982"/>
    <n v="8653455.9747983776"/>
    <n v="1602163.4646368043"/>
    <n v="15201653.65535094"/>
    <n v="4668785.5892091878"/>
    <n v="3.9107537881741868E-3"/>
    <n v="5.8920691488825949E-2"/>
    <n v="0.20922722900814458"/>
    <n v="0.12779753579270992"/>
    <n v="0.17238623608600084"/>
    <n v="3.1916835316155912E-2"/>
    <n v="0.30283344175562216"/>
    <n v="9.30072767643665E-2"/>
    <n v="50198067.846213087"/>
    <n v="-8.793335302107512E-3"/>
    <n v="2554074.1649729707"/>
    <n v="51360464.08904472"/>
    <n v="-2.263212109642081E-2"/>
    <n v="1.0334866898825021"/>
    <n v="3.3486689882502141E-2"/>
  </r>
  <r>
    <x v="110"/>
    <x v="2"/>
    <n v="2587453.100571807"/>
    <n v="10213748.71629283"/>
    <n v="1728847.1482966691"/>
    <n v="3272502.0389112644"/>
    <n v="1266035.4151198054"/>
    <n v="12959739.358852016"/>
    <n v="5587627.3666076306"/>
    <n v="2236842.1570505574"/>
    <n v="6.4925260097408191E-2"/>
    <n v="0.25628688374229253"/>
    <n v="4.3380825239699314E-2"/>
    <n v="8.2114742871535987E-2"/>
    <n v="3.1767794593462767E-2"/>
    <n v="0.32519022218495058"/>
    <n v="0.14020666114652486"/>
    <n v="5.6127610124125871E-2"/>
    <n v="39852795.301702574"/>
    <n v="-1.0750037259526894E-3"/>
    <n v="501145.98590497981"/>
    <n v="40148946.003547296"/>
    <n v="-7.3763007830530873E-3"/>
    <n v="1.0641072402500478"/>
    <n v="6.410724025004777E-2"/>
  </r>
  <r>
    <x v="110"/>
    <x v="3"/>
    <n v="186311.26614964183"/>
    <n v="2170139.4607770615"/>
    <n v="2768934.0781944888"/>
    <n v="2809176.4455997185"/>
    <n v="10972521.824821785"/>
    <n v="614160.63021485589"/>
    <n v="23108668.956186976"/>
    <n v="6415638.9552544123"/>
    <n v="3.7987393352979957E-3"/>
    <n v="4.4247426916818544E-2"/>
    <n v="5.6456375489586687E-2"/>
    <n v="5.7276885527261907E-2"/>
    <n v="0.22372104019672237"/>
    <n v="1.2522249418426085E-2"/>
    <n v="0.47116747990827768"/>
    <n v="0.13080980320760879"/>
    <n v="49045551.617198937"/>
    <n v="-5.462147389458852E-3"/>
    <n v="1784289.3107407028"/>
    <n v="49689567.944838986"/>
    <n v="-1.296079548035072E-2"/>
    <n v="1.0868542581309582"/>
    <n v="8.6854258130958151E-2"/>
  </r>
  <r>
    <x v="110"/>
    <x v="4"/>
    <n v="933483.40036202187"/>
    <n v="4959569.8399356939"/>
    <n v="15105610.969807649"/>
    <n v="8969931.1153685916"/>
    <n v="13076360.240499934"/>
    <n v="2648394.2554398323"/>
    <n v="3383732.7188393446"/>
    <n v="942323.03350445291"/>
    <n v="1.8662424905980291E-2"/>
    <n v="9.9152914414834856E-2"/>
    <n v="0.30199501166668691"/>
    <n v="0.17932902265585154"/>
    <n v="0.26142574247944267"/>
    <n v="5.2947335640256013E-2"/>
    <n v="6.7648399256759778E-2"/>
    <n v="1.8839148980187775E-2"/>
    <n v="50019405.573757529"/>
    <n v="-1.051717137480586E-2"/>
    <n v="3805119.4401255138"/>
    <n v="52065242.941301323"/>
    <n v="-3.9293725563717886E-2"/>
    <n v="1.0026199689926751"/>
    <n v="2.6199689926751368E-3"/>
  </r>
  <r>
    <x v="111"/>
    <x v="0"/>
    <n v="1625548.1674775288"/>
    <n v="11241334.628030013"/>
    <n v="1953033.4706932437"/>
    <n v="471932.71044641058"/>
    <n v="11328452.920073655"/>
    <n v="14113135.274361867"/>
    <n v="2182572.1540041021"/>
    <n v="1152005.933327765"/>
    <n v="3.6887256164030165E-2"/>
    <n v="0.25509055858565199"/>
    <n v="4.4318616557624993E-2"/>
    <n v="1.0709189140445738E-2"/>
    <n v="0.25706746386565565"/>
    <n v="0.32025801914614316"/>
    <n v="4.9527353142761514E-2"/>
    <n v="2.6141543397686706E-2"/>
    <n v="44068015.258414589"/>
    <n v="-2.9436979629793199E-2"/>
    <n v="162179.69743208287"/>
    <n v="45787827.726313539"/>
    <n v="-3.7560473018697083E-2"/>
    <n v="1.038547382497748"/>
    <n v="3.8547382497748028E-2"/>
  </r>
  <r>
    <x v="111"/>
    <x v="1"/>
    <n v="195550.28329562888"/>
    <n v="2907014.8523713737"/>
    <n v="10483927.755142462"/>
    <n v="6494537.6484165769"/>
    <n v="8658408.5827195831"/>
    <n v="1596190.5821492244"/>
    <n v="10137780.631913686"/>
    <n v="4669045.2355106026"/>
    <n v="4.3318486072566166E-3"/>
    <n v="6.4396471471645886E-2"/>
    <n v="0.23224097188361381"/>
    <n v="0.1438676200971675"/>
    <n v="0.1918018963102722"/>
    <n v="3.5358966674295812E-2"/>
    <n v="0.22457308765254058"/>
    <n v="0.10342913730320762"/>
    <n v="45142455.571519136"/>
    <n v="-0.10071328422803714"/>
    <n v="200295.10973399604"/>
    <n v="51360464.08904472"/>
    <n v="-0.12106605007979077"/>
    <n v="0.92940085113847237"/>
    <n v="-7.0599148861527627E-2"/>
  </r>
  <r>
    <x v="111"/>
    <x v="2"/>
    <n v="2577409.7094216775"/>
    <n v="10038702.484766867"/>
    <n v="1725740.1884835083"/>
    <n v="3312979.0038614348"/>
    <n v="1266760.001579101"/>
    <n v="12911425.312271485"/>
    <n v="3726314.3720950661"/>
    <n v="2236966.5550940805"/>
    <n v="6.819212121828043E-2"/>
    <n v="0.26560015437711593"/>
    <n v="4.565897447120703E-2"/>
    <n v="8.7653532536598106E-2"/>
    <n v="3.3515452070495187E-2"/>
    <n v="0.34160555722929647"/>
    <n v="9.8589401766606882E-2"/>
    <n v="5.9184806330400075E-2"/>
    <n v="37796297.627573214"/>
    <n v="-5.1602344542228451E-2"/>
    <n v="107830.58792171045"/>
    <n v="40148946.003547296"/>
    <n v="-5.8598010910827322E-2"/>
    <n v="1.0091968118087848"/>
    <n v="9.1968118087848438E-3"/>
  </r>
  <r>
    <x v="111"/>
    <x v="3"/>
    <n v="185588.08514929703"/>
    <n v="2132946.9720007475"/>
    <n v="2763957.9489197186"/>
    <n v="2843922.6230429611"/>
    <n v="10978801.69712523"/>
    <n v="611871.03283372789"/>
    <n v="15410863.968136439"/>
    <n v="6415995.7497342872"/>
    <n v="4.4888815360330766E-3"/>
    <n v="5.1590306954509148E-2"/>
    <n v="6.6852782026910057E-2"/>
    <n v="6.8786914538261551E-2"/>
    <n v="0.26554797516418432"/>
    <n v="1.479953079698669E-2"/>
    <n v="0.37274775837702601"/>
    <n v="0.15518585060608903"/>
    <n v="41343948.076942414"/>
    <n v="-0.15702960383375075"/>
    <n v="140283.55117515667"/>
    <n v="49689567.944838986"/>
    <n v="-0.16795517073445174"/>
    <n v="0.91618596455162871"/>
    <n v="-8.3814035448371293E-2"/>
  </r>
  <r>
    <x v="111"/>
    <x v="4"/>
    <n v="929860.01529663964"/>
    <n v="4874571.2723592557"/>
    <n v="15078464.251670839"/>
    <n v="9080878.5137338527"/>
    <n v="13083844.196678394"/>
    <n v="2638521.0134032527"/>
    <n v="2256566.3445797157"/>
    <n v="942375.43914307398"/>
    <n v="1.9021345477676588E-2"/>
    <n v="9.9714906224377814E-2"/>
    <n v="0.30844715665328354"/>
    <n v="0.18575971071886366"/>
    <n v="0.26764493208337337"/>
    <n v="5.397395190720379E-2"/>
    <n v="4.6160634211005934E-2"/>
    <n v="1.927736272421518E-2"/>
    <n v="48885081.046865031"/>
    <n v="-2.267768906649336E-2"/>
    <n v="270026.94919353817"/>
    <n v="52065242.941301323"/>
    <n v="-6.1080323739613133E-2"/>
    <n v="0.97988286508400202"/>
    <n v="-2.0117134915997981E-2"/>
  </r>
  <r>
    <x v="112"/>
    <x v="0"/>
    <n v="1617847.8544534235"/>
    <n v="11252649.527908443"/>
    <n v="1968043.8090267945"/>
    <n v="479541.82070274209"/>
    <n v="11482531.432537207"/>
    <n v="13969795.227986343"/>
    <n v="3274938.4085459281"/>
    <n v="1151769.1100657608"/>
    <n v="3.5795377116827912E-2"/>
    <n v="0.24896830212199311"/>
    <n v="4.3543569398466368E-2"/>
    <n v="1.0610009011721383E-2"/>
    <n v="0.2540545093607457"/>
    <n v="0.30908597928670695"/>
    <n v="7.2459010929609408E-2"/>
    <n v="2.5483242773929275E-2"/>
    <n v="45197117.191226639"/>
    <n v="2.5621801349368759E-2"/>
    <n v="603081.91757664073"/>
    <n v="45787827.726313539"/>
    <n v="-1.2901038647601708E-2"/>
    <n v="1.0651568372240121"/>
    <n v="6.515683722401211E-2"/>
  </r>
  <r>
    <x v="112"/>
    <x v="1"/>
    <n v="194623.95061385701"/>
    <n v="2909940.8912349152"/>
    <n v="10564503.590134852"/>
    <n v="6599250.9940627236"/>
    <n v="8776171.7692852579"/>
    <n v="1579978.8738631795"/>
    <n v="15211688.240390122"/>
    <n v="4668085.3979862202"/>
    <n v="3.8536157820868587E-3"/>
    <n v="5.7617750066390638E-2"/>
    <n v="0.20918051265761495"/>
    <n v="0.13066725703831153"/>
    <n v="0.17377097695197474"/>
    <n v="3.128408145286856E-2"/>
    <n v="0.30119623864617395"/>
    <n v="9.2429567404578805E-2"/>
    <n v="50504243.707571127"/>
    <n v="0.11877484439359565"/>
    <n v="2162207.5615749839"/>
    <n v="51360464.08904472"/>
    <n v="-1.6670806945769532E-2"/>
    <n v="1.0397902926117197"/>
    <n v="3.9790292611719735E-2"/>
  </r>
  <r>
    <x v="112"/>
    <x v="2"/>
    <n v="2565200.3747793748"/>
    <n v="10048806.882267965"/>
    <n v="1739003.6294299392"/>
    <n v="3366395.1412879918"/>
    <n v="1283989.2294417848"/>
    <n v="12780290.43210087"/>
    <n v="5591315.7496775696"/>
    <n v="2236506.6913891761"/>
    <n v="6.4758967680211665E-2"/>
    <n v="0.25368402660141071"/>
    <n v="4.3901474887204466E-2"/>
    <n v="8.4985280797894996E-2"/>
    <n v="3.2414550468912937E-2"/>
    <n v="0.32264084442421825"/>
    <n v="0.14115382154283768"/>
    <n v="5.6461033597309335E-2"/>
    <n v="39611508.13037467"/>
    <n v="4.802614585924999E-2"/>
    <n v="883944.10633039824"/>
    <n v="40148946.003547296"/>
    <n v="-1.3386101670642647E-2"/>
    <n v="1.0576646450934035"/>
    <n v="5.7664645093403522E-2"/>
  </r>
  <r>
    <x v="112"/>
    <x v="3"/>
    <n v="184708.94396001348"/>
    <n v="2135093.8773489799"/>
    <n v="2785200.7717261631"/>
    <n v="2889776.0261239638"/>
    <n v="11128124.596382543"/>
    <n v="605656.56521067931"/>
    <n v="23123922.948222347"/>
    <n v="6414676.7834004341"/>
    <n v="3.7491290758195324E-3"/>
    <n v="4.333705971978391E-2"/>
    <n v="5.6532601894654873E-2"/>
    <n v="5.8655217716436052E-2"/>
    <n v="0.22587306596627055"/>
    <n v="1.2293311790488679E-2"/>
    <n v="0.46935773662892527"/>
    <n v="0.1302018772076213"/>
    <n v="49267160.512375116"/>
    <n v="0.19164140833108995"/>
    <n v="3170228.8535192423"/>
    <n v="49689567.944838986"/>
    <n v="-8.5009278594007746E-3"/>
    <n v="1.091765133091481"/>
    <n v="9.1765133091481044E-2"/>
  </r>
  <r>
    <x v="112"/>
    <x v="4"/>
    <n v="925455.21614664316"/>
    <n v="4879477.743674458"/>
    <n v="15194352.101707321"/>
    <n v="9227292.1958242338"/>
    <n v="13261797.820650907"/>
    <n v="2611722.8769812863"/>
    <n v="3385966.3148998036"/>
    <n v="942181.71060481376"/>
    <n v="1.8351921589830802E-2"/>
    <n v="9.6760806345759329E-2"/>
    <n v="0.30130637713605918"/>
    <n v="0.18297864651874357"/>
    <n v="0.26298352367405076"/>
    <n v="5.1790872876914133E-2"/>
    <n v="6.7144241269264521E-2"/>
    <n v="1.8683610589377647E-2"/>
    <n v="50428245.98048947"/>
    <n v="3.156719597426956E-2"/>
    <n v="648095.17096439668"/>
    <n v="52065242.941301323"/>
    <n v="-3.1441262315003771E-2"/>
    <n v="1.0108150195179375"/>
    <n v="1.0815019517937507E-2"/>
  </r>
  <r>
    <x v="113"/>
    <x v="0"/>
    <n v="1608951.6560030023"/>
    <n v="11254257.414666571"/>
    <n v="1973096.8336336378"/>
    <n v="477690.2247256852"/>
    <n v="11485139.340443041"/>
    <n v="13977307.531811642"/>
    <n v="3258721.9597563348"/>
    <n v="1151793.4531660057"/>
    <n v="3.5606549156386204E-2"/>
    <n v="0.2490598573045015"/>
    <n v="4.3665183559098181E-2"/>
    <n v="1.0571417981864175E-2"/>
    <n v="0.25416933875399611"/>
    <n v="0.30932171631665833"/>
    <n v="7.2116426378719359E-2"/>
    <n v="2.5489510548776028E-2"/>
    <n v="45186958.414205924"/>
    <n v="-2.2476603934126866E-4"/>
    <n v="539161.3964745074"/>
    <n v="45787827.726313539"/>
    <n v="-1.3122904971582767E-2"/>
    <n v="1.0649174261404319"/>
    <n v="6.4917426140431944E-2"/>
  </r>
  <r>
    <x v="113"/>
    <x v="1"/>
    <n v="193553.75524097332"/>
    <n v="2910356.69156837"/>
    <n v="10591628.340282783"/>
    <n v="6573770.1161399418"/>
    <n v="8778165.0098763723"/>
    <n v="1580828.5127551109"/>
    <n v="15136364.819738962"/>
    <n v="4668184.0598358931"/>
    <n v="3.8378507308410208E-3"/>
    <n v="5.7707557995130304E-2"/>
    <n v="0.21001446608949986"/>
    <n v="0.13034698506984993"/>
    <n v="0.17405648863104797"/>
    <n v="3.1345213919813472E-2"/>
    <n v="0.3001290711894915"/>
    <n v="9.2562366374325966E-2"/>
    <n v="50432851.305438407"/>
    <n v="-1.4135921437829048E-3"/>
    <n v="2132820.5737280245"/>
    <n v="51360464.08904472"/>
    <n v="-1.8060833367823378E-2"/>
    <n v="1.038320453222902"/>
    <n v="3.8320453222902007E-2"/>
  </r>
  <r>
    <x v="113"/>
    <x v="2"/>
    <n v="2551094.8879523445"/>
    <n v="10050242.752414007"/>
    <n v="1743468.5849815356"/>
    <n v="3353396.892894018"/>
    <n v="1284280.8485574946"/>
    <n v="12787163.075767769"/>
    <n v="5563629.3402829729"/>
    <n v="2236553.9608515287"/>
    <n v="6.4470705731959302E-2"/>
    <n v="0.25398751182701756"/>
    <n v="4.4060552442046132E-2"/>
    <n v="8.4746304539761022E-2"/>
    <n v="3.2456061534818122E-2"/>
    <n v="0.32315435685973576"/>
    <n v="0.1406028100691247"/>
    <n v="5.652169699553744E-2"/>
    <n v="39569830.343701668"/>
    <n v="-1.0521635918487745E-3"/>
    <n v="836078.81527167617"/>
    <n v="40148946.003547296"/>
    <n v="-1.4424180893676785E-2"/>
    <n v="1.0565518088614505"/>
    <n v="5.6551808861450503E-2"/>
  </r>
  <r>
    <x v="113"/>
    <x v="3"/>
    <n v="183693.26908272959"/>
    <n v="2135398.9600909813"/>
    <n v="2792351.8767828597"/>
    <n v="2878618.0886228601"/>
    <n v="11130652.011550751"/>
    <n v="605982.25904207746"/>
    <n v="23009420.668934949"/>
    <n v="6414812.3601567587"/>
    <n v="3.7373305240171913E-3"/>
    <n v="4.3445749288224297E-2"/>
    <n v="5.6811781700053784E-2"/>
    <n v="5.8566910498789281E-2"/>
    <n v="0.22645862705098435"/>
    <n v="1.2329009141379453E-2"/>
    <n v="0.46813805772727457"/>
    <n v="0.13051253406927701"/>
    <n v="49150929.494263969"/>
    <n v="-2.359198640683821E-3"/>
    <n v="3147499.7934460775"/>
    <n v="49689567.944838986"/>
    <n v="-1.0840071122634146E-2"/>
    <n v="1.0891894422735457"/>
    <n v="8.9189442273545749E-2"/>
  </r>
  <r>
    <x v="113"/>
    <x v="4"/>
    <n v="920366.33635046508"/>
    <n v="4880174.9703703728"/>
    <n v="15233364.157588808"/>
    <n v="9191663.9849543683"/>
    <n v="13264809.834820889"/>
    <n v="2613127.3396408432"/>
    <n v="3369200.0913868435"/>
    <n v="942201.62399164611"/>
    <n v="1.8255836748920253E-2"/>
    <n v="9.680023491354986E-2"/>
    <n v="0.30215990982518715"/>
    <n v="0.18232035498564761"/>
    <n v="0.26311284244728189"/>
    <n v="5.1832432622196715E-2"/>
    <n v="6.6829439988756859E-2"/>
    <n v="1.8688948468459858E-2"/>
    <n v="50414908.339104228"/>
    <n v="-2.6448751341465724E-4"/>
    <n v="611318.31028393551"/>
    <n v="52065242.941301323"/>
    <n v="-3.1697434007130112E-2"/>
    <n v="1.0105476715669031"/>
    <n v="1.0547671566903061E-2"/>
  </r>
  <r>
    <x v="114"/>
    <x v="0"/>
    <n v="1602555.4060709365"/>
    <n v="11173041.877231892"/>
    <n v="1958271.2444614146"/>
    <n v="475861.28857987822"/>
    <n v="11546253.695154423"/>
    <n v="14023265.620634736"/>
    <n v="3267829.7993189381"/>
    <n v="1151752.8459326248"/>
    <n v="3.5455681995585825E-2"/>
    <n v="0.24719758095213212"/>
    <n v="4.3325704834726107E-2"/>
    <n v="1.0528176721991619E-2"/>
    <n v="0.25545469298902479"/>
    <n v="0.31025725818982897"/>
    <n v="7.2298988067076339E-2"/>
    <n v="2.5481916249634182E-2"/>
    <n v="45198831.777384847"/>
    <n v="2.6276084064093513E-4"/>
    <n v="503425.90926636686"/>
    <n v="45787827.726313539"/>
    <n v="-1.2863592316483815E-2"/>
    <n v="1.0651972447385378"/>
    <n v="6.519724473853783E-2"/>
  </r>
  <r>
    <x v="114"/>
    <x v="1"/>
    <n v="192784.29881312349"/>
    <n v="2889354.3122799504"/>
    <n v="10512044.242958615"/>
    <n v="6548601.0731968116"/>
    <n v="8824875.0996912625"/>
    <n v="1586026.3562623763"/>
    <n v="15178669.620222624"/>
    <n v="4668019.4799461029"/>
    <n v="3.825056872875634E-3"/>
    <n v="5.7328032616766882E-2"/>
    <n v="0.20857075668013073"/>
    <n v="0.12993159555505804"/>
    <n v="0.17509542716994983"/>
    <n v="3.1468543091592915E-2"/>
    <n v="0.30116184206588947"/>
    <n v="9.2618745947736406E-2"/>
    <n v="50400374.48337087"/>
    <n v="-6.4396164854621833E-4"/>
    <n v="2125770.8750973796"/>
    <n v="51360464.08904472"/>
    <n v="-1.8693164532339934E-2"/>
    <n v="1.0376518146721254"/>
    <n v="3.7651814672125417E-2"/>
  </r>
  <r>
    <x v="114"/>
    <x v="2"/>
    <n v="2540953.2280442435"/>
    <n v="9977715.9000050183"/>
    <n v="1730368.392160278"/>
    <n v="3340557.7170616621"/>
    <n v="1291114.7225751476"/>
    <n v="12829207.909874341"/>
    <n v="5579179.1920478288"/>
    <n v="2236475.1096752109"/>
    <n v="6.4286311075340247E-2"/>
    <n v="0.25243697565531198"/>
    <n v="4.3778452710431029E-2"/>
    <n v="8.4516365824430353E-2"/>
    <n v="3.2665301263062975E-2"/>
    <n v="0.32457994166984211"/>
    <n v="0.14115366041629754"/>
    <n v="5.6582991385283728E-2"/>
    <n v="39525572.171443731"/>
    <n v="-1.1184827398427819E-3"/>
    <n v="785004.7430548236"/>
    <n v="40148946.003547296"/>
    <n v="-1.552653043615362E-2"/>
    <n v="1.0553700738994893"/>
    <n v="5.5370073899489336E-2"/>
  </r>
  <r>
    <x v="114"/>
    <x v="3"/>
    <n v="182963.01217568852"/>
    <n v="2119989.0074134078"/>
    <n v="2771370.513352647"/>
    <n v="2867596.7019589832"/>
    <n v="11189880.079668958"/>
    <n v="607974.75913001574"/>
    <n v="23073729.963949729"/>
    <n v="6414586.2017410398"/>
    <n v="3.7166384331783074E-3"/>
    <n v="4.3064620161053335E-2"/>
    <n v="5.6296527041284655E-2"/>
    <n v="5.8251227866329865E-2"/>
    <n v="0.22730680847568682"/>
    <n v="1.2350159353602898E-2"/>
    <n v="0.46871064572574045"/>
    <n v="0.13030337294312361"/>
    <n v="49228090.23939047"/>
    <n v="1.5698735694409517E-3"/>
    <n v="3141673.1282149795"/>
    <n v="49689567.944838986"/>
    <n v="-9.2872150943394786E-3"/>
    <n v="1.0908993319910851"/>
    <n v="9.0899331991085131E-2"/>
  </r>
  <r>
    <x v="114"/>
    <x v="4"/>
    <n v="916707.49856351654"/>
    <n v="4844957.5394559726"/>
    <n v="15118902.670011755"/>
    <n v="9156471.7921230234"/>
    <n v="13335394.115028063"/>
    <n v="2621719.4335121373"/>
    <n v="3378616.7075528186"/>
    <n v="942168.4060556246"/>
    <n v="1.8219390344999659E-2"/>
    <n v="9.6292626333503564E-2"/>
    <n v="0.30048536721325397"/>
    <n v="0.18198316695901773"/>
    <n v="0.26503846774116163"/>
    <n v="5.2106184152609945E-2"/>
    <n v="6.7149376128701171E-2"/>
    <n v="1.8725421126752344E-2"/>
    <n v="50314938.162302911"/>
    <n v="-1.982948697018155E-3"/>
    <n v="613968.53470964555"/>
    <n v="52065242.941301323"/>
    <n v="-3.361752831868501E-2"/>
    <n v="1.0085438073782946"/>
    <n v="8.5438073782946322E-3"/>
  </r>
  <r>
    <x v="115"/>
    <x v="0"/>
    <n v="1600839.604089699"/>
    <n v="11255851.315613667"/>
    <n v="1965620.725419726"/>
    <n v="479933.19225485157"/>
    <n v="11608810.794068091"/>
    <n v="13862346.992392952"/>
    <n v="3247806.0312585803"/>
    <n v="1151689.4634695752"/>
    <n v="3.5438054027171567E-2"/>
    <n v="0.24917266291106621"/>
    <n v="4.3513274713091937E-2"/>
    <n v="1.0624361337082059E-2"/>
    <n v="0.25698618591169364"/>
    <n v="0.30687309359713622"/>
    <n v="7.1897225250722938E-2"/>
    <n v="2.5495142252035481E-2"/>
    <n v="45172898.118567139"/>
    <n v="-5.7376834307218427E-4"/>
    <n v="478542.45344247727"/>
    <n v="45787827.726313539"/>
    <n v="-1.3429979937506614E-2"/>
    <n v="1.0645860682803792"/>
    <n v="6.4586068280379161E-2"/>
  </r>
  <r>
    <x v="115"/>
    <x v="1"/>
    <n v="192577.8911715518"/>
    <n v="2910768.875163978"/>
    <n v="10551496.422637532"/>
    <n v="6604636.8832444465"/>
    <n v="8872687.8880716022"/>
    <n v="1567826.5166166443"/>
    <n v="15085661.667359386"/>
    <n v="4667762.5927387066"/>
    <n v="3.8169443417777789E-3"/>
    <n v="5.769220298701274E-2"/>
    <n v="0.20913342815555905"/>
    <n v="0.1309056362993383"/>
    <n v="0.17585900242601682"/>
    <n v="3.1074733008464292E-2"/>
    <n v="0.29900177321968413"/>
    <n v="9.2516279562146864E-2"/>
    <n v="50453418.737003848"/>
    <n v="1.0524575298637723E-3"/>
    <n v="2099035.2177517693"/>
    <n v="51360464.08904472"/>
    <n v="-1.7660380764245205E-2"/>
    <n v="1.0387438991378539"/>
    <n v="3.8743899137853921E-2"/>
  </r>
  <r>
    <x v="115"/>
    <x v="2"/>
    <n v="2538232.7151893405"/>
    <n v="10051666.132993584"/>
    <n v="1736862.5433586957"/>
    <n v="3369142.5790183009"/>
    <n v="1298109.9258282096"/>
    <n v="12681991.234804885"/>
    <n v="5544992.5308783809"/>
    <n v="2236352.0335295768"/>
    <n v="6.4328515087071922E-2"/>
    <n v="0.25474762523429761"/>
    <n v="4.4018733056273546E-2"/>
    <n v="8.5386945778416531E-2"/>
    <n v="3.289906534125208E-2"/>
    <n v="0.32141011326512831"/>
    <n v="0.14053129705000386"/>
    <n v="5.6677705187556056E-2"/>
    <n v="39457349.695600979"/>
    <n v="-1.7260338584558341E-3"/>
    <n v="746094.49944810488"/>
    <n v="40148946.003547296"/>
    <n v="-1.7225764977372309E-2"/>
    <n v="1.0535484694187378"/>
    <n v="5.354846941873781E-2"/>
  </r>
  <r>
    <x v="115"/>
    <x v="3"/>
    <n v="182767.11985421559"/>
    <n v="2135701.3891451168"/>
    <n v="2781771.5928118476"/>
    <n v="2892134.4776286432"/>
    <n v="11250506.36187768"/>
    <n v="600998.17700631474"/>
    <n v="22932344.688259497"/>
    <n v="6414233.1986863073"/>
    <n v="3.715499529403362E-3"/>
    <n v="4.3416986122253864E-2"/>
    <n v="5.6551041851752769E-2"/>
    <n v="5.8794625089960389E-2"/>
    <n v="0.22871319046034574"/>
    <n v="1.2217779902754952E-2"/>
    <n v="0.46619499155705801"/>
    <n v="0.13039588548647088"/>
    <n v="49190457.005269624"/>
    <n v="-7.644666680718216E-4"/>
    <n v="3132508.095062234"/>
    <n v="49689567.944838986"/>
    <n v="-1.0044581996032463E-2"/>
    <n v="1.0900653758135561"/>
    <n v="9.0065375813556114E-2"/>
  </r>
  <r>
    <x v="115"/>
    <x v="4"/>
    <n v="915726.01078699902"/>
    <n v="4880866.1324098269"/>
    <n v="15175644.598688941"/>
    <n v="9234822.9251840953"/>
    <n v="13407644.698700637"/>
    <n v="2591634.8935562791"/>
    <n v="3357914.0879332204"/>
    <n v="942116.55729797285"/>
    <n v="1.813090135991656E-2"/>
    <n v="9.663862482362548E-2"/>
    <n v="0.30046991354489344"/>
    <n v="0.18284471726309307"/>
    <n v="0.26546443001223607"/>
    <n v="5.1313030385151392E-2"/>
    <n v="6.648496208059855E-2"/>
    <n v="1.8653420530485423E-2"/>
    <n v="50506369.904557973"/>
    <n v="3.8046701287310107E-3"/>
    <n v="582643.49567747931"/>
    <n v="52065242.941301323"/>
    <n v="-2.9940761795749872E-2"/>
    <n v="1.0123809838757436"/>
    <n v="1.2380983875743601E-2"/>
  </r>
  <r>
    <x v="116"/>
    <x v="0"/>
    <n v="1597119.3227841328"/>
    <n v="11215563.380237127"/>
    <n v="1957760.1189325808"/>
    <n v="480545.59441413148"/>
    <n v="11620131.042388296"/>
    <n v="13535219.995852087"/>
    <n v="3249206.0024128435"/>
    <n v="1151758.5529481622"/>
    <n v="3.5644173602339103E-2"/>
    <n v="0.25030658791124172"/>
    <n v="4.3692879145261473E-2"/>
    <n v="1.0724715646967134E-2"/>
    <n v="0.25933564402363701"/>
    <n v="0.30207619706020655"/>
    <n v="7.251509712992138E-2"/>
    <n v="2.5704705480425756E-2"/>
    <n v="44807304.009969354"/>
    <n v="-8.0932179210241404E-3"/>
    <n v="448469.44253405312"/>
    <n v="45787827.726313539"/>
    <n v="-2.1414506104221531E-2"/>
    <n v="1.0559701412340998"/>
    <n v="5.5970141234099824E-2"/>
  </r>
  <r>
    <x v="116"/>
    <x v="1"/>
    <n v="192130.34856543402"/>
    <n v="2900350.3945843722"/>
    <n v="10509300.509582555"/>
    <n v="6613064.5018251818"/>
    <n v="8881340.025826484"/>
    <n v="1530828.5696052636"/>
    <n v="15092164.36209362"/>
    <n v="4668042.6103076171"/>
    <n v="3.8130768778880295E-3"/>
    <n v="5.7561229186010816E-2"/>
    <n v="0.20857074936403658"/>
    <n v="0.13124487376497859"/>
    <n v="0.17626175432460076"/>
    <n v="3.0381285759153595E-2"/>
    <n v="0.29952364837763196"/>
    <n v="9.2643382345699687E-2"/>
    <n v="50387221.322390527"/>
    <n v="-1.3120501300097336E-3"/>
    <n v="2122374.7114082403"/>
    <n v="51360464.08904472"/>
    <n v="-1.8949259589377189E-2"/>
    <n v="1.0373810150699434"/>
    <n v="3.7381015069943402E-2"/>
  </r>
  <r>
    <x v="116"/>
    <x v="2"/>
    <n v="2532333.9732445688"/>
    <n v="10015688.323387051"/>
    <n v="1729916.7512233946"/>
    <n v="3373441.6569391647"/>
    <n v="1299375.7683824536"/>
    <n v="12382718.557164088"/>
    <n v="5547382.7073603263"/>
    <n v="2236486.1915650843"/>
    <n v="6.4736858868118904E-2"/>
    <n v="0.25604213674368853"/>
    <n v="4.4223778443431998E-2"/>
    <n v="8.6239026428767379E-2"/>
    <n v="3.3217382313381186E-2"/>
    <n v="0.31655315298388148"/>
    <n v="0.14181388995611185"/>
    <n v="5.7173774262618826E-2"/>
    <n v="39117343.929266125"/>
    <n v="-8.6170452135755238E-3"/>
    <n v="699772.64089435991"/>
    <n v="40148946.003547296"/>
    <n v="-2.5694374995299387E-2"/>
    <n v="1.0444699946230633"/>
    <n v="4.4469994623063336E-2"/>
  </r>
  <r>
    <x v="116"/>
    <x v="3"/>
    <n v="182342.37705204557"/>
    <n v="2128057.098443612"/>
    <n v="2770647.1619664496"/>
    <n v="2895824.8858513092"/>
    <n v="11261477.212208841"/>
    <n v="586815.67755809729"/>
    <n v="22942229.706254475"/>
    <n v="6414617.9864622569"/>
    <n v="3.7075013657392204E-3"/>
    <n v="4.3269012537874137E-2"/>
    <n v="5.6334563051353342E-2"/>
    <n v="5.8879756273940202E-2"/>
    <n v="0.22897552845100963"/>
    <n v="1.1931510168713274E-2"/>
    <n v="0.4664760290185499"/>
    <n v="0.13042609913282024"/>
    <n v="49182012.10579709"/>
    <n v="-1.7167759737686479E-4"/>
    <n v="3146321.7011376251"/>
    <n v="49689567.944838986"/>
    <n v="-1.0214535163705595E-2"/>
    <n v="1.0898782360088526"/>
    <n v="8.9878236008852586E-2"/>
  </r>
  <r>
    <x v="116"/>
    <x v="4"/>
    <n v="913597.90354237054"/>
    <n v="4863396.1060377397"/>
    <n v="15114956.507219214"/>
    <n v="9246606.7017413694"/>
    <n v="13420719.066960298"/>
    <n v="2530476.8703640443"/>
    <n v="3359361.5213132794"/>
    <n v="942173.07456567104"/>
    <n v="1.8130076533135472E-2"/>
    <n v="9.6512637859099415E-2"/>
    <n v="0.29995178098412661"/>
    <n v="0.18349613820737007"/>
    <n v="0.26633014685154222"/>
    <n v="5.021655494955013E-2"/>
    <n v="6.6665522378856368E-2"/>
    <n v="1.8697142236319679E-2"/>
    <n v="50391287.751743987"/>
    <n v="-2.2785671001787893E-3"/>
    <n v="615432.32788325893"/>
    <n v="52065242.941301323"/>
    <n v="-3.2151106861146576E-2"/>
    <n v="1.0100742058730376"/>
    <n v="1.0074205873037645E-2"/>
  </r>
  <r>
    <x v="117"/>
    <x v="0"/>
    <n v="1615871.612890945"/>
    <n v="11296120.908009425"/>
    <n v="1933231.9953596392"/>
    <n v="479003.21757916338"/>
    <n v="11573902.379572371"/>
    <n v="13428781.848676488"/>
    <n v="3219760.1463433113"/>
    <n v="1151808.4826067437"/>
    <n v="3.6150481884946267E-2"/>
    <n v="0.25271823020924478"/>
    <n v="4.3250508066425108E-2"/>
    <n v="1.07163199116706E-2"/>
    <n v="0.2589327920442312"/>
    <n v="0.30043038759060003"/>
    <n v="7.2032876817492167E-2"/>
    <n v="2.5768403475389671E-2"/>
    <n v="44698480.591038093"/>
    <n v="-2.4286982074852833E-3"/>
    <n v="152937.7331072955"/>
    <n v="45787827.726313539"/>
    <n v="-2.379119493911731E-2"/>
    <n v="1.0534055084449265"/>
    <n v="5.340550844492653E-2"/>
  </r>
  <r>
    <x v="117"/>
    <x v="1"/>
    <n v="194386.21259714666"/>
    <n v="2921182.6122394241"/>
    <n v="10377632.988586795"/>
    <n v="6591838.9664871655"/>
    <n v="8846007.1649568621"/>
    <n v="1518790.4529996826"/>
    <n v="14955391.963158643"/>
    <n v="4668244.9737050319"/>
    <n v="3.8820195981548178E-3"/>
    <n v="5.8337924274517138E-2"/>
    <n v="0.20724810729062601"/>
    <n v="0.13164332857709785"/>
    <n v="0.17666053945373567"/>
    <n v="3.033123710401335E-2"/>
    <n v="0.29866894325159105"/>
    <n v="9.3227900450264065E-2"/>
    <n v="50073475.334730752"/>
    <n v="-6.2266975519913352E-3"/>
    <n v="41517.110612017466"/>
    <n v="51360464.08904472"/>
    <n v="-2.5057965833071301E-2"/>
    <n v="1.0309215572429251"/>
    <n v="3.0921557242925113E-2"/>
  </r>
  <r>
    <x v="117"/>
    <x v="2"/>
    <n v="2562066.9184517171"/>
    <n v="10087627.562007168"/>
    <n v="1708243.2012135787"/>
    <n v="3362614.134376768"/>
    <n v="1294206.4287210838"/>
    <n v="12285343.440939501"/>
    <n v="5497109.6767669311"/>
    <n v="2236583.1450382587"/>
    <n v="6.5637147266286222E-2"/>
    <n v="0.25843317794955956"/>
    <n v="4.3763185792370193E-2"/>
    <n v="8.614622730898934E-2"/>
    <n v="3.3156049650051714E-2"/>
    <n v="0.31473607923447605"/>
    <n v="0.14082949777553896"/>
    <n v="5.7298635022727772E-2"/>
    <n v="39033794.507515013"/>
    <n v="-2.1358664305580117E-3"/>
    <n v="177013.92825746155"/>
    <n v="40148946.003547296"/>
    <n v="-2.777536167285077E-2"/>
    <n v="1.042239146223823"/>
    <n v="4.2239146223822965E-2"/>
  </r>
  <r>
    <x v="117"/>
    <x v="3"/>
    <n v="184483.3173715735"/>
    <n v="2143342.199423112"/>
    <n v="2735934.6477475036"/>
    <n v="2886530.3396646841"/>
    <n v="11216675.391045781"/>
    <n v="582201.08145459706"/>
    <n v="22734316.267296512"/>
    <n v="6414896.065305409"/>
    <n v="3.7727900183483578E-3"/>
    <n v="4.3832581564008342E-2"/>
    <n v="5.5951438194734651E-2"/>
    <n v="5.9031206768751794E-2"/>
    <n v="0.22938746742697"/>
    <n v="1.190634719755955E-2"/>
    <n v="0.46492985224498845"/>
    <n v="0.13118831658463892"/>
    <n v="48898379.30930917"/>
    <n v="-5.7670026976079768E-3"/>
    <n v="40131.244403706514"/>
    <n v="49689567.944838986"/>
    <n v="-1.5922630609469669E-2"/>
    <n v="1.0835929052817252"/>
    <n v="8.3592905281725249E-2"/>
  </r>
  <r>
    <x v="117"/>
    <x v="4"/>
    <n v="924324.74948543822"/>
    <n v="4898328.2047292935"/>
    <n v="14925586.258319238"/>
    <n v="9216928.4523835443"/>
    <n v="13367327.079018807"/>
    <n v="2510577.7280054572"/>
    <n v="3328917.3833396765"/>
    <n v="942213.91852538567"/>
    <n v="1.8444366664138335E-2"/>
    <n v="9.774331099498583E-2"/>
    <n v="0.29783145564252961"/>
    <n v="0.18391848534568461"/>
    <n v="0.26673729346979075"/>
    <n v="5.0097128936480474E-2"/>
    <n v="6.642662424339664E-2"/>
    <n v="1.8801334702993968E-2"/>
    <n v="50114203.773806833"/>
    <n v="-5.4986484826946083E-3"/>
    <n v="61683.797718005051"/>
    <n v="52065242.941301323"/>
    <n v="-3.7472967708882185E-2"/>
    <n v="1.0045201628735048"/>
    <n v="4.5201628735047628E-3"/>
  </r>
  <r>
    <x v="118"/>
    <x v="0"/>
    <n v="1633635.7685488348"/>
    <n v="11422036.893197047"/>
    <n v="1969262.5158280428"/>
    <n v="477708.36846899451"/>
    <n v="11491871.445622304"/>
    <n v="13219071.336870262"/>
    <n v="3258391.9620518424"/>
    <n v="1151965.6431882051"/>
    <n v="3.6608950812891915E-2"/>
    <n v="0.25596206624291207"/>
    <n v="4.4130176363401233E-2"/>
    <n v="1.0705202775844755E-2"/>
    <n v="0.25752702322046872"/>
    <n v="0.29623269867154989"/>
    <n v="7.3018914842835972E-2"/>
    <n v="2.5814967070095545E-2"/>
    <n v="44623943.933775529"/>
    <n v="-1.6675434215432387E-3"/>
    <n v="215218.78683993607"/>
    <n v="45787827.726313539"/>
    <n v="-2.5419065510049171E-2"/>
    <n v="1.0516489090191017"/>
    <n v="5.1648909019101685E-2"/>
  </r>
  <r>
    <x v="118"/>
    <x v="1"/>
    <n v="196523.20597630838"/>
    <n v="2953744.5500522777"/>
    <n v="10571045.63575297"/>
    <n v="6574019.8026342168"/>
    <n v="8783310.4006614294"/>
    <n v="1495072.2686688853"/>
    <n v="15134832.020774657"/>
    <n v="4668881.940792487"/>
    <n v="3.9010169168567036E-3"/>
    <n v="5.8632299430410893E-2"/>
    <n v="0.20983693833545511"/>
    <n v="0.13049533938968355"/>
    <n v="0.17435010938664569"/>
    <n v="2.9677422485687308E-2"/>
    <n v="0.3004288244409371"/>
    <n v="9.2678049614323632E-2"/>
    <n v="50377429.825313233"/>
    <n v="6.0701696567016482E-3"/>
    <n v="139962.32781168862"/>
    <n v="51360464.08904472"/>
    <n v="-1.913990228022823E-2"/>
    <n v="1.0371794259981406"/>
    <n v="3.7179425998140614E-2"/>
  </r>
  <r>
    <x v="118"/>
    <x v="2"/>
    <n v="2590233.1138240583"/>
    <n v="10200072.672414523"/>
    <n v="1740080.5036036039"/>
    <n v="3353524.2624094267"/>
    <n v="1285033.6399251847"/>
    <n v="12093489.429924451"/>
    <n v="5563065.9338513678"/>
    <n v="2236888.3196509387"/>
    <n v="6.6310158049548998E-2"/>
    <n v="0.26112260993611675"/>
    <n v="4.4546188756944181E-2"/>
    <n v="8.5850467541536871E-2"/>
    <n v="3.2896955608997816E-2"/>
    <n v="0.30959421806052589"/>
    <n v="0.14241489669211402"/>
    <n v="5.72645053542154E-2"/>
    <n v="39062387.875603557"/>
    <n v="7.3252852942694193E-4"/>
    <n v="221072.14695343043"/>
    <n v="40148946.003547296"/>
    <n v="-2.7063179388264344E-2"/>
    <n v="1.0430026161329173"/>
    <n v="4.3002616132917337E-2"/>
  </r>
  <r>
    <x v="118"/>
    <x v="3"/>
    <n v="186511.44283644832"/>
    <n v="2167233.6792357271"/>
    <n v="2786925.5011797333"/>
    <n v="2878727.4249772215"/>
    <n v="11137176.331181047"/>
    <n v="573109.14086446713"/>
    <n v="23007090.597177919"/>
    <n v="6415771.3573447214"/>
    <n v="3.7945429078964201E-3"/>
    <n v="4.4091992760516646E-2"/>
    <n v="5.6699515238915039E-2"/>
    <n v="5.8567209432790701E-2"/>
    <n v="0.22658391795581731"/>
    <n v="1.1659805923140356E-2"/>
    <n v="0.46807526192055882"/>
    <n v="0.13052775386036466"/>
    <n v="49152545.474797286"/>
    <n v="5.1978443678138185E-3"/>
    <n v="118379.21127366042"/>
    <n v="49689567.944838986"/>
    <n v="-1.0807549597490062E-2"/>
    <n v="1.0892252525614468"/>
    <n v="8.9225252561446755E-2"/>
  </r>
  <r>
    <x v="118"/>
    <x v="4"/>
    <n v="934486.35427959787"/>
    <n v="4952929.0563573493"/>
    <n v="15203761.170835752"/>
    <n v="9192013.1049139071"/>
    <n v="13272585.107923277"/>
    <n v="2471371.302120951"/>
    <n v="3368858.9060050086"/>
    <n v="942342.48059931782"/>
    <n v="1.8564104723432465E-2"/>
    <n v="9.8392762257969751E-2"/>
    <n v="0.3020313921898144"/>
    <n v="0.18260458605661942"/>
    <n v="0.2636674776103119"/>
    <n v="4.9095201286729617E-2"/>
    <n v="6.6924304718989192E-2"/>
    <n v="1.8720171156133052E-2"/>
    <n v="50338347.48303517"/>
    <n v="4.4726582954409807E-3"/>
    <n v="132049.05077318774"/>
    <n v="52065242.941301323"/>
    <n v="-3.3167913193319132E-2"/>
    <n v="1.0090130383129188"/>
    <n v="9.0130383129187752E-3"/>
  </r>
  <r>
    <x v="119"/>
    <x v="0"/>
    <n v="1603264.79348179"/>
    <n v="11510885.603997992"/>
    <n v="1943435.8246264632"/>
    <n v="487787.94939044997"/>
    <n v="11490714.117382104"/>
    <n v="13276395.94502734"/>
    <n v="3228372.6313682673"/>
    <n v="1151911.0957736711"/>
    <n v="3.5873025248270893E-2"/>
    <n v="0.25755588944569935"/>
    <n v="4.3484346870622609E-2"/>
    <n v="1.0914247911778053E-2"/>
    <n v="0.25710455274098981"/>
    <n v="0.29705915634042551"/>
    <n v="7.2234788281225981E-2"/>
    <n v="2.5773993160987874E-2"/>
    <n v="44692767.961048074"/>
    <n v="1.5423116202970221E-3"/>
    <n v="240492.39461732542"/>
    <n v="45787827.726313539"/>
    <n v="-2.3915958009865387E-2"/>
    <n v="1.0532708793519545"/>
    <n v="5.3270879351954514E-2"/>
  </r>
  <r>
    <x v="119"/>
    <x v="1"/>
    <n v="192869.63673908234"/>
    <n v="2976720.8718555956"/>
    <n v="10432407.37441502"/>
    <n v="6712730.7169777723"/>
    <n v="8782425.8473302126"/>
    <n v="1501555.6614718966"/>
    <n v="14995395.902418321"/>
    <n v="4668660.8617697386"/>
    <n v="3.8372268129706422E-3"/>
    <n v="5.9223179642662008E-2"/>
    <n v="0.20755736350088816"/>
    <n v="0.13355274957190397"/>
    <n v="0.17473025051575178"/>
    <n v="2.9874114675512736E-2"/>
    <n v="0.29834004045806267"/>
    <n v="9.2885074822248059E-2"/>
    <n v="50262766.872977637"/>
    <n v="-2.2760778533799119E-3"/>
    <n v="135027.45810647792"/>
    <n v="51360464.08904472"/>
    <n v="-2.1372416225912256E-2"/>
    <n v="1.0348187248766449"/>
    <n v="3.4818724876644946E-2"/>
  </r>
  <r>
    <x v="119"/>
    <x v="2"/>
    <n v="2542078.0067724627"/>
    <n v="10279416.078104254"/>
    <n v="1717259.5127650297"/>
    <n v="3424283.1634589359"/>
    <n v="1284904.2262149695"/>
    <n v="12145932.943175534"/>
    <n v="5511813.8077021074"/>
    <n v="2236782.3994135084"/>
    <n v="6.4944240816578347E-2"/>
    <n v="0.2626154159910345"/>
    <n v="4.3872027154340042E-2"/>
    <n v="8.7482551597299354E-2"/>
    <n v="3.2826344931677569E-2"/>
    <n v="0.31030062488330601"/>
    <n v="0.14081415373953463"/>
    <n v="5.7144640886229642E-2"/>
    <n v="39142470.1376068"/>
    <n v="2.0501117918922309E-3"/>
    <n v="208758.76783815312"/>
    <n v="40148946.003547296"/>
    <n v="-2.506855013956209E-2"/>
    <n v="1.045140888095226"/>
    <n v="4.5140888095225984E-2"/>
  </r>
  <r>
    <x v="119"/>
    <x v="3"/>
    <n v="183044.00260946545"/>
    <n v="2184091.9611870986"/>
    <n v="2750375.237442798"/>
    <n v="2939468.1780100088"/>
    <n v="11136054.723726146"/>
    <n v="575594.43321928347"/>
    <n v="22795127.927018143"/>
    <n v="6415467.5603158306"/>
    <n v="3.7371764510098046E-3"/>
    <n v="4.4592212406997268E-2"/>
    <n v="5.6153916120058683E-2"/>
    <n v="6.001459264846537E-2"/>
    <n v="0.22736282466166832"/>
    <n v="1.1751807928659258E-2"/>
    <n v="0.46540402347059961"/>
    <n v="0.13098344631254163"/>
    <n v="48979224.023528777"/>
    <n v="-3.5261948205180687E-3"/>
    <n v="118438.17455377342"/>
    <n v="49689567.944838986"/>
    <n v="-1.429563489259497E-2"/>
    <n v="1.085384432117487"/>
    <n v="8.538443211748703E-2"/>
  </r>
  <r>
    <x v="119"/>
    <x v="4"/>
    <n v="917113.28843914415"/>
    <n v="4991456.4543565623"/>
    <n v="15004365.284454077"/>
    <n v="9385963.3181349933"/>
    <n v="13271248.446819944"/>
    <n v="2482088.4234598447"/>
    <n v="3337821.8513156185"/>
    <n v="942297.85917659884"/>
    <n v="1.8221148002803611E-2"/>
    <n v="9.9169936747040541E-2"/>
    <n v="0.29810576728363231"/>
    <n v="0.18647971730917928"/>
    <n v="0.26367231309344369"/>
    <n v="4.9313973627924765E-2"/>
    <n v="6.631563049677644E-2"/>
    <n v="1.8721513439199412E-2"/>
    <n v="50332354.926156782"/>
    <n v="-1.190455622407453E-4"/>
    <n v="127813.29792768123"/>
    <n v="52065242.941301323"/>
    <n v="-3.3283010262685424E-2"/>
    <n v="1.0088929197884646"/>
    <n v="8.8929197884646261E-3"/>
  </r>
  <r>
    <x v="120"/>
    <x v="0"/>
    <n v="1065985.0732641753"/>
    <n v="11453933.810536241"/>
    <n v="1954946.1007042036"/>
    <n v="484554.31760188326"/>
    <n v="11644961.042399444"/>
    <n v="13170488.396393219"/>
    <n v="3235048.9944573184"/>
    <n v="1151919.9172967272"/>
    <n v="2.4138150265586415E-2"/>
    <n v="0.25936270815143708"/>
    <n v="4.4267770650317395E-2"/>
    <n v="1.0972240815997193E-2"/>
    <n v="0.26368832597028086"/>
    <n v="0.29823234485809363"/>
    <n v="7.3254401682783202E-2"/>
    <n v="2.6084057605504116E-2"/>
    <n v="44161837.652653217"/>
    <n v="-1.1879557535071186E-2"/>
    <n v="195909.54673289083"/>
    <n v="45787827.726313539"/>
    <n v="-3.551140454575203E-2"/>
    <n v="1.0407584873406779"/>
    <n v="4.0758487340677885E-2"/>
  </r>
  <r>
    <x v="120"/>
    <x v="1"/>
    <n v="128235.93126077132"/>
    <n v="2961993.1090995898"/>
    <n v="10494194.796213757"/>
    <n v="6668230.8488247516"/>
    <n v="8900317.7526813578"/>
    <n v="1489577.5553727231"/>
    <n v="15026406.792157585"/>
    <n v="4668696.6151361102"/>
    <n v="2.5475150825936045E-3"/>
    <n v="5.8842494812355622E-2"/>
    <n v="0.2084760430262349"/>
    <n v="0.13247003780128225"/>
    <n v="0.17681232936752952"/>
    <n v="2.959171623504064E-2"/>
    <n v="0.29851226223300076"/>
    <n v="9.2747601441962743E-2"/>
    <n v="50337653.400746644"/>
    <n v="1.4899006248155317E-3"/>
    <n v="133603.90326493717"/>
    <n v="51360464.08904472"/>
    <n v="-1.9914358377385529E-2"/>
    <n v="1.0363605019414095"/>
    <n v="3.6360501941409495E-2"/>
  </r>
  <r>
    <x v="120"/>
    <x v="2"/>
    <n v="1690186.9368738001"/>
    <n v="10228557.160595397"/>
    <n v="1727430.2273513221"/>
    <n v="3401582.9903524634"/>
    <n v="1302152.2861537018"/>
    <n v="12049043.245910373"/>
    <n v="5523212.3897313047"/>
    <n v="2236799.5290579582"/>
    <n v="4.4293312128284128E-2"/>
    <n v="0.26805122265009884"/>
    <n v="4.526931581983816E-2"/>
    <n v="8.9142433795294157E-2"/>
    <n v="3.4124413336103755E-2"/>
    <n v="0.31575917532851611"/>
    <n v="0.14474219684934247"/>
    <n v="5.8617930092522454E-2"/>
    <n v="38158964.766026318"/>
    <n v="-2.5126298062511949E-2"/>
    <n v="152291.82982819693"/>
    <n v="40148946.003547296"/>
    <n v="-4.9564968339272375E-2"/>
    <n v="1.0188803666236268"/>
    <n v="1.8880366623626799E-2"/>
  </r>
  <r>
    <x v="120"/>
    <x v="3"/>
    <n v="121703.02455683229"/>
    <n v="2173285.8461274724"/>
    <n v="2766664.7273756242"/>
    <n v="2919981.9283932005"/>
    <n v="11285540.837505722"/>
    <n v="571002.8410671578"/>
    <n v="22842268.876369346"/>
    <n v="6415516.6910128156"/>
    <n v="2.4788803951812581E-3"/>
    <n v="4.4266078815276777E-2"/>
    <n v="5.6352181695602077E-2"/>
    <n v="5.9474988258795235E-2"/>
    <n v="0.2298669735857431"/>
    <n v="1.1630341591495931E-2"/>
    <n v="0.46525756204727142"/>
    <n v="0.13067299361063422"/>
    <n v="49095964.772408172"/>
    <n v="2.3834748550388462E-3"/>
    <n v="119172.62074564847"/>
    <n v="49689567.944838986"/>
    <n v="-1.194623332385944E-2"/>
    <n v="1.0879714186194898"/>
    <n v="8.7971418619489761E-2"/>
  </r>
  <r>
    <x v="120"/>
    <x v="4"/>
    <n v="609773.93125763396"/>
    <n v="4966760.4920438882"/>
    <n v="15093230.77957714"/>
    <n v="9323742.1226549316"/>
    <n v="13449396.579577552"/>
    <n v="2462288.4791443683"/>
    <n v="3344724.5583914458"/>
    <n v="942305.07544729998"/>
    <n v="1.2148773390383293E-2"/>
    <n v="9.8954784074978291E-2"/>
    <n v="0.30070855946835828"/>
    <n v="0.18576069653369262"/>
    <n v="0.2679577838719524"/>
    <n v="4.9057172210003282E-2"/>
    <n v="6.6638304181585645E-2"/>
    <n v="1.8773926269046223E-2"/>
    <n v="50192222.018094257"/>
    <n v="-2.7841516310555272E-3"/>
    <n v="127509.75524332181"/>
    <n v="52065242.941301323"/>
    <n v="-3.5974496946431657E-2"/>
    <n v="1.0060840089202752"/>
    <n v="6.0840089202751635E-3"/>
  </r>
  <r>
    <x v="121"/>
    <x v="0"/>
    <n v="1771851.885750141"/>
    <n v="11108144.126294807"/>
    <n v="2410697.7845472698"/>
    <n v="433624.317762313"/>
    <n v="10783821.064518508"/>
    <n v="13516521.624603067"/>
    <n v="2914005.5276894346"/>
    <n v="1152739.0655697407"/>
    <n v="4.0185879080219485E-2"/>
    <n v="0.25193445358213279"/>
    <n v="5.4675004410854364E-2"/>
    <n v="9.8346676378435506E-3"/>
    <n v="0.24457875559840936"/>
    <n v="0.30655683353663038"/>
    <n v="6.6090103081749341E-2"/>
    <n v="2.6144303072160507E-2"/>
    <n v="44091405.396735288"/>
    <n v="-1.5948669634606471E-3"/>
    <n v="225295.24840704029"/>
    <n v="45787827.726313539"/>
    <n v="-3.7049635543276574E-2"/>
    <n v="1.039098616012277"/>
    <n v="3.9098616012277043E-2"/>
  </r>
  <r>
    <x v="121"/>
    <x v="1"/>
    <n v="213150.33608262739"/>
    <n v="2872571.7208793536"/>
    <n v="12940680.122447938"/>
    <n v="5967353.8083690042"/>
    <n v="8242142.9932492673"/>
    <n v="1528713.7904644844"/>
    <n v="13535199.166590231"/>
    <n v="4672016.5983329341"/>
    <n v="4.2654099784901591E-3"/>
    <n v="5.7483822485823829E-2"/>
    <n v="0.25895950781584287"/>
    <n v="0.11941435771197427"/>
    <n v="0.16493578951674726"/>
    <n v="3.0591511962594461E-2"/>
    <n v="0.27085659186408922"/>
    <n v="9.3493008664437965E-2"/>
    <n v="49971828.536415838"/>
    <n v="-7.2674199056998482E-3"/>
    <n v="115728.25497938195"/>
    <n v="51360464.08904472"/>
    <n v="-2.7037052278604326E-2"/>
    <n v="1.0288288350001193"/>
    <n v="2.8828835000119346E-2"/>
  </r>
  <r>
    <x v="121"/>
    <x v="2"/>
    <n v="2809383.5331106251"/>
    <n v="9919761.1077009588"/>
    <n v="2130141.7059712112"/>
    <n v="3044053.1637474"/>
    <n v="1205858.6715324752"/>
    <n v="12365612.321083333"/>
    <n v="4975093.5648440421"/>
    <n v="2238390.1521939873"/>
    <n v="7.2615854219929499E-2"/>
    <n v="0.25640213164336745"/>
    <n v="5.505907533291806E-2"/>
    <n v="7.8681503671963124E-2"/>
    <n v="3.1168566509281966E-2"/>
    <n v="0.31962154368212181"/>
    <n v="0.12859428582014068"/>
    <n v="5.7857039120277336E-2"/>
    <n v="38688294.220184036"/>
    <n v="1.3871693254870216E-2"/>
    <n v="374002.51175563055"/>
    <n v="40148946.003547296"/>
    <n v="-3.6380825121391895E-2"/>
    <n v="1.0330139625328394"/>
    <n v="3.3013962532839392E-2"/>
  </r>
  <r>
    <x v="121"/>
    <x v="3"/>
    <n v="202291.51324061607"/>
    <n v="2107675.2149740509"/>
    <n v="3411650.3398569394"/>
    <n v="2613071.6940966197"/>
    <n v="10450979.832810288"/>
    <n v="586005.01490192406"/>
    <n v="20575421.851338763"/>
    <n v="6420078.8652916187"/>
    <n v="4.3628173633378856E-3"/>
    <n v="4.5456192782680954E-2"/>
    <n v="7.3579000433207323E-2"/>
    <n v="5.6356069397193648E-2"/>
    <n v="0.22539609076058906"/>
    <n v="1.2638359430215931E-2"/>
    <n v="0.44374974645747589"/>
    <n v="0.13846172337529924"/>
    <n v="46367174.326510824"/>
    <n v="-5.5580748001329075E-2"/>
    <n v="107124.11904053343"/>
    <n v="49689567.944838986"/>
    <n v="-6.6863000741249998E-2"/>
    <n v="1.0275011533685514"/>
    <n v="2.7501153368551412E-2"/>
  </r>
  <r>
    <x v="121"/>
    <x v="4"/>
    <n v="1013549.9239888145"/>
    <n v="4816815.9777262975"/>
    <n v="18611877.835854772"/>
    <n v="8343752.5372537738"/>
    <n v="12454819.35163494"/>
    <n v="2526981.1166213178"/>
    <n v="3012796.9834306217"/>
    <n v="942975.16332720732"/>
    <n v="1.959551410977654E-2"/>
    <n v="9.3126133426432389E-2"/>
    <n v="0.35983359685591015"/>
    <n v="0.16131432374715912"/>
    <n v="0.24079582323798171"/>
    <n v="4.8855505736724203E-2"/>
    <n v="5.8248049160090978E-2"/>
    <n v="1.8231053725924852E-2"/>
    <n v="51723568.889837749"/>
    <n v="3.050964492449534E-2"/>
    <n v="103464.27700221475"/>
    <n v="52065242.941301323"/>
    <n v="-6.5624211501092893E-3"/>
    <n v="1.0367792747966456"/>
    <n v="3.6779274796645556E-2"/>
  </r>
  <r>
    <x v="122"/>
    <x v="0"/>
    <n v="1566662.9368720027"/>
    <n v="11605932.960151987"/>
    <n v="1969363.991834779"/>
    <n v="485884.14626065129"/>
    <n v="11764301.37038498"/>
    <n v="12768945.557928769"/>
    <n v="3213245.8071685554"/>
    <n v="1151672.963635457"/>
    <n v="3.5185343268416783E-2"/>
    <n v="0.2606551323467885"/>
    <n v="4.422951896182345E-2"/>
    <n v="1.0912366707925381E-2"/>
    <n v="0.2642118941401369"/>
    <n v="0.28677498015525971"/>
    <n v="7.2165590996082649E-2"/>
    <n v="2.5865173423566545E-2"/>
    <n v="44526009.734237187"/>
    <n v="9.8568946394727158E-3"/>
    <n v="269256.39574887598"/>
    <n v="45787827.726313539"/>
    <n v="-2.7557935257784799E-2"/>
    <n v="1.0493409015903321"/>
    <n v="4.9340901590332109E-2"/>
  </r>
  <r>
    <x v="122"/>
    <x v="1"/>
    <n v="188466.50456964519"/>
    <n v="3001300.1664999644"/>
    <n v="10571590.361247677"/>
    <n v="6686531.3863783842"/>
    <n v="8991530.3240169883"/>
    <n v="1444163.2030954682"/>
    <n v="14925133.654678715"/>
    <n v="4667695.7194096316"/>
    <n v="3.7337540376083875E-3"/>
    <n v="5.9459460132359504E-2"/>
    <n v="0.20943625120751472"/>
    <n v="0.13246843845538459"/>
    <n v="0.17813331195501933"/>
    <n v="2.8610655261187657E-2"/>
    <n v="0.29568531645583962"/>
    <n v="9.2472812495086168E-2"/>
    <n v="50476411.319896474"/>
    <n v="1.0097344809244542E-2"/>
    <n v="156418.0094744642"/>
    <n v="51360464.08904472"/>
    <n v="-1.7212709908842421E-2"/>
    <n v="1.0392172744968089"/>
    <n v="3.9217274496808896E-2"/>
  </r>
  <r>
    <x v="122"/>
    <x v="2"/>
    <n v="2484043.4418814597"/>
    <n v="10364294.979228187"/>
    <n v="1740170.1698718066"/>
    <n v="3410918.4195941961"/>
    <n v="1315497.0522161117"/>
    <n v="11681691.111340424"/>
    <n v="5485987.7188297966"/>
    <n v="2236319.9941311511"/>
    <n v="6.4155799197335384E-2"/>
    <n v="0.26768035385310535"/>
    <n v="4.4943661654696723E-2"/>
    <n v="8.8094351941056165E-2"/>
    <n v="3.3975559083918368E-2"/>
    <n v="0.30170496078635728"/>
    <n v="0.14168750858145746"/>
    <n v="5.7757804902073447E-2"/>
    <n v="38718922.887093127"/>
    <n v="7.9167788413664201E-4"/>
    <n v="364066.27396548225"/>
    <n v="40148946.003547296"/>
    <n v="-3.5617949131910506E-2"/>
    <n v="1.033831776840981"/>
    <n v="3.3831776840981043E-2"/>
  </r>
  <r>
    <x v="122"/>
    <x v="3"/>
    <n v="178865.18550824074"/>
    <n v="2202126.3830074253"/>
    <n v="2787069.1113224435"/>
    <n v="2927995.6339993742"/>
    <n v="11401197.741821531"/>
    <n v="553594.063604041"/>
    <n v="22688319.348165892"/>
    <n v="6414141.3043110184"/>
    <n v="3.6389246213080336E-3"/>
    <n v="4.4801183033959004E-2"/>
    <n v="5.670155643570491E-2"/>
    <n v="5.9568637537637859E-2"/>
    <n v="0.23195178568276759"/>
    <n v="1.1262600167464665E-2"/>
    <n v="0.46158274824441181"/>
    <n v="0.13049256427674594"/>
    <n v="49153308.771739975"/>
    <n v="6.0088510583146633E-2"/>
    <n v="1069419.252538271"/>
    <n v="49689567.944838986"/>
    <n v="-1.0792188285764916E-2"/>
    <n v="1.089242167296933"/>
    <n v="8.9242167296933017E-2"/>
  </r>
  <r>
    <x v="122"/>
    <x v="4"/>
    <n v="896175.98025720567"/>
    <n v="5032671.7661636407"/>
    <n v="15204544.619948599"/>
    <n v="9349330.54284079"/>
    <n v="13587229.1917409"/>
    <n v="2387218.0432367134"/>
    <n v="3322182.1931596119"/>
    <n v="942103.05993830401"/>
    <n v="1.7668577788979661E-2"/>
    <n v="9.9221753925321163E-2"/>
    <n v="0.29976554302032576"/>
    <n v="0.18432693757721111"/>
    <n v="0.26787932415022914"/>
    <n v="4.7065251273615064E-2"/>
    <n v="6.5498558098105966E-2"/>
    <n v="1.8574054166212241E-2"/>
    <n v="50721455.397285759"/>
    <n v="-1.9374407336166577E-2"/>
    <n v="597807.22394982656"/>
    <n v="52065242.941301323"/>
    <n v="-2.5809685465802173E-2"/>
    <n v="1.0166922908090399"/>
    <n v="1.6692290809039889E-2"/>
  </r>
  <r>
    <x v="123"/>
    <x v="0"/>
    <n v="1578120.1265820963"/>
    <n v="11558476.831224186"/>
    <n v="1986795.734444407"/>
    <n v="494516.84135607205"/>
    <n v="11878000.048990572"/>
    <n v="12538290.825572943"/>
    <n v="2183251.3085753275"/>
    <n v="1151560.7232325401"/>
    <n v="3.6388196036655981E-2"/>
    <n v="0.26651464215886611"/>
    <n v="4.581141286521323E-2"/>
    <n v="1.1402538668374653E-2"/>
    <n v="0.27388218870396208"/>
    <n v="0.28910713249294512"/>
    <n v="5.0341273313449425E-2"/>
    <n v="2.6552615760533572E-2"/>
    <n v="43369012.439978138"/>
    <n v="-2.5984751410800779E-2"/>
    <n v="245704.0929937842"/>
    <n v="45787827.726313539"/>
    <n v="-5.2826600571517099E-2"/>
    <n v="1.0220740391173218"/>
    <n v="2.2074039117321753E-2"/>
  </r>
  <r>
    <x v="123"/>
    <x v="1"/>
    <n v="189844.78221063153"/>
    <n v="2989027.9874221189"/>
    <n v="10665164.349050717"/>
    <n v="6805330.8721175231"/>
    <n v="9078430.9468670972"/>
    <n v="1418076.2348664214"/>
    <n v="10140935.221806906"/>
    <n v="4667240.8124483824"/>
    <n v="4.1311870711103179E-3"/>
    <n v="6.5043840726288008E-2"/>
    <n v="0.23208322376319498"/>
    <n v="0.14808990052898802"/>
    <n v="0.19755452911028096"/>
    <n v="3.0858568453196525E-2"/>
    <n v="0.22067554340690126"/>
    <n v="0.1015632069400399"/>
    <n v="45954051.206789799"/>
    <n v="-8.9593534778968725E-2"/>
    <n v="171186.6738634978"/>
    <n v="51360464.08904472"/>
    <n v="-0.10526409716395298"/>
    <n v="0.94611012547127404"/>
    <n v="-5.3889874528725956E-2"/>
  </r>
  <r>
    <x v="123"/>
    <x v="2"/>
    <n v="2502209.542765019"/>
    <n v="10321915.85120214"/>
    <n v="1755573.212998383"/>
    <n v="3471520.1472659511"/>
    <n v="1328210.9628715329"/>
    <n v="11470676.245271351"/>
    <n v="3727473.8954743911"/>
    <n v="2236102.0455770753"/>
    <n v="6.7969554073105787E-2"/>
    <n v="0.28038260009634064"/>
    <n v="4.7688063845496835E-2"/>
    <n v="9.4299726834519509E-2"/>
    <n v="3.6079275263904829E-2"/>
    <n v="0.31158731352551566"/>
    <n v="0.10125240678867049"/>
    <n v="6.0741059572446243E-2"/>
    <n v="36813681.903425843"/>
    <n v="-4.9206972756527592E-2"/>
    <n v="348030.60106259276"/>
    <n v="40148946.003547296"/>
    <n v="-8.3072270435860796E-2"/>
    <n v="0.98296004476313437"/>
    <n v="-1.7039955236865634E-2"/>
  </r>
  <r>
    <x v="123"/>
    <x v="3"/>
    <n v="180173.2475774122"/>
    <n v="2193121.988969814"/>
    <n v="2811738.7364325044"/>
    <n v="2980017.2810186627"/>
    <n v="11511387.125530234"/>
    <n v="543594.09218940244"/>
    <n v="15415659.39205463"/>
    <n v="6413516.1912562754"/>
    <n v="4.284819046808757E-3"/>
    <n v="5.215608308484003E-2"/>
    <n v="6.6867816695925383E-2"/>
    <n v="7.0869759951692202E-2"/>
    <n v="0.27375990317024562"/>
    <n v="1.2927570276187175E-2"/>
    <n v="0.36660998161678748"/>
    <n v="0.15252406615751332"/>
    <n v="42049208.055028938"/>
    <n v="-0.14452945069682557"/>
    <n v="1093076.4477959289"/>
    <n v="49689567.944838986"/>
    <n v="-0.15376184993783218"/>
    <n v="0.93181459518168752"/>
    <n v="-6.8185404818312478E-2"/>
  </r>
  <r>
    <x v="123"/>
    <x v="4"/>
    <n v="902729.82025544823"/>
    <n v="5012093.4015456159"/>
    <n v="15339127.007668922"/>
    <n v="9515439.9344391581"/>
    <n v="13718545.957299221"/>
    <n v="2344095.9908840153"/>
    <n v="2257268.5240450697"/>
    <n v="942011.2439190211"/>
    <n v="1.8043297014070404E-2"/>
    <n v="0.10017913209154806"/>
    <n v="0.30659054162806026"/>
    <n v="0.190189694750583"/>
    <n v="0.27419920529342984"/>
    <n v="4.6852578971018764E-2"/>
    <n v="4.5117116446128286E-2"/>
    <n v="1.8828433805161252E-2"/>
    <n v="50031311.880056478"/>
    <n v="-1.3606540108591064E-2"/>
    <n v="559387.30577542575"/>
    <n v="52065242.941301323"/>
    <n v="-3.906504505391268E-2"/>
    <n v="1.0028586263760513"/>
    <n v="2.8586263760512765E-3"/>
  </r>
  <r>
    <x v="124"/>
    <x v="0"/>
    <n v="1579389.1153850199"/>
    <n v="11495895.962027062"/>
    <n v="1987634.1797657397"/>
    <n v="490646.84809798817"/>
    <n v="11918402.660420788"/>
    <n v="12554219.069551842"/>
    <n v="3336508.1185574261"/>
    <n v="1151654.7692217138"/>
    <n v="3.5480448208986028E-2"/>
    <n v="0.25825145768284014"/>
    <n v="4.4651537032023313E-2"/>
    <n v="1.1022217332806636E-2"/>
    <n v="0.26774292934380184"/>
    <n v="0.28202633230944685"/>
    <n v="7.4953538900690453E-2"/>
    <n v="2.5871539189404706E-2"/>
    <n v="44514350.723027579"/>
    <n v="2.640913912057757E-2"/>
    <n v="457785.53889366559"/>
    <n v="45787827.726313539"/>
    <n v="-2.7812566494699906E-2"/>
    <n v="1.0490661346079018"/>
    <n v="4.9066134607901768E-2"/>
  </r>
  <r>
    <x v="124"/>
    <x v="1"/>
    <n v="189997.43909578293"/>
    <n v="2972844.5428178879"/>
    <n v="10669665.142461272"/>
    <n v="6752073.6675258568"/>
    <n v="9109310.9196259361"/>
    <n v="1419877.7135977619"/>
    <n v="15497672.010741998"/>
    <n v="4667621.978000544"/>
    <n v="3.7051659380425276E-3"/>
    <n v="5.7973846340063265E-2"/>
    <n v="0.20807059318435112"/>
    <n v="0.1316731082436256"/>
    <n v="0.1776419129597942"/>
    <n v="2.7689228684582297E-2"/>
    <n v="0.30222221271208066"/>
    <n v="9.1023931937460292E-2"/>
    <n v="51279063.413867041"/>
    <n v="0.11587688282617532"/>
    <n v="1731113.5951668492"/>
    <n v="51360464.08904472"/>
    <n v="-1.5848897906481608E-3"/>
    <n v="1.0557424176211669"/>
    <n v="5.574241762116694E-2"/>
  </r>
  <r>
    <x v="124"/>
    <x v="2"/>
    <n v="2504221.6049894672"/>
    <n v="10266030.073588016"/>
    <n v="1756314.0803765319"/>
    <n v="3444352.7013031798"/>
    <n v="1332728.8270918494"/>
    <n v="11485248.225805171"/>
    <n v="5696433.9675933747"/>
    <n v="2236284.6641958999"/>
    <n v="6.4672448715996617E-2"/>
    <n v="0.26512402182305767"/>
    <n v="4.5357460404472374E-2"/>
    <n v="8.8951681828402421E-2"/>
    <n v="3.4418214646299433E-2"/>
    <n v="0.29661078132779717"/>
    <n v="0.14711251308559539"/>
    <n v="5.7752878168378936E-2"/>
    <n v="38721614.144943491"/>
    <n v="5.1826716124802989E-2"/>
    <n v="808078.87983759504"/>
    <n v="40148946.003547296"/>
    <n v="-3.5550917288780029E-2"/>
    <n v="1.0339036359650968"/>
    <n v="3.3903635965096823E-2"/>
  </r>
  <r>
    <x v="124"/>
    <x v="3"/>
    <n v="180318.12744423028"/>
    <n v="2181247.8049982465"/>
    <n v="2812925.3149757842"/>
    <n v="2956696.2415270843"/>
    <n v="11550542.715624303"/>
    <n v="544284.65675249428"/>
    <n v="23558658.827997994"/>
    <n v="6414039.9721235102"/>
    <n v="3.5920866152139683E-3"/>
    <n v="4.3452264926732723E-2"/>
    <n v="5.6035804701034017E-2"/>
    <n v="5.889984077018387E-2"/>
    <n v="0.23009638839602339"/>
    <n v="1.0842601673487611E-2"/>
    <n v="0.46930801826686647"/>
    <n v="0.12777299465045797"/>
    <n v="50198713.661443643"/>
    <n v="0.19380877746257705"/>
    <n v="2748627.6544697299"/>
    <n v="50198713.661443643"/>
    <n v="0"/>
    <n v="1.1124084426956364"/>
    <n v="0.11240844269563643"/>
  </r>
  <r>
    <x v="124"/>
    <x v="4"/>
    <n v="903455.7181225837"/>
    <n v="4984956.5074594878"/>
    <n v="15345600.254540725"/>
    <n v="9440973.9399282318"/>
    <n v="13765209.12276599"/>
    <n v="2347073.8555206056"/>
    <n v="3449623.3789755963"/>
    <n v="942088.17636162683"/>
    <n v="1.765286649494556E-2"/>
    <n v="9.7402418230477655E-2"/>
    <n v="0.29984184852041007"/>
    <n v="0.18446975230854679"/>
    <n v="0.268962157242359"/>
    <n v="4.5860113112550685E-2"/>
    <n v="6.740312750849918E-2"/>
    <n v="1.8407716582211107E-2"/>
    <n v="51178980.953674845"/>
    <n v="2.2939016197891307E-2"/>
    <n v="606379.62413510191"/>
    <n v="52065242.941301323"/>
    <n v="-1.7022142557284431E-2"/>
    <n v="1.0258632166506865"/>
    <n v="2.5863216650686471E-2"/>
  </r>
  <r>
    <x v="125"/>
    <x v="0"/>
    <n v="1562542.3686963695"/>
    <n v="11549627.239233885"/>
    <n v="1990764.3373237632"/>
    <n v="484404.46621133981"/>
    <n v="11983928.905443653"/>
    <n v="12416986.645778816"/>
    <n v="3304290.7481706883"/>
    <n v="1151678.1194052754"/>
    <n v="3.5157378601575501E-2"/>
    <n v="0.25986790866706971"/>
    <n v="4.4792420939087162E-2"/>
    <n v="1.0899154836418698E-2"/>
    <n v="0.26963974488228276"/>
    <n v="0.27938359262575768"/>
    <n v="7.4346912551267949E-2"/>
    <n v="2.5912886896540654E-2"/>
    <n v="44444222.830263786"/>
    <n v="-1.5753996548244795E-3"/>
    <n v="420980.42745861807"/>
    <n v="45787827.726313539"/>
    <n v="-2.9344150241868854E-2"/>
    <n v="1.0474134361815524"/>
    <n v="4.741343618155236E-2"/>
  </r>
  <r>
    <x v="125"/>
    <x v="1"/>
    <n v="187970.80823150816"/>
    <n v="2986739.4784323513"/>
    <n v="10686467.898887603"/>
    <n v="6666168.6575928042"/>
    <n v="9159393.0452526435"/>
    <n v="1404356.7752567297"/>
    <n v="15348026.266880259"/>
    <n v="4667716.6155889034"/>
    <n v="3.6779971115582016E-3"/>
    <n v="5.8441091348191941E-2"/>
    <n v="0.20910054297611769"/>
    <n v="0.13043594001888403"/>
    <n v="0.17922049429385067"/>
    <n v="2.7478842122282448E-2"/>
    <n v="0.30031256879089541"/>
    <n v="9.1332523338219562E-2"/>
    <n v="51106839.546122804"/>
    <n v="-3.3585611023009419E-3"/>
    <n v="1874172.3555950571"/>
    <n v="51360464.08904472"/>
    <n v="-4.9381279437467973E-3"/>
    <n v="1.0521966422032953"/>
    <n v="5.219664220329534E-2"/>
  </r>
  <r>
    <x v="125"/>
    <x v="2"/>
    <n v="2477510.0197185897"/>
    <n v="10314013.015458714"/>
    <n v="1759079.9514049732"/>
    <n v="3400531.0299784932"/>
    <n v="1340056.0435118033"/>
    <n v="11359700.914345171"/>
    <n v="5641429.1192620303"/>
    <n v="2236330.0056114011"/>
    <n v="6.4303057940879413E-2"/>
    <n v="0.26769723280931829"/>
    <n v="4.5656412744066927E-2"/>
    <n v="8.8259802023041914E-2"/>
    <n v="3.4780768079296316E-2"/>
    <n v="0.29483776060335321"/>
    <n v="0.14642166555858177"/>
    <n v="5.8043300241462224E-2"/>
    <n v="38528650.099291176"/>
    <n v="-4.983367814420347E-3"/>
    <n v="735023.22766266286"/>
    <n v="40148946.003547296"/>
    <n v="-4.0357121806210344E-2"/>
    <n v="1.0287513138624163"/>
    <n v="2.875131386241625E-2"/>
  </r>
  <r>
    <x v="125"/>
    <x v="3"/>
    <n v="178394.74213858682"/>
    <n v="2191442.8546798262"/>
    <n v="2817355.1539896536"/>
    <n v="2919078.9060973781"/>
    <n v="11614046.501634527"/>
    <n v="538334.98339927313"/>
    <n v="23331176.079475697"/>
    <n v="6414170.0189176742"/>
    <n v="3.5676094882166106E-3"/>
    <n v="4.3825351731311829E-2"/>
    <n v="5.6342596528103486E-2"/>
    <n v="5.8376908856179743E-2"/>
    <n v="0.23226235257332736"/>
    <n v="1.0765838564469435E-2"/>
    <n v="0.46658620178237781"/>
    <n v="0.12827314047601385"/>
    <n v="50003999.240332611"/>
    <n v="-3.8788727222025922E-3"/>
    <n v="2948803.5033032545"/>
    <n v="50198713.661443643"/>
    <n v="-3.8788727222025922E-3"/>
    <n v="1.1080935519313164"/>
    <n v="0.10809355193131642"/>
  </r>
  <r>
    <x v="125"/>
    <x v="4"/>
    <n v="893818.8974813869"/>
    <n v="5008255.9597902158"/>
    <n v="15369766.747101655"/>
    <n v="9320858.6982969288"/>
    <n v="13840888.934186079"/>
    <n v="2321417.5695992787"/>
    <n v="3416313.7660071561"/>
    <n v="942107.27751280263"/>
    <n v="1.748696839712767E-2"/>
    <n v="9.7983175272260983E-2"/>
    <n v="0.30069919771794412"/>
    <n v="0.18235636094794599"/>
    <n v="0.27078772675569462"/>
    <n v="4.5416980767029332E-2"/>
    <n v="6.6837891914321948E-2"/>
    <n v="1.8431698227675295E-2"/>
    <n v="51113427.849975504"/>
    <n v="-1.2808598857932995E-3"/>
    <n v="625843.74253342394"/>
    <n v="52065242.941301323"/>
    <n v="-1.828119946350585E-2"/>
    <n v="1.0245492296081677"/>
    <n v="2.4549229608167744E-2"/>
  </r>
  <r>
    <x v="126"/>
    <x v="0"/>
    <n v="1592263.4085267375"/>
    <n v="11745552.598188953"/>
    <n v="1996570.969858757"/>
    <n v="478043.14142964449"/>
    <n v="11941770.75427362"/>
    <n v="12389518.171940664"/>
    <n v="3302361.1753317746"/>
    <n v="1151500.8014828437"/>
    <n v="3.5702909711084974E-2"/>
    <n v="0.26336748158267931"/>
    <n v="4.4768593366468455E-2"/>
    <n v="1.071903745640803E-2"/>
    <n v="0.26776723043883643"/>
    <n v="0.27780695473365591"/>
    <n v="7.4047988696389705E-2"/>
    <n v="2.5819804014477289E-2"/>
    <n v="44597581.021032989"/>
    <n v="3.4505764979824442E-3"/>
    <n v="439652.51101518713"/>
    <n v="45787827.726313539"/>
    <n v="-2.5994827979064269E-2"/>
    <n v="1.0510276163681114"/>
    <n v="5.1027616368111373E-2"/>
  </r>
  <r>
    <x v="126"/>
    <x v="1"/>
    <n v="191546.19152371038"/>
    <n v="3037405.8759096046"/>
    <n v="10717638.033404512"/>
    <n v="6578626.8060236545"/>
    <n v="9127171.3023105487"/>
    <n v="1401250.1006309914"/>
    <n v="15339063.637114128"/>
    <n v="4666997.9514076272"/>
    <n v="3.7514163206038517E-3"/>
    <n v="5.948734289386725E-2"/>
    <n v="0.20990405456253278"/>
    <n v="0.12884186196009142"/>
    <n v="0.17875489516165377"/>
    <n v="2.7443367341000866E-2"/>
    <n v="0.30041429283091792"/>
    <n v="9.1402768929332218E-2"/>
    <n v="51059699.898324773"/>
    <n v="-9.2237454353813193E-4"/>
    <n v="1957798.0113783746"/>
    <n v="51360464.08904472"/>
    <n v="-5.8559476837768834E-3"/>
    <n v="1.0512261228057307"/>
    <n v="5.1226122805730689E-2"/>
  </r>
  <r>
    <x v="126"/>
    <x v="2"/>
    <n v="2524634.613234492"/>
    <n v="10488977.684054811"/>
    <n v="1764210.8102846409"/>
    <n v="3355874.37666331"/>
    <n v="1335341.8729167967"/>
    <n v="11334571.335303463"/>
    <n v="5638134.7516561495"/>
    <n v="2235985.6894489373"/>
    <n v="6.5273596440193982E-2"/>
    <n v="0.27118906349067101"/>
    <n v="4.561308945947315E-2"/>
    <n v="8.6765026755958027E-2"/>
    <n v="3.4524824331230067E-2"/>
    <n v="0.29305160884858339"/>
    <n v="0.14577211709204055"/>
    <n v="5.7810673581849804E-2"/>
    <n v="38677731.133562602"/>
    <n v="3.8693552431043826E-3"/>
    <n v="743677.79508490534"/>
    <n v="40148946.003547296"/>
    <n v="-3.6643922603963423E-2"/>
    <n v="1.0327319181525603"/>
    <n v="3.2731918152560269E-2"/>
  </r>
  <r>
    <x v="126"/>
    <x v="3"/>
    <n v="181787.97955912005"/>
    <n v="2228618.013586612"/>
    <n v="2825572.774625646"/>
    <n v="2880744.8066405416"/>
    <n v="11573189.556305911"/>
    <n v="537144.09539806121"/>
    <n v="23317551.611444913"/>
    <n v="6413182.4623402636"/>
    <n v="3.6388313980462153E-3"/>
    <n v="4.4610018889906872E-2"/>
    <n v="5.6559201299822906E-2"/>
    <n v="5.7663574223031082E-2"/>
    <n v="0.23165935192833134"/>
    <n v="1.0751958431739653E-2"/>
    <n v="0.4667450462625054"/>
    <n v="0.12837201756661656"/>
    <n v="49957791.299901068"/>
    <n v="-9.2408489587912678E-4"/>
    <n v="3074608.3834139467"/>
    <n v="50198713.661443643"/>
    <n v="-4.799373210386094E-3"/>
    <n v="1.1070695794167555"/>
    <n v="0.10706957941675554"/>
  </r>
  <r>
    <x v="126"/>
    <x v="4"/>
    <n v="910820.18178918026"/>
    <n v="5093214.9222169416"/>
    <n v="15414597.059748787"/>
    <n v="9198454.7702574041"/>
    <n v="13792198.200736381"/>
    <n v="2316282.2014461975"/>
    <n v="3414318.7762334067"/>
    <n v="941962.22612879041"/>
    <n v="1.7830603461184549E-2"/>
    <n v="9.9706942639593801E-2"/>
    <n v="0.30176271143488942"/>
    <n v="0.18007286481280904"/>
    <n v="0.27000194098939628"/>
    <n v="4.5344526026045238E-2"/>
    <n v="6.6840157262990918E-2"/>
    <n v="1.8440253373090808E-2"/>
    <n v="51081848.338557087"/>
    <n v="-6.1783200123276868E-4"/>
    <n v="561016.93182775727"/>
    <n v="52065242.941301323"/>
    <n v="-1.8887736754689147E-2"/>
    <n v="1.0239162303072775"/>
    <n v="2.391623030727752E-2"/>
  </r>
  <r>
    <x v="127"/>
    <x v="0"/>
    <n v="1575272.9716208344"/>
    <n v="11808498.900795154"/>
    <n v="1954512.5367795266"/>
    <n v="474480.26910770318"/>
    <n v="11828569.285496026"/>
    <n v="12343981.620481482"/>
    <n v="3324953.876317732"/>
    <n v="1151296.1517908836"/>
    <n v="3.5429993296994471E-2"/>
    <n v="0.2655889134390868"/>
    <n v="4.3959597685307238E-2"/>
    <n v="1.0671695037555939E-2"/>
    <n v="0.26604032319995408"/>
    <n v="0.27763263507396135"/>
    <n v="7.4782653973642879E-2"/>
    <n v="2.5894188293497059E-2"/>
    <n v="44461565.612389348"/>
    <n v="-3.0498382542204108E-3"/>
    <n v="463172.1961041211"/>
    <n v="45787827.726313539"/>
    <n v="-2.8965386212502251E-2"/>
    <n v="1.0478221521374698"/>
    <n v="4.7822152137469764E-2"/>
  </r>
  <r>
    <x v="127"/>
    <x v="1"/>
    <n v="189502.27500573875"/>
    <n v="3053683.8217792893"/>
    <n v="10491867.415279554"/>
    <n v="6529596.0693971105"/>
    <n v="9040650.7000927851"/>
    <n v="1396099.9328497234"/>
    <n v="15444003.969124626"/>
    <n v="4666168.5123903872"/>
    <n v="3.7295101283286607E-3"/>
    <n v="6.0098195347229176E-2"/>
    <n v="0.20648578382070387"/>
    <n v="0.12850608085825921"/>
    <n v="0.17792503204331753"/>
    <n v="2.7476022858112539E-2"/>
    <n v="0.30394658440408728"/>
    <n v="9.1832790539961712E-2"/>
    <n v="50811572.695919216"/>
    <n v="-4.8595507396176039E-3"/>
    <n v="2028677.3177274729"/>
    <n v="51360464.08904472"/>
    <n v="-1.0687041148496628E-2"/>
    <n v="1.0461176361231448"/>
    <n v="4.611763612314479E-2"/>
  </r>
  <r>
    <x v="127"/>
    <x v="2"/>
    <n v="2497695.1980115371"/>
    <n v="10545189.799901279"/>
    <n v="1727047.1214290124"/>
    <n v="3330862.9270757935"/>
    <n v="1322683.5608084099"/>
    <n v="11292912.145356374"/>
    <n v="5676707.3625244647"/>
    <n v="2235588.3004223877"/>
    <n v="6.4659076706461066E-2"/>
    <n v="0.27298856830042162"/>
    <n v="4.4708927009610037E-2"/>
    <n v="8.6227703713392154E-2"/>
    <n v="3.4240966585823977E-2"/>
    <n v="0.29234522820368203"/>
    <n v="0.14695574427408825"/>
    <n v="5.7873785206520784E-2"/>
    <n v="38628686.415529259"/>
    <n v="-1.2680350319407695E-3"/>
    <n v="742569.5340601725"/>
    <n v="40148946.003547296"/>
    <n v="-3.7865491858334641E-2"/>
    <n v="1.0314223779017395"/>
    <n v="3.1422377901739518E-2"/>
  </r>
  <r>
    <x v="127"/>
    <x v="3"/>
    <n v="179848.18920759234"/>
    <n v="2240561.5354178865"/>
    <n v="2766051.1421637177"/>
    <n v="2859274.5144249462"/>
    <n v="11463482.036108669"/>
    <n v="535169.87094464514"/>
    <n v="23477075.795297723"/>
    <n v="6412042.6838757498"/>
    <n v="3.6017537011162975E-3"/>
    <n v="4.4870903834652073E-2"/>
    <n v="5.5394691393114995E-2"/>
    <n v="5.726164166685313E-2"/>
    <n v="0.22957494892304192"/>
    <n v="1.0717650657999702E-2"/>
    <n v="0.47016678349481961"/>
    <n v="0.12841162632840239"/>
    <n v="49933505.767440923"/>
    <n v="-4.8612101992975306E-4"/>
    <n v="3132212.7042954289"/>
    <n v="50198713.661443643"/>
    <n v="-5.2831611541157911E-3"/>
    <n v="1.1065314096236762"/>
    <n v="0.10653140962367624"/>
  </r>
  <r>
    <x v="127"/>
    <x v="4"/>
    <n v="901101.16623657721"/>
    <n v="5120510.2789106499"/>
    <n v="15089883.433903266"/>
    <n v="9129898.3638051171"/>
    <n v="13661455.689753555"/>
    <n v="2307768.9160870449"/>
    <n v="3437677.4214834776"/>
    <n v="941794.81653674587"/>
    <n v="1.7811811852716616E-2"/>
    <n v="0.10121567821155461"/>
    <n v="0.29827745726559701"/>
    <n v="0.1804681183242719"/>
    <n v="0.2700421301155318"/>
    <n v="4.5617015350858242E-2"/>
    <n v="6.7951597152544244E-2"/>
    <n v="1.8616191726925493E-2"/>
    <n v="50590090.086716436"/>
    <n v="-9.6268687965518854E-3"/>
    <n v="427814.3770518729"/>
    <n v="52065242.941301323"/>
    <n v="-2.8332775787639829E-2"/>
    <n v="1.0140591230994493"/>
    <n v="1.4059123099449344E-2"/>
  </r>
  <r>
    <x v="128"/>
    <x v="0"/>
    <n v="1579379.5116918641"/>
    <n v="7876664.0672101947"/>
    <n v="1945272.8937621571"/>
    <n v="482186.22759296966"/>
    <n v="12003888.604506122"/>
    <n v="12239234.370225471"/>
    <n v="3293156.5003193147"/>
    <n v="1151394.7263515706"/>
    <n v="3.8928609725079374E-2"/>
    <n v="0.19414433271931975"/>
    <n v="4.7947164522175366E-2"/>
    <n v="1.1884945530708639E-2"/>
    <n v="0.2958723291069989"/>
    <n v="0.30167314100579601"/>
    <n v="8.1169853866985053E-2"/>
    <n v="2.8379623522936794E-2"/>
    <n v="40571176.901659667"/>
    <n v="-8.7500038677126843E-2"/>
    <n v="457291.22138124611"/>
    <n v="45787827.726313539"/>
    <n v="-0.11393095247573723"/>
    <n v="0.95613767329869082"/>
    <n v="-4.3862326701309184E-2"/>
  </r>
  <r>
    <x v="128"/>
    <x v="1"/>
    <n v="189996.28379017286"/>
    <n v="2036909.3340060667"/>
    <n v="10442268.803002303"/>
    <n v="6635642.199262443"/>
    <n v="9174648.3701315373"/>
    <n v="1384253.0560846145"/>
    <n v="15296309.047813069"/>
    <n v="4666568.0321060438"/>
    <n v="3.8131500518742575E-3"/>
    <n v="4.0879962374454216E-2"/>
    <n v="0.20957219285313552"/>
    <n v="0.1331747068499522"/>
    <n v="0.18413155357886338"/>
    <n v="2.7781409758758445E-2"/>
    <n v="0.30699085516624153"/>
    <n v="9.3656169366720457E-2"/>
    <n v="49826595.12619625"/>
    <n v="-1.9384906183037138E-2"/>
    <n v="2049560.4114634064"/>
    <n v="51360464.08904472"/>
    <n v="-2.9864780041495901E-2"/>
    <n v="1.025838743890477"/>
    <n v="2.5838743890477023E-2"/>
  </r>
  <r>
    <x v="128"/>
    <x v="2"/>
    <n v="2504206.3777249167"/>
    <n v="7033994.6064779451"/>
    <n v="1718882.7845031042"/>
    <n v="3384958.9414041215"/>
    <n v="1342287.9589016875"/>
    <n v="11197083.94899499"/>
    <n v="5622419.5723313941"/>
    <n v="2235779.7126270127"/>
    <n v="7.1467864476469078E-2"/>
    <n v="0.20074406715659343"/>
    <n v="4.9055414516358198E-2"/>
    <n v="9.6603773967888232E-2"/>
    <n v="3.83077268664795E-2"/>
    <n v="0.31955500365965661"/>
    <n v="0.16045894763285634"/>
    <n v="6.3807201723698595E-2"/>
    <n v="35039613.902965173"/>
    <n v="-9.2912103558386319E-2"/>
    <n v="733012.3183300728"/>
    <n v="40148946.003547296"/>
    <n v="-0.12725943291589015"/>
    <n v="0.93559075511369605"/>
    <n v="-6.4409244886303951E-2"/>
  </r>
  <r>
    <x v="128"/>
    <x v="3"/>
    <n v="180317.03099500851"/>
    <n v="1494529.5489853488"/>
    <n v="2752975.0811815299"/>
    <n v="2905711.5364481686"/>
    <n v="11633390.147186767"/>
    <n v="530628.58320420457"/>
    <n v="23252558.573653385"/>
    <n v="6412591.6862238292"/>
    <n v="3.6677607814541205E-3"/>
    <n v="3.0399662395974771E-2"/>
    <n v="5.5997228766247811E-2"/>
    <n v="5.9103983449563371E-2"/>
    <n v="0.23663040535748142"/>
    <n v="1.0793316062578807E-2"/>
    <n v="0.4729715320527404"/>
    <n v="0.13043611113395928"/>
    <n v="49162702.187878244"/>
    <n v="-1.5436600489310734E-2"/>
    <n v="3191081.1371538276"/>
    <n v="50198713.661443643"/>
    <n v="-2.0638207595369794E-2"/>
    <n v="1.0894503263244417"/>
    <n v="8.945032632444172E-2"/>
  </r>
  <r>
    <x v="128"/>
    <x v="4"/>
    <n v="903450.22453559353"/>
    <n v="3415551.7698324956"/>
    <n v="15018548.441940147"/>
    <n v="9278175.5891120657"/>
    <n v="13863941.472303016"/>
    <n v="2288185.8953390778"/>
    <n v="3404802.0416742289"/>
    <n v="941875.45348680671"/>
    <n v="1.8394764404687021E-2"/>
    <n v="6.9542591735340567E-2"/>
    <n v="0.30578625450215308"/>
    <n v="0.18890897299269055"/>
    <n v="0.28227779481097071"/>
    <n v="4.6588776355140422E-2"/>
    <n v="6.9323721108585895E-2"/>
    <n v="1.9177124090431808E-2"/>
    <n v="49114530.888223432"/>
    <n v="-2.9166961275691523E-2"/>
    <n v="437319.53880566632"/>
    <n v="52065242.941301323"/>
    <n v="-5.6673356089100409E-2"/>
    <n v="0.984482099924746"/>
    <n v="-1.5517900075253999E-2"/>
  </r>
  <r>
    <x v="129"/>
    <x v="0"/>
    <n v="1606181.2953656886"/>
    <n v="11821493.300835427"/>
    <n v="1292458.1091850558"/>
    <n v="476963.91980697884"/>
    <n v="12191042.604586648"/>
    <n v="12119593.378204722"/>
    <n v="3273595.3330685291"/>
    <n v="1151513.5869508225"/>
    <n v="3.6559922816325661E-2"/>
    <n v="0.26908100841371974"/>
    <n v="2.9418950931302978E-2"/>
    <n v="1.0856659920413986E-2"/>
    <n v="0.27749269522700404"/>
    <n v="0.27586636686086863"/>
    <n v="7.4513626235213098E-2"/>
    <n v="2.6210769595151711E-2"/>
    <n v="43932841.528003879"/>
    <n v="8.2858444912567816E-2"/>
    <n v="1574205.9607762711"/>
    <n v="45787827.726313539"/>
    <n v="-4.0512649112716667E-2"/>
    <n v="1.0353617540305411"/>
    <n v="3.5361754030541093E-2"/>
  </r>
  <r>
    <x v="129"/>
    <x v="1"/>
    <n v="193220.4862439073"/>
    <n v="3057044.1802389105"/>
    <n v="6937944.303860019"/>
    <n v="6563775.0161302248"/>
    <n v="9317691.3621464595"/>
    <n v="1370721.7024208098"/>
    <n v="15205449.819114108"/>
    <n v="4667049.7705229847"/>
    <n v="4.0838862120689805E-3"/>
    <n v="6.4613337954256778E-2"/>
    <n v="0.14663960138714269"/>
    <n v="0.13873120189574267"/>
    <n v="0.19693766443662514"/>
    <n v="2.8971417937711453E-2"/>
    <n v="0.32138065725701459"/>
    <n v="9.8642232919437717E-2"/>
    <n v="47312896.640677422"/>
    <n v="-5.0448931522460286E-2"/>
    <n v="517173.81391877885"/>
    <n v="51360464.08904472"/>
    <n v="-7.8807065320709413E-2"/>
    <n v="0.97408627534685965"/>
    <n v="-2.5913724653140346E-2"/>
  </r>
  <r>
    <x v="129"/>
    <x v="2"/>
    <n v="2546702.3054696657"/>
    <n v="10556794.019532556"/>
    <n v="1142042.332823074"/>
    <n v="3348298.214856212"/>
    <n v="1363215.7239822522"/>
    <n v="11087630.188173458"/>
    <n v="5589022.7114176163"/>
    <n v="2236010.5162865715"/>
    <n v="6.7249046827450934E-2"/>
    <n v="0.27876612584146226"/>
    <n v="3.0157140139230539E-2"/>
    <n v="8.8416248322204155E-2"/>
    <n v="3.5997516420001478E-2"/>
    <n v="0.2927835578302605"/>
    <n v="0.14758554591660222"/>
    <n v="5.904481870278791E-2"/>
    <n v="37869716.012541406"/>
    <n v="8.0768644238307083E-2"/>
    <n v="1441253.2331748467"/>
    <n v="40148946.003547296"/>
    <n v="-5.6769360540735302E-2"/>
    <n v="1.0111571519661233"/>
    <n v="1.1157151966123324E-2"/>
  </r>
  <r>
    <x v="129"/>
    <x v="3"/>
    <n v="183376.97828548434"/>
    <n v="2243027.1115381592"/>
    <n v="1829103.2479129867"/>
    <n v="2874241.2888295539"/>
    <n v="11814767.663446462"/>
    <n v="525441.58145485038"/>
    <n v="23114439.66335446"/>
    <n v="6413253.6698799459"/>
    <n v="3.7425667103791124E-3"/>
    <n v="4.5778257863162926E-2"/>
    <n v="3.7330427131524679E-2"/>
    <n v="5.8660797368052957E-2"/>
    <n v="0.24112926585168018"/>
    <n v="1.0723811622309521E-2"/>
    <n v="0.47174587138447072"/>
    <n v="0.13088900206841994"/>
    <n v="48997651.2047019"/>
    <n v="-3.3572398552380381E-3"/>
    <n v="356729.15024364257"/>
    <n v="50198713.661443643"/>
    <n v="-2.3926160037527979E-2"/>
    <n v="1.0857927802686032"/>
    <n v="8.5792780268603153E-2"/>
  </r>
  <r>
    <x v="129"/>
    <x v="4"/>
    <n v="918781.61087992601"/>
    <n v="5126145.0305868359"/>
    <n v="9978468.7198481243"/>
    <n v="9177688.5037370119"/>
    <n v="14080095.769373864"/>
    <n v="2265818.4153019087"/>
    <n v="3384577.7060902538"/>
    <n v="941972.68502544425"/>
    <n v="2.0028570758260585E-2"/>
    <n v="0.11174511684434658"/>
    <n v="0.21752118724183597"/>
    <n v="0.20006493536405143"/>
    <n v="0.30693278039153593"/>
    <n v="4.939269998316817E-2"/>
    <n v="7.3780595160517506E-2"/>
    <n v="2.0534114256283733E-2"/>
    <n v="45873548.440843374"/>
    <n v="-6.5988260271812427E-2"/>
    <n v="779291.63477732008"/>
    <n v="52065242.941301323"/>
    <n v="-0.11892184018882818"/>
    <n v="0.91951783888197136"/>
    <n v="-8.0482161118028639E-2"/>
  </r>
  <r>
    <x v="130"/>
    <x v="0"/>
    <n v="1612304.6211367825"/>
    <n v="12028459.368190894"/>
    <n v="1932101.43379301"/>
    <n v="476269.82758914994"/>
    <n v="12139494.524004044"/>
    <n v="12129605.095094675"/>
    <n v="3249934.6575121633"/>
    <n v="1151480.722840697"/>
    <n v="3.6053605341668848E-2"/>
    <n v="0.26897480863342565"/>
    <n v="4.3204752787305976E-2"/>
    <n v="1.0650124160741414E-2"/>
    <n v="0.27145772509614441"/>
    <n v="0.27123658229082176"/>
    <n v="7.2673525828848187E-2"/>
    <n v="2.5748875861043675E-2"/>
    <n v="44719650.250161417"/>
    <n v="1.7909351974331245E-2"/>
    <n v="1531973.7147043948"/>
    <n v="45787827.726313539"/>
    <n v="-2.3328852430757649E-2"/>
    <n v="1.0539044121042349"/>
    <n v="5.3904412104234911E-2"/>
  </r>
  <r>
    <x v="130"/>
    <x v="1"/>
    <n v="193957.11042595597"/>
    <n v="3110565.7105240268"/>
    <n v="10371564.108577751"/>
    <n v="6554223.2136372402"/>
    <n v="9278292.8364617862"/>
    <n v="1371854.0240417835"/>
    <n v="15095548.875883773"/>
    <n v="4666916.5732777603"/>
    <n v="3.829895689898462E-3"/>
    <n v="6.1421528613821122E-2"/>
    <n v="0.20479789882264499"/>
    <n v="0.12942031968518378"/>
    <n v="0.18321005951233937"/>
    <n v="2.7088761027161463E-2"/>
    <n v="0.2980781547499376"/>
    <n v="9.2153381899013204E-2"/>
    <n v="50642922.452830076"/>
    <n v="7.0383046665751028E-2"/>
    <n v="1432098.8425576207"/>
    <n v="51360464.08904472"/>
    <n v="-1.3970700011016775E-2"/>
    <n v="1.0426454351210654"/>
    <n v="4.2645435121065445E-2"/>
  </r>
  <r>
    <x v="130"/>
    <x v="2"/>
    <n v="2556411.2268120949"/>
    <n v="10741618.227989364"/>
    <n v="1707244.2139661177"/>
    <n v="3343425.6707550925"/>
    <n v="1357451.5612054877"/>
    <n v="11096789.424045522"/>
    <n v="5548626.7431938788"/>
    <n v="2235946.7007166282"/>
    <n v="6.6249700411814508E-2"/>
    <n v="0.2783703115049293"/>
    <n v="4.4243436470157785E-2"/>
    <n v="8.6645273152282223E-2"/>
    <n v="3.517851835033569E-2"/>
    <n v="0.28757461521273636"/>
    <n v="0.14379332072171189"/>
    <n v="5.7944824176032236E-2"/>
    <n v="38587513.768684186"/>
    <n v="1.8954400289272446E-2"/>
    <n v="1385611.0053939084"/>
    <n v="40148946.003547296"/>
    <n v="-3.8890989435317977E-2"/>
    <n v="1.03032302937985"/>
    <n v="3.0323029379849986E-2"/>
  </r>
  <r>
    <x v="130"/>
    <x v="3"/>
    <n v="184076.07556684394"/>
    <n v="2282297.1503084674"/>
    <n v="2734334.6625574296"/>
    <n v="2870058.6066016266"/>
    <n v="11764810.607652813"/>
    <n v="525875.63664066175"/>
    <n v="22947374.647096273"/>
    <n v="6413070.6361083444"/>
    <n v="3.7021128091977956E-3"/>
    <n v="4.5901247560465201E-2"/>
    <n v="5.4992564067411751E-2"/>
    <n v="5.7722225432766124E-2"/>
    <n v="0.2366122588948909"/>
    <n v="1.0576338747212564E-2"/>
    <n v="0.46151445459095747"/>
    <n v="0.12897879789709829"/>
    <n v="49721898.022532456"/>
    <n v="1.4781255836219658E-2"/>
    <n v="437239.10329393909"/>
    <n v="50198713.661443643"/>
    <n v="-9.4985628940013576E-3"/>
    <n v="1.1018421611388736"/>
    <n v="0.10184216113887357"/>
  </r>
  <r>
    <x v="130"/>
    <x v="4"/>
    <n v="922284.32824573072"/>
    <n v="5215891.5668894323"/>
    <n v="14916857.717604224"/>
    <n v="9164332.8558492661"/>
    <n v="14020560.097580101"/>
    <n v="2267690.1556969979"/>
    <n v="3360114.8794879061"/>
    <n v="941945.80119671079"/>
    <n v="1.8151745403513171E-2"/>
    <n v="0.10265547497114443"/>
    <n v="0.29358300387192537"/>
    <n v="0.18036589335615949"/>
    <n v="0.27594271041123253"/>
    <n v="4.4631067773383895E-2"/>
    <n v="6.6131395656514172E-2"/>
    <n v="1.8538708556126951E-2"/>
    <n v="50809677.40255037"/>
    <n v="0.10760294613076256"/>
    <n v="1978811.4027248404"/>
    <n v="52065242.941301323"/>
    <n v="-2.411523442167525E-2"/>
    <n v="1.0184606673654635"/>
    <n v="1.8460667365463479E-2"/>
  </r>
  <r>
    <x v="131"/>
    <x v="0"/>
    <n v="1623265.2943047117"/>
    <n v="11990719.623478867"/>
    <n v="1973736.2668277894"/>
    <n v="472502.42680498061"/>
    <n v="12228549.724459847"/>
    <n v="12135709.73275803"/>
    <n v="3267060.5895172898"/>
    <n v="1151367.4038394587"/>
    <n v="3.6198927675785919E-2"/>
    <n v="0.26739387206381093"/>
    <n v="4.401445446080185E-2"/>
    <n v="1.0536836606164836E-2"/>
    <n v="0.27269749966845513"/>
    <n v="0.27062716146999438"/>
    <n v="7.2855675783423057E-2"/>
    <n v="2.5675572271563835E-2"/>
    <n v="44842911.061990976"/>
    <n v="2.7563008909962257E-3"/>
    <n v="1565863.073463707"/>
    <n v="45787827.726313539"/>
    <n v="-2.063685287650224E-2"/>
    <n v="1.0568092897743429"/>
    <n v="5.6809289774342853E-2"/>
  </r>
  <r>
    <x v="131"/>
    <x v="1"/>
    <n v="195275.65809251042"/>
    <n v="3100806.1933463234"/>
    <n v="10595060.832102468"/>
    <n v="6502377.8431260139"/>
    <n v="9346358.292301394"/>
    <n v="1372544.4563912405"/>
    <n v="15175096.734801758"/>
    <n v="4666457.2947901087"/>
    <n v="3.8323928458776678E-3"/>
    <n v="6.085503737595338E-2"/>
    <n v="0.20793393160837351"/>
    <n v="0.1276127632630181"/>
    <n v="0.183427453295056"/>
    <n v="2.6936944454341024E-2"/>
    <n v="0.2978196705623411"/>
    <n v="9.1581806595039075E-2"/>
    <n v="50953977.304951824"/>
    <n v="6.1421189192126758E-3"/>
    <n v="1372703.2122785319"/>
    <n v="51360464.08904472"/>
    <n v="-7.9143907926564096E-3"/>
    <n v="1.0490494873741532"/>
    <n v="4.9049487374153156E-2"/>
  </r>
  <r>
    <x v="131"/>
    <x v="2"/>
    <n v="2573790.0692297001"/>
    <n v="10707915.99586557"/>
    <n v="1744033.6011871239"/>
    <n v="3316978.4264323213"/>
    <n v="1367409.8111682981"/>
    <n v="11102374.261979589"/>
    <n v="5577865.9170049941"/>
    <n v="2235726.6577389892"/>
    <n v="6.6633453019622577E-2"/>
    <n v="0.27721974141508593"/>
    <n v="4.5151693768142383E-2"/>
    <n v="8.5874030204385887E-2"/>
    <n v="3.5401192389526666E-2"/>
    <n v="0.28743196371617546"/>
    <n v="0.14440667518844796"/>
    <n v="5.7881250298612998E-2"/>
    <n v="38626094.740606591"/>
    <n v="9.9983046727710064E-4"/>
    <n v="1392419.5885304783"/>
    <n v="40148946.003547296"/>
    <n v="-3.7930043364180863E-2"/>
    <n v="1.0313531777357612"/>
    <n v="3.1353177735761184E-2"/>
  </r>
  <r>
    <x v="131"/>
    <x v="3"/>
    <n v="185327.45057121545"/>
    <n v="2275136.3569621965"/>
    <n v="2793256.8108181944"/>
    <n v="2847355.8015554706"/>
    <n v="11851117.130953053"/>
    <n v="526140.30149928737"/>
    <n v="23068298.671520557"/>
    <n v="6412439.5158950919"/>
    <n v="3.709585526802148E-3"/>
    <n v="4.5540004328960312E-2"/>
    <n v="5.5910902600319209E-2"/>
    <n v="5.699376880516395E-2"/>
    <n v="0.23721651838364313"/>
    <n v="1.0531426626187116E-2"/>
    <n v="0.4617439381811308"/>
    <n v="0.12835385554779338"/>
    <n v="49959072.039775066"/>
    <n v="4.7700113365569908E-3"/>
    <n v="399473.96130972059"/>
    <n v="50198713.661443643"/>
    <n v="-4.7738598101297533E-3"/>
    <n v="1.1070979607386024"/>
    <n v="0.10709796073860245"/>
  </r>
  <r>
    <x v="131"/>
    <x v="4"/>
    <n v="928554.14658978372"/>
    <n v="5199526.510471602"/>
    <n v="15238300.924266918"/>
    <n v="9091840.9346996881"/>
    <n v="14123414.774726972"/>
    <n v="2268831.448148381"/>
    <n v="3377821.4197786497"/>
    <n v="941853.10285161901"/>
    <n v="1.8146405059760898E-2"/>
    <n v="0.10161250641602693"/>
    <n v="0.29779672193574019"/>
    <n v="0.17767862966946865"/>
    <n v="0.27600889648757415"/>
    <n v="4.433897002305133E-2"/>
    <n v="6.6011568553060437E-2"/>
    <n v="1.8406301855317313E-2"/>
    <n v="51170143.261533618"/>
    <n v="7.0944331357859604E-3"/>
    <n v="1934184.5378579837"/>
    <n v="52065242.941301323"/>
    <n v="-1.7191885204047668E-2"/>
    <n v="1.0256860684715159"/>
    <n v="2.5686068471515888E-2"/>
  </r>
  <r>
    <x v="132"/>
    <x v="0"/>
    <n v="1632390.390654498"/>
    <n v="12199973.574556012"/>
    <n v="1993390.9647942197"/>
    <n v="474239.13120389852"/>
    <n v="12273355.208968259"/>
    <n v="11935045.449317973"/>
    <n v="3284290.8301302958"/>
    <n v="1151473.8546608274"/>
    <n v="3.6320412091161047E-2"/>
    <n v="0.27144736348973952"/>
    <n v="4.4352614248785463E-2"/>
    <n v="1.0551741037983991E-2"/>
    <n v="0.2730800925336217"/>
    <n v="0.26555275718828592"/>
    <n v="7.3074919492589235E-2"/>
    <n v="2.5620099917833154E-2"/>
    <n v="44944159.404285982"/>
    <n v="2.2578449948318455E-3"/>
    <n v="1598092.940722038"/>
    <n v="45787827.726313539"/>
    <n v="-1.8425602696646684E-2"/>
    <n v="1.0591954013397515"/>
    <n v="5.9195401339751541E-2"/>
  </r>
  <r>
    <x v="132"/>
    <x v="1"/>
    <n v="196373.38943754317"/>
    <n v="3154919.3715255279"/>
    <n v="10700567.694438042"/>
    <n v="6526277.6319163982"/>
    <n v="9380603.4089433234"/>
    <n v="1349849.3972726192"/>
    <n v="15255129.094441867"/>
    <n v="4666888.7367522968"/>
    <n v="3.8331262174278852E-3"/>
    <n v="6.1582703193661929E-2"/>
    <n v="0.20887059437326519"/>
    <n v="0.12739020273960441"/>
    <n v="0.18310544501524853"/>
    <n v="2.6348494208328306E-2"/>
    <n v="0.29777372305706434"/>
    <n v="9.1095711195399429E-2"/>
    <n v="51230608.724727616"/>
    <n v="5.4290446871339288E-3"/>
    <n v="1355861.2513264944"/>
    <n v="51360464.08904472"/>
    <n v="-2.5283136868072538E-3"/>
    <n v="1.0547448239201223"/>
    <n v="5.4744823920122254E-2"/>
  </r>
  <r>
    <x v="132"/>
    <x v="2"/>
    <n v="2588258.4881925439"/>
    <n v="10894783.323290156"/>
    <n v="1761400.8929832722"/>
    <n v="3329170.133178154"/>
    <n v="1372420.0094740221"/>
    <n v="10918796.208052523"/>
    <n v="5607283.1773292916"/>
    <n v="2235933.364076409"/>
    <n v="6.6866163049613361E-2"/>
    <n v="0.28146043426831585"/>
    <n v="4.5504774675037163E-2"/>
    <n v="8.6007187443031499E-2"/>
    <n v="3.5455678227148964E-2"/>
    <n v="0.28208079327617264"/>
    <n v="0.14486092208760964"/>
    <n v="5.7764046973070936E-2"/>
    <n v="38708045.59657637"/>
    <n v="2.1216448755723271E-3"/>
    <n v="1385755.0515677042"/>
    <n v="40148946.003547296"/>
    <n v="-3.5888872570742386E-2"/>
    <n v="1.0335413429202094"/>
    <n v="3.3541342920209383E-2"/>
  </r>
  <r>
    <x v="132"/>
    <x v="3"/>
    <n v="186369.25861618257"/>
    <n v="2314840.502074671"/>
    <n v="2821072.3907829598"/>
    <n v="2857821.3887468074"/>
    <n v="11894539.70002158"/>
    <n v="517440.55761003599"/>
    <n v="23189959.205738477"/>
    <n v="6413032.3843844794"/>
    <n v="3.712899267023105E-3"/>
    <n v="4.6116884658155485E-2"/>
    <n v="5.6202174595374361E-2"/>
    <n v="5.6934298168848485E-2"/>
    <n v="0.23696626826605097"/>
    <n v="1.0308592100132494E-2"/>
    <n v="0.46199670040328106"/>
    <n v="0.12776218254113422"/>
    <n v="50195075.387975186"/>
    <n v="4.7239337834823125E-3"/>
    <n v="399732.66727202205"/>
    <n v="50198713.661443643"/>
    <n v="-7.2477424282121159E-5"/>
    <n v="1.11232781819696"/>
    <n v="0.11232781819696003"/>
  </r>
  <r>
    <x v="132"/>
    <x v="4"/>
    <n v="933773.96252705145"/>
    <n v="5290265.1400294229"/>
    <n v="15390045.717744013"/>
    <n v="9125258.4141660351"/>
    <n v="14175163.056915263"/>
    <n v="2231316.2597651226"/>
    <n v="3395635.8049777779"/>
    <n v="941940.18281937996"/>
    <n v="1.8137379990963653E-2"/>
    <n v="0.10275671945059452"/>
    <n v="0.29893220250606373"/>
    <n v="0.17724662071916894"/>
    <n v="0.27533464105312727"/>
    <n v="4.3340500493130173E-2"/>
    <n v="6.5955937279649199E-2"/>
    <n v="1.8295998507302492E-2"/>
    <n v="51483398.538944066"/>
    <n v="6.1218370214322325E-3"/>
    <n v="1948948.1566796703"/>
    <n v="52065242.941301323"/>
    <n v="-1.1175294101925788E-2"/>
    <n v="1.0319651514178521"/>
    <n v="3.1965151417852056E-2"/>
  </r>
  <r>
    <x v="133"/>
    <x v="0"/>
    <n v="1627104.2734447112"/>
    <n v="12192966.924249474"/>
    <n v="1992597.8183783283"/>
    <n v="472283.0536029411"/>
    <n v="12224374.076556824"/>
    <n v="11928152.819909429"/>
    <n v="3303471.8066426413"/>
    <n v="1151545.5399358813"/>
    <n v="3.6244459700131966E-2"/>
    <n v="0.27160367379246436"/>
    <n v="4.4385988350880104E-2"/>
    <n v="1.0520311686679813E-2"/>
    <n v="0.27230328185365499"/>
    <n v="0.26570482373753856"/>
    <n v="7.3586280068515739E-2"/>
    <n v="2.5651180810134462E-2"/>
    <n v="44892496.312720232"/>
    <n v="-1.1494951123910402E-3"/>
    <n v="1654414.8944172272"/>
    <n v="45787827.726313539"/>
    <n v="-1.9553917668795072E-2"/>
    <n v="1.0579778614028443"/>
    <n v="5.7977861402844333E-2"/>
  </r>
  <r>
    <x v="133"/>
    <x v="1"/>
    <n v="195737.47981727534"/>
    <n v="3153107.4481925382"/>
    <n v="10696310.066574397"/>
    <n v="6499358.9222329231"/>
    <n v="9343166.8180641755"/>
    <n v="1349069.8433369214"/>
    <n v="15344222.383674622"/>
    <n v="4667179.2750058454"/>
    <n v="3.8194056033954769E-3"/>
    <n v="6.152626603232534E-2"/>
    <n v="0.2087160141331505"/>
    <n v="0.12682133186361755"/>
    <n v="0.18231226708183812"/>
    <n v="2.6324263109052941E-2"/>
    <n v="0.29941025605654464"/>
    <n v="9.10701961200754E-2"/>
    <n v="51248152.236898698"/>
    <n v="3.4244200113543494E-4"/>
    <n v="1420436.251953979"/>
    <n v="51360464.08904472"/>
    <n v="-2.1867374864702272E-3"/>
    <n v="1.0551060128483127"/>
    <n v="5.5106012848312735E-2"/>
  </r>
  <r>
    <x v="133"/>
    <x v="2"/>
    <n v="2579877.0141186086"/>
    <n v="10888526.265728081"/>
    <n v="1760700.0526414169"/>
    <n v="3315438.4212657386"/>
    <n v="1366942.8856506173"/>
    <n v="10912490.474557908"/>
    <n v="5640030.9370391564"/>
    <n v="2236072.5626327265"/>
    <n v="6.6663353319641669E-2"/>
    <n v="0.28135669631151583"/>
    <n v="4.5496032972426895E-2"/>
    <n v="8.5670069416801942E-2"/>
    <n v="3.5321449842456804E-2"/>
    <n v="0.28197592525595999"/>
    <n v="0.14573693747102989"/>
    <n v="5.7779535410166991E-2"/>
    <n v="38700078.613634251"/>
    <n v="-2.0582240253493709E-4"/>
    <n v="1396140.0867168319"/>
    <n v="40148946.003547296"/>
    <n v="-3.6087308239300543E-2"/>
    <n v="1.0333286169578904"/>
    <n v="3.3328616957890356E-2"/>
  </r>
  <r>
    <x v="133"/>
    <x v="3"/>
    <n v="185765.74505044101"/>
    <n v="2313511.050185753"/>
    <n v="2819949.9198300778"/>
    <n v="2846033.8325578575"/>
    <n v="11847070.363878347"/>
    <n v="517141.72958967346"/>
    <n v="23325393.637661144"/>
    <n v="6413431.629220603"/>
    <n v="3.6954850826762045E-3"/>
    <n v="4.6023262104897489E-2"/>
    <n v="5.6097978988517892E-2"/>
    <n v="5.661687288016172E-2"/>
    <n v="0.23567677556074729"/>
    <n v="1.0287631591115419E-2"/>
    <n v="0.46401797173166492"/>
    <n v="0.12758402206021902"/>
    <n v="50268297.9079739"/>
    <n v="1.4587590402594681E-3"/>
    <n v="458627.31003518827"/>
    <n v="50268297.9079739"/>
    <n v="0"/>
    <n v="1.113950436457487"/>
    <n v="0.11395043645748704"/>
  </r>
  <r>
    <x v="133"/>
    <x v="4"/>
    <n v="930750.15238848166"/>
    <n v="5287226.8516562115"/>
    <n v="15383922.202679979"/>
    <n v="9087619.7791137453"/>
    <n v="14118592.092674198"/>
    <n v="2230027.6483277273"/>
    <n v="3415467.0604872582"/>
    <n v="941998.82352651923"/>
    <n v="1.8109528225919901E-2"/>
    <n v="0.10287313266745021"/>
    <n v="0.29932369351738464"/>
    <n v="0.17681706145732454"/>
    <n v="0.27470427091137917"/>
    <n v="4.3389462293761456E-2"/>
    <n v="6.6454458243029479E-2"/>
    <n v="1.8328392683750638E-2"/>
    <n v="51395604.610854119"/>
    <n v="-1.7052861812053013E-3"/>
    <n v="2076402.9832714489"/>
    <n v="52065242.941301323"/>
    <n v="-1.2861523208528168E-2"/>
    <n v="1.0302053555056536"/>
    <n v="3.0205355505653619E-2"/>
  </r>
  <r>
    <x v="134"/>
    <x v="0"/>
    <n v="1620591.3148171913"/>
    <n v="12042888.216211345"/>
    <n v="2007135.5169580621"/>
    <n v="473631.58024885104"/>
    <n v="12196506.986767324"/>
    <n v="11786671.722238192"/>
    <n v="3301933.6206858912"/>
    <n v="1151624.6726259368"/>
    <n v="3.6351627596358092E-2"/>
    <n v="0.27013509428172339"/>
    <n v="4.5022234897089779E-2"/>
    <n v="1.0624072007335792E-2"/>
    <n v="0.27358093055642368"/>
    <n v="0.26438787936837727"/>
    <n v="7.4065966064126257E-2"/>
    <n v="2.5832195228565821E-2"/>
    <n v="44580983.630552791"/>
    <n v="-6.9390813109934798E-3"/>
    <n v="374264.50662437122"/>
    <n v="45787827.726313539"/>
    <n v="-2.6357312755136308E-2"/>
    <n v="1.0506364669973389"/>
    <n v="5.0636466997338925E-2"/>
  </r>
  <r>
    <x v="134"/>
    <x v="1"/>
    <n v="194953.98356032924"/>
    <n v="3114297.0179609098"/>
    <n v="10774348.760699729"/>
    <n v="6517916.7735492066"/>
    <n v="9321867.8241846766"/>
    <n v="1333068.3814884538"/>
    <n v="15337077.698092517"/>
    <n v="4667499.9974073442"/>
    <n v="3.8031616200174629E-3"/>
    <n v="6.0753695183553627E-2"/>
    <n v="0.21018595741951362"/>
    <n v="0.12715149730684749"/>
    <n v="0.18185096446025648"/>
    <n v="2.6005493259217211E-2"/>
    <n v="0.29919565735142306"/>
    <n v="9.1053573399171014E-2"/>
    <n v="51261030.436943166"/>
    <n v="2.5129101211176418E-4"/>
    <n v="1498706.7741089463"/>
    <n v="51360464.08904472"/>
    <n v="-1.9359959818346609E-3"/>
    <n v="1.0553711515061666"/>
    <n v="5.537115150616656E-2"/>
  </r>
  <r>
    <x v="134"/>
    <x v="2"/>
    <n v="2569550.3051723703"/>
    <n v="10754503.433996312"/>
    <n v="1773545.8594663255"/>
    <n v="3324905.1108279456"/>
    <n v="1363826.757177046"/>
    <n v="10783056.256705634"/>
    <n v="5637404.7858591937"/>
    <n v="2236226.2225887631"/>
    <n v="6.6840492498765988E-2"/>
    <n v="0.2797517934017496"/>
    <n v="4.6134406661450515E-2"/>
    <n v="8.6489178543050868E-2"/>
    <n v="3.5476578119218248E-2"/>
    <n v="0.28049452442681627"/>
    <n v="0.14664313500429874"/>
    <n v="5.8169891344649609E-2"/>
    <n v="38443018.731793597"/>
    <n v="-6.6423607147425819E-3"/>
    <n v="317526.76901847019"/>
    <n v="40148946.003547296"/>
    <n v="-4.2489964035493585E-2"/>
    <n v="1.0264648755471899"/>
    <n v="2.6464875547189903E-2"/>
  </r>
  <r>
    <x v="134"/>
    <x v="3"/>
    <n v="185022.16356542497"/>
    <n v="2285034.9006479993"/>
    <n v="2840523.8568113986"/>
    <n v="2854160.2144576241"/>
    <n v="11820063.388183301"/>
    <n v="511007.85616781161"/>
    <n v="23314532.702551309"/>
    <n v="6413872.3517797263"/>
    <n v="3.683923274821704E-3"/>
    <n v="4.5496675058069168E-2"/>
    <n v="5.655685647137941E-2"/>
    <n v="5.6828366080545555E-2"/>
    <n v="0.23534589471060235"/>
    <n v="1.0174530978758523E-2"/>
    <n v="0.464208979126707"/>
    <n v="0.1277047742991162"/>
    <n v="50224217.434164599"/>
    <n v="-8.7690404576657658E-4"/>
    <n v="457498.07073983876"/>
    <n v="50268297.9079739"/>
    <n v="-8.7690404576657658E-4"/>
    <n v="1.112973608812974"/>
    <n v="0.11297360881297402"/>
  </r>
  <r>
    <x v="134"/>
    <x v="4"/>
    <n v="927024.55389181583"/>
    <n v="5222148.3371379003"/>
    <n v="15496161.020716349"/>
    <n v="9113567.9839594271"/>
    <n v="14086406.880483873"/>
    <n v="2203577.0516355056"/>
    <n v="3413876.7265066206"/>
    <n v="942063.55644271721"/>
    <n v="1.8033803905768215E-2"/>
    <n v="0.10158867818917421"/>
    <n v="0.30145342749186788"/>
    <n v="0.17729012377787748"/>
    <n v="0.27402887911980367"/>
    <n v="4.2867123932817788E-2"/>
    <n v="6.6411599548064387E-2"/>
    <n v="1.8326364034626414E-2"/>
    <n v="51404826.110774204"/>
    <n v="1.7942195621408461E-4"/>
    <n v="2149107.9475009954"/>
    <n v="52065242.941301323"/>
    <n v="-1.2684408891968051E-2"/>
    <n v="1.0303901969658407"/>
    <n v="3.0390196965840666E-2"/>
  </r>
  <r>
    <x v="135"/>
    <x v="0"/>
    <n v="1596620.8806652497"/>
    <n v="11967173.167152826"/>
    <n v="1981737.9836874078"/>
    <n v="472132.7766621522"/>
    <n v="11931775.532935355"/>
    <n v="11685273.280398868"/>
    <n v="3346619.7816191618"/>
    <n v="1151671.3008857036"/>
    <n v="3.6177479674759067E-2"/>
    <n v="0.27116153199662735"/>
    <n v="4.4903762999565049E-2"/>
    <n v="1.0697952242968139E-2"/>
    <n v="0.27035946482592643"/>
    <n v="0.26477402476378387"/>
    <n v="7.5830318014022055E-2"/>
    <n v="2.6095465482347865E-2"/>
    <n v="44133004.704006732"/>
    <n v="-1.0048655055673672E-2"/>
    <n v="130785.86358005826"/>
    <n v="45787827.726313539"/>
    <n v="-3.6141112266739106E-2"/>
    <n v="1.0400789835515709"/>
    <n v="4.0078983551570913E-2"/>
  </r>
  <r>
    <x v="135"/>
    <x v="1"/>
    <n v="192070.38694786761"/>
    <n v="3094717.0677642208"/>
    <n v="10638014.228822067"/>
    <n v="6497290.8747591237"/>
    <n v="9119531.8911012691"/>
    <n v="1321600.2537647327"/>
    <n v="15544639.448567886"/>
    <n v="4667688.9803351276"/>
    <n v="3.7605150638554091E-3"/>
    <n v="6.0590965305112578E-2"/>
    <n v="0.20827996128237977"/>
    <n v="0.12720940795216756"/>
    <n v="0.17854984100752794"/>
    <n v="2.5875397772933916E-2"/>
    <n v="0.30434598345661096"/>
    <n v="9.1387928159411755E-2"/>
    <n v="51075553.132062301"/>
    <n v="-3.6182906059413471E-3"/>
    <n v="240768.38738023958"/>
    <n v="51360464.08904472"/>
    <n v="-5.5472815917017955E-3"/>
    <n v="1.0515525119828903"/>
    <n v="5.1552511982890348E-2"/>
  </r>
  <r>
    <x v="135"/>
    <x v="2"/>
    <n v="2531543.6616546097"/>
    <n v="10686888.610999873"/>
    <n v="1751104.0813241631"/>
    <n v="3314383.473518787"/>
    <n v="1334224.1963295722"/>
    <n v="10690291.723301958"/>
    <n v="5713697.6513270847"/>
    <n v="2236316.7654016106"/>
    <n v="6.6169529889794937E-2"/>
    <n v="0.27933407038781877"/>
    <n v="4.5770387295468964E-2"/>
    <n v="8.6631409775450044E-2"/>
    <n v="3.4873974000912335E-2"/>
    <n v="0.27942302099317551"/>
    <n v="0.14934472324037718"/>
    <n v="5.84528844170022E-2"/>
    <n v="38258450.163857661"/>
    <n v="-4.8010945556492442E-3"/>
    <n v="96261.092643937547"/>
    <n v="40148946.003547296"/>
    <n v="-4.7087060256142288E-2"/>
    <n v="1.021536720621635"/>
    <n v="2.153672062163503E-2"/>
  </r>
  <r>
    <x v="135"/>
    <x v="3"/>
    <n v="182285.47014503903"/>
    <n v="2270668.6185322111"/>
    <n v="2804580.9428676553"/>
    <n v="2845128.245845661"/>
    <n v="11563502.836171582"/>
    <n v="506611.75507972337"/>
    <n v="23630055.992875297"/>
    <n v="6414132.0437724721"/>
    <n v="3.6299578610311431E-3"/>
    <n v="4.5217160726411555E-2"/>
    <n v="5.5849271104055943E-2"/>
    <n v="5.6656713414578626E-2"/>
    <n v="0.23027083830553632"/>
    <n v="1.0088458072819549E-2"/>
    <n v="0.47055921374146992"/>
    <n v="0.1277283867740969"/>
    <n v="50216965.905289643"/>
    <n v="-1.4438311327521613E-4"/>
    <n v="205990.30484840777"/>
    <n v="50268297.9079739"/>
    <n v="-1.0211605489056214E-3"/>
    <n v="1.1128129142183405"/>
    <n v="0.1128129142183405"/>
  </r>
  <r>
    <x v="135"/>
    <x v="4"/>
    <n v="913312.78040325828"/>
    <n v="5189316.0787594644"/>
    <n v="15300078.463377355"/>
    <n v="9084728.1663636398"/>
    <n v="13780654.177944934"/>
    <n v="2184620.1073195655"/>
    <n v="3460077.8505544546"/>
    <n v="942101.69975908648"/>
    <n v="1.7959193157924852E-2"/>
    <n v="0.10204163547872094"/>
    <n v="0.30085757075892078"/>
    <n v="0.17864021113875897"/>
    <n v="0.27097992663039522"/>
    <n v="4.2957916855948797E-2"/>
    <n v="6.803825347996105E-2"/>
    <n v="1.8525292499369472E-2"/>
    <n v="50854889.324481755"/>
    <n v="-1.0698154782342208E-2"/>
    <n v="244896.11253563114"/>
    <n v="52065242.941301323"/>
    <n v="-2.3246863904661467E-2"/>
    <n v="1.019366923152492"/>
    <n v="1.9366923152491999E-2"/>
  </r>
  <r>
    <x v="136"/>
    <x v="0"/>
    <n v="1550070.4230362277"/>
    <n v="12175667.378102846"/>
    <n v="1995447.645961001"/>
    <n v="467205.05290281324"/>
    <n v="11793628.34920771"/>
    <n v="11694830.252072008"/>
    <n v="3332371.2777686273"/>
    <n v="1151662.5522324757"/>
    <n v="3.5100530608688375E-2"/>
    <n v="0.27571159292826469"/>
    <n v="4.5185863902812047E-2"/>
    <n v="1.0579613039662388E-2"/>
    <n v="0.26706051977174278"/>
    <n v="0.26482328875239391"/>
    <n v="7.5459797372121051E-2"/>
    <n v="2.6078793624314846E-2"/>
    <n v="44160882.931283705"/>
    <n v="6.316865906581345E-4"/>
    <n v="300158.18358207843"/>
    <n v="45787827.726313539"/>
    <n v="-3.5532255532071344E-2"/>
    <n v="1.0407359874987059"/>
    <n v="4.0735987498705883E-2"/>
  </r>
  <r>
    <x v="136"/>
    <x v="1"/>
    <n v="186470.45742315715"/>
    <n v="3148633.776760133"/>
    <n v="10711608.005365353"/>
    <n v="6429477.6319649303"/>
    <n v="9013945.1203652173"/>
    <n v="1322681.1438633522"/>
    <n v="15478456.891393455"/>
    <n v="4667653.5223079678"/>
    <n v="3.6592304832448099E-3"/>
    <n v="6.1787678625944559E-2"/>
    <n v="0.2102008172203603"/>
    <n v="0.12616980119717877"/>
    <n v="0.17688647957722028"/>
    <n v="2.5955828221381459E-2"/>
    <n v="0.30374377836187894"/>
    <n v="9.1596386312790865E-2"/>
    <n v="50958926.549443565"/>
    <n v="-2.2834130120369515E-3"/>
    <n v="120292.93619480764"/>
    <n v="51360464.08904472"/>
    <n v="-7.8180278687708226E-3"/>
    <n v="1.0491513832941886"/>
    <n v="4.9151383294188555E-2"/>
  </r>
  <r>
    <x v="136"/>
    <x v="2"/>
    <n v="2457734.9589218916"/>
    <n v="10873077.477605144"/>
    <n v="1763218.2183889407"/>
    <n v="3279790.7339392896"/>
    <n v="1318776.4270788489"/>
    <n v="10699034.934755009"/>
    <n v="5689371.1223820085"/>
    <n v="2236299.7772558839"/>
    <n v="6.4141646848392367E-2"/>
    <n v="0.28376415983832798"/>
    <n v="4.6016239411822299E-2"/>
    <n v="8.5595551395519401E-2"/>
    <n v="3.4417255428869246E-2"/>
    <n v="0.27922202022332793"/>
    <n v="0.14848046653547484"/>
    <n v="5.8362660318265848E-2"/>
    <n v="38317303.650327019"/>
    <n v="1.5383133978844874E-3"/>
    <n v="173030.48377062165"/>
    <n v="40148946.003547296"/>
    <n v="-4.5621181513916823E-2"/>
    <n v="1.0231081642453983"/>
    <n v="2.3108164245398299E-2"/>
  </r>
  <r>
    <x v="136"/>
    <x v="3"/>
    <n v="176970.82585024726"/>
    <n v="2310228.6094621732"/>
    <n v="2823983.032277138"/>
    <n v="2815433.1965958765"/>
    <n v="11429619.547265062"/>
    <n v="507026.09491383738"/>
    <n v="23529449.122130055"/>
    <n v="6414083.3189175883"/>
    <n v="3.5389356643047345E-3"/>
    <n v="4.619829499830181E-2"/>
    <n v="5.6471987517161877E-2"/>
    <n v="5.6301014034549748E-2"/>
    <n v="0.22856133518571331"/>
    <n v="1.0139144242577593E-2"/>
    <n v="0.47052504987580379"/>
    <n v="0.12826423848158708"/>
    <n v="50006793.747411981"/>
    <n v="-4.1852818880784397E-3"/>
    <n v="109444.08295421679"/>
    <n v="50268297.9079739"/>
    <n v="-5.2021685922339061E-3"/>
    <n v="1.1081554784836427"/>
    <n v="0.10815547848364271"/>
  </r>
  <r>
    <x v="136"/>
    <x v="4"/>
    <n v="886684.58807466272"/>
    <n v="5279725.2627914054"/>
    <n v="15405924.397713277"/>
    <n v="8989909.435181668"/>
    <n v="13621100.508891009"/>
    <n v="2186406.8308288269"/>
    <n v="3445346.2898173928"/>
    <n v="942094.54309809266"/>
    <n v="1.746914192146988E-2"/>
    <n v="0.1040192546059079"/>
    <n v="0.30352200021821835"/>
    <n v="0.17711597325195158"/>
    <n v="0.26835803973214689"/>
    <n v="4.3075803661768171E-2"/>
    <n v="6.7878977614937067E-2"/>
    <n v="1.8560808993600214E-2"/>
    <n v="50757191.856396332"/>
    <n v="-1.9211027569455577E-3"/>
    <n v="228667.14081865695"/>
    <n v="52065242.941301323"/>
    <n v="-2.5123307047269443E-2"/>
    <n v="1.0174086145460846"/>
    <n v="1.7408614546084555E-2"/>
  </r>
  <r>
    <x v="137"/>
    <x v="0"/>
    <n v="1564222.3589639342"/>
    <n v="12166068.736331986"/>
    <n v="1985319.553593995"/>
    <n v="461222.22186816344"/>
    <n v="11731785.898641413"/>
    <n v="11762390.922599329"/>
    <n v="3361102.451027716"/>
    <n v="1151387.4284211285"/>
    <n v="3.5402862474360641E-2"/>
    <n v="0.27535321679666047"/>
    <n v="4.4933506237630649E-2"/>
    <n v="1.043878883161657E-2"/>
    <n v="0.26552414390965867"/>
    <n v="0.26621682385250534"/>
    <n v="7.6071440325648915E-2"/>
    <n v="2.6059217571918633E-2"/>
    <n v="44183499.57144767"/>
    <n v="5.1214193790368779E-4"/>
    <n v="346013.4335581233"/>
    <n v="45787827.726313539"/>
    <n v="-3.5038311152373942E-2"/>
    <n v="1.0412689920441895"/>
    <n v="4.1268992044189545E-2"/>
  </r>
  <r>
    <x v="137"/>
    <x v="1"/>
    <n v="188172.90779356912"/>
    <n v="3146151.5631161314"/>
    <n v="10657240.176924907"/>
    <n v="6347144.4506902229"/>
    <n v="8966678.5422598515"/>
    <n v="1330322.2316814007"/>
    <n v="15611909.676110692"/>
    <n v="4666538.4538144972"/>
    <n v="3.6958856863493895E-3"/>
    <n v="6.1793255286051611E-2"/>
    <n v="0.20931781247220804"/>
    <n v="0.12466364366454058"/>
    <n v="0.17611365667362536"/>
    <n v="2.6128728901279676E-2"/>
    <n v="0.30663199174142197"/>
    <n v="9.1655025574523402E-2"/>
    <n v="50914158.002391271"/>
    <n v="-8.7852217626399067E-4"/>
    <n v="118653.24995624158"/>
    <n v="51360464.08904472"/>
    <n v="-8.6896817341774475E-3"/>
    <n v="1.0482296805377067"/>
    <n v="4.8229680537706709E-2"/>
  </r>
  <r>
    <x v="137"/>
    <x v="2"/>
    <n v="2480173.7508303379"/>
    <n v="10864505.727703201"/>
    <n v="1754268.8295061116"/>
    <n v="3237791.1158524305"/>
    <n v="1311861.1365859872"/>
    <n v="10760842.926714465"/>
    <n v="5738423.9720878396"/>
    <n v="2235765.5414965977"/>
    <n v="6.4615398724246181E-2"/>
    <n v="0.28305047954901191"/>
    <n v="4.5703564054778281E-2"/>
    <n v="8.4353430426632375E-2"/>
    <n v="3.4177617750759344E-2"/>
    <n v="0.28034977633557101"/>
    <n v="0.14950184553847942"/>
    <n v="5.8247887620521507E-2"/>
    <n v="38383633.000776969"/>
    <n v="1.7310547489262965E-3"/>
    <n v="188264.04302899342"/>
    <n v="40148946.003547296"/>
    <n v="-4.3969099527901817E-2"/>
    <n v="1.0248792204917805"/>
    <n v="2.4879220491780485E-2"/>
  </r>
  <r>
    <x v="137"/>
    <x v="3"/>
    <n v="178586.54585321352"/>
    <n v="2308407.349391378"/>
    <n v="2809649.6264112149"/>
    <n v="2779379.9454593118"/>
    <n v="11369685.855875609"/>
    <n v="509955.16889002087"/>
    <n v="23732316.276798218"/>
    <n v="6412551.0410419405"/>
    <n v="3.5645638759180345E-3"/>
    <n v="4.6075505907972866E-2"/>
    <n v="5.6080235576782128E-2"/>
    <n v="5.5476056741578031E-2"/>
    <n v="0.22693742850988205"/>
    <n v="1.017863784014914E-2"/>
    <n v="0.47369389943668194"/>
    <n v="0.12799367211103588"/>
    <n v="50100531.809720904"/>
    <n v="1.8745065476983049E-3"/>
    <n v="90906.641353343322"/>
    <n v="50268297.9079739"/>
    <n v="-3.3374135436239744E-3"/>
    <n v="1.1102327231839282"/>
    <n v="0.11023272318392818"/>
  </r>
  <r>
    <x v="137"/>
    <x v="4"/>
    <n v="894779.89993406727"/>
    <n v="5275563.0111568673"/>
    <n v="15327730.101002473"/>
    <n v="8874788.4431604538"/>
    <n v="13549675.311323524"/>
    <n v="2199037.6350690285"/>
    <n v="3475051.5155978124"/>
    <n v="941869.48356060579"/>
    <n v="1.7704917664007419E-2"/>
    <n v="0.10438702160240515"/>
    <n v="0.30328821583316029"/>
    <n v="0.17560452428940182"/>
    <n v="0.26810602895605284"/>
    <n v="4.3512131052362284E-2"/>
    <n v="6.8760486200435469E-2"/>
    <n v="1.8636674402174751E-2"/>
    <n v="50538495.400804833"/>
    <n v="-4.3086791761498926E-3"/>
    <n v="307747.66757084854"/>
    <n v="52065242.941301323"/>
    <n v="-2.9323737953508743E-2"/>
    <n v="1.0130249272349543"/>
    <n v="1.3024927234954298E-2"/>
  </r>
  <r>
    <x v="138"/>
    <x v="0"/>
    <n v="1567925.3820979793"/>
    <n v="12095596.642205814"/>
    <n v="1960771.7276218976"/>
    <n v="463958.98506536486"/>
    <n v="11842780.297651265"/>
    <n v="11769856.350290341"/>
    <n v="3323679.826795198"/>
    <n v="1151617.2192235019"/>
    <n v="3.5492547201843493E-2"/>
    <n v="0.27380354936503121"/>
    <n v="4.4385264687494916E-2"/>
    <n v="1.0502468016123256E-2"/>
    <n v="0.2680806392412769"/>
    <n v="0.2664298868053484"/>
    <n v="7.5236911452060351E-2"/>
    <n v="2.6068733230821369E-2"/>
    <n v="44176186.430951364"/>
    <n v="-1.6551745713307034E-4"/>
    <n v="300053.58900664281"/>
    <n v="45787827.726313539"/>
    <n v="-3.5198029157342832E-2"/>
    <n v="1.0410966438484348"/>
    <n v="4.1096643848434811E-2"/>
  </r>
  <r>
    <x v="138"/>
    <x v="1"/>
    <n v="188618.37427521538"/>
    <n v="3127927.4437316167"/>
    <n v="10525466.893005747"/>
    <n v="6384806.6241857046"/>
    <n v="9051512.2670236062"/>
    <n v="1331166.5688992091"/>
    <n v="15438086.164964085"/>
    <n v="4667469.7889925083"/>
    <n v="3.7191791969703714E-3"/>
    <n v="6.1676508044677648E-2"/>
    <n v="0.20754127299257066"/>
    <n v="0.12589568786496733"/>
    <n v="0.17847781932165568"/>
    <n v="2.624795717690008E-2"/>
    <n v="0.3044083543101303"/>
    <n v="9.2033221092127901E-2"/>
    <n v="50715054.125077695"/>
    <n v="-3.9105797900895346E-3"/>
    <n v="143220.58396404234"/>
    <n v="51360464.08904472"/>
    <n v="-1.2566279830494997E-2"/>
    <n v="1.0441304947336238"/>
    <n v="4.4130494733623848E-2"/>
  </r>
  <r>
    <x v="138"/>
    <x v="2"/>
    <n v="2486045.1288496749"/>
    <n v="10801572.952386014"/>
    <n v="1732577.8700547558"/>
    <n v="3257003.2594698807"/>
    <n v="1324272.6517378793"/>
    <n v="10767672.685671836"/>
    <n v="5674532.1725597847"/>
    <n v="2236211.7495626383"/>
    <n v="6.4943896865817627E-2"/>
    <n v="0.2821735742717405"/>
    <n v="4.5260786781010143E-2"/>
    <n v="8.5083927608553891E-2"/>
    <n v="3.4594475184158278E-2"/>
    <n v="0.28128798478679501"/>
    <n v="0.14823794946433996"/>
    <n v="5.8417405037584566E-2"/>
    <n v="38279888.470292464"/>
    <n v="-2.7028324932766262E-3"/>
    <n v="152931.42649198108"/>
    <n v="40148946.003547296"/>
    <n v="-4.655309091027432E-2"/>
    <n v="1.0221091436329512"/>
    <n v="2.2109143632951245E-2"/>
  </r>
  <r>
    <x v="138"/>
    <x v="3"/>
    <n v="179009.31829789438"/>
    <n v="2295035.8730719942"/>
    <n v="2774909.2291049701"/>
    <n v="2795872.0058699376"/>
    <n v="11477254.427225847"/>
    <n v="510278.83041972673"/>
    <n v="23468079.893904764"/>
    <n v="6413830.8407102423"/>
    <n v="3.5863354667239459E-3"/>
    <n v="4.5979553619129469E-2"/>
    <n v="5.5593504739891615E-2"/>
    <n v="5.6013480361876339E-2"/>
    <n v="0.22993934061285484"/>
    <n v="1.0223105058739313E-2"/>
    <n v="0.4701677435548996"/>
    <n v="0.12849693658588482"/>
    <n v="49914270.41860538"/>
    <n v="-3.7177527740211323E-3"/>
    <n v="95968.284176493005"/>
    <n v="50268297.9079739"/>
    <n v="-7.0427586391852435E-3"/>
    <n v="1.1061051523975021"/>
    <n v="0.10610515239750207"/>
  </r>
  <r>
    <x v="138"/>
    <x v="4"/>
    <n v="896898.13501129055"/>
    <n v="5245004.2512856079"/>
    <n v="15138207.739030292"/>
    <n v="8927448.9465850536"/>
    <n v="13677868.757824549"/>
    <n v="2200433.3340015369"/>
    <n v="3436360.1787666203"/>
    <n v="942057.45933575835"/>
    <n v="1.7772930799886431E-2"/>
    <n v="0.10393498878446855"/>
    <n v="0.29997867993861271"/>
    <n v="0.17690630201296806"/>
    <n v="0.27104060699120985"/>
    <n v="4.360378046106695E-2"/>
    <n v="6.8094903174188981E-2"/>
    <n v="1.8667807837598509E-2"/>
    <n v="50464278.801840708"/>
    <n v="-1.468516194942816E-3"/>
    <n v="350116.1318921916"/>
    <n v="52065242.941301323"/>
    <n v="-3.0749191764370572E-2"/>
    <n v="1.0115372837234291"/>
    <n v="1.1537283723429104E-2"/>
  </r>
  <r>
    <x v="139"/>
    <x v="0"/>
    <n v="1552948.4534161538"/>
    <n v="12007687.173617618"/>
    <n v="1968488.2822670392"/>
    <n v="472127.102020455"/>
    <n v="11896833.362515958"/>
    <n v="11481285.181906231"/>
    <n v="3394713.7688408825"/>
    <n v="1151687.9763362186"/>
    <n v="3.5353925666493841E-2"/>
    <n v="0.27336314919451338"/>
    <n v="4.4813971934188561E-2"/>
    <n v="1.074829395222391E-2"/>
    <n v="0.27083948693842597"/>
    <n v="0.26137925053727212"/>
    <n v="7.7282963242349248E-2"/>
    <n v="2.6218958534533068E-2"/>
    <n v="43925771.300920554"/>
    <n v="-5.6685547183258295E-3"/>
    <n v="167930.32441793039"/>
    <n v="45787827.726313539"/>
    <n v="-4.0667061921413034E-2"/>
    <n v="1.0351951305557145"/>
    <n v="3.5195130555714549E-2"/>
  </r>
  <r>
    <x v="139"/>
    <x v="1"/>
    <n v="186816.67888087087"/>
    <n v="3105194.0104422327"/>
    <n v="10566889.532521268"/>
    <n v="6497212.7827486992"/>
    <n v="9092825.3681194726"/>
    <n v="1298529.2723453189"/>
    <n v="15768030.135227835"/>
    <n v="4667756.5654321518"/>
    <n v="3.6499570273319385E-3"/>
    <n v="6.0668162861786112E-2"/>
    <n v="0.20645208413570376"/>
    <n v="0.12694020467833492"/>
    <n v="0.1776523490808514"/>
    <n v="2.5370197517617554E-2"/>
    <n v="0.3080700970814107"/>
    <n v="9.1196947616963522E-2"/>
    <n v="51183254.345717855"/>
    <n v="9.2319771459859964E-3"/>
    <n v="180533.56765573795"/>
    <n v="51360464.08904472"/>
    <n v="-3.4503142927141948E-3"/>
    <n v="1.0537698835984317"/>
    <n v="5.3769883598431711E-2"/>
  </r>
  <r>
    <x v="139"/>
    <x v="2"/>
    <n v="2462298.2586097396"/>
    <n v="10723068.30592256"/>
    <n v="1739396.3750458776"/>
    <n v="3314343.6373972781"/>
    <n v="1330316.9245981234"/>
    <n v="10503672.871637968"/>
    <n v="5795808.7125659408"/>
    <n v="2236349.1458121743"/>
    <n v="6.461833960337332E-2"/>
    <n v="0.28140655461191022"/>
    <n v="4.5647153132071197E-2"/>
    <n v="8.6978651743245719E-2"/>
    <n v="3.4911640177308571E-2"/>
    <n v="0.27564893827503478"/>
    <n v="0.15209998803160202"/>
    <n v="5.8688734425454026E-2"/>
    <n v="38105254.231589667"/>
    <n v="-4.5620362462216483E-3"/>
    <n v="68165.817764922729"/>
    <n v="40148946.003547296"/>
    <n v="-5.090275026838964E-2"/>
    <n v="1.0174462446721031"/>
    <n v="1.7446244672103095E-2"/>
  </r>
  <r>
    <x v="139"/>
    <x v="3"/>
    <n v="177299.40925238712"/>
    <n v="2278355.804286581"/>
    <n v="2785829.7959410022"/>
    <n v="2845094.0497801136"/>
    <n v="11529639.151288191"/>
    <n v="497767.9081184307"/>
    <n v="23969641.510540538"/>
    <n v="6414224.9162278427"/>
    <n v="3.5110286936036192E-3"/>
    <n v="4.5117875106404706E-2"/>
    <n v="5.5167292380096204E-2"/>
    <n v="5.6340891867040499E-2"/>
    <n v="0.22831939518446812"/>
    <n v="9.8572094262932789E-3"/>
    <n v="0.4746665511958954"/>
    <n v="0.12701975614619829"/>
    <n v="50497852.545435078"/>
    <n v="1.1691689008684185E-2"/>
    <n v="120014.23567498641"/>
    <n v="50497852.545435078"/>
    <n v="0"/>
    <n v="1.119037389850237"/>
    <n v="0.11903738985023704"/>
  </r>
  <r>
    <x v="139"/>
    <x v="4"/>
    <n v="888330.90371553041"/>
    <n v="5206884.1361633446"/>
    <n v="15197783.673139365"/>
    <n v="9084618.9755177405"/>
    <n v="13740297.571717523"/>
    <n v="2146483.5151383267"/>
    <n v="3509802.3340003188"/>
    <n v="942115.34077824035"/>
    <n v="1.7515682642061162E-2"/>
    <n v="0.10266684374207645"/>
    <n v="0.29966260834560876"/>
    <n v="0.17912615922024872"/>
    <n v="0.27092459652935541"/>
    <n v="4.2323332319437704E-2"/>
    <n v="6.9204598828638456E-2"/>
    <n v="1.8576178372573332E-2"/>
    <n v="50716316.45017039"/>
    <n v="4.9943772964509197E-3"/>
    <n v="332167.39919061365"/>
    <n v="52065242.941301323"/>
    <n v="-2.5908387533151844E-2"/>
    <n v="1.0165892825677709"/>
    <n v="1.6589282567770924E-2"/>
  </r>
  <r>
    <x v="140"/>
    <x v="0"/>
    <n v="1562204.2551503044"/>
    <n v="11943933.127458619"/>
    <n v="1928483.6733175707"/>
    <n v="466575.36866846221"/>
    <n v="11941986.077958474"/>
    <n v="11612792.897213444"/>
    <n v="3429363.5148210367"/>
    <n v="1151860.6287111135"/>
    <n v="3.5474650326351623E-2"/>
    <n v="0.27122372111139575"/>
    <n v="4.3792150575365563E-2"/>
    <n v="1.059502814682182E-2"/>
    <n v="0.27117950736664498"/>
    <n v="0.26370416415320214"/>
    <n v="7.7874241559097279E-2"/>
    <n v="2.615653676112081E-2"/>
    <n v="44037199.543299027"/>
    <n v="2.5367395740217335E-3"/>
    <n v="96611.70553057277"/>
    <n v="45787827.726313539"/>
    <n v="-3.8233484092726547E-2"/>
    <n v="1.0378211510102298"/>
    <n v="3.7821151010229759E-2"/>
  </r>
  <r>
    <x v="140"/>
    <x v="1"/>
    <n v="187930.133829456"/>
    <n v="3088707.1816789596"/>
    <n v="10352143.888684412"/>
    <n v="6420812.1848024763"/>
    <n v="9127335.8755717147"/>
    <n v="1313402.748194067"/>
    <n v="15928973.96613574"/>
    <n v="4668456.3202902479"/>
    <n v="3.6785743859532173E-3"/>
    <n v="6.0458846554884406E-2"/>
    <n v="0.20263451407518665"/>
    <n v="0.12568200085179004"/>
    <n v="0.17865992685526083"/>
    <n v="2.5708754681842201E-2"/>
    <n v="0.31179627467044507"/>
    <n v="9.1381107924637647E-2"/>
    <n v="51087762.299187072"/>
    <n v="-1.8656892327670511E-3"/>
    <n v="158022.38044374506"/>
    <n v="51360464.08904472"/>
    <n v="-5.309566311255667E-3"/>
    <n v="1.0518038764727879"/>
    <n v="5.1803876472787946E-2"/>
  </r>
  <r>
    <x v="140"/>
    <x v="2"/>
    <n v="2476973.9192486368"/>
    <n v="10666134.861383472"/>
    <n v="1704047.4870597648"/>
    <n v="3275370.33543482"/>
    <n v="1335365.9506468533"/>
    <n v="10623982.924023073"/>
    <n v="5854966.3657039683"/>
    <n v="2236684.4024086236"/>
    <n v="6.4887217997422406E-2"/>
    <n v="0.27941183092894084"/>
    <n v="4.4639509488395131E-2"/>
    <n v="8.5802142415015117E-2"/>
    <n v="3.4981467052443316E-2"/>
    <n v="0.27830761181413177"/>
    <n v="0.15337766618642948"/>
    <n v="5.8592554117221834E-2"/>
    <n v="38173526.245909214"/>
    <n v="1.7916693037819515E-3"/>
    <n v="92213.293761146793"/>
    <n v="40148946.003547296"/>
    <n v="-4.9202281859741646E-2"/>
    <n v="1.0192691718769304"/>
    <n v="1.9269171876930447E-2"/>
  </r>
  <r>
    <x v="140"/>
    <x v="3"/>
    <n v="178356.13987085174"/>
    <n v="2266259.0200338857"/>
    <n v="2729214.7616579183"/>
    <n v="2811638.6445340998"/>
    <n v="11573398.234053297"/>
    <n v="503469.38833713188"/>
    <n v="24214298.953297246"/>
    <n v="6415186.4884484867"/>
    <n v="3.5184401375798861E-3"/>
    <n v="4.4706600535386457E-2"/>
    <n v="5.3839350685914153E-2"/>
    <n v="5.546533058218648E-2"/>
    <n v="0.22830898282714013"/>
    <n v="9.9319648050852378E-3"/>
    <n v="0.47767663845119523"/>
    <n v="0.12655269197551247"/>
    <n v="50691821.630232915"/>
    <n v="3.8411353160674416E-3"/>
    <n v="201976.47410009609"/>
    <n v="50691821.630232915"/>
    <n v="0"/>
    <n v="1.1233357638883907"/>
    <n v="0.12333576388839074"/>
  </r>
  <r>
    <x v="140"/>
    <x v="4"/>
    <n v="893625.48686864332"/>
    <n v="5179238.5182552701"/>
    <n v="14888926.66940736"/>
    <n v="8977793.1187925246"/>
    <n v="13792446.889728989"/>
    <n v="2171069.5382662332"/>
    <n v="3545626.7856609924"/>
    <n v="942256.57560429769"/>
    <n v="1.7733836955258209E-2"/>
    <n v="0.10278105625319195"/>
    <n v="0.29546807009643566"/>
    <n v="0.17816268865002569"/>
    <n v="0.27370862620938824"/>
    <n v="4.3084484245244602E-2"/>
    <n v="7.0362325431694892E-2"/>
    <n v="1.8698912158760721E-2"/>
    <n v="50390983.582584314"/>
    <n v="-6.4147574263545169E-3"/>
    <n v="143857.89286502989"/>
    <n v="52065242.941301323"/>
    <n v="-3.2156948938173203E-2"/>
    <n v="1.0100681089178669"/>
    <n v="1.0068108917866914E-2"/>
  </r>
  <r>
    <x v="141"/>
    <x v="0"/>
    <n v="1553236.5262321865"/>
    <n v="12045956.33681356"/>
    <n v="1913799.5181166274"/>
    <n v="480380.75463931641"/>
    <n v="11732261.285144133"/>
    <n v="11344740.043574469"/>
    <n v="3413255.5527049731"/>
    <n v="767819.58490472438"/>
    <n v="3.5911779617108945E-2"/>
    <n v="0.27850988689683909"/>
    <n v="4.4248216781672428E-2"/>
    <n v="1.1106697210344119E-2"/>
    <n v="0.27125706520981807"/>
    <n v="0.26229733680453982"/>
    <n v="7.8916558499275868E-2"/>
    <n v="1.7752458980401706E-2"/>
    <n v="43251449.602129988"/>
    <n v="-1.7842868059683485E-2"/>
    <n v="100725.99582750633"/>
    <n v="45787827.726313539"/>
    <n v="-5.5394157140281501E-2"/>
    <n v="1.0193034451432055"/>
    <n v="1.9303445143205478E-2"/>
  </r>
  <r>
    <x v="141"/>
    <x v="1"/>
    <n v="186851.33348041584"/>
    <n v="3115090.4355091485"/>
    <n v="10273319.012110563"/>
    <n v="6610796.0468107359"/>
    <n v="8967041.883185951"/>
    <n v="1283086.065743356"/>
    <n v="15854154.452810491"/>
    <n v="3111949.5750124264"/>
    <n v="3.7822404184394576E-3"/>
    <n v="6.305558934376973E-2"/>
    <n v="0.20795228846038533"/>
    <n v="0.13381558237007721"/>
    <n v="0.18151065669531391"/>
    <n v="2.5972198794608187E-2"/>
    <n v="0.3209194317999699"/>
    <n v="6.2992012117436338E-2"/>
    <n v="49402288.804663084"/>
    <n v="-3.2991726759400597E-2"/>
    <n v="159729.12085021834"/>
    <n v="51360464.08904472"/>
    <n v="-3.81261213097044E-2"/>
    <n v="1.0171030503757192"/>
    <n v="1.7103050375719242E-2"/>
  </r>
  <r>
    <x v="141"/>
    <x v="2"/>
    <n v="2462755.0163287162"/>
    <n v="10757243.317731846"/>
    <n v="1691072.2681787477"/>
    <n v="3372284.4777462943"/>
    <n v="1311914.2948249087"/>
    <n v="10378754.324408635"/>
    <n v="5827465.1760511398"/>
    <n v="1490953.0255773482"/>
    <n v="6.6038985134752967E-2"/>
    <n v="0.28845639409543034"/>
    <n v="4.5346246638258092E-2"/>
    <n v="9.0428094966600828E-2"/>
    <n v="3.5179093348539595E-2"/>
    <n v="0.27830717956210665"/>
    <n v="0.15626397411961065"/>
    <n v="3.9980032134700715E-2"/>
    <n v="37292441.900847644"/>
    <n v="-2.3081031062881962E-2"/>
    <n v="100061.98072377998"/>
    <n v="40148946.003547296"/>
    <n v="-7.1147673526654229E-2"/>
    <n v="0.99574338845940102"/>
    <n v="-4.2566115405989757E-3"/>
  </r>
  <r>
    <x v="141"/>
    <x v="3"/>
    <n v="177332.29839303563"/>
    <n v="2285617.0502560991"/>
    <n v="2708433.5573929385"/>
    <n v="2894831.5417698394"/>
    <n v="11370146.569635881"/>
    <n v="491848.03183330403"/>
    <n v="24100562.684592847"/>
    <n v="4276303.6637154482"/>
    <n v="3.67109039647385E-3"/>
    <n v="4.7316291951593981E-2"/>
    <n v="5.6069337126593122E-2"/>
    <n v="5.9928103163964894E-2"/>
    <n v="0.23538202716899798"/>
    <n v="1.018211912071354E-2"/>
    <n v="0.49892402581355993"/>
    <n v="8.8527005258102809E-2"/>
    <n v="48305075.397589386"/>
    <n v="-4.7083457565471658E-2"/>
    <n v="300180.48238102422"/>
    <n v="50691821.630232915"/>
    <n v="-4.7083457565471658E-2"/>
    <n v="1.070445232117575"/>
    <n v="7.044523211757503E-2"/>
  </r>
  <r>
    <x v="141"/>
    <x v="4"/>
    <n v="888495.68960036733"/>
    <n v="5223478.7639103932"/>
    <n v="14775557.127827093"/>
    <n v="9243434.8725034446"/>
    <n v="13550224.360957988"/>
    <n v="2120955.7206573305"/>
    <n v="3528972.7267680531"/>
    <n v="628099.47203750501"/>
    <n v="1.7784419214526958E-2"/>
    <n v="0.10455485286298355"/>
    <n v="0.29575236567288377"/>
    <n v="0.18501960412291776"/>
    <n v="0.27122570577079913"/>
    <n v="4.2453740758815611E-2"/>
    <n v="7.0637067916113613E-2"/>
    <n v="1.2572243680959577E-2"/>
    <n v="49959218.734262176"/>
    <n v="-8.5682957073963707E-3"/>
    <n v="141849.25824368309"/>
    <n v="52065242.941301323"/>
    <n v="-4.0449714398019657E-2"/>
    <n v="1.0014135466760481"/>
    <n v="1.4135466760480941E-3"/>
  </r>
  <r>
    <x v="142"/>
    <x v="0"/>
    <n v="1550472.8746331632"/>
    <n v="12177263.387427391"/>
    <n v="1953231.3422599828"/>
    <n v="490922.91198458319"/>
    <n v="11904946.57324416"/>
    <n v="11302012.559476526"/>
    <n v="3388119.6495848177"/>
    <n v="1151598.1260030596"/>
    <n v="3.5303357225723572E-2"/>
    <n v="0.27726913926165037"/>
    <n v="4.4473931113821252E-2"/>
    <n v="1.1178026533475927E-2"/>
    <n v="0.27106864525303626"/>
    <n v="0.25734019168262845"/>
    <n v="7.7145495590231469E-2"/>
    <n v="2.6221213339432812E-2"/>
    <n v="43918567.424613677"/>
    <n v="1.5424172568098972E-2"/>
    <n v="345154.48474947829"/>
    <n v="45787827.726313539"/>
    <n v="-4.0824393611178622E-2"/>
    <n v="1.0350253573803521"/>
    <n v="3.5025357380352062E-2"/>
  </r>
  <r>
    <x v="142"/>
    <x v="1"/>
    <n v="186518.87156760888"/>
    <n v="3149046.5055832216"/>
    <n v="10484989.934179135"/>
    <n v="6755872.7415573299"/>
    <n v="9099026.3466553856"/>
    <n v="1278253.6024819885"/>
    <n v="15737401.2580308"/>
    <n v="4667392.4047470298"/>
    <n v="3.6317039150586391E-3"/>
    <n v="6.1314999532810673E-2"/>
    <n v="0.2041529560696824"/>
    <n v="0.131543415842821"/>
    <n v="0.17716689645740225"/>
    <n v="2.4888841400098973E-2"/>
    <n v="0.3064225152194443"/>
    <n v="9.0878671562681743E-2"/>
    <n v="51358501.664802499"/>
    <n v="3.9597615970269937E-2"/>
    <n v="649036.07373134617"/>
    <n v="51360464.08904472"/>
    <n v="-3.8208849492063055E-5"/>
    <n v="1.0573779063666873"/>
    <n v="5.737790636668727E-2"/>
  </r>
  <r>
    <x v="142"/>
    <x v="2"/>
    <n v="2458373.071451724"/>
    <n v="10874502.741001545"/>
    <n v="1725915.0318336114"/>
    <n v="3446290.6764419414"/>
    <n v="1331224.1526995581"/>
    <n v="10339665.014415696"/>
    <n v="5784550.5457694381"/>
    <n v="2236174.6743234205"/>
    <n v="6.4360882872617681E-2"/>
    <n v="0.28469747140463847"/>
    <n v="4.5184930026237732E-2"/>
    <n v="9.0224837372015546E-2"/>
    <n v="3.4851814301114503E-2"/>
    <n v="0.27069527268370891"/>
    <n v="0.15144112359120204"/>
    <n v="5.8543667748465214E-2"/>
    <n v="38196695.907936931"/>
    <n v="2.4247648075540307E-2"/>
    <n v="388926.51621689287"/>
    <n v="40148946.003547296"/>
    <n v="-4.8625189200181676E-2"/>
    <n v="1.0198878237163105"/>
    <n v="1.9887823716310482E-2"/>
  </r>
  <r>
    <x v="142"/>
    <x v="3"/>
    <n v="177016.77356360012"/>
    <n v="2310531.4385628728"/>
    <n v="2764237.9792919373"/>
    <n v="2958359.8353300015"/>
    <n v="11537501.948824657"/>
    <n v="489995.59370972938"/>
    <n v="23923081.274418015"/>
    <n v="6413724.5026978562"/>
    <n v="3.5001226083780429E-3"/>
    <n v="4.5685745834569379E-2"/>
    <n v="5.4656808230553175E-2"/>
    <n v="5.8495146730463847E-2"/>
    <n v="0.22812906710661449"/>
    <n v="9.6885996791306883E-3"/>
    <n v="0.47302702419085346"/>
    <n v="0.12681748561943695"/>
    <n v="50574449.346398667"/>
    <n v="4.6980031189901253E-2"/>
    <n v="844818.56652620807"/>
    <n v="50691821.630232915"/>
    <n v="-2.3154086805246554E-3"/>
    <n v="1.12073478250954"/>
    <n v="0.12073478250953995"/>
  </r>
  <r>
    <x v="142"/>
    <x v="4"/>
    <n v="886914.80189149675"/>
    <n v="5280417.3390849484"/>
    <n v="15079991.926127151"/>
    <n v="9446285.9315759968"/>
    <n v="13749667.958464202"/>
    <n v="2112967.6044485196"/>
    <n v="3502984.6590116215"/>
    <n v="942041.84050821722"/>
    <n v="1.7390052562390075E-2"/>
    <n v="0.10353501247493789"/>
    <n v="0.29567874126860177"/>
    <n v="0.18521667303233155"/>
    <n v="0.26959460818915837"/>
    <n v="4.142970398692529E-2"/>
    <n v="6.8684260557544091E-2"/>
    <n v="1.8470947928110847E-2"/>
    <n v="51001272.061112158"/>
    <n v="2.0858078914179234E-2"/>
    <n v="251705.36503542788"/>
    <n v="52065242.941301323"/>
    <n v="-2.0435338818810329E-2"/>
    <n v="1.0223011094583452"/>
    <n v="2.2301109458345181E-2"/>
  </r>
  <r>
    <x v="143"/>
    <x v="0"/>
    <n v="1525272.2094384443"/>
    <n v="12225306.706031615"/>
    <n v="1963376.7654532362"/>
    <n v="486646.0951591903"/>
    <n v="12147198.957290491"/>
    <n v="11398119.740843715"/>
    <n v="3388047.3820774197"/>
    <n v="1151412.7011814376"/>
    <n v="3.4441890082865564E-2"/>
    <n v="0.27605739302985249"/>
    <n v="4.433464815561601E-2"/>
    <n v="1.0988865603798961E-2"/>
    <n v="0.27429365638001718"/>
    <n v="0.25737883692905666"/>
    <n v="7.6504872249663985E-2"/>
    <n v="2.5999837569129224E-2"/>
    <n v="44285380.557475545"/>
    <n v="8.3521197154598249E-3"/>
    <n v="319200.97045542696"/>
    <n v="45787827.726313539"/>
    <n v="-3.2813244118470412E-2"/>
    <n v="1.0436700130737295"/>
    <n v="4.367001307372953E-2"/>
  </r>
  <r>
    <x v="143"/>
    <x v="1"/>
    <n v="183487.28055316809"/>
    <n v="3161470.532210046"/>
    <n v="10539450.794886075"/>
    <n v="6697017.0037094019"/>
    <n v="9284181.3838003334"/>
    <n v="1289123.2905274145"/>
    <n v="15737065.584300391"/>
    <n v="4666640.8835483165"/>
    <n v="3.5588216421357484E-3"/>
    <n v="6.1318199916006511E-2"/>
    <n v="0.20441757854815928"/>
    <n v="0.12989177766818569"/>
    <n v="0.18007104110199298"/>
    <n v="2.5003149274866729E-2"/>
    <n v="0.30522774884599979"/>
    <n v="9.0511683002653179E-2"/>
    <n v="51558436.753535151"/>
    <n v="3.8929307174409605E-3"/>
    <n v="705636.12219754444"/>
    <n v="51558436.753535151"/>
    <n v="0"/>
    <n v="1.0614942052983254"/>
    <n v="6.1494205298325388E-2"/>
  </r>
  <r>
    <x v="143"/>
    <x v="2"/>
    <n v="2418415.818596188"/>
    <n v="10917406.239367839"/>
    <n v="1734879.7345878123"/>
    <n v="3416267.3192296699"/>
    <n v="1358313.0793660842"/>
    <n v="10427588.829363432"/>
    <n v="5784427.1631582556"/>
    <n v="2235814.6161740199"/>
    <n v="6.3155372905753557E-2"/>
    <n v="0.28510103883256299"/>
    <n v="4.53052679121691E-2"/>
    <n v="8.921362274951046E-2"/>
    <n v="3.5471472023335816E-2"/>
    <n v="0.27230977235692638"/>
    <n v="0.1510565932154235"/>
    <n v="5.8386860004318301E-2"/>
    <n v="38293112.799843296"/>
    <n v="2.5242207372792994E-3"/>
    <n v="362876.84240521584"/>
    <n v="40148946.003547296"/>
    <n v="-4.6223709173835607E-2"/>
    <n v="1.0224622457106338"/>
    <n v="2.2462245710633821E-2"/>
  </r>
  <r>
    <x v="143"/>
    <x v="3"/>
    <n v="174139.62523201059"/>
    <n v="2319647.2468127427"/>
    <n v="2778595.9119648444"/>
    <n v="2932587.2286530021"/>
    <n v="11772277.244609987"/>
    <n v="494162.29367984203"/>
    <n v="23922571.002753552"/>
    <n v="6412691.795458246"/>
    <n v="3.4274951926639066E-3"/>
    <n v="4.5656350624012111E-2"/>
    <n v="5.4689586691865938E-2"/>
    <n v="5.7720513725029343E-2"/>
    <n v="0.23170730733369205"/>
    <n v="9.7263266974809293E-3"/>
    <n v="0.47085490737019475"/>
    <n v="0.12621751236506118"/>
    <n v="50806672.349164218"/>
    <n v="4.5917060050419999E-3"/>
    <n v="887302.73222384974"/>
    <n v="50806672.349164218"/>
    <n v="0"/>
    <n v="1.1258808671404485"/>
    <n v="0.12588086714044855"/>
  </r>
  <r>
    <x v="143"/>
    <x v="4"/>
    <n v="872499.30108243157"/>
    <n v="5301250.3263098812"/>
    <n v="15158320.026097318"/>
    <n v="9363991.8816887811"/>
    <n v="14029458.365106549"/>
    <n v="2130935.321234806"/>
    <n v="3502909.9414703469"/>
    <n v="941890.15743728087"/>
    <n v="1.7007367473423508E-2"/>
    <n v="0.10333568434531079"/>
    <n v="0.29547659080501099"/>
    <n v="0.18252948827862656"/>
    <n v="0.27347202865658199"/>
    <n v="4.1537683784246493E-2"/>
    <n v="6.8281174010093676E-2"/>
    <n v="1.8359982646706002E-2"/>
    <n v="51301255.320427395"/>
    <n v="5.8818779844507238E-3"/>
    <n v="347409.19799848716"/>
    <n v="52065242.941301323"/>
    <n v="-1.4673659003862758E-2"/>
    <n v="1.0283141598475478"/>
    <n v="2.8314159847547815E-2"/>
  </r>
  <r>
    <x v="144"/>
    <x v="0"/>
    <n v="1487072.0925109107"/>
    <n v="12084742.03384519"/>
    <n v="1941909.4443348015"/>
    <n v="486911.53512754792"/>
    <n v="12018128.956195826"/>
    <n v="11512906.829100018"/>
    <n v="3423674.0289561232"/>
    <n v="767548.43575242115"/>
    <n v="3.4011291988590882E-2"/>
    <n v="0.27639392332748702"/>
    <n v="4.4414019642553822E-2"/>
    <n v="1.113630635477382E-2"/>
    <n v="0.27487039474699587"/>
    <n v="0.26331530110339268"/>
    <n v="7.8303921954427841E-2"/>
    <n v="1.7554840881778062E-2"/>
    <n v="43722893.355822839"/>
    <n v="-1.270141962363143E-2"/>
    <n v="342822.30786568869"/>
    <n v="45787827.726313539"/>
    <n v="-4.5097888959340499E-2"/>
    <n v="1.0304139222890791"/>
    <n v="3.0413922289079132E-2"/>
  </r>
  <r>
    <x v="144"/>
    <x v="1"/>
    <n v="178891.88077569049"/>
    <n v="3125120.4364886931"/>
    <n v="10424213.730555462"/>
    <n v="6700669.8758874349"/>
    <n v="9185532.3614550643"/>
    <n v="1302105.669401079"/>
    <n v="15902547.00036462"/>
    <n v="3110850.6156919505"/>
    <n v="3.5828585208988128E-3"/>
    <n v="6.2590120558618817E-2"/>
    <n v="0.20877684792761317"/>
    <n v="0.13420146323273302"/>
    <n v="0.18396845484282737"/>
    <n v="2.6078659201833759E-2"/>
    <n v="0.31849727207962114"/>
    <n v="6.2304323635853968E-2"/>
    <n v="49929931.570619993"/>
    <n v="-3.1585619841421948E-2"/>
    <n v="774694.83977825183"/>
    <n v="51558436.753535151"/>
    <n v="-3.1585619841421948E-2"/>
    <n v="1.0279662528659002"/>
    <n v="2.7966252865900154E-2"/>
  </r>
  <r>
    <x v="144"/>
    <x v="2"/>
    <n v="2357847.1106120674"/>
    <n v="10791879.603017224"/>
    <n v="1715910.7720231239"/>
    <n v="3418130.7142063025"/>
    <n v="1343880.3306100052"/>
    <n v="10532601.98824151"/>
    <n v="5845252.6831989642"/>
    <n v="1490426.5078159403"/>
    <n v="6.2882748310692613E-2"/>
    <n v="0.28781469579665298"/>
    <n v="4.5762587707701946E-2"/>
    <n v="9.1160046988240387E-2"/>
    <n v="3.5840699004229502E-2"/>
    <n v="0.28089987552728207"/>
    <n v="0.15589032538864903"/>
    <n v="3.9749021276551395E-2"/>
    <n v="37495929.709725142"/>
    <n v="-2.0817923428816085E-2"/>
    <n v="364880.17482437158"/>
    <n v="40148946.003547296"/>
    <n v="-6.6079350964474912E-2"/>
    <n v="1.0011767049705746"/>
    <n v="1.1767049705746491E-3"/>
  </r>
  <r>
    <x v="144"/>
    <x v="3"/>
    <n v="169778.33548686485"/>
    <n v="2292976.304097211"/>
    <n v="2748215.0845301519"/>
    <n v="2934186.8014615024"/>
    <n v="11647190.972277502"/>
    <n v="499138.85578896815"/>
    <n v="24174126.218319409"/>
    <n v="4274793.5223538531"/>
    <n v="3.4833180330572974E-3"/>
    <n v="4.7044669666070717E-2"/>
    <n v="5.6384739167174749E-2"/>
    <n v="6.0200294510958402E-2"/>
    <n v="0.23896376549960466"/>
    <n v="1.024076112174991E-2"/>
    <n v="0.49597711950821866"/>
    <n v="8.7705332493165616E-2"/>
    <n v="48740406.094315462"/>
    <n v="-4.0669190862344412E-2"/>
    <n v="940906.58064295677"/>
    <n v="50806672.349164218"/>
    <n v="-4.0669190862344412E-2"/>
    <n v="1.0800922032664517"/>
    <n v="8.0092203266451722E-2"/>
  </r>
  <r>
    <x v="144"/>
    <x v="4"/>
    <n v="850647.74231521902"/>
    <n v="5240297.3758265795"/>
    <n v="14992580.811219161"/>
    <n v="9369099.4490431715"/>
    <n v="13880388.426192353"/>
    <n v="2152395.3397596637"/>
    <n v="3539744.4132055514"/>
    <n v="627877.66389044374"/>
    <n v="1.6793619686771281E-2"/>
    <n v="0.10345476370241893"/>
    <n v="0.29598585612127459"/>
    <n v="0.18496621471836516"/>
    <n v="0.27402878152559307"/>
    <n v="4.2492922691033337E-2"/>
    <n v="6.9882183313570961E-2"/>
    <n v="1.2395658240972761E-2"/>
    <n v="50653031.221452139"/>
    <n v="-1.2635638152057907E-2"/>
    <n v="467623.20074054453"/>
    <n v="52065242.941301323"/>
    <n v="-2.7123886110381169E-2"/>
    <n v="1.0153207542170768"/>
    <n v="1.5320754217076793E-2"/>
  </r>
  <r>
    <x v="145"/>
    <x v="0"/>
    <n v="1485417.6044239788"/>
    <n v="11975084.001910558"/>
    <n v="1952130.7309441217"/>
    <n v="482186.78406476165"/>
    <n v="12122952.447886944"/>
    <n v="11547697.363916866"/>
    <n v="3403404.123282725"/>
    <n v="1151232.6060758259"/>
    <n v="3.3667589461063303E-2"/>
    <n v="0.27142011158162854"/>
    <n v="4.424583082091494E-2"/>
    <n v="1.0928958052667005E-2"/>
    <n v="0.27477160958363916"/>
    <n v="0.26173322095487073"/>
    <n v="7.7139527935786698E-2"/>
    <n v="2.6093151609429811E-2"/>
    <n v="44120105.662505776"/>
    <n v="9.0847671825002342E-3"/>
    <n v="347413.8416913047"/>
    <n v="45787827.726313539"/>
    <n v="-3.6422825598458115E-2"/>
    <n v="1.0397749928746824"/>
    <n v="3.9774992874682447E-2"/>
  </r>
  <r>
    <x v="145"/>
    <x v="1"/>
    <n v="178692.84907636483"/>
    <n v="3096762.813656176"/>
    <n v="10479081.827792261"/>
    <n v="6635649.8571910495"/>
    <n v="9265649.6225261465"/>
    <n v="1306040.4665204312"/>
    <n v="15808395.768402137"/>
    <n v="4665910.9635275351"/>
    <n v="3.4740689256869605E-3"/>
    <n v="6.0205920476136265E-2"/>
    <n v="0.20372976722815708"/>
    <n v="0.12900742861151043"/>
    <n v="0.18013874419879519"/>
    <n v="2.5391472707949919E-2"/>
    <n v="0.30733997911968564"/>
    <n v="9.0712618732078421E-2"/>
    <n v="51436184.168692105"/>
    <n v="3.0167327506581802E-2"/>
    <n v="847660.1311227082"/>
    <n v="51558436.753535151"/>
    <n v="-2.3711460730947123E-3"/>
    <n v="1.0589772474818195"/>
    <n v="5.8977247481819539E-2"/>
  </r>
  <r>
    <x v="145"/>
    <x v="2"/>
    <n v="2355223.8148250235"/>
    <n v="10693953.120612551"/>
    <n v="1724942.5092382834"/>
    <n v="3384962.8478495157"/>
    <n v="1355601.8081530575"/>
    <n v="10564430.166965039"/>
    <n v="5810645.7902752981"/>
    <n v="2235464.907273801"/>
    <n v="6.1775997832807218E-2"/>
    <n v="0.28049547590541113"/>
    <n v="4.5244126711727353E-2"/>
    <n v="8.8785386864993127E-2"/>
    <n v="3.5556558928916224E-2"/>
    <n v="0.27709817257760749"/>
    <n v="0.15240948205762148"/>
    <n v="5.8634799120916091E-2"/>
    <n v="38125224.965192564"/>
    <n v="1.6783028460398596E-2"/>
    <n v="412144.61892149079"/>
    <n v="40148946.003547296"/>
    <n v="-5.0405334131957774E-2"/>
    <n v="1.017979482103984"/>
    <n v="1.7979482103984035E-2"/>
  </r>
  <r>
    <x v="145"/>
    <x v="3"/>
    <n v="169589.44334444834"/>
    <n v="2272169.6316770767"/>
    <n v="2762680.3800798436"/>
    <n v="2905714.8898133487"/>
    <n v="11748779.100559149"/>
    <n v="500647.18969616835"/>
    <n v="24031002.99629597"/>
    <n v="6411688.7716033123"/>
    <n v="3.3382255423322809E-3"/>
    <n v="4.4725747967522003E-2"/>
    <n v="5.4381039457458029E-2"/>
    <n v="5.7196553468301041E-2"/>
    <n v="0.23126483412677665"/>
    <n v="9.8548188105444037E-3"/>
    <n v="0.47303008034034499"/>
    <n v="0.1262087002867206"/>
    <n v="50802272.403069317"/>
    <n v="4.2303018665130254E-2"/>
    <n v="1073614.5260965207"/>
    <n v="50806672.349164218"/>
    <n v="-8.6601737359655084E-5"/>
    <n v="1.1257833639012942"/>
    <n v="0.12578336390129419"/>
  </r>
  <r>
    <x v="145"/>
    <x v="4"/>
    <n v="849701.32783879666"/>
    <n v="5192746.4479394974"/>
    <n v="15071494.617386555"/>
    <n v="9278186.2966825049"/>
    <n v="14001454.757412935"/>
    <n v="2158899.6037235009"/>
    <n v="3518787.3113445747"/>
    <n v="941742.83423405036"/>
    <n v="1.6656560249925699E-2"/>
    <n v="0.10179258433394046"/>
    <n v="0.29544411656910652"/>
    <n v="0.18187881317521798"/>
    <n v="0.2744682950497902"/>
    <n v="4.2320566232872149E-2"/>
    <n v="6.8978229099819044E-2"/>
    <n v="1.8460835289327921E-2"/>
    <n v="51013013.196562417"/>
    <n v="7.1068199953613249E-3"/>
    <n v="467157.60662873345"/>
    <n v="52065242.941301323"/>
    <n v="-2.0209830691181003E-2"/>
    <n v="1.022536456054852"/>
    <n v="2.2536456054851994E-2"/>
  </r>
  <r>
    <x v="146"/>
    <x v="0"/>
    <n v="1493686.8083725621"/>
    <n v="12105768.551727798"/>
    <n v="1941471.5500848093"/>
    <n v="482579.43679965695"/>
    <n v="12161168.223296918"/>
    <n v="11645170.508533414"/>
    <n v="3419746.0898566688"/>
    <n v="1151186.7495672307"/>
    <n v="3.3641005369840188E-2"/>
    <n v="0.27264766788590339"/>
    <n v="4.3726070603084789E-2"/>
    <n v="1.0868715806923323E-2"/>
    <n v="0.27389538637568156"/>
    <n v="0.26227401983760701"/>
    <n v="7.7019958887970225E-2"/>
    <n v="2.5927175232989402E-2"/>
    <n v="44400777.918239065"/>
    <n v="6.361549944605192E-3"/>
    <n v="358096.36189725425"/>
    <n v="45787827.726313539"/>
    <n v="-3.0292981278021162E-2"/>
    <n v="1.0463895734230062"/>
    <n v="4.6389573423006203E-2"/>
  </r>
  <r>
    <x v="146"/>
    <x v="1"/>
    <n v="179687.61823001227"/>
    <n v="3130557.9047076339"/>
    <n v="10421863.104337223"/>
    <n v="6641053.3774664691"/>
    <n v="9294858.1826128196"/>
    <n v="1317064.6445237442"/>
    <n v="15884302.203805326"/>
    <n v="4665725.1084839292"/>
    <n v="3.4867027693147199E-3"/>
    <n v="6.074611608392428E-2"/>
    <n v="0.20222839673235851"/>
    <n v="0.12886463424952721"/>
    <n v="0.18035971584986316"/>
    <n v="2.5556646521682446E-2"/>
    <n v="0.30822290944802266"/>
    <n v="9.0534878345307046E-2"/>
    <n v="51535112.144167155"/>
    <n v="1.9233148234830656E-3"/>
    <n v="892490.28703905758"/>
    <n v="51558436.753535151"/>
    <n v="-4.5239171000267342E-4"/>
    <n v="1.0610139941196326"/>
    <n v="6.1013994119632597E-2"/>
  </r>
  <r>
    <x v="146"/>
    <x v="2"/>
    <n v="2368335.1621063161"/>
    <n v="10810656.640112784"/>
    <n v="1715523.8397370894"/>
    <n v="3387719.2795138652"/>
    <n v="1359875.137976665"/>
    <n v="10653603.635666572"/>
    <n v="5838546.4966968782"/>
    <n v="2235375.8630483393"/>
    <n v="6.1724201885058762E-2"/>
    <n v="0.28175030445053956"/>
    <n v="4.4710453789145684E-2"/>
    <n v="8.8291670910568873E-2"/>
    <n v="3.544143958082898E-2"/>
    <n v="0.27765714588573931"/>
    <n v="0.15216580340635208"/>
    <n v="5.8258980091766797E-2"/>
    <n v="38369636.054858506"/>
    <n v="6.4107448517112618E-3"/>
    <n v="405912.7875818148"/>
    <n v="40148946.003547296"/>
    <n v="-4.4317725016531744E-2"/>
    <n v="1.0245054888280298"/>
    <n v="2.4505488828029831E-2"/>
  </r>
  <r>
    <x v="146"/>
    <x v="3"/>
    <n v="170533.53454840695"/>
    <n v="2296965.905788953"/>
    <n v="2747595.37098647"/>
    <n v="2908081.0618778192"/>
    <n v="11785815.351041732"/>
    <n v="504873.11062094138"/>
    <n v="24146391.540670484"/>
    <n v="6411433.3778108573"/>
    <n v="3.3456520089181377E-3"/>
    <n v="4.50635625272746E-2"/>
    <n v="5.3904342022687124E-2"/>
    <n v="5.7052868062184924E-2"/>
    <n v="0.23122277334114721"/>
    <n v="9.9049711323389716E-3"/>
    <n v="0.47372162654165073"/>
    <n v="0.12578420436379839"/>
    <n v="50971689.253345661"/>
    <n v="3.3348281929630351E-3"/>
    <n v="1092224.609073709"/>
    <n v="50971689.253345661"/>
    <n v="0"/>
    <n v="1.129537658002401"/>
    <n v="0.12953765800240102"/>
  </r>
  <r>
    <x v="146"/>
    <x v="4"/>
    <n v="854431.54885836353"/>
    <n v="5249415.0885733142"/>
    <n v="14989200.033114947"/>
    <n v="9285741.6784238908"/>
    <n v="14045592.22744941"/>
    <n v="2177122.6941505065"/>
    <n v="3535683.3079820075"/>
    <n v="941705.32223330915"/>
    <n v="1.6727683727321026E-2"/>
    <n v="0.1027707315728312"/>
    <n v="0.29345194218836151"/>
    <n v="0.18179215196093648"/>
    <n v="0.27497840506664056"/>
    <n v="4.2622747149239068E-2"/>
    <n v="6.9220047193851081E-2"/>
    <n v="1.8436291140819027E-2"/>
    <n v="51078891.900785752"/>
    <n v="1.2914097814511008E-3"/>
    <n v="461435.16945137299"/>
    <n v="52065242.941301323"/>
    <n v="-1.8944520082765964E-2"/>
    <n v="1.0238569696360915"/>
    <n v="2.3856969636091518E-2"/>
  </r>
  <r>
    <x v="147"/>
    <x v="0"/>
    <n v="1497832.6025731957"/>
    <n v="11903972.427771861"/>
    <n v="1926305.4877537722"/>
    <n v="483985.96633831551"/>
    <n v="12297363.362063101"/>
    <n v="11717757.94427708"/>
    <n v="3433236.0405724049"/>
    <n v="1151219.5334715953"/>
    <n v="3.3726101474925177E-2"/>
    <n v="0.26803701652910583"/>
    <n v="4.3373855155829526E-2"/>
    <n v="1.0897719668488846E-2"/>
    <n v="0.27689484386336805"/>
    <n v="0.26384409900570793"/>
    <n v="7.7304811560914663E-2"/>
    <n v="2.592155274166006E-2"/>
    <n v="44411673.364821322"/>
    <n v="2.4538864166571479E-4"/>
    <n v="244874.74697197892"/>
    <n v="45787827.726313539"/>
    <n v="-3.0055026189883267E-2"/>
    <n v="1.0466463455390818"/>
    <n v="4.6646345539081757E-2"/>
  </r>
  <r>
    <x v="147"/>
    <x v="1"/>
    <n v="180186.34920989908"/>
    <n v="3078373.3244151701"/>
    <n v="10340451.339411277"/>
    <n v="6660409.4399733189"/>
    <n v="9398952.9929755144"/>
    <n v="1325274.2577006889"/>
    <n v="15946961.374472635"/>
    <n v="4665857.9806576269"/>
    <n v="3.4922226168024265E-3"/>
    <n v="5.9662482722044774E-2"/>
    <n v="0.20041006543381995"/>
    <n v="0.12908654060327324"/>
    <n v="0.18216272409235709"/>
    <n v="2.5685368267365571E-2"/>
    <n v="0.30907080045411411"/>
    <n v="9.0429795810222743E-2"/>
    <n v="51596467.058816135"/>
    <n v="1.1905458646784797E-3"/>
    <n v="620990.16277037456"/>
    <n v="51596467.058816135"/>
    <n v="0"/>
    <n v="1.0622771799426975"/>
    <n v="6.2277179942697547E-2"/>
  </r>
  <r>
    <x v="147"/>
    <x v="2"/>
    <n v="2374908.5817316221"/>
    <n v="10630449.27879809"/>
    <n v="1702122.7978919505"/>
    <n v="3397593.1507814"/>
    <n v="1375104.6274237901"/>
    <n v="10720010.372156668"/>
    <n v="5861577.944770053"/>
    <n v="2235439.5228746366"/>
    <n v="6.2012580358723708E-2"/>
    <n v="0.27757766981924981"/>
    <n v="4.4445090474904976E-2"/>
    <n v="8.8716475198155814E-2"/>
    <n v="3.5906134183739717E-2"/>
    <n v="0.27991625015098809"/>
    <n v="0.15305497488410358"/>
    <n v="5.8370824930134436E-2"/>
    <n v="38297206.276428208"/>
    <n v="-1.8876847913475751E-3"/>
    <n v="311386.63820138975"/>
    <n v="40148946.003547296"/>
    <n v="-4.6121751912378488E-2"/>
    <n v="1.022571545398117"/>
    <n v="2.257154539811701E-2"/>
  </r>
  <r>
    <x v="147"/>
    <x v="3"/>
    <n v="171006.85796170981"/>
    <n v="2258676.8195019867"/>
    <n v="2726132.1655869219"/>
    <n v="2916556.9761054763"/>
    <n v="11917806.844600115"/>
    <n v="508020.11859725631"/>
    <n v="24241642.364353761"/>
    <n v="6411615.9648835259"/>
    <n v="3.3431472781996849E-3"/>
    <n v="4.4156645829616696E-2"/>
    <n v="5.3295297264833771E-2"/>
    <n v="5.7018061337426353E-2"/>
    <n v="0.23299055949882258"/>
    <n v="9.9316840096517339E-3"/>
    <n v="0.47391889223311673"/>
    <n v="0.12534571254833252"/>
    <n v="51151458.111590751"/>
    <n v="3.5268373655732836E-3"/>
    <n v="829039.69788108359"/>
    <n v="51151458.111590751"/>
    <n v="0"/>
    <n v="1.133521353620466"/>
    <n v="0.13352135362046602"/>
  </r>
  <r>
    <x v="147"/>
    <x v="4"/>
    <n v="856803.06164152513"/>
    <n v="5161910.39084318"/>
    <n v="14872109.910426991"/>
    <n v="9312805.9687004741"/>
    <n v="14202891.373990782"/>
    <n v="2190693.27721341"/>
    <n v="3549630.5988971433"/>
    <n v="941732.14045132231"/>
    <n v="1.6770932302559143E-2"/>
    <n v="0.10103844581373277"/>
    <n v="0.29110440855117253"/>
    <n v="0.18228744205081965"/>
    <n v="0.27800522710253628"/>
    <n v="4.2880295709294552E-2"/>
    <n v="6.9479927346598649E-2"/>
    <n v="1.843332112328647E-2"/>
    <n v="51088576.722164825"/>
    <n v="1.896051581910684E-4"/>
    <n v="208368.15219061222"/>
    <n v="52065242.941301323"/>
    <n v="-1.8758506903302042E-2"/>
    <n v="1.0240510981987845"/>
    <n v="2.4051098198784482E-2"/>
  </r>
  <r>
    <x v="148"/>
    <x v="0"/>
    <n v="1479511.0734986924"/>
    <n v="12051627.919889485"/>
    <n v="1909316.5117133264"/>
    <n v="488541.9837054488"/>
    <n v="12400956.310676994"/>
    <n v="11834000.805370703"/>
    <n v="3413831.596222877"/>
    <n v="1151142.8461372461"/>
    <n v="3.3077274708208558E-2"/>
    <n v="0.26943698802106525"/>
    <n v="4.2686390047432125E-2"/>
    <n v="1.0922282158594847E-2"/>
    <n v="0.27724688640738177"/>
    <n v="0.26457152132748402"/>
    <n v="7.6322676821064028E-2"/>
    <n v="2.5735980508769338E-2"/>
    <n v="44728929.047214776"/>
    <n v="7.1435201233546316E-3"/>
    <n v="255233.57265497796"/>
    <n v="45787827.726313539"/>
    <n v="-2.3126204750924015E-2"/>
    <n v="1.0541230847704759"/>
    <n v="5.4123084770475893E-2"/>
  </r>
  <r>
    <x v="148"/>
    <x v="1"/>
    <n v="177982.30489265939"/>
    <n v="3116557.109777261"/>
    <n v="10249254.13254587"/>
    <n v="6723107.4171694703"/>
    <n v="9478129.7421500105"/>
    <n v="1338421.2839647101"/>
    <n v="15856830.104475994"/>
    <n v="4665547.1692089112"/>
    <n v="3.4488798538924244E-3"/>
    <n v="6.0391571150280723E-2"/>
    <n v="0.19860651943169111"/>
    <n v="0.13027806185909685"/>
    <n v="0.18366393636712577"/>
    <n v="2.5935467040224303E-2"/>
    <n v="0.30726819684071693"/>
    <n v="9.0407367456971782E-2"/>
    <n v="51605829.264184892"/>
    <n v="1.8145051206868543E-4"/>
    <n v="642835.87447693979"/>
    <n v="51605829.264184892"/>
    <n v="0"/>
    <n v="1.0624699306809571"/>
    <n v="6.2469930680957075E-2"/>
  </r>
  <r>
    <x v="148"/>
    <x v="2"/>
    <n v="2345858.6354594338"/>
    <n v="10762308.137613187"/>
    <n v="1687110.9923319703"/>
    <n v="3429576.5025271671"/>
    <n v="1386688.5042934364"/>
    <n v="10826355.347239671"/>
    <n v="5828448.6575070806"/>
    <n v="2235290.6113133538"/>
    <n v="6.0928801853325755E-2"/>
    <n v="0.27952858287756299"/>
    <n v="4.3819201124295534E-2"/>
    <n v="8.9076120787804913E-2"/>
    <n v="3.601635146860941E-2"/>
    <n v="0.28119207601632423"/>
    <n v="0.15138183861449159"/>
    <n v="5.8057027257585526E-2"/>
    <n v="38501637.388285302"/>
    <n v="5.3380163132922959E-3"/>
    <n v="320346.03956969816"/>
    <n v="40148946.003547296"/>
    <n v="-4.102993426319209E-2"/>
    <n v="1.0280300489889607"/>
    <n v="2.8030048988960665E-2"/>
  </r>
  <r>
    <x v="148"/>
    <x v="3"/>
    <n v="168915.09743072497"/>
    <n v="2286693.1845718664"/>
    <n v="2702089.149388982"/>
    <n v="2944012.078442228"/>
    <n v="12018202.41035624"/>
    <n v="513059.79533061199"/>
    <n v="24104630.054497596"/>
    <n v="6411188.8615179881"/>
    <n v="3.3024260269915134E-3"/>
    <n v="4.4706691132634237E-2"/>
    <n v="5.2828016381739923E-2"/>
    <n v="5.7557804243118731E-2"/>
    <n v="0.23496552434509196"/>
    <n v="1.0030731694646959E-2"/>
    <n v="0.47126490688981559"/>
    <n v="0.1253438992859611"/>
    <n v="51148790.631536238"/>
    <n v="-5.2148661113302221E-5"/>
    <n v="886377.39158061123"/>
    <n v="51151458.111590751"/>
    <n v="-5.2148661113302221E-5"/>
    <n v="1.1334622419995315"/>
    <n v="0.13346224199953149"/>
  </r>
  <r>
    <x v="148"/>
    <x v="4"/>
    <n v="846322.62332150165"/>
    <n v="5225938.1281091757"/>
    <n v="14740945.917724181"/>
    <n v="9400472.3654167857"/>
    <n v="14322536.484325044"/>
    <n v="2212425.4597292831"/>
    <n v="3529568.2994794203"/>
    <n v="941669.40790950693"/>
    <n v="1.652332346411008E-2"/>
    <n v="0.10202949054496821"/>
    <n v="0.28779736102243164"/>
    <n v="0.18353171867202206"/>
    <n v="0.27962847339261027"/>
    <n v="4.3194664190670272E-2"/>
    <n v="6.891012610779837E-2"/>
    <n v="1.8384842605389085E-2"/>
    <n v="51219878.686014898"/>
    <n v="2.5700845917891475E-3"/>
    <n v="210593.78439552634"/>
    <n v="52065242.941301323"/>
    <n v="-1.6236633261070044E-2"/>
    <n v="1.0266829961474699"/>
    <n v="2.668299614746994E-2"/>
  </r>
  <r>
    <x v="149"/>
    <x v="0"/>
    <n v="1492804.8567590199"/>
    <n v="11922903.489807831"/>
    <n v="1884327.2788780667"/>
    <n v="484297.22390321532"/>
    <n v="12420112.565852577"/>
    <n v="11809479.043981221"/>
    <n v="3399188.6933270874"/>
    <n v="1150997.5875843598"/>
    <n v="3.3497916416763036E-2"/>
    <n v="0.26754496593333904"/>
    <n v="4.2283515761547048E-2"/>
    <n v="1.0867427081126594E-2"/>
    <n v="0.27870212957438117"/>
    <n v="0.26499976882420956"/>
    <n v="7.6276372104714968E-2"/>
    <n v="2.5827904303918531E-2"/>
    <n v="44564110.74009338"/>
    <n v="-3.6848256963053563E-3"/>
    <n v="337445.60485202487"/>
    <n v="45787827.726313539"/>
    <n v="-2.6725814413705151E-2"/>
    <n v="1.0502388249406449"/>
    <n v="5.0238824940644911E-2"/>
  </r>
  <r>
    <x v="149"/>
    <x v="1"/>
    <n v="179581.5211660607"/>
    <n v="3083268.906686381"/>
    <n v="10115111.366621686"/>
    <n v="6664692.8344675982"/>
    <n v="9492770.9897585995"/>
    <n v="1335647.8814693266"/>
    <n v="15788815.6119885"/>
    <n v="4664958.4406836061"/>
    <n v="3.4989197187808821E-3"/>
    <n v="6.0073610613494491E-2"/>
    <n v="0.19708020284342048"/>
    <n v="0.1298531442807683"/>
    <n v="0.18495468457037831"/>
    <n v="2.6023416437705026E-2"/>
    <n v="0.30762518282656459"/>
    <n v="9.0890838708888033E-2"/>
    <n v="51324847.552841753"/>
    <n v="-5.4447669061708946E-3"/>
    <n v="648212.46426562639"/>
    <n v="51605829.264184892"/>
    <n v="-5.4447669061708946E-3"/>
    <n v="1.0566850295635837"/>
    <n v="5.6685029563583678E-2"/>
  </r>
  <r>
    <x v="149"/>
    <x v="2"/>
    <n v="2366936.7718909644"/>
    <n v="10647355.038282013"/>
    <n v="1665029.9967779759"/>
    <n v="3399778.1863902495"/>
    <n v="1388830.5777087279"/>
    <n v="10803921.572989609"/>
    <n v="5803448.7694577118"/>
    <n v="2235008.5480745742"/>
    <n v="6.1783285104109721E-2"/>
    <n v="0.27792401543929379"/>
    <n v="4.3461669200248264E-2"/>
    <n v="8.8743166896119371E-2"/>
    <n v="3.625213675451594E-2"/>
    <n v="0.2820108144473949"/>
    <n v="0.15148530124192849"/>
    <n v="5.8339610916389457E-2"/>
    <n v="38310309.461571828"/>
    <n v="-4.9693451939186485E-3"/>
    <n v="352609.16243864351"/>
    <n v="40148946.003547296"/>
    <n v="-4.5795387550473146E-2"/>
    <n v="1.0229214128058135"/>
    <n v="2.2921412805813501E-2"/>
  </r>
  <r>
    <x v="149"/>
    <x v="3"/>
    <n v="170432.84253913502"/>
    <n v="2262268.8263928499"/>
    <n v="2666724.0674439678"/>
    <n v="2918432.6511981701"/>
    <n v="12036767.410212452"/>
    <n v="511996.66122351238"/>
    <n v="24001238.382331502"/>
    <n v="6410379.8567802794"/>
    <n v="3.3432468481677927E-3"/>
    <n v="4.4377145923676344E-2"/>
    <n v="5.2311025859749123E-2"/>
    <n v="5.7248594914843562E-2"/>
    <n v="0.23611578676264341"/>
    <n v="1.004343528164116E-2"/>
    <n v="0.47081339123607213"/>
    <n v="0.12574737317320664"/>
    <n v="50978240.698121861"/>
    <n v="-3.3343883855041375E-3"/>
    <n v="920386.90966206195"/>
    <n v="51151458.111590751"/>
    <n v="-3.3863631627275041E-3"/>
    <n v="1.1296828386644007"/>
    <n v="0.12968283866440067"/>
  </r>
  <r>
    <x v="149"/>
    <x v="4"/>
    <n v="853927.04732634686"/>
    <n v="5170119.4526858637"/>
    <n v="14548015.658393092"/>
    <n v="9318795.1533252522"/>
    <n v="14344661.081556235"/>
    <n v="2207840.9941619937"/>
    <n v="3514428.9686669344"/>
    <n v="941550.58205227356"/>
    <n v="1.6776780703648998E-2"/>
    <n v="0.10157537525126746"/>
    <n v="0.28581934386350039"/>
    <n v="0.18308283266007896"/>
    <n v="0.28182411364874471"/>
    <n v="4.3376614317998448E-2"/>
    <n v="6.9046652510285592E-2"/>
    <n v="1.8498287044475367E-2"/>
    <n v="50899338.938167997"/>
    <n v="-6.2581122031126904E-3"/>
    <n v="190998.92436999534"/>
    <n v="52065242.941301323"/>
    <n v="-2.2393134791434167E-2"/>
    <n v="1.0202578987605511"/>
    <n v="2.0257898760551063E-2"/>
  </r>
  <r>
    <x v="150"/>
    <x v="0"/>
    <n v="1482015.0721938687"/>
    <n v="11684859.866655435"/>
    <n v="1900357.7345885853"/>
    <n v="482845.36374475918"/>
    <n v="12442345.711988898"/>
    <n v="11804898.496093864"/>
    <n v="3417385.7406784776"/>
    <n v="1151073.0531025375"/>
    <n v="3.3404462571943544E-2"/>
    <n v="0.26337550231272983"/>
    <n v="4.2833861820579161E-2"/>
    <n v="1.0883283297093449E-2"/>
    <n v="0.28044915294150602"/>
    <n v="0.26608116029117906"/>
    <n v="7.70275122097102E-2"/>
    <n v="2.5945064555258829E-2"/>
    <n v="44365781.039046422"/>
    <n v="-4.4504355130893609E-3"/>
    <n v="201705.52233554402"/>
    <n v="45787827.726313539"/>
    <n v="-3.1057308413211519E-2"/>
    <n v="1.0455648047769039"/>
    <n v="4.5564804776903944E-2"/>
  </r>
  <r>
    <x v="150"/>
    <x v="1"/>
    <n v="178283.5310660883"/>
    <n v="3021710.7046655254"/>
    <n v="10201163.214720039"/>
    <n v="6644712.9512117626"/>
    <n v="9509763.9246885292"/>
    <n v="1335129.8231317035"/>
    <n v="15873338.670645921"/>
    <n v="4665264.3001483008"/>
    <n v="3.4665705811455271E-3"/>
    <n v="5.8754576885977426E-2"/>
    <n v="0.19835288252454239"/>
    <n v="0.12920075286308252"/>
    <n v="0.18490921543809868"/>
    <n v="2.5960456017458573E-2"/>
    <n v="0.30864347666427511"/>
    <n v="9.0712069025419784E-2"/>
    <n v="51429367.120277867"/>
    <n v="2.0364321068563392E-3"/>
    <n v="106291.05581501177"/>
    <n v="51605829.264184892"/>
    <n v="-3.4194226974566312E-3"/>
    <n v="1.0588368968846216"/>
    <n v="5.883689688462157E-2"/>
  </r>
  <r>
    <x v="150"/>
    <x v="2"/>
    <n v="2349828.8841905687"/>
    <n v="10434778.045398595"/>
    <n v="1679194.8342344111"/>
    <n v="3389586.0930789844"/>
    <n v="1391316.7124381091"/>
    <n v="10799731.051125601"/>
    <n v="5834516.6628837232"/>
    <n v="2235155.0871116938"/>
    <n v="6.1652470602307184E-2"/>
    <n v="0.27377731672880562"/>
    <n v="4.405704213174836E-2"/>
    <n v="8.8932584990981653E-2"/>
    <n v="3.6503982604519161E-2"/>
    <n v="0.28335259031923066"/>
    <n v="0.15308023893025643"/>
    <n v="5.8643773692150847E-2"/>
    <n v="38114107.370461687"/>
    <n v="-5.1213914444347098E-3"/>
    <n v="121658.07054560182"/>
    <n v="40148946.003547296"/>
    <n v="-5.0682242888912293E-2"/>
    <n v="1.0176826318339407"/>
    <n v="1.7682631833940698E-2"/>
  </r>
  <r>
    <x v="150"/>
    <x v="3"/>
    <n v="169200.97780778891"/>
    <n v="2217102.0875662193"/>
    <n v="2689410.5734105892"/>
    <n v="2909683.5692660818"/>
    <n v="12058314.333190907"/>
    <n v="511798.07285088667"/>
    <n v="24129725.415779416"/>
    <n v="6410800.155348083"/>
    <n v="3.311430665695407E-3"/>
    <n v="4.3390883060287579E-2"/>
    <n v="5.2634427772363199E-2"/>
    <n v="5.6945388398897456E-2"/>
    <n v="0.23599315073038959"/>
    <n v="1.0016395029392207E-2"/>
    <n v="0.47224261781389987"/>
    <n v="0.12546570652907468"/>
    <n v="51096035.185219973"/>
    <n v="2.3106816846751731E-3"/>
    <n v="130306.68152684525"/>
    <n v="51151458.111590751"/>
    <n v="-1.0835062853901038E-3"/>
    <n v="1.1322931761091943"/>
    <n v="0.13229317610919433"/>
  </r>
  <r>
    <x v="150"/>
    <x v="4"/>
    <n v="847754.98214763985"/>
    <n v="5066896.7798109138"/>
    <n v="14671779.36085706"/>
    <n v="9290858.6161324829"/>
    <n v="14370339.346902966"/>
    <n v="2206984.6378939683"/>
    <n v="3533242.9375652997"/>
    <n v="941612.31511177914"/>
    <n v="1.6645667021191791E-2"/>
    <n v="9.9488505999476326E-2"/>
    <n v="0.28808035221512696"/>
    <n v="0.18242598642514227"/>
    <n v="0.28216157827123123"/>
    <n v="4.3334138019693394E-2"/>
    <n v="6.9375216521519623E-2"/>
    <n v="1.8488555526618596E-2"/>
    <n v="50929468.976422101"/>
    <n v="5.9195342970379673E-4"/>
    <n v="104646.49600085529"/>
    <n v="52065242.941301323"/>
    <n v="-2.1814437054671978E-2"/>
    <n v="1.0208618439229049"/>
    <n v="2.086184392290491E-2"/>
  </r>
  <r>
    <x v="151"/>
    <x v="0"/>
    <n v="1509422.9347988777"/>
    <n v="11591705.174926279"/>
    <n v="1879288.6009931101"/>
    <n v="487433.84176429122"/>
    <n v="12288229.521539433"/>
    <n v="11746551.639151907"/>
    <n v="3442800.8202560381"/>
    <n v="1151282.4362064716"/>
    <n v="3.4229827229493581E-2"/>
    <n v="0.26287003879785503"/>
    <n v="4.2617428583674052E-2"/>
    <n v="1.1053744980775158E-2"/>
    <n v="0.27866541827437069"/>
    <n v="0.26638155806481745"/>
    <n v="7.8073861570564632E-2"/>
    <n v="2.6108122498449328E-2"/>
    <n v="44096714.96963641"/>
    <n v="-6.0647206722948379E-3"/>
    <n v="135657.64466841685"/>
    <n v="45787827.726313539"/>
    <n v="-3.6933675185146918E-2"/>
    <n v="1.0392237462911496"/>
    <n v="3.9223746291149553E-2"/>
  </r>
  <r>
    <x v="151"/>
    <x v="1"/>
    <n v="181580.64363658449"/>
    <n v="2997620.8540040664"/>
    <n v="10088063.630000683"/>
    <n v="6707857.6381282387"/>
    <n v="9391971.9405987002"/>
    <n v="1328530.8143545438"/>
    <n v="15991388.605914842"/>
    <n v="4666112.9235412339"/>
    <n v="3.5359218428734802E-3"/>
    <n v="5.8372703400807302E-2"/>
    <n v="0.19644497247739739"/>
    <n v="0.13062218453754068"/>
    <n v="0.18288997146018948"/>
    <n v="2.5870494956546485E-2"/>
    <n v="0.3114004837580604"/>
    <n v="9.0863267566584915E-2"/>
    <n v="51353127.050178885"/>
    <n v="-1.4824228717549373E-3"/>
    <n v="107137.23755091203"/>
    <n v="51605829.264184892"/>
    <n v="-4.8967765387966603E-3"/>
    <n v="1.0572672528512217"/>
    <n v="5.7267252851221695E-2"/>
  </r>
  <r>
    <x v="151"/>
    <x v="2"/>
    <n v="2393285.7885173503"/>
    <n v="10351589.325707128"/>
    <n v="1660577.7182823054"/>
    <n v="3421797.3193870946"/>
    <n v="1374083.2713818119"/>
    <n v="10746352.331871036"/>
    <n v="5877907.9322738601"/>
    <n v="2235561.6674835063"/>
    <n v="6.2880008927763173E-2"/>
    <n v="0.27197254600347676"/>
    <n v="4.3629198924681194E-2"/>
    <n v="8.9902612978515484E-2"/>
    <n v="3.6101985306779827E-2"/>
    <n v="0.2823443542810477"/>
    <n v="0.15443325031688784"/>
    <n v="5.8736043260848081E-2"/>
    <n v="38061155.354904093"/>
    <n v="-1.389302261310001E-3"/>
    <n v="125260.5462519619"/>
    <n v="40148946.003547296"/>
    <n v="-5.2001132195568463E-2"/>
    <n v="1.016268763052238"/>
    <n v="1.6268763052238011E-2"/>
  </r>
  <r>
    <x v="151"/>
    <x v="3"/>
    <n v="172330.12085052743"/>
    <n v="2199426.782611243"/>
    <n v="2659593.2660515942"/>
    <n v="2937334.2833535601"/>
    <n v="11908954.918873806"/>
    <n v="509268.46118589176"/>
    <n v="24309178.055359095"/>
    <n v="6411966.2961343788"/>
    <n v="3.3718780795770763E-3"/>
    <n v="4.3034838711417799E-2"/>
    <n v="5.2038634860405643E-2"/>
    <n v="5.7473023482765097E-2"/>
    <n v="0.23301523751875955"/>
    <n v="9.9645445173341674E-3"/>
    <n v="0.47564281979757322"/>
    <n v="0.12545902303216749"/>
    <n v="51108052.184420094"/>
    <n v="2.3518457266908651E-4"/>
    <n v="79502.357045478857"/>
    <n v="51151458.111590751"/>
    <n v="-8.4857653668373107E-4"/>
    <n v="1.1325594739959537"/>
    <n v="0.13255947399595369"/>
  </r>
  <r>
    <x v="151"/>
    <x v="4"/>
    <n v="863433.06296433415"/>
    <n v="5026502.1826199219"/>
    <n v="14509114.366887303"/>
    <n v="9379149.6172349378"/>
    <n v="14192342.206582654"/>
    <n v="2196076.402047391"/>
    <n v="3559519.6464999039"/>
    <n v="941783.59677692561"/>
    <n v="1.7041020127381172E-2"/>
    <n v="9.9204823788279814E-2"/>
    <n v="0.28635700966528199"/>
    <n v="0.18511021208325226"/>
    <n v="0.28010508234040898"/>
    <n v="4.3342540115471888E-2"/>
    <n v="7.0251937922742216E-2"/>
    <n v="1.8587373957181852E-2"/>
    <n v="50667921.081613362"/>
    <n v="-5.1354922810961084E-3"/>
    <n v="116772.4820364046"/>
    <n v="52065242.941301323"/>
    <n v="-2.6837901462657361E-2"/>
    <n v="1.0156192158033732"/>
    <n v="1.5619215803373221E-2"/>
  </r>
  <r>
    <x v="152"/>
    <x v="0"/>
    <n v="1747812.8121439021"/>
    <n v="11146387.052935088"/>
    <n v="2390250.4937899485"/>
    <n v="432997.21542928379"/>
    <n v="10881323.637110673"/>
    <n v="13618116.766151201"/>
    <n v="2916556.4692813009"/>
    <n v="1152804.3819084624"/>
    <n v="3.9466264548675266E-2"/>
    <n v="0.25168957289737864"/>
    <n v="5.3972746778188169E-2"/>
    <n v="9.7772384629738508E-3"/>
    <n v="0.24570434220309731"/>
    <n v="0.30750215081008525"/>
    <n v="6.585693181103032E-2"/>
    <n v="2.603075248857117E-2"/>
    <n v="44286248.828749858"/>
    <n v="4.2981401050838893E-3"/>
    <n v="211103.71233180325"/>
    <n v="45787827.726313539"/>
    <n v="-3.279428119060445E-2"/>
    <n v="1.043690475553239"/>
    <n v="4.3690475553239017E-2"/>
  </r>
  <r>
    <x v="152"/>
    <x v="1"/>
    <n v="210258.48227729899"/>
    <n v="2882461.3611596311"/>
    <n v="12830918.604120217"/>
    <n v="5958723.8922366491"/>
    <n v="8316664.8293133359"/>
    <n v="1540204.1648553428"/>
    <n v="13547047.978193423"/>
    <n v="4672281.3234799895"/>
    <n v="4.2086577275671101E-3"/>
    <n v="5.7697045801266458E-2"/>
    <n v="0.25683123054125401"/>
    <n v="0.11927333006440219"/>
    <n v="0.16647126585510524"/>
    <n v="3.0829634506257204E-2"/>
    <n v="0.27116569824732289"/>
    <n v="9.3523137256825012E-2"/>
    <n v="49958560.635635883"/>
    <n v="-2.7156406915207414E-2"/>
    <n v="118741.09545034448"/>
    <n v="51605829.264184892"/>
    <n v="-3.1920204597743675E-2"/>
    <n v="1.0285556731146706"/>
    <n v="2.8555673114670554E-2"/>
  </r>
  <r>
    <x v="152"/>
    <x v="2"/>
    <n v="2771268.0573850623"/>
    <n v="9953912.6898210458"/>
    <n v="2112074.0630275435"/>
    <n v="3039650.8902524505"/>
    <n v="1216761.5158910335"/>
    <n v="12458556.805543233"/>
    <n v="4979448.797865185"/>
    <n v="2238516.9835418081"/>
    <n v="7.147935234372324E-2"/>
    <n v="0.25674139694221398"/>
    <n v="5.4476753241127537E-2"/>
    <n v="7.8401754174326474E-2"/>
    <n v="3.1383945295687145E-2"/>
    <n v="0.32134371455860161"/>
    <n v="0.12843498634195069"/>
    <n v="5.7738097102369428E-2"/>
    <n v="38770189.803327359"/>
    <n v="1.8628820954377807E-2"/>
    <n v="156894.39470395978"/>
    <n v="40148946.003547296"/>
    <n v="-3.4341031022286833E-2"/>
    <n v="1.0352006518806653"/>
    <n v="3.5200651880665346E-2"/>
  </r>
  <r>
    <x v="152"/>
    <x v="3"/>
    <n v="199546.98328536539"/>
    <n v="2114931.4827818288"/>
    <n v="3382713.0724364733"/>
    <n v="2609292.7008791803"/>
    <n v="10545473.001206841"/>
    <n v="590409.64385087718"/>
    <n v="20593433.724985547"/>
    <n v="6420442.6388968602"/>
    <n v="4.2953749449503508E-3"/>
    <n v="4.5525236973572462E-2"/>
    <n v="7.2815037030756605E-2"/>
    <n v="5.6166674669144143E-2"/>
    <n v="0.22699797193755059"/>
    <n v="1.2708940770241694E-2"/>
    <n v="0.44328667763571156"/>
    <n v="0.13820408603807266"/>
    <n v="46456243.248322971"/>
    <n v="-9.1019100460165689E-2"/>
    <n v="63045.435194719597"/>
    <n v="51151458.111590751"/>
    <n v="-9.1790440323808856E-2"/>
    <n v="1.0294749294552035"/>
    <n v="2.9474929455203469E-2"/>
  </r>
  <r>
    <x v="152"/>
    <x v="4"/>
    <n v="999798.88677045808"/>
    <n v="4833399.2285359325"/>
    <n v="18454013.801595107"/>
    <n v="8331685.9015324851"/>
    <n v="12567430.356647875"/>
    <n v="2545974.8349286448"/>
    <n v="3015434.4077799767"/>
    <n v="943028.59405321779"/>
    <n v="1.934192436887815E-2"/>
    <n v="9.3506047626155789E-2"/>
    <n v="0.35700793827212407"/>
    <n v="0.16118325465758193"/>
    <n v="0.24312718356250224"/>
    <n v="4.9253958324883315E-2"/>
    <n v="5.8336036403272916E-2"/>
    <n v="1.8243656784601436E-2"/>
    <n v="51690766.011843704"/>
    <n v="2.0187229086877163E-2"/>
    <n v="186539.82508136303"/>
    <n v="52065242.941301323"/>
    <n v="-7.1924552408178981E-3"/>
    <n v="1.0361217535778304"/>
    <n v="3.6121753577830429E-2"/>
  </r>
  <r>
    <x v="153"/>
    <x v="0"/>
    <n v="1536979.4013855094"/>
    <n v="11744145.337066293"/>
    <n v="1926543.6608302293"/>
    <n v="328057.91237557761"/>
    <n v="12157473.299580269"/>
    <n v="12054934.590240847"/>
    <n v="3366103.4393940023"/>
    <n v="1151342.8275052181"/>
    <n v="3.4721772201394337E-2"/>
    <n v="0.26531099813445286"/>
    <n v="4.3522385574645217E-2"/>
    <n v="7.411128667112651E-3"/>
    <n v="0.27464845532219367"/>
    <n v="0.27233201197604417"/>
    <n v="7.604335928224526E-2"/>
    <n v="2.6009888841911931E-2"/>
    <n v="44265580.46837794"/>
    <n v="-4.666992784112243E-4"/>
    <n v="219485.55215997063"/>
    <n v="45787827.726313539"/>
    <n v="-3.3245675401648002E-2"/>
    <n v="1.0432033859614136"/>
    <n v="4.3203385961413598E-2"/>
  </r>
  <r>
    <x v="153"/>
    <x v="1"/>
    <n v="184895.63297707526"/>
    <n v="3037041.9574675239"/>
    <n v="10341729.857861815"/>
    <n v="4514593.7453006236"/>
    <n v="9292034.1289272513"/>
    <n v="1363408.8164890346"/>
    <n v="15635138.655233858"/>
    <n v="4666357.6876500994"/>
    <n v="3.7706715004723382E-3"/>
    <n v="6.1935954734968678E-2"/>
    <n v="0.21090420261823228"/>
    <n v="9.2068426373955403E-2"/>
    <n v="0.18949721909173739"/>
    <n v="2.7804695465497218E-2"/>
    <n v="0.31885540390525818"/>
    <n v="9.5163426309878438E-2"/>
    <n v="49035200.481907286"/>
    <n v="-1.8482521153140589E-2"/>
    <n v="595980.05711957789"/>
    <n v="51605829.264184892"/>
    <n v="-4.9812759894193884E-2"/>
    <n v="1.0095453711291458"/>
    <n v="9.5453711291457743E-3"/>
  </r>
  <r>
    <x v="153"/>
    <x v="2"/>
    <n v="2436978.3138812413"/>
    <n v="10487720.97600401"/>
    <n v="1702333.2524776116"/>
    <n v="2302974.4531224184"/>
    <n v="1359461.9675635328"/>
    <n v="11028476.988310479"/>
    <n v="5746962.1799953245"/>
    <n v="2235678.9353825739"/>
    <n v="6.5333510958448623E-2"/>
    <n v="0.28116771881471103"/>
    <n v="4.5638242889631836E-2"/>
    <n v="6.1740970698450387E-2"/>
    <n v="3.6446127915660431E-2"/>
    <n v="0.29566497086436277"/>
    <n v="0.15407162814121442"/>
    <n v="5.9936829717520484E-2"/>
    <n v="37300587.06673719"/>
    <n v="-3.790548212544588E-2"/>
    <n v="260842.60338276203"/>
    <n v="40148946.003547296"/>
    <n v="-7.0944799810148035E-2"/>
    <n v="0.99596087207455286"/>
    <n v="-4.0391279254471391E-3"/>
  </r>
  <r>
    <x v="153"/>
    <x v="3"/>
    <n v="175476.22994136385"/>
    <n v="2228350.9978407319"/>
    <n v="2726469.2311711889"/>
    <n v="1976915.9840406789"/>
    <n v="11782234.470664041"/>
    <n v="522638.31778564258"/>
    <n v="23767627.618637562"/>
    <n v="6412302.6401625378"/>
    <n v="3.5383968206713712E-3"/>
    <n v="4.4933664740428154E-2"/>
    <n v="5.4977987972833417E-2"/>
    <n v="3.9863594260039673E-2"/>
    <n v="0.23758329550009852"/>
    <n v="1.0538759367190096E-2"/>
    <n v="0.4792631915376252"/>
    <n v="0.1293011098011137"/>
    <n v="49592015.49024374"/>
    <n v="6.7499479567452281E-2"/>
    <n v="1851484.3610978664"/>
    <n v="51151458.111590751"/>
    <n v="-3.0486767707480964E-2"/>
    <n v="1.0989639514211693"/>
    <n v="9.8963951421169316E-2"/>
  </r>
  <r>
    <x v="153"/>
    <x v="4"/>
    <n v="879196.14950610581"/>
    <n v="5092604.692660735"/>
    <n v="14873948.734119959"/>
    <n v="6312455.1060125064"/>
    <n v="14041324.759811213"/>
    <n v="2253730.1324769156"/>
    <n v="3480222.0489138784"/>
    <n v="941832.99867237627"/>
    <n v="1.8364289748163901E-2"/>
    <n v="0.10637224492101967"/>
    <n v="0.31068096056398581"/>
    <n v="0.13185198167008724"/>
    <n v="0.29328945137225065"/>
    <n v="4.7074993663500417E-2"/>
    <n v="7.2693455413909605E-2"/>
    <n v="1.9672622647082541E-2"/>
    <n v="47875314.622173697"/>
    <n v="-7.3813016986356658E-2"/>
    <n v="351481.81661425158"/>
    <n v="52065242.941301323"/>
    <n v="-8.0474575406310464E-2"/>
    <n v="0.95964248098105642"/>
    <n v="-4.0357519018943577E-2"/>
  </r>
  <r>
    <x v="154"/>
    <x v="0"/>
    <n v="1018686.5554174414"/>
    <n v="11840307.398740487"/>
    <n v="1907660.2118956093"/>
    <n v="493670.45619831781"/>
    <n v="12157195.518575877"/>
    <n v="12025489.034919957"/>
    <n v="3403935.5657523107"/>
    <n v="1151312.1418876054"/>
    <n v="2.3152884399883267E-2"/>
    <n v="0.26910855650763349"/>
    <n v="4.3357631575079138E-2"/>
    <n v="1.1220227599169109E-2"/>
    <n v="0.27631084455907301"/>
    <n v="0.2733173967957902"/>
    <n v="7.7365236872316473E-2"/>
    <n v="2.6167221691055349E-2"/>
    <n v="43998256.883387603"/>
    <n v="-6.039084592628482E-3"/>
    <n v="152019.59604540915"/>
    <n v="45787827.726313539"/>
    <n v="-3.9083986548186865E-2"/>
    <n v="1.0369033924662763"/>
    <n v="3.6903392466276275E-2"/>
  </r>
  <r>
    <x v="154"/>
    <x v="1"/>
    <n v="122546.0115466451"/>
    <n v="3061909.5155263771"/>
    <n v="10240363.077737864"/>
    <n v="6793683.2788263177"/>
    <n v="9291821.8191397171"/>
    <n v="1360078.5346504739"/>
    <n v="15810864.253654853"/>
    <n v="4666233.3197691981"/>
    <n v="2.386601334009782E-3"/>
    <n v="5.9631131541078325E-2"/>
    <n v="0.19943255495321571"/>
    <n v="0.13230796638302114"/>
    <n v="0.18095957648119107"/>
    <n v="2.6487726562356279E-2"/>
    <n v="0.3079188726208143"/>
    <n v="9.0875570124313368E-2"/>
    <n v="51347499.810851447"/>
    <n v="4.7155906496137198E-2"/>
    <n v="963166.83724717307"/>
    <n v="51605829.264184892"/>
    <n v="-5.005819245941831E-3"/>
    <n v="1.0571513982537197"/>
    <n v="5.7151398253719732E-2"/>
  </r>
  <r>
    <x v="154"/>
    <x v="2"/>
    <n v="1615192.1372250156"/>
    <n v="10573595.328063771"/>
    <n v="1685647.4520483529"/>
    <n v="3465578.5030553443"/>
    <n v="1359430.9057876621"/>
    <n v="11001538.672981307"/>
    <n v="5811553.1241788883"/>
    <n v="2235619.3500121026"/>
    <n v="4.278863740415683E-2"/>
    <n v="0.28010892705811785"/>
    <n v="4.4655094557886472E-2"/>
    <n v="9.1807889937875253E-2"/>
    <n v="3.6013174385363687E-2"/>
    <n v="0.2914457285402362"/>
    <n v="0.1539559496696849"/>
    <n v="5.9224598446678905E-2"/>
    <n v="37748155.47335244"/>
    <n v="1.1998964140014008E-2"/>
    <n v="476134.09058529098"/>
    <n v="40148946.003547296"/>
    <n v="-5.9797099778976473E-2"/>
    <n v="1.0079113708634324"/>
    <n v="7.9113708634324098E-3"/>
  </r>
  <r>
    <x v="154"/>
    <x v="3"/>
    <n v="116302.97457172685"/>
    <n v="2246596.9254868929"/>
    <n v="2699745.1327012656"/>
    <n v="2974916.8634280525"/>
    <n v="11781965.263334144"/>
    <n v="521361.71396967227"/>
    <n v="24034755.443879735"/>
    <n v="6412131.7393134311"/>
    <n v="2.289979668373735E-3"/>
    <n v="4.4234993140464272E-2"/>
    <n v="5.3157380423353127E-2"/>
    <n v="5.8575450519977638E-2"/>
    <n v="0.23198427216391862"/>
    <n v="1.026549603959373E-2"/>
    <n v="0.47323898209392395"/>
    <n v="0.12625344595039492"/>
    <n v="50787776.056684919"/>
    <n v="2.4111957431462345E-2"/>
    <n v="1788423.4161315791"/>
    <n v="51151458.111590751"/>
    <n v="-7.109905921204281E-3"/>
    <n v="1.1254621234365483"/>
    <n v="0.12546212343654828"/>
  </r>
  <r>
    <x v="154"/>
    <x v="4"/>
    <n v="582717.82710249186"/>
    <n v="5134303.3733635629"/>
    <n v="14728158.396175647"/>
    <n v="9499153.882162502"/>
    <n v="14041003.935475541"/>
    <n v="2248225.1390821007"/>
    <n v="3519336.770930022"/>
    <n v="941807.89691592113"/>
    <n v="1.1494648239308023E-2"/>
    <n v="0.10127888402550358"/>
    <n v="0.29052655007768191"/>
    <n v="0.1873795984403791"/>
    <n v="0.27697179262141158"/>
    <n v="4.4348320807375545E-2"/>
    <n v="6.9422173710823432E-2"/>
    <n v="1.8578032077516803E-2"/>
    <n v="50694707.22120779"/>
    <n v="5.8890320017412005E-2"/>
    <n v="1314593.6727786446"/>
    <n v="52065242.941301323"/>
    <n v="-2.6323428887841432E-2"/>
    <n v="1.016156133788334"/>
    <n v="1.6156133788334026E-2"/>
  </r>
  <r>
    <x v="155"/>
    <x v="0"/>
    <n v="1519080.2648668149"/>
    <n v="11822957.480086781"/>
    <n v="1887062.7728973068"/>
    <n v="490760.85922079952"/>
    <n v="12205590.42806988"/>
    <n v="12162939.822997902"/>
    <n v="3347801.077226866"/>
    <n v="1151393.7291541665"/>
    <n v="3.4069578246799105E-2"/>
    <n v="0.26516253570821752"/>
    <n v="4.2322604199905939E-2"/>
    <n v="1.1006670207222602E-2"/>
    <n v="0.27374413831514532"/>
    <n v="0.27278758048184315"/>
    <n v="7.5083702548988801E-2"/>
    <n v="2.5823190291877667E-2"/>
    <n v="44587586.434520513"/>
    <n v="1.3394384070597641E-2"/>
    <n v="134580.40830774023"/>
    <n v="45787827.726313539"/>
    <n v="-2.6213108404425711E-2"/>
    <n v="1.0507920747490753"/>
    <n v="5.0792074749075322E-2"/>
  </r>
  <r>
    <x v="155"/>
    <x v="1"/>
    <n v="182742.40166286001"/>
    <n v="3057422.8177380203"/>
    <n v="10129795.560263366"/>
    <n v="6753642.6402057465"/>
    <n v="9328810.3561164048"/>
    <n v="1375624.1699167611"/>
    <n v="15550126.422141876"/>
    <n v="4666563.9904950997"/>
    <n v="3.5800445518932014E-3"/>
    <n v="5.9896935806231844E-2"/>
    <n v="0.19844939695067612"/>
    <n v="0.13230832756651972"/>
    <n v="0.18275756686548478"/>
    <n v="2.6949387608732563E-2"/>
    <n v="0.30463726465379914"/>
    <n v="9.1421075996662673E-2"/>
    <n v="51044728.358540133"/>
    <n v="-5.8965179108356296E-3"/>
    <n v="966517.98392091924"/>
    <n v="51605829.264184892"/>
    <n v="-1.0872820253935359E-2"/>
    <n v="1.0509178860994517"/>
    <n v="5.0917886099451692E-2"/>
  </r>
  <r>
    <x v="155"/>
    <x v="2"/>
    <n v="2408598.0977938054"/>
    <n v="10558101.556437654"/>
    <n v="1667447.1350580913"/>
    <n v="3445153.0621336959"/>
    <n v="1364842.4775229709"/>
    <n v="11127285.755389363"/>
    <n v="5715714.4821533207"/>
    <n v="2235777.7762678526"/>
    <n v="6.2523767055128798E-2"/>
    <n v="0.27407323906124464"/>
    <n v="4.328454645239823E-2"/>
    <n v="8.9431253692101489E-2"/>
    <n v="3.5429361672981129E-2"/>
    <n v="0.28884844805078658"/>
    <n v="0.14837178571348927"/>
    <n v="5.8037598301870011E-2"/>
    <n v="38522920.342756748"/>
    <n v="2.052457556373154E-2"/>
    <n v="482192.94477395603"/>
    <n v="40148946.003547296"/>
    <n v="-4.0499834308150524E-2"/>
    <n v="1.0285983239562633"/>
    <n v="2.8598323956263272E-2"/>
  </r>
  <r>
    <x v="155"/>
    <x v="3"/>
    <n v="173432.69377381669"/>
    <n v="2243304.9270114978"/>
    <n v="2670595.3735696212"/>
    <n v="2957383.2861083657"/>
    <n v="11828866.470253892"/>
    <n v="527320.85444626375"/>
    <n v="23638396.970690433"/>
    <n v="6412586.1324205715"/>
    <n v="3.437585888049109E-3"/>
    <n v="4.4464242536316895E-2"/>
    <n v="5.2933508493184366E-2"/>
    <n v="5.8617892789792035E-2"/>
    <n v="0.23445835710072419"/>
    <n v="1.045195509724673E-2"/>
    <n v="0.46853345856763717"/>
    <n v="0.12710299952704968"/>
    <n v="50451886.708274454"/>
    <n v="-6.6135864668611247E-3"/>
    <n v="1765789.006065872"/>
    <n v="51151458.111590751"/>
    <n v="-1.3676470410484273E-2"/>
    <n v="1.1180187823680234"/>
    <n v="0.11801878236802343"/>
  </r>
  <r>
    <x v="155"/>
    <x v="4"/>
    <n v="868957.3318013699"/>
    <n v="5126779.9415073274"/>
    <n v="14569135.137090573"/>
    <n v="9443167.7297049258"/>
    <n v="14096897.839100273"/>
    <n v="2273922.2492990852"/>
    <n v="3461299.1947865132"/>
    <n v="941874.63774939231"/>
    <n v="1.7111510948082397E-2"/>
    <n v="0.100956569312387"/>
    <n v="0.28689546227271301"/>
    <n v="0.18595489338521454"/>
    <n v="0.27759616367780687"/>
    <n v="4.4778085229233933E-2"/>
    <n v="6.8159916371724472E-2"/>
    <n v="1.8547398802837813E-2"/>
    <n v="50782034.061039455"/>
    <n v="1.7226027058527436E-3"/>
    <n v="1301926.4113368145"/>
    <n v="52065242.941301323"/>
    <n v="-2.4646170991818206E-2"/>
    <n v="1.0179065670939667"/>
    <n v="1.7906567093966652E-2"/>
  </r>
  <r>
    <x v="156"/>
    <x v="0"/>
    <n v="1528575.4970398434"/>
    <n v="12043727.713424459"/>
    <n v="1903545.4106352569"/>
    <n v="486399.7854811385"/>
    <n v="12248435.420657696"/>
    <n v="12164621.972450819"/>
    <n v="3358580.8433114118"/>
    <n v="1151469.2431642904"/>
    <n v="3.4055104763266411E-2"/>
    <n v="0.26832198332054918"/>
    <n v="4.2409052419298945E-2"/>
    <n v="1.0836491677034071E-2"/>
    <n v="0.27288266248175269"/>
    <n v="0.27101538424473842"/>
    <n v="7.4825759471066858E-2"/>
    <n v="2.5653561622293149E-2"/>
    <n v="44885355.886164926"/>
    <n v="6.6783038835642088E-3"/>
    <n v="201168.32610811366"/>
    <n v="45787827.726313539"/>
    <n v="-1.9709863624519069E-2"/>
    <n v="1.0578095835426906"/>
    <n v="5.7809583542690612E-2"/>
  </r>
  <r>
    <x v="156"/>
    <x v="1"/>
    <n v="183884.65962761463"/>
    <n v="3114514.1123672058"/>
    <n v="10218274.731691757"/>
    <n v="6693627.3944666702"/>
    <n v="9361557.0563204158"/>
    <n v="1375814.4204218627"/>
    <n v="15600197.116770679"/>
    <n v="4666870.0464961864"/>
    <n v="3.5904636299203276E-3"/>
    <n v="6.0812846857230284E-2"/>
    <n v="0.19951824072204186"/>
    <n v="0.13069728470412215"/>
    <n v="0.18279028929444624"/>
    <n v="2.6863641850539573E-2"/>
    <n v="0.30460366014643653"/>
    <n v="9.1123572795263244E-2"/>
    <n v="51214739.53816238"/>
    <n v="3.3306314890752821E-3"/>
    <n v="913254.5720324351"/>
    <n v="51605829.264184892"/>
    <n v="-7.5784021223728884E-3"/>
    <n v="1.0544181063033269"/>
    <n v="5.4418106303326885E-2"/>
  </r>
  <r>
    <x v="156"/>
    <x v="2"/>
    <n v="2423653.3905778718"/>
    <n v="10755253.119246162"/>
    <n v="1682011.5297719713"/>
    <n v="3414538.2193521438"/>
    <n v="1369633.4514768836"/>
    <n v="11128824.672618113"/>
    <n v="5734118.8209125111"/>
    <n v="2235924.4094666941"/>
    <n v="6.2555648412598613E-2"/>
    <n v="0.27759820580435857"/>
    <n v="4.3413518736383806E-2"/>
    <n v="8.8130857808114596E-2"/>
    <n v="3.5350891747888746E-2"/>
    <n v="0.28724026553143539"/>
    <n v="0.14800033796562898"/>
    <n v="5.7710273993591368E-2"/>
    <n v="38743957.613422349"/>
    <n v="5.7378118974087929E-3"/>
    <n v="527351.68835126737"/>
    <n v="40148946.003547296"/>
    <n v="-3.4994402841878124E-2"/>
    <n v="1.0345002276571142"/>
    <n v="3.4500227657114246E-2"/>
  </r>
  <r>
    <x v="156"/>
    <x v="3"/>
    <n v="174516.76005514679"/>
    <n v="2285194.1880545188"/>
    <n v="2693921.8133253111"/>
    <n v="2931102.937248358"/>
    <n v="11870389.057729445"/>
    <n v="527393.78356535244"/>
    <n v="23714511.525910288"/>
    <n v="6413006.7010600055"/>
    <n v="3.44826384653246E-3"/>
    <n v="4.5152984151690959E-2"/>
    <n v="5.3229003285068022E-2"/>
    <n v="5.7915447695595333E-2"/>
    <n v="0.2345461457060542"/>
    <n v="1.042073504103388E-2"/>
    <n v="0.46857329179806828"/>
    <n v="0.12671412847595692"/>
    <n v="50610036.766948424"/>
    <n v="3.1346708516261038E-3"/>
    <n v="1688943.7852874021"/>
    <n v="51151458.111590751"/>
    <n v="-1.0584670792007041E-2"/>
    <n v="1.1215234032566828"/>
    <n v="0.12152340325668276"/>
  </r>
  <r>
    <x v="156"/>
    <x v="4"/>
    <n v="874388.87600922829"/>
    <n v="5222512.3676675195"/>
    <n v="14696389.926951753"/>
    <n v="9359252.4173252508"/>
    <n v="14146381.842925146"/>
    <n v="2274236.7355271927"/>
    <n v="3472444.419609528"/>
    <n v="941936.4104767656"/>
    <n v="1.7149068667015009E-2"/>
    <n v="0.10242722164562419"/>
    <n v="0.2882349111813991"/>
    <n v="0.18355958862283492"/>
    <n v="0.27744780414106879"/>
    <n v="4.4603771860190343E-2"/>
    <n v="6.8103780169372144E-2"/>
    <n v="1.8473853712495318E-2"/>
    <n v="50987542.996492393"/>
    <n v="4.0468827067052602E-3"/>
    <n v="1290578.4213045491"/>
    <n v="52065242.941301323"/>
    <n v="-2.0699028448286236E-2"/>
    <n v="1.022025915577381"/>
    <n v="2.2025915577380983E-2"/>
  </r>
  <r>
    <x v="157"/>
    <x v="0"/>
    <n v="1538345.9596730173"/>
    <n v="8012252.050705296"/>
    <n v="1893280.9112372105"/>
    <n v="491479.93637491344"/>
    <n v="12289549.404043509"/>
    <n v="8092874.9784523584"/>
    <n v="2268092.1966032535"/>
    <n v="1151383.5149557246"/>
    <n v="4.304599750465686E-2"/>
    <n v="0.22419884136767981"/>
    <n v="5.2977787518000335E-2"/>
    <n v="1.3752591854747871E-2"/>
    <n v="0.34388617830299945"/>
    <n v="0.22645483217702667"/>
    <n v="6.3465757114912924E-2"/>
    <n v="3.2218014159976015E-2"/>
    <n v="35737258.952045284"/>
    <n v="-0.20381027962261011"/>
    <n v="304321.67700157769"/>
    <n v="45787827.726313539"/>
    <n v="-0.21950307043049241"/>
    <n v="0.84221711653337805"/>
    <n v="-0.15778288346662195"/>
  </r>
  <r>
    <x v="157"/>
    <x v="1"/>
    <n v="185060.02728147589"/>
    <n v="2071972.455500602"/>
    <n v="10163174.667229664"/>
    <n v="6763538.2747869799"/>
    <n v="9392980.7351871673"/>
    <n v="915301.28295329085"/>
    <n v="10535010.766968586"/>
    <n v="4666522.5926574748"/>
    <n v="4.1406418275550371E-3"/>
    <n v="4.6359529612186971E-2"/>
    <n v="0.22739684385689707"/>
    <n v="0.15133138092677501"/>
    <n v="0.21016407210606602"/>
    <n v="2.0479488913328115E-2"/>
    <n v="0.23571652331545523"/>
    <n v="0.10441151944173654"/>
    <n v="44693560.802565239"/>
    <n v="-0.12733011618145437"/>
    <n v="890236.20187568385"/>
    <n v="51605829.264184892"/>
    <n v="-0.13394355948111575"/>
    <n v="0.92015892632389518"/>
    <n v="-7.9841073676104823E-2"/>
  </r>
  <r>
    <x v="157"/>
    <x v="2"/>
    <n v="2439145.0787112121"/>
    <n v="7155076.9754186282"/>
    <n v="1672941.6088557744"/>
    <n v="3450201.0010898286"/>
    <n v="1374230.862087687"/>
    <n v="7403780.1533481665"/>
    <n v="3872323.0908697317"/>
    <n v="2235757.9423246058"/>
    <n v="8.2393927924786739E-2"/>
    <n v="0.24169734787585498"/>
    <n v="5.6511698113205729E-2"/>
    <n v="0.11654723414813319"/>
    <n v="4.6421297195941139E-2"/>
    <n v="0.25009850117167248"/>
    <n v="0.13080645035644614"/>
    <n v="7.5523543213959585E-2"/>
    <n v="29603456.712705635"/>
    <n v="-0.23592068192718921"/>
    <n v="589392.61346969428"/>
    <n v="40148946.003547296"/>
    <n v="-0.26265918138697669"/>
    <n v="0.79044022849441542"/>
    <n v="-0.20955977150558458"/>
  </r>
  <r>
    <x v="157"/>
    <x v="3"/>
    <n v="175632.24927127216"/>
    <n v="1520256.207643338"/>
    <n v="2679395.362484281"/>
    <n v="2961716.5305329012"/>
    <n v="11910234.063376412"/>
    <n v="350864.33137613186"/>
    <n v="16014710.095572315"/>
    <n v="6412529.2453404842"/>
    <n v="4.1791989611968073E-3"/>
    <n v="3.6174752587281582E-2"/>
    <n v="6.3756664063639265E-2"/>
    <n v="7.0474543821645946E-2"/>
    <n v="0.28340602612446975"/>
    <n v="8.3488758772503405E-3"/>
    <n v="0.38107272481552878"/>
    <n v="0.15258721374898773"/>
    <n v="42025338.085597128"/>
    <n v="-0.16962443083933207"/>
    <n v="1614799.3657637055"/>
    <n v="51151458.111590751"/>
    <n v="-0.17841368287262321"/>
    <n v="0.9312856343062772"/>
    <n v="-6.8714365693722801E-2"/>
  </r>
  <r>
    <x v="157"/>
    <x v="4"/>
    <n v="879977.85990727949"/>
    <n v="3474346.6826335359"/>
    <n v="14617142.494914759"/>
    <n v="9457004.1350524854"/>
    <n v="14193866.610414589"/>
    <n v="1513003.3316043192"/>
    <n v="2344985.7123253499"/>
    <n v="941866.28222841478"/>
    <n v="1.8556245551173703E-2"/>
    <n v="7.3264150281743171E-2"/>
    <n v="0.30823421559800801"/>
    <n v="0.19942148422573885"/>
    <n v="0.29930852370673361"/>
    <n v="3.1904963317999704E-2"/>
    <n v="4.9449119886366362E-2"/>
    <n v="1.9861297432236632E-2"/>
    <n v="47422193.109080732"/>
    <n v="-6.9925901070717097E-2"/>
    <n v="1312854.7437937732"/>
    <n v="52065242.941301323"/>
    <n v="-8.9177531303468505E-2"/>
    <n v="0.95055983251300802"/>
    <n v="-4.9440167486991982E-2"/>
  </r>
  <r>
    <x v="158"/>
    <x v="0"/>
    <n v="1555040.4719249851"/>
    <n v="11993028.43869143"/>
    <n v="1885361.9773704018"/>
    <n v="494024.90240607166"/>
    <n v="12290777.111684896"/>
    <n v="12114002.962906253"/>
    <n v="3445695.7464983491"/>
    <n v="1151282.3435735772"/>
    <n v="3.4610898678987319E-2"/>
    <n v="0.2669316327387436"/>
    <n v="4.1962941511872118E-2"/>
    <n v="1.099562754203222E-2"/>
    <n v="0.27355869443831643"/>
    <n v="0.26962419095567203"/>
    <n v="7.6691654341987422E-2"/>
    <n v="2.5624359792388966E-2"/>
    <n v="44929213.95505596"/>
    <n v="0.25720929003942561"/>
    <n v="3491558.5098199705"/>
    <n v="45787827.726313539"/>
    <n v="-1.87520092979678E-2"/>
    <n v="1.0588431831359804"/>
    <n v="5.8843183135980359E-2"/>
  </r>
  <r>
    <x v="158"/>
    <x v="1"/>
    <n v="187068.3446390726"/>
    <n v="3101403.254134601"/>
    <n v="10120665.65148407"/>
    <n v="6798561.017092051"/>
    <n v="9393919.0799421184"/>
    <n v="1370089.4284380095"/>
    <n v="16004835.184135076"/>
    <n v="4666112.5481029125"/>
    <n v="3.6223611357973466E-3"/>
    <n v="6.0055070439031896E-2"/>
    <n v="0.19597493095407323"/>
    <n v="0.13164623472333525"/>
    <n v="0.18190232801632489"/>
    <n v="2.6530189849683642E-2"/>
    <n v="0.30991503702943274"/>
    <n v="9.0353847852321006E-2"/>
    <n v="51642654.507967912"/>
    <n v="0.15548310719972486"/>
    <n v="2531887.5288746916"/>
    <n v="51642654.507967912"/>
    <n v="0"/>
    <n v="1.0632280953062971"/>
    <n v="6.3228095306297138E-2"/>
  </r>
  <r>
    <x v="158"/>
    <x v="2"/>
    <n v="2465615.2866282444"/>
    <n v="10709977.807009723"/>
    <n v="1665944.2774587634"/>
    <n v="3468066.7239781455"/>
    <n v="1374368.1456995548"/>
    <n v="11082515.787426382"/>
    <n v="5882850.4516966837"/>
    <n v="2235561.4876088365"/>
    <n v="6.3408039848079953E-2"/>
    <n v="0.27542768056390471"/>
    <n v="4.2842961634230466E-2"/>
    <n v="8.9188006832374281E-2"/>
    <n v="3.5344520542627801E-2"/>
    <n v="0.28500821132849369"/>
    <n v="0.15128881536567182"/>
    <n v="5.7491763884617283E-2"/>
    <n v="38884899.967506334"/>
    <n v="0.31352565833358093"/>
    <n v="3429903.7676518005"/>
    <n v="40148946.003547296"/>
    <n v="-3.1483915815107053E-2"/>
    <n v="1.0382635215064731"/>
    <n v="3.8263521506473053E-2"/>
  </r>
  <r>
    <x v="158"/>
    <x v="3"/>
    <n v="177538.25404143656"/>
    <n v="2275574.4348754957"/>
    <n v="2668188.3859851193"/>
    <n v="2977052.7984174485"/>
    <n v="11911423.877981454"/>
    <n v="525199.21056304313"/>
    <n v="24329618.760806654"/>
    <n v="6411965.7802236183"/>
    <n v="3.462366602554182E-3"/>
    <n v="4.4378452224161966E-2"/>
    <n v="5.2035243935662806E-2"/>
    <n v="5.8058744798038214E-2"/>
    <n v="0.23229763324338987"/>
    <n v="1.0242481070681753E-2"/>
    <n v="0.47447835907314867"/>
    <n v="0.12504671905236275"/>
    <n v="51276561.50289426"/>
    <n v="0.22013441982201923"/>
    <n v="3359248.2063540202"/>
    <n v="51276561.50289426"/>
    <n v="0"/>
    <n v="1.1362936571028708"/>
    <n v="0.13629365710287078"/>
  </r>
  <r>
    <x v="158"/>
    <x v="4"/>
    <n v="889527.59809933417"/>
    <n v="5200527.6802330893"/>
    <n v="14556004.084839465"/>
    <n v="9505974.0980132371"/>
    <n v="14195284.556502402"/>
    <n v="2264773.2592857638"/>
    <n v="3562512.7173665212"/>
    <n v="941783.52100043697"/>
    <n v="1.7402004353934106E-2"/>
    <n v="0.10173895169474541"/>
    <n v="0.28476198715081624"/>
    <n v="0.18596725160126881"/>
    <n v="0.27770515966611165"/>
    <n v="4.4306207253125923E-2"/>
    <n v="6.9694140969907073E-2"/>
    <n v="1.8424297310090695E-2"/>
    <n v="51116387.515340254"/>
    <n v="7.7900117309254766E-2"/>
    <n v="1563770.9478091588"/>
    <n v="52065242.941301323"/>
    <n v="-1.8224354144103682E-2"/>
    <n v="1.0246085549752371"/>
    <n v="2.4608554975237062E-2"/>
  </r>
  <r>
    <x v="159"/>
    <x v="0"/>
    <n v="1557054.1513310128"/>
    <n v="12020306.972242633"/>
    <n v="1875427.803536308"/>
    <n v="496183.01351750275"/>
    <n v="12227491.999741714"/>
    <n v="12033325.677553035"/>
    <n v="3391839.557983614"/>
    <n v="1151147.4818084533"/>
    <n v="3.4792347371872291E-2"/>
    <n v="0.26859354591958329"/>
    <n v="4.1906400978877156E-2"/>
    <n v="1.1087200629192091E-2"/>
    <n v="0.27322309168126213"/>
    <n v="0.26888444865864625"/>
    <n v="7.5790594713835369E-2"/>
    <n v="2.5722370046731481E-2"/>
    <n v="44752776.65771427"/>
    <n v="-3.9270061016020664E-3"/>
    <n v="3560675.9595970176"/>
    <n v="45787827.726313539"/>
    <n v="-2.260537614463945E-2"/>
    <n v="1.0546850994951658"/>
    <n v="5.4685099495165757E-2"/>
  </r>
  <r>
    <x v="159"/>
    <x v="1"/>
    <n v="187310.58635555545"/>
    <n v="3108457.496785338"/>
    <n v="10067338.782105481"/>
    <n v="6828260.0261931531"/>
    <n v="9345549.8665752821"/>
    <n v="1360964.8561462588"/>
    <n v="15754679.777436733"/>
    <n v="4665565.9574442292"/>
    <n v="3.6499887277950732E-3"/>
    <n v="6.0572309578700259E-2"/>
    <n v="0.19617510034285013"/>
    <n v="0.13305746680408864"/>
    <n v="0.18211011097523491"/>
    <n v="2.652015820627298E-2"/>
    <n v="0.3070002860837211"/>
    <n v="9.0914579281336977E-2"/>
    <n v="51318127.349042028"/>
    <n v="-6.284091358545723E-3"/>
    <n v="2654760.6439636033"/>
    <n v="51642654.507967912"/>
    <n v="-6.284091358545723E-3"/>
    <n v="1.0565466728204198"/>
    <n v="5.6546672820419808E-2"/>
  </r>
  <r>
    <x v="159"/>
    <x v="2"/>
    <n v="2468808.1030311021"/>
    <n v="10734338.000136476"/>
    <n v="1657166.2389447631"/>
    <n v="3483216.7160043563"/>
    <n v="1367291.5352329109"/>
    <n v="11008708.038546713"/>
    <n v="5790901.5606047921"/>
    <n v="2235299.6128654731"/>
    <n v="6.3718198506849469E-2"/>
    <n v="0.27704570423783026"/>
    <n v="4.2770293585107096E-2"/>
    <n v="8.9899370420992913E-2"/>
    <n v="3.528883162354398E-2"/>
    <n v="0.2841270017069577"/>
    <n v="0.14945909109712285"/>
    <n v="5.7691508821595787E-2"/>
    <n v="38745729.805366583"/>
    <n v="-3.5790284212135499E-3"/>
    <n v="3570270.1129103755"/>
    <n v="40148946.003547296"/>
    <n v="-3.4950262406807237E-2"/>
    <n v="1.034547546854292"/>
    <n v="3.4547546854291955E-2"/>
  </r>
  <r>
    <x v="159"/>
    <x v="3"/>
    <n v="177768.15489122141"/>
    <n v="2280750.3029964911"/>
    <n v="2654129.4161073789"/>
    <n v="2990057.8325610529"/>
    <n v="11850092.052770494"/>
    <n v="521701.4694193746"/>
    <n v="23949347.073788084"/>
    <n v="6411214.6794811608"/>
    <n v="3.4969596073488201E-3"/>
    <n v="4.4865694246012389E-2"/>
    <n v="5.221060749875707E-2"/>
    <n v="5.8818810773511102E-2"/>
    <n v="0.23310864241832802"/>
    <n v="1.0262630935053769E-2"/>
    <n v="0.47111868484353803"/>
    <n v="0.12611796967745076"/>
    <n v="50835060.98201526"/>
    <n v="-8.6101818830827872E-3"/>
    <n v="3513413.7607593727"/>
    <n v="51276561.50289426"/>
    <n v="-8.6101818830827872E-3"/>
    <n v="1.1265099620426218"/>
    <n v="0.12650996204262177"/>
  </r>
  <r>
    <x v="159"/>
    <x v="4"/>
    <n v="890679.48027714563"/>
    <n v="5212356.4497164944"/>
    <n v="14479306.943046957"/>
    <n v="9547500.2401691955"/>
    <n v="14122193.151129058"/>
    <n v="2249690.2384990579"/>
    <n v="3506830.6808177019"/>
    <n v="941673.20002772706"/>
    <n v="1.7481363157140564E-2"/>
    <n v="0.10230290246902861"/>
    <n v="0.2841853085650406"/>
    <n v="0.18738875503155242"/>
    <n v="0.27717623737480979"/>
    <n v="4.415466272787482E-2"/>
    <n v="6.882855395175512E-2"/>
    <n v="1.8482216722798081E-2"/>
    <n v="50950230.383683339"/>
    <n v="-3.2505648331868221E-3"/>
    <n v="1397118.3496200645"/>
    <n v="52065242.941301323"/>
    <n v="-2.1415679532602139E-2"/>
    <n v="1.0212779984386522"/>
    <n v="2.127799843865219E-2"/>
  </r>
  <r>
    <x v="160"/>
    <x v="0"/>
    <n v="1551013.8697544327"/>
    <n v="11997322.074329475"/>
    <n v="1875302.5913817985"/>
    <n v="495730.57304662524"/>
    <n v="12273467.161619153"/>
    <n v="11988285.888939911"/>
    <n v="3432507.5806595595"/>
    <n v="1151177.4074271286"/>
    <n v="3.4648063257721406E-2"/>
    <n v="0.26800790261175356"/>
    <n v="4.189234157129286E-2"/>
    <n v="1.1074113899719925E-2"/>
    <n v="0.27417670138222272"/>
    <n v="0.26780604347361725"/>
    <n v="7.667870810602774E-2"/>
    <n v="2.5716125697644421E-2"/>
    <n v="44764807.147158086"/>
    <n v="2.6882107306614431E-4"/>
    <n v="3622545.3209730019"/>
    <n v="45787827.726313539"/>
    <n v="-2.2342631873045572E-2"/>
    <n v="1.0549686210753588"/>
    <n v="5.4968621075358826E-2"/>
  </r>
  <r>
    <x v="160"/>
    <x v="1"/>
    <n v="186583.95222860828"/>
    <n v="3102513.5904944264"/>
    <n v="10066666.640433749"/>
    <n v="6822033.7324721646"/>
    <n v="9380688.9750660937"/>
    <n v="1355870.8720662748"/>
    <n v="15943577.767299775"/>
    <n v="4665687.245072403"/>
    <n v="3.6213282797081972E-3"/>
    <n v="6.021536187458798E-2"/>
    <n v="0.19537963555800578"/>
    <n v="0.13240594051869808"/>
    <n v="0.18206578788154301"/>
    <n v="2.6315518960763947E-2"/>
    <n v="0.30944209487913799"/>
    <n v="9.0554332047554947E-2"/>
    <n v="51523622.775133498"/>
    <n v="4.0043438197537012E-3"/>
    <n v="2651778.0548749934"/>
    <n v="51642654.507967912"/>
    <n v="-2.304911201186382E-3"/>
    <n v="1.0607774489600095"/>
    <n v="6.0777448960009473E-2"/>
  </r>
  <r>
    <x v="160"/>
    <x v="2"/>
    <n v="2459230.8535256158"/>
    <n v="10713812.096457958"/>
    <n v="1657055.5989325123"/>
    <n v="3480040.5729921535"/>
    <n v="1372432.5281419482"/>
    <n v="10967503.312916735"/>
    <n v="5860334.2421791665"/>
    <n v="2235357.7224690616"/>
    <n v="6.3470955630326051E-2"/>
    <n v="0.27651568018961925"/>
    <n v="4.2767397068903652E-2"/>
    <n v="8.9817310352730037E-2"/>
    <n v="3.5421483092744732E-2"/>
    <n v="0.2830632655537888"/>
    <n v="0.15125095479791234"/>
    <n v="5.7692953313975108E-2"/>
    <n v="38745766.927615151"/>
    <n v="9.580990925740432E-7"/>
    <n v="3650209.3165129046"/>
    <n v="40148946.003547296"/>
    <n v="-3.4949337793529364E-2"/>
    <n v="1.0345485380533577"/>
    <n v="3.4548538053357669E-2"/>
  </r>
  <r>
    <x v="160"/>
    <x v="3"/>
    <n v="177078.53872727862"/>
    <n v="2276389.1154660201"/>
    <n v="2653952.2142647323"/>
    <n v="2987331.3724911595"/>
    <n v="11894648.197268497"/>
    <n v="519748.78198022075"/>
    <n v="24236498.801698796"/>
    <n v="6411381.3475830127"/>
    <n v="3.4614703858155231E-3"/>
    <n v="4.4498071682836718E-2"/>
    <n v="5.1878545311441121E-2"/>
    <n v="5.8395326462578528E-2"/>
    <n v="0.23251249293371476"/>
    <n v="1.0159870472271272E-2"/>
    <n v="0.47376674475013664"/>
    <n v="0.12532747800120547"/>
    <n v="51157028.369479716"/>
    <n v="6.3335694153758143E-3"/>
    <n v="3518191.9315539775"/>
    <n v="51276561.50289426"/>
    <n v="-2.3311456523424884E-3"/>
    <n v="1.1336447910843312"/>
    <n v="0.13364479108433125"/>
  </r>
  <r>
    <x v="160"/>
    <x v="4"/>
    <n v="887224.26656427828"/>
    <n v="5202389.5261462079"/>
    <n v="14478340.238162491"/>
    <n v="9538794.4292351566"/>
    <n v="14175292.357098795"/>
    <n v="2241269.8254310382"/>
    <n v="3548877.442526259"/>
    <n v="941697.68008223455"/>
    <n v="1.7391818977426445E-2"/>
    <n v="0.1019798717174054"/>
    <n v="0.28381175087873728"/>
    <n v="0.18698427469592055"/>
    <n v="0.27787125298257132"/>
    <n v="4.3934505121699975E-2"/>
    <n v="6.956689123540466E-2"/>
    <n v="1.845963439083427E-2"/>
    <n v="51013885.765246466"/>
    <n v="1.2493639593730373E-3"/>
    <n v="1418764.0798352179"/>
    <n v="52065242.941301323"/>
    <n v="-2.0193071551402618E-2"/>
    <n v="1.0225539463624023"/>
    <n v="2.2553946362402266E-2"/>
  </r>
  <r>
    <x v="161"/>
    <x v="0"/>
    <n v="1549180.0157219681"/>
    <n v="12105822.458957639"/>
    <n v="1878344.5454323736"/>
    <n v="331763.79181099701"/>
    <n v="8154372.3522602497"/>
    <n v="11817620.678825462"/>
    <n v="3398911.4897443913"/>
    <n v="1151036.2753139962"/>
    <n v="3.8358334021405233E-2"/>
    <n v="0.29974514050784468"/>
    <n v="4.6508583088971656E-2"/>
    <n v="8.2146078656736895E-3"/>
    <n v="0.20190561151612915"/>
    <n v="0.2926091459586756"/>
    <n v="8.415844570009362E-2"/>
    <n v="2.8500131341206488E-2"/>
    <n v="40387051.608067073"/>
    <n v="-9.7794580566375508E-2"/>
    <n v="3638946.2070291163"/>
    <n v="45787827.726313539"/>
    <n v="-0.11795222412664765"/>
    <n v="0.95179840726660658"/>
    <n v="-4.8201592733393417E-2"/>
  </r>
  <r>
    <x v="161"/>
    <x v="1"/>
    <n v="186363.3431548533"/>
    <n v="3130571.8451446891"/>
    <n v="10082995.918441141"/>
    <n v="4565592.4851232087"/>
    <n v="6232438.6268484723"/>
    <n v="1336568.6974757658"/>
    <n v="15787528.035260921"/>
    <n v="4665115.2408827245"/>
    <n v="4.0525069528174846E-3"/>
    <n v="6.8074890447752334E-2"/>
    <n v="0.2192566970145004"/>
    <n v="9.9279691899062314E-2"/>
    <n v="0.13552558373738285"/>
    <n v="2.9063944913985052E-2"/>
    <n v="0.34330285155667262"/>
    <n v="0.10144383347782693"/>
    <n v="45987174.192331776"/>
    <n v="-0.10745456714029319"/>
    <n v="2696673.7127153096"/>
    <n v="51642654.507967912"/>
    <n v="-0.10951180510605928"/>
    <n v="0.94679206734982713"/>
    <n v="-5.3207932650172873E-2"/>
  </r>
  <r>
    <x v="161"/>
    <x v="2"/>
    <n v="2456323.1616568039"/>
    <n v="10810704.780183341"/>
    <n v="1659743.5315436898"/>
    <n v="2328989.8160939161"/>
    <n v="911830.83927744383"/>
    <n v="10811369.961187387"/>
    <n v="5802975.4986463431"/>
    <n v="2235083.6719561317"/>
    <n v="6.6356586186876676E-2"/>
    <n v="0.29204685877050929"/>
    <n v="4.4837306596377691E-2"/>
    <n v="6.2916726867385531E-2"/>
    <n v="2.4632744835396236E-2"/>
    <n v="0.29206482836885606"/>
    <n v="0.15676505837144439"/>
    <n v="6.0379890003154225E-2"/>
    <n v="37017021.260545053"/>
    <n v="-4.4617665467810749E-2"/>
    <n v="3671051.8191612279"/>
    <n v="40148946.003547296"/>
    <n v="-7.8007645399346903E-2"/>
    <n v="0.98838939747228027"/>
    <n v="-1.1610602527719727E-2"/>
  </r>
  <r>
    <x v="161"/>
    <x v="3"/>
    <n v="176869.16845752121"/>
    <n v="2296976.1342241401"/>
    <n v="2658257.2265466521"/>
    <n v="1999248.0541247583"/>
    <n v="7902688.7123615993"/>
    <n v="512349.63952523324"/>
    <n v="23999281.08314367"/>
    <n v="6410595.3246886749"/>
    <n v="3.8486410315799005E-3"/>
    <n v="4.9981784139263206E-2"/>
    <n v="5.7843195192260666E-2"/>
    <n v="4.3503275107321972E-2"/>
    <n v="0.17196107328057506"/>
    <n v="1.1148635244845198E-2"/>
    <n v="0.52222000425805881"/>
    <n v="0.13949339174609518"/>
    <n v="45956265.34307225"/>
    <n v="-0.10166272733523828"/>
    <n v="3585460.2824826604"/>
    <n v="51276561.50289426"/>
    <n v="-0.10375688236274794"/>
    <n v="1.0183953697933117"/>
    <n v="1.8395369793311689E-2"/>
  </r>
  <r>
    <x v="161"/>
    <x v="4"/>
    <n v="886175.24964014394"/>
    <n v="5249438.4643238503"/>
    <n v="14501825.752412558"/>
    <n v="6383763.2399787977"/>
    <n v="9417926.5369610023"/>
    <n v="2209363.1133936439"/>
    <n v="3514142.3672484378"/>
    <n v="941582.22977660445"/>
    <n v="2.0558899158087028E-2"/>
    <n v="0.12178480054418386"/>
    <n v="0.33643635767650698"/>
    <n v="0.14810066603995312"/>
    <n v="0.21849199921830215"/>
    <n v="5.1256310160210428E-2"/>
    <n v="8.1526649028800705E-2"/>
    <n v="2.1844318173955716E-2"/>
    <n v="43104216.953735039"/>
    <n v="-0.15504933005711044"/>
    <n v="1438985.0474497341"/>
    <n v="52065242.941301323"/>
    <n v="-0.17211147939267279"/>
    <n v="0.86400764203165736"/>
    <n v="-0.13599235796834264"/>
  </r>
  <r>
    <x v="162"/>
    <x v="0"/>
    <n v="1556576.3622199183"/>
    <n v="12027215.843243228"/>
    <n v="1861127.2076192405"/>
    <n v="499560.80238636571"/>
    <n v="12189649.895161593"/>
    <n v="11767683.843524801"/>
    <n v="3396458.8257558746"/>
    <n v="1150904.6897149216"/>
    <n v="3.5019238843814256E-2"/>
    <n v="0.27058354120190298"/>
    <n v="4.1870903210549391E-2"/>
    <n v="1.1238921186510984E-2"/>
    <n v="0.27423791820425275"/>
    <n v="0.26474469300508813"/>
    <n v="7.6412186211473151E-2"/>
    <n v="2.589259813640837E-2"/>
    <n v="44449177.469625942"/>
    <n v="0.10057990617833276"/>
    <n v="3621064.1333414568"/>
    <n v="45787827.726313539"/>
    <n v="-2.9235941584498784E-2"/>
    <n v="1.0475302017701684"/>
    <n v="4.7530201770168423E-2"/>
  </r>
  <r>
    <x v="162"/>
    <x v="1"/>
    <n v="187253.10925466148"/>
    <n v="3110244.1343400795"/>
    <n v="9990572.8604252953"/>
    <n v="6874743.7228974607"/>
    <n v="9316626.9054793213"/>
    <n v="1330920.8591563776"/>
    <n v="15776135.711101668"/>
    <n v="4664581.9284260375"/>
    <n v="3.653642265958431E-3"/>
    <n v="6.0686412481512998E-2"/>
    <n v="0.19493390208194045"/>
    <n v="0.13413851622325088"/>
    <n v="0.18178401401992939"/>
    <n v="2.5968640643751536E-2"/>
    <n v="0.30782055612858839"/>
    <n v="9.1014316155068026E-2"/>
    <n v="51251079.231080897"/>
    <n v="0.11446463348093394"/>
    <n v="3044440.6006786427"/>
    <n v="51642654.507967912"/>
    <n v="-7.5824002584258835E-3"/>
    <n v="1.0551662743216808"/>
    <n v="5.5166274321680753E-2"/>
  </r>
  <r>
    <x v="162"/>
    <x v="2"/>
    <n v="2468050.5380947758"/>
    <n v="10740507.739119932"/>
    <n v="1644529.9408660689"/>
    <n v="3506928.8752895952"/>
    <n v="1363059.9896903832"/>
    <n v="10765685.164238904"/>
    <n v="5798788.0553796617"/>
    <n v="2234828.1588760805"/>
    <n v="6.4067968714804122E-2"/>
    <n v="0.27881216498194039"/>
    <n v="4.2690249318516983E-2"/>
    <n v="9.1036146140079141E-2"/>
    <n v="3.5383588556212618E-2"/>
    <n v="0.2794657441773189"/>
    <n v="0.15053037447224971"/>
    <n v="5.8013763638878009E-2"/>
    <n v="38522378.461555406"/>
    <n v="4.0666621725580422E-2"/>
    <n v="3565242.2839406999"/>
    <n v="40148946.003547296"/>
    <n v="-4.0513331080924933E-2"/>
    <n v="1.0285838552168598"/>
    <n v="2.8583855216859799E-2"/>
  </r>
  <r>
    <x v="162"/>
    <x v="3"/>
    <n v="177713.60592859617"/>
    <n v="2282061.2020995142"/>
    <n v="2633891.0298470366"/>
    <n v="3010412.7898831158"/>
    <n v="11813417.9398163"/>
    <n v="510184.6419964864"/>
    <n v="23981963.135135751"/>
    <n v="6409862.4702649573"/>
    <n v="3.4969565245021343E-3"/>
    <n v="4.4905221343612176E-2"/>
    <n v="5.1828346926638708E-2"/>
    <n v="5.9237347596538037E-2"/>
    <n v="0.23245833500170823"/>
    <n v="1.0039149806274442E-2"/>
    <n v="0.47190468066625368"/>
    <n v="0.12612996213447253"/>
    <n v="50819506.81497176"/>
    <n v="0.10582325251180634"/>
    <n v="3695972.4935279558"/>
    <n v="51276561.50289426"/>
    <n v="-8.9135206130524572E-3"/>
    <n v="1.1261652801678037"/>
    <n v="0.12616528016780371"/>
  </r>
  <r>
    <x v="162"/>
    <x v="4"/>
    <n v="890406.17124881921"/>
    <n v="5215352.338124617"/>
    <n v="14368898.684535878"/>
    <n v="9612495.2907012366"/>
    <n v="14078487.253784206"/>
    <n v="2200027.1730287126"/>
    <n v="3511606.5523380828"/>
    <n v="941474.58880608052"/>
    <n v="1.7521214224478148E-2"/>
    <n v="0.10262654114835303"/>
    <n v="0.28274798642564919"/>
    <n v="0.1891525403333025"/>
    <n v="0.27703333500505012"/>
    <n v="4.3291644468552694E-2"/>
    <n v="6.9100611229257897E-2"/>
    <n v="1.8526127165356492E-2"/>
    <n v="50818748.052567631"/>
    <n v="0.17897392979236379"/>
    <n v="3136871.8488613265"/>
    <n v="52065242.941301323"/>
    <n v="-2.3941017429593068E-2"/>
    <n v="1.0186424850966971"/>
    <n v="1.8642485096697081E-2"/>
  </r>
  <r>
    <x v="163"/>
    <x v="0"/>
    <n v="1579111.9211340854"/>
    <n v="12097900.413097406"/>
    <n v="1884900.5533579059"/>
    <n v="507853.47661049728"/>
    <n v="12234202.515297625"/>
    <n v="11817300.690080846"/>
    <n v="3415143.859865855"/>
    <n v="1151034.8341816468"/>
    <n v="3.5336811173875673E-2"/>
    <n v="0.27072256043191228"/>
    <n v="4.2179641635348292E-2"/>
    <n v="1.1364566479931986E-2"/>
    <n v="0.27377268093546236"/>
    <n v="0.26444339852136395"/>
    <n v="7.6422888138942408E-2"/>
    <n v="2.5757452683163203E-2"/>
    <n v="44687448.26362586"/>
    <n v="5.3605220065711815E-3"/>
    <n v="1741688.1248886283"/>
    <n v="45787827.726313539"/>
    <n v="-2.403213948617414E-2"/>
    <n v="1.0531455104693053"/>
    <n v="5.3145510469305268E-2"/>
  </r>
  <r>
    <x v="163"/>
    <x v="1"/>
    <n v="189964.09316646343"/>
    <n v="3128523.2000559252"/>
    <n v="10118188.716969589"/>
    <n v="6988863.9857284306"/>
    <n v="9350678.7562739626"/>
    <n v="1336532.5068625095"/>
    <n v="15862925.40855075"/>
    <n v="4665109.400016861"/>
    <n v="3.6785670326106613E-3"/>
    <n v="6.0582408562857085E-2"/>
    <n v="0.19593405692391372"/>
    <n v="0.13533612707940568"/>
    <n v="0.18107158059191988"/>
    <n v="2.5881335445054946E-2"/>
    <n v="0.30717823287542484"/>
    <n v="9.0337691488813127E-2"/>
    <n v="51640786.067624494"/>
    <n v="7.6038757113091578E-3"/>
    <n v="2183193.0721583464"/>
    <n v="51642654.507967912"/>
    <n v="-3.6180176275194117E-5"/>
    <n v="1.0631896275263879"/>
    <n v="6.3189627526387904E-2"/>
  </r>
  <r>
    <x v="163"/>
    <x v="2"/>
    <n v="2503782.0959253567"/>
    <n v="10803630.258865984"/>
    <n v="1665536.5537949121"/>
    <n v="3565143.6482482725"/>
    <n v="1368041.9124252931"/>
    <n v="10811077.218951408"/>
    <n v="5830689.0905960109"/>
    <n v="2235080.873563542"/>
    <n v="6.45587829829041E-2"/>
    <n v="0.27856626279288571"/>
    <n v="4.2945036271936528E-2"/>
    <n v="9.1925465664405334E-2"/>
    <n v="3.5274284083871246E-2"/>
    <n v="0.27875827897545191"/>
    <n v="0.15034143436569902"/>
    <n v="5.7630454862846084E-2"/>
    <n v="38782981.652370781"/>
    <n v="6.7649818423192957E-3"/>
    <n v="692878.12466351769"/>
    <n v="40148946.003547296"/>
    <n v="-3.402242118773996E-2"/>
    <n v="1.0355422063207045"/>
    <n v="3.5542206320704484E-2"/>
  </r>
  <r>
    <x v="163"/>
    <x v="3"/>
    <n v="180286.48030434566"/>
    <n v="2295472.9938685903"/>
    <n v="2667535.3728205739"/>
    <n v="3060385.4307056279"/>
    <n v="11856595.449138347"/>
    <n v="512335.76650270086"/>
    <n v="24113895.780927382"/>
    <n v="6410587.2984287739"/>
    <n v="3.5283117721664251E-3"/>
    <n v="4.4923747877734968E-2"/>
    <n v="5.2205226053028214E-2"/>
    <n v="5.9893531252576154E-2"/>
    <n v="0.23204050148624109"/>
    <n v="1.0026710340130899E-2"/>
    <n v="0.47192303168275651"/>
    <n v="0.12545893953536572"/>
    <n v="51097094.572696343"/>
    <n v="5.462228485121858E-3"/>
    <n v="2034140.4807315469"/>
    <n v="51276561.50289426"/>
    <n v="-3.4999798141259349E-3"/>
    <n v="1.1323166522400914"/>
    <n v="0.13231665224009137"/>
  </r>
  <r>
    <x v="163"/>
    <x v="4"/>
    <n v="903297.15508792817"/>
    <n v="5246003.2336820802"/>
    <n v="14552441.644368431"/>
    <n v="9772062.0372233801"/>
    <n v="14129943.489205437"/>
    <n v="2209303.2899022433"/>
    <n v="3530925.0518628536"/>
    <n v="941581.05088707677"/>
    <n v="1.7613090483340012E-2"/>
    <n v="0.10229007044945536"/>
    <n v="0.28375321453418789"/>
    <n v="0.19054218415386606"/>
    <n v="0.27551506367318396"/>
    <n v="4.3078469284452879E-2"/>
    <n v="6.8848332000225054E-2"/>
    <n v="1.835957542128884E-2"/>
    <n v="51285556.952219427"/>
    <n v="9.1857615061457613E-3"/>
    <n v="3149716.0317889834"/>
    <n v="52065242.941301323"/>
    <n v="-1.4975172399770028E-2"/>
    <n v="1.027999492024823"/>
    <n v="2.7999492024822992E-2"/>
  </r>
  <r>
    <x v="164"/>
    <x v="0"/>
    <n v="1586096.7318344745"/>
    <n v="12086243.098086303"/>
    <n v="1878855.2014484096"/>
    <n v="504361.65367510013"/>
    <n v="12453373.929230398"/>
    <n v="11777291.167526985"/>
    <n v="3420451.0579623855"/>
    <n v="1151026.8324787801"/>
    <n v="3.5358405433703582E-2"/>
    <n v="0.26943519588377512"/>
    <n v="4.1884787119634947E-2"/>
    <n v="1.1243591565333663E-2"/>
    <n v="0.27761953957118157"/>
    <n v="0.26254781795720494"/>
    <n v="7.6251147137598341E-2"/>
    <n v="2.5659515331567826E-2"/>
    <n v="44857699.672242835"/>
    <n v="3.8098261420658045E-3"/>
    <n v="1714380.834466808"/>
    <n v="45787827.726313539"/>
    <n v="-2.0313871617372532E-2"/>
    <n v="1.0571578117664904"/>
    <n v="5.7157811766490374E-2"/>
  </r>
  <r>
    <x v="164"/>
    <x v="1"/>
    <n v="190804.35231015089"/>
    <n v="3125508.6124649155"/>
    <n v="10085737.131461903"/>
    <n v="6940811.0006024577"/>
    <n v="9518192.8612334933"/>
    <n v="1332007.4440855109"/>
    <n v="15887576.694408139"/>
    <n v="4665076.9693569448"/>
    <n v="3.6873459390225466E-3"/>
    <n v="6.0401302957801412E-2"/>
    <n v="0.19490960978339514"/>
    <n v="0.1341330580079903"/>
    <n v="0.18394166259191533"/>
    <n v="2.5741405687186792E-2"/>
    <n v="0.30703173536528633"/>
    <n v="9.0153879667402098E-2"/>
    <n v="51745715.065923519"/>
    <n v="2.031901647694105E-3"/>
    <n v="2182970.9944969057"/>
    <n v="51745715.065923519"/>
    <n v="0"/>
    <n v="1.0653499242823701"/>
    <n v="6.5349924282370075E-2"/>
  </r>
  <r>
    <x v="164"/>
    <x v="2"/>
    <n v="2514856.9562572972"/>
    <n v="10793220.078843776"/>
    <n v="1660194.7576094938"/>
    <n v="3540630.9670670293"/>
    <n v="1392549.8997575801"/>
    <n v="10774474.440604044"/>
    <n v="5839750.0916292984"/>
    <n v="2235065.3358469568"/>
    <n v="6.4898290773785824E-2"/>
    <n v="0.2785293745313927"/>
    <n v="4.2842914724185388E-2"/>
    <n v="9.1369370910604389E-2"/>
    <n v="3.5936082999317706E-2"/>
    <n v="0.27804562539480843"/>
    <n v="0.15070034045070588"/>
    <n v="5.7678000215199789E-2"/>
    <n v="38750742.527615473"/>
    <n v="-8.3126988647447828E-4"/>
    <n v="679181.45181739109"/>
    <n v="40148946.003547296"/>
    <n v="-3.4825409260016121E-2"/>
    <n v="1.0346813912684167"/>
    <n v="3.4681391268416739E-2"/>
  </r>
  <r>
    <x v="164"/>
    <x v="3"/>
    <n v="181083.93292306879"/>
    <n v="2293261.1181814638"/>
    <n v="2658979.913472333"/>
    <n v="3039343.2905406817"/>
    <n v="12069002.165944548"/>
    <n v="510601.16484174412"/>
    <n v="24151369.230667647"/>
    <n v="6410542.733648248"/>
    <n v="3.5289255405544372E-3"/>
    <n v="4.4690589609344834E-2"/>
    <n v="5.1817640455490532E-2"/>
    <n v="5.9230081826521952E-2"/>
    <n v="0.23519817194661116"/>
    <n v="9.9504879453462067E-3"/>
    <n v="0.47065679622538253"/>
    <n v="0.12492730645074829"/>
    <n v="51314183.550219737"/>
    <n v="4.2485581487326897E-3"/>
    <n v="2012927.8186951289"/>
    <n v="51314183.550219737"/>
    <n v="0"/>
    <n v="1.1371273653799117"/>
    <n v="0.13712736537991166"/>
  </r>
  <r>
    <x v="164"/>
    <x v="4"/>
    <n v="907292.66645735526"/>
    <n v="5240948.2811567569"/>
    <n v="14505768.290314874"/>
    <n v="9704872.7554339971"/>
    <n v="14383076.432643883"/>
    <n v="2201823.3101569652"/>
    <n v="3536412.1761197429"/>
    <n v="941574.50525390368"/>
    <n v="1.7644135827657021E-2"/>
    <n v="0.10192080985237612"/>
    <n v="0.28209392124615568"/>
    <n v="0.18873082459225837"/>
    <n v="0.27970793061520832"/>
    <n v="4.2818895147254982E-2"/>
    <n v="6.8772667392622069E-2"/>
    <n v="1.831081532646742E-2"/>
    <n v="51421768.417537481"/>
    <n v="2.6559420119967965E-3"/>
    <n v="3168814.7924703965"/>
    <n v="52065242.941301323"/>
    <n v="-1.2359003577286675E-2"/>
    <n v="1.030729799064003"/>
    <n v="3.0729799064002972E-2"/>
  </r>
  <r>
    <x v="165"/>
    <x v="0"/>
    <n v="1576950.2746546348"/>
    <n v="12338319.158888569"/>
    <n v="1875386.0470976138"/>
    <n v="507487.67892827449"/>
    <n v="8381720.7091225674"/>
    <n v="11807995.296070814"/>
    <n v="3437355.699331976"/>
    <n v="1151083.1006357665"/>
    <n v="3.8390759459595615E-2"/>
    <n v="0.30037563680842788"/>
    <n v="4.5656160365471508E-2"/>
    <n v="1.2354756978441048E-2"/>
    <n v="0.20405248584766461"/>
    <n v="0.28746493430857961"/>
    <n v="8.3682217474501469E-2"/>
    <n v="2.8023048757318231E-2"/>
    <n v="41076297.964730218"/>
    <n v="-8.4297717786284143E-2"/>
    <n v="1726413.6236592263"/>
    <n v="45787827.726313539"/>
    <n v="-0.1028991763869086"/>
    <n v="0.96804182089463309"/>
    <n v="-3.1958179105366913E-2"/>
  </r>
  <r>
    <x v="165"/>
    <x v="1"/>
    <n v="189704.05129880377"/>
    <n v="3190695.6099991999"/>
    <n v="10067114.632600034"/>
    <n v="6983830.0332892099"/>
    <n v="6406202.4212705521"/>
    <n v="1335480.070108149"/>
    <n v="15966096.685397524"/>
    <n v="4665305.022496853"/>
    <n v="3.887025358691616E-3"/>
    <n v="6.5377173882269699E-2"/>
    <n v="0.20627461352491694"/>
    <n v="0.14309828522021897"/>
    <n v="0.13126272788538643"/>
    <n v="2.7363911645519854E-2"/>
    <n v="0.32714442454215353"/>
    <n v="9.5591837940843055E-2"/>
    <n v="48804428.52646032"/>
    <n v="-5.684116135444317E-2"/>
    <n v="2227374.7571941004"/>
    <n v="51745715.065923519"/>
    <n v="-5.684116135444317E-2"/>
    <n v="1.004794197337292"/>
    <n v="4.7941973372920277E-3"/>
  </r>
  <r>
    <x v="165"/>
    <x v="2"/>
    <n v="2500354.6683437312"/>
    <n v="11018328.276549783"/>
    <n v="1657129.3421043025"/>
    <n v="3562575.7397010582"/>
    <n v="937253.1813156578"/>
    <n v="10802564.163742475"/>
    <n v="5868611.4550325908"/>
    <n v="2235174.5974242231"/>
    <n v="6.4806262612316173E-2"/>
    <n v="0.28558215555547367"/>
    <n v="4.2950850408004039E-2"/>
    <n v="9.2337787869218382E-2"/>
    <n v="2.4292504008163858E-2"/>
    <n v="0.27998980262493273"/>
    <n v="0.15210753095936583"/>
    <n v="5.7933105962525336E-2"/>
    <n v="38581991.424213819"/>
    <n v="-4.3547837381798316E-3"/>
    <n v="679749.4553564589"/>
    <n v="40148946.003547296"/>
    <n v="-3.9028535872274978E-2"/>
    <n v="1.0301755775715238"/>
    <n v="3.0175577571523782E-2"/>
  </r>
  <r>
    <x v="165"/>
    <x v="3"/>
    <n v="180039.68612197854"/>
    <n v="2341090.3918747683"/>
    <n v="2654070.3218612336"/>
    <n v="3058181.0903814617"/>
    <n v="8123019.9918195205"/>
    <n v="511932.3337478129"/>
    <n v="24270730.750101935"/>
    <n v="6410856.1142009217"/>
    <n v="3.7863298938643664E-3"/>
    <n v="4.9234370076542702E-2"/>
    <n v="5.5816503663936597E-2"/>
    <n v="6.4315167021103237E-2"/>
    <n v="0.1708314099295106"/>
    <n v="1.0766207943685525E-2"/>
    <n v="0.51042631413377948"/>
    <n v="0.1348236973375776"/>
    <n v="47549920.680109628"/>
    <n v="-7.3357161893185571E-2"/>
    <n v="2062479.7174651129"/>
    <n v="51314183.550219737"/>
    <n v="-7.3357161893185571E-2"/>
    <n v="1.0537109291445659"/>
    <n v="5.3710929144565878E-2"/>
  </r>
  <r>
    <x v="165"/>
    <x v="4"/>
    <n v="902060.63151473424"/>
    <n v="5350255.8291566465"/>
    <n v="14478984.560979486"/>
    <n v="9765023.3975204267"/>
    <n v="9680503.4749192744"/>
    <n v="2207563.6000915696"/>
    <n v="3553889.9235160095"/>
    <n v="941620.53429560887"/>
    <n v="1.9241947912742391E-2"/>
    <n v="0.11412685620877468"/>
    <n v="0.30885270570331702"/>
    <n v="0.20829871631387084"/>
    <n v="0.20649581317026564"/>
    <n v="4.7089765724172637E-2"/>
    <n v="7.5808390707712781E-2"/>
    <n v="2.008580425914399E-2"/>
    <n v="46879901.951993756"/>
    <n v="-8.8325753962104375E-2"/>
    <n v="3219137.6932208524"/>
    <n v="52065242.941301323"/>
    <n v="-9.9593139230206851E-2"/>
    <n v="0.93968981243046656"/>
    <n v="-6.0310187569533436E-2"/>
  </r>
  <r>
    <x v="166"/>
    <x v="0"/>
    <n v="1580399.0740772868"/>
    <n v="12236249.306987632"/>
    <n v="1878356.8038476396"/>
    <n v="509571.6045394945"/>
    <n v="12691788.1981373"/>
    <n v="12041756.676654991"/>
    <n v="3414884.7141329283"/>
    <n v="1151160.2950456031"/>
    <n v="3.4730865096807353E-2"/>
    <n v="0.26890393125547174"/>
    <n v="4.1278787002701253E-2"/>
    <n v="1.1198350432315783E-2"/>
    <n v="0.27891485826395884"/>
    <n v="0.26462975935977506"/>
    <n v="7.5045538986376448E-2"/>
    <n v="2.5297909602593576E-2"/>
    <n v="45504166.673422873"/>
    <n v="0.10779619703057475"/>
    <n v="1943444.3956744212"/>
    <n v="45787827.726313539"/>
    <n v="-6.1951192484209138E-3"/>
    <n v="1.0723930477536272"/>
    <n v="7.2393047753627204E-2"/>
  </r>
  <r>
    <x v="166"/>
    <x v="1"/>
    <n v="190118.93516236587"/>
    <n v="3164300.294382893"/>
    <n v="10083061.72189099"/>
    <n v="7012508.1330245845"/>
    <n v="9700414.402578162"/>
    <n v="1361918.3991473734"/>
    <n v="15861721.708326092"/>
    <n v="4665617.8891071957"/>
    <n v="3.6533468847065611E-3"/>
    <n v="6.080555107720885E-2"/>
    <n v="0.19375725042071615"/>
    <n v="0.13475314660207557"/>
    <n v="0.18640425640800004"/>
    <n v="2.6170777447813719E-2"/>
    <n v="0.3048006319817978"/>
    <n v="8.9655039177681362E-2"/>
    <n v="52039661.483619653"/>
    <n v="6.6289741624682388E-2"/>
    <n v="2225843.4344816082"/>
    <n v="52039661.483619653"/>
    <n v="0"/>
    <n v="1.0714017450647613"/>
    <n v="7.1401745064761268E-2"/>
  </r>
  <r>
    <x v="166"/>
    <x v="2"/>
    <n v="2505822.9585461584"/>
    <n v="10927178.167616738"/>
    <n v="1659754.3633293142"/>
    <n v="3577204.9477274534"/>
    <n v="1419209.6441893929"/>
    <n v="11016421.152117621"/>
    <n v="5830246.6500254665"/>
    <n v="2235324.4936253177"/>
    <n v="6.3971115649254812E-2"/>
    <n v="0.2789597628581813"/>
    <n v="4.237184353498652E-2"/>
    <n v="9.1322409921939476E-2"/>
    <n v="3.6230981111152215E-2"/>
    <n v="0.28123804563267663"/>
    <n v="0.14884027678030762"/>
    <n v="5.7065564511501417E-2"/>
    <n v="39171162.377177462"/>
    <n v="1.5270620598238036E-2"/>
    <n v="664324.27913250681"/>
    <n v="40148946.003547296"/>
    <n v="-2.4353905237847175E-2"/>
    <n v="1.0459069979661892"/>
    <n v="4.5906997966189245E-2"/>
  </r>
  <r>
    <x v="166"/>
    <x v="3"/>
    <n v="180433.43396268829"/>
    <n v="2321723.5116289109"/>
    <n v="2658274.574812734"/>
    <n v="3070739.0738805947"/>
    <n v="12300057.80951401"/>
    <n v="522066.99302756286"/>
    <n v="24112065.985916603"/>
    <n v="6411286.0416787984"/>
    <n v="3.4983552241755786E-3"/>
    <n v="4.5015014111397217E-2"/>
    <n v="5.1540274670005444E-2"/>
    <n v="5.9537391963685064E-2"/>
    <n v="0.23848114260505127"/>
    <n v="1.0122158362320395E-2"/>
    <n v="0.46749967650086871"/>
    <n v="0.12430598656249629"/>
    <n v="51576647.424421906"/>
    <n v="8.4684194772940577E-2"/>
    <n v="2183002.2112909406"/>
    <n v="51576647.424421906"/>
    <n v="0"/>
    <n v="1.1429435907026206"/>
    <n v="0.14294359070262064"/>
  </r>
  <r>
    <x v="166"/>
    <x v="4"/>
    <n v="904033.44336249307"/>
    <n v="5305995.3579302449"/>
    <n v="14501920.393942846"/>
    <n v="9805122.0702512208"/>
    <n v="14658433.992113939"/>
    <n v="2251266.4558215765"/>
    <n v="3530657.1204965566"/>
    <n v="941683.68164039636"/>
    <n v="1.7419053998109606E-2"/>
    <n v="0.10223672623186988"/>
    <n v="0.27942520962367506"/>
    <n v="0.18892658457910355"/>
    <n v="0.28244093745763693"/>
    <n v="4.3377744757131451E-2"/>
    <n v="6.802923883212976E-2"/>
    <n v="1.8144504520343795E-2"/>
    <n v="51899112.515559271"/>
    <n v="0.10706529567201992"/>
    <n v="3262138.7282163859"/>
    <n v="52065242.941301323"/>
    <n v="-3.1908124567736861E-3"/>
    <n v="1.0402979800383194"/>
    <n v="4.0297980038319414E-2"/>
  </r>
  <r>
    <x v="167"/>
    <x v="0"/>
    <n v="1561812.031180202"/>
    <n v="12184734.00844441"/>
    <n v="1906978.8950432939"/>
    <n v="511465.77290959581"/>
    <n v="12918026.967304556"/>
    <n v="12173781.663178528"/>
    <n v="3444420.8771182764"/>
    <n v="1150985.496944085"/>
    <n v="3.4061873511294825E-2"/>
    <n v="0.26573932091608987"/>
    <n v="4.1589687244622656E-2"/>
    <n v="1.1154660173182649E-2"/>
    <n v="0.28173185491683195"/>
    <n v="0.26550045900975883"/>
    <n v="7.5120069441012738E-2"/>
    <n v="2.5102074787206451E-2"/>
    <n v="45852205.712122947"/>
    <n v="7.6485092276912161E-3"/>
    <n v="1559132.3545978146"/>
    <n v="45852205.712122947"/>
    <n v="0"/>
    <n v="1.0805952558750826"/>
    <n v="8.059525587508265E-2"/>
  </r>
  <r>
    <x v="167"/>
    <x v="1"/>
    <n v="187882.9500486223"/>
    <n v="3150978.4119779263"/>
    <n v="10236705.753495745"/>
    <n v="7038574.8741505099"/>
    <n v="9873330.1320711635"/>
    <n v="1376850.3781867917"/>
    <n v="15998913.571836574"/>
    <n v="4664909.4376839371"/>
    <n v="3.576805315063273E-3"/>
    <n v="5.9986477371659311E-2"/>
    <n v="0.19488039515223088"/>
    <n v="0.1339962567854994"/>
    <n v="0.18796266337433667"/>
    <n v="2.6211669283832954E-2"/>
    <n v="0.30457792516124382"/>
    <n v="8.8807807556133697E-2"/>
    <n v="52528145.50945127"/>
    <n v="9.3867640931018705E-3"/>
    <n v="1173436.6067458554"/>
    <n v="52528145.50945127"/>
    <n v="0"/>
    <n v="1.0814587404946219"/>
    <n v="8.1458740494621873E-2"/>
  </r>
  <r>
    <x v="167"/>
    <x v="2"/>
    <n v="2476352.0232697693"/>
    <n v="10881174.132277388"/>
    <n v="1685045.4265885875"/>
    <n v="3590502.0553468596"/>
    <n v="1444507.9109173887"/>
    <n v="11137204.430936534"/>
    <n v="5880673.8619858725"/>
    <n v="2234985.0704542408"/>
    <n v="6.296272591943855E-2"/>
    <n v="0.27666033671079215"/>
    <n v="4.2843284136967329E-2"/>
    <n v="9.1290654438332133E-2"/>
    <n v="3.6727474457957696E-2"/>
    <n v="0.28317005962985542"/>
    <n v="0.14951963739990731"/>
    <n v="5.682582730674942E-2"/>
    <n v="39330444.91177664"/>
    <n v="4.0663213683947586E-3"/>
    <n v="227069.27127460862"/>
    <n v="40148946.003547296"/>
    <n v="-2.0386614674724936E-2"/>
    <n v="1.0501599919413727"/>
    <n v="5.0159991941372661E-2"/>
  </r>
  <r>
    <x v="167"/>
    <x v="3"/>
    <n v="178311.359840941"/>
    <n v="2311948.9249205408"/>
    <n v="2698780.9243771648"/>
    <n v="3082153.5576837794"/>
    <n v="12519313.748556463"/>
    <n v="527790.89939518378"/>
    <n v="24320617.070504047"/>
    <n v="6410312.5190223996"/>
    <n v="3.4258213474441324E-3"/>
    <n v="4.441850473384569E-2"/>
    <n v="5.1850545646971655E-2"/>
    <n v="5.9216123209608347E-2"/>
    <n v="0.24052832266779722"/>
    <n v="1.014022511940716E-2"/>
    <n v="0.4672618122449918"/>
    <n v="0.12315864502993415"/>
    <n v="52049229.004300512"/>
    <n v="9.1627045082972019E-3"/>
    <n v="1481861.6282408428"/>
    <n v="52049229.004300512"/>
    <n v="0"/>
    <n v="1.1534160450938808"/>
    <n v="0.15341604509388085"/>
  </r>
  <r>
    <x v="167"/>
    <x v="4"/>
    <n v="893401.12354669685"/>
    <n v="5283656.8187198155"/>
    <n v="14722898.265227634"/>
    <n v="9841569.4545344096"/>
    <n v="14919729.407111647"/>
    <n v="2275949.1853827001"/>
    <n v="3561194.6269970783"/>
    <n v="941540.69154554198"/>
    <n v="1.7036654329128372E-2"/>
    <n v="0.10075634834319365"/>
    <n v="0.2807573461200113"/>
    <n v="0.18767316542807935"/>
    <n v="0.28451080471448137"/>
    <n v="4.3401064225323499E-2"/>
    <n v="6.7909968165298915E-2"/>
    <n v="1.7954648674483622E-2"/>
    <n v="52439939.573065519"/>
    <n v="1.0420738068384295E-2"/>
    <n v="1823369.6621367931"/>
    <n v="52439939.573065519"/>
    <n v="0"/>
    <n v="1.051138652801368"/>
    <n v="5.1138652801367979E-2"/>
  </r>
  <r>
    <x v="168"/>
    <x v="0"/>
    <n v="1559596.6502565504"/>
    <n v="12134476.140937973"/>
    <n v="1255016.7701936814"/>
    <n v="510662.73722359468"/>
    <n v="12843399.27021664"/>
    <n v="12244580.708386118"/>
    <n v="3493377.1948658191"/>
    <n v="1151199.9248265368"/>
    <n v="3.4510222448673827E-2"/>
    <n v="0.26850754703340052"/>
    <n v="2.7770582803621404E-2"/>
    <n v="1.1299770780436057E-2"/>
    <n v="0.28419435611085803"/>
    <n v="0.27094390332759072"/>
    <n v="7.7300258417528772E-2"/>
    <n v="2.5473359077890539E-2"/>
    <n v="45192309.39690692"/>
    <n v="-1.4391811799831388E-2"/>
    <n v="1712722.8486140745"/>
    <n v="45852205.712122947"/>
    <n v="-1.4391811799831388E-2"/>
    <n v="1.0650435323207379"/>
    <n v="6.5043532320737896E-2"/>
  </r>
  <r>
    <x v="168"/>
    <x v="1"/>
    <n v="187616.44403182427"/>
    <n v="3137981.7018786268"/>
    <n v="6736958.3510171128"/>
    <n v="7027523.8378898045"/>
    <n v="9816291.70877246"/>
    <n v="1384857.7250298995"/>
    <n v="16226309.678288464"/>
    <n v="4665778.5074117547"/>
    <n v="3.8146357715450802E-3"/>
    <n v="6.3801748893661345E-2"/>
    <n v="0.13697649185185526"/>
    <n v="0.14288429756643842"/>
    <n v="0.19958579691369235"/>
    <n v="2.8157061837839319E-2"/>
    <n v="0.32991490515867583"/>
    <n v="9.4865062006292369E-2"/>
    <n v="49183317.954319946"/>
    <n v="-6.3676863568874642E-2"/>
    <n v="1310322.5263292696"/>
    <n v="52528145.50945127"/>
    <n v="-6.3676863568874642E-2"/>
    <n v="1.0125948398207787"/>
    <n v="1.2594839820778692E-2"/>
  </r>
  <r>
    <x v="168"/>
    <x v="2"/>
    <n v="2472839.3963191034"/>
    <n v="10836293.004180914"/>
    <n v="1108958.402425755"/>
    <n v="3584864.7254729532"/>
    <n v="1436162.96016834"/>
    <n v="11201975.055366"/>
    <n v="5964257.1836611005"/>
    <n v="2235401.4467832572"/>
    <n v="6.3666104745272997E-2"/>
    <n v="0.27899287211356916"/>
    <n v="2.8551414180833391E-2"/>
    <n v="9.2296480494984512E-2"/>
    <n v="3.6975673223850487E-2"/>
    <n v="0.28840777864121153"/>
    <n v="0.15355668594893015"/>
    <n v="5.755299065134771E-2"/>
    <n v="38840752.174377427"/>
    <n v="-1.2450729670047166E-2"/>
    <n v="280413.78911792615"/>
    <n v="40148946.003547296"/>
    <n v="-3.2583516116569684E-2"/>
    <n v="1.0370847337714117"/>
    <n v="3.7084733771411749E-2"/>
  </r>
  <r>
    <x v="168"/>
    <x v="3"/>
    <n v="178058.43082184292"/>
    <n v="2302412.9249824397"/>
    <n v="1776115.7860613093"/>
    <n v="3077314.3691639388"/>
    <n v="12446989.42561299"/>
    <n v="530860.37219996203"/>
    <n v="24666291.394170336"/>
    <n v="6411506.7562590605"/>
    <n v="3.4648762772859255E-3"/>
    <n v="4.4803135057784209E-2"/>
    <n v="3.4561808864834405E-2"/>
    <n v="5.9882104465672034E-2"/>
    <n v="0.24220857268806548"/>
    <n v="1.0330123104517358E-2"/>
    <n v="0.47998652748880943"/>
    <n v="0.12476285205303106"/>
    <n v="51389549.459271885"/>
    <n v="-1.2674146335080613E-2"/>
    <n v="1615259.6353664582"/>
    <n v="52049229.004300512"/>
    <n v="-1.2674146335080613E-2"/>
    <n v="1.1387974813531312"/>
    <n v="0.13879748135313119"/>
  </r>
  <r>
    <x v="168"/>
    <x v="4"/>
    <n v="892133.86233551346"/>
    <n v="5261863.5383609114"/>
    <n v="9689401.5328348186"/>
    <n v="9826117.5281361081"/>
    <n v="14833537.835469501"/>
    <n v="2289185.4199172384"/>
    <n v="3611810.67594693"/>
    <n v="941716.09999097092"/>
    <n v="1.8842948977657061E-2"/>
    <n v="0.11113693848719843"/>
    <n v="0.20465190978097314"/>
    <n v="0.20753951738410545"/>
    <n v="0.31330230629311129"/>
    <n v="4.8350371944154251E-2"/>
    <n v="7.6285821172238102E-2"/>
    <n v="1.9890185960562315E-2"/>
    <n v="47345766.492991991"/>
    <n v="-9.7143000574509128E-2"/>
    <n v="1994286.5092546993"/>
    <n v="52439939.573065519"/>
    <n v="-9.7143000574509128E-2"/>
    <n v="0.94902789004839594"/>
    <n v="-5.0972109951604061E-2"/>
  </r>
  <r>
    <x v="169"/>
    <x v="0"/>
    <n v="1571271.2762786222"/>
    <n v="12270533.856625749"/>
    <n v="1858071.4155377499"/>
    <n v="508685.002143775"/>
    <n v="12806922.432279285"/>
    <n v="8072762.1182331778"/>
    <n v="3460146.3742391663"/>
    <n v="1151441.1799277491"/>
    <n v="3.7680516648301396E-2"/>
    <n v="0.29425858045542574"/>
    <n v="4.4558245265401399E-2"/>
    <n v="1.2198729768303171E-2"/>
    <n v="0.30712166715471306"/>
    <n v="0.19359218995862496"/>
    <n v="8.2977462280650297E-2"/>
    <n v="2.7612608468579849E-2"/>
    <n v="41699833.655265279"/>
    <n v="-7.7280311368214227E-2"/>
    <n v="1741592.8329140253"/>
    <n v="45852205.712122947"/>
    <n v="-9.0559919471001907E-2"/>
    <n v="0.98273663652228849"/>
    <n v="-1.7263363477711513E-2"/>
  </r>
  <r>
    <x v="169"/>
    <x v="1"/>
    <n v="189020.87883828671"/>
    <n v="3173166.2963571027"/>
    <n v="9974169.2995555922"/>
    <n v="7000307.0871747853"/>
    <n v="9788412.22965068"/>
    <n v="913026.52561285347"/>
    <n v="16071956.582051333"/>
    <n v="4666756.3070465224"/>
    <n v="3.65068569948146E-3"/>
    <n v="6.1285466935629355E-2"/>
    <n v="0.19263775224136323"/>
    <n v="0.13520157737173361"/>
    <n v="0.189050102650232"/>
    <n v="1.7633887329207273E-2"/>
    <n v="0.31040836555933532"/>
    <n v="9.0132162213017841E-2"/>
    <n v="51776815.206287153"/>
    <n v="5.2731238148186185E-2"/>
    <n v="1548898.8526007354"/>
    <n v="52528145.50945127"/>
    <n v="-1.4303385278068343E-2"/>
    <n v="1.0659902194669926"/>
    <n v="6.5990219466992572E-2"/>
  </r>
  <r>
    <x v="169"/>
    <x v="2"/>
    <n v="2491350.2562647969"/>
    <n v="10957794.851936685"/>
    <n v="1641829.7806886777"/>
    <n v="3570980.9775368436"/>
    <n v="1432084.0802357369"/>
    <n v="7385379.8696771199"/>
    <n v="5907522.0675869603"/>
    <n v="2235869.9162390511"/>
    <n v="6.9936934519391217E-2"/>
    <n v="0.30760611805173849"/>
    <n v="4.6089280933209006E-2"/>
    <n v="0.10024421984342674"/>
    <n v="4.020132066691795E-2"/>
    <n v="0.20732164297156161"/>
    <n v="0.16583536697570442"/>
    <n v="6.2765116038050656E-2"/>
    <n v="35622811.800165869"/>
    <n v="-8.2849589517846073E-2"/>
    <n v="275535.06791026483"/>
    <n v="40148946.003547296"/>
    <n v="-0.11273357469910984"/>
    <n v="0.95116268928322567"/>
    <n v="-4.8837310716774329E-2"/>
  </r>
  <r>
    <x v="169"/>
    <x v="3"/>
    <n v="179391.31749454772"/>
    <n v="2328228.7113010823"/>
    <n v="2629566.433806763"/>
    <n v="3065396.3024324239"/>
    <n v="12411638.440524569"/>
    <n v="349992.34394624404"/>
    <n v="24431652.802595083"/>
    <n v="6412850.4053316899"/>
    <n v="3.4625701758732039E-3"/>
    <n v="4.4938938020831758E-2"/>
    <n v="5.075528981191238E-2"/>
    <n v="5.9167578243340041E-2"/>
    <n v="0.23956660611062161"/>
    <n v="6.7554721647498572E-3"/>
    <n v="0.47157417383996786"/>
    <n v="0.12377937163270333"/>
    <n v="51808716.757432401"/>
    <n v="8.1566641967297515E-3"/>
    <n v="1633145.4682539471"/>
    <n v="52049229.004300512"/>
    <n v="-4.6208608939863286E-3"/>
    <n v="1.1480862699966101"/>
    <n v="0.14808626999661012"/>
  </r>
  <r>
    <x v="169"/>
    <x v="4"/>
    <n v="898812.08211925079"/>
    <n v="5320862.1407706933"/>
    <n v="14345306.333276819"/>
    <n v="9788062.1622022577"/>
    <n v="14791408.758557847"/>
    <n v="1509243.1320954012"/>
    <n v="3577453.2544562821"/>
    <n v="941913.45390675648"/>
    <n v="1.7564164796486238E-2"/>
    <n v="0.10397779620354677"/>
    <n v="0.28032925848044205"/>
    <n v="0.19127372703959972"/>
    <n v="0.2890467831662179"/>
    <n v="2.9492922511216997E-2"/>
    <n v="6.9908916182837275E-2"/>
    <n v="1.8406431619652875E-2"/>
    <n v="51173061.317385316"/>
    <n v="8.0837107684376214E-2"/>
    <n v="2381650.2568295049"/>
    <n v="52439939.573065519"/>
    <n v="-2.4158652088357938E-2"/>
    <n v="1.0257445597917143"/>
    <n v="2.5744559791714305E-2"/>
  </r>
  <r>
    <x v="170"/>
    <x v="0"/>
    <n v="1570707.3208537493"/>
    <n v="12354327.674953852"/>
    <n v="1848706.9464225504"/>
    <n v="509044.03052621201"/>
    <n v="12716013.895131454"/>
    <n v="11973705.646313412"/>
    <n v="3468623.025071458"/>
    <n v="1151606.070705384"/>
    <n v="3.4450824989778008E-2"/>
    <n v="0.27097141201638031"/>
    <n v="4.0548279506313199E-2"/>
    <n v="1.116502519273776E-2"/>
    <n v="0.27890439132265882"/>
    <n v="0.26262310757935847"/>
    <n v="7.6078415886735209E-2"/>
    <n v="2.5258543506038185E-2"/>
    <n v="45592734.609978072"/>
    <n v="9.3355311363963953E-2"/>
    <n v="2042665.3419293966"/>
    <n v="45852205.712122947"/>
    <n v="-5.6588575863488417E-3"/>
    <n v="1.0744803212136014"/>
    <n v="7.4480321213601375E-2"/>
  </r>
  <r>
    <x v="170"/>
    <x v="1"/>
    <n v="188953.0360974154"/>
    <n v="3194835.4203959261"/>
    <n v="9923900.6179675777"/>
    <n v="7005247.8833835963"/>
    <n v="9718930.2567955423"/>
    <n v="1354221.8518086609"/>
    <n v="16111329.588104509"/>
    <n v="4667424.604385471"/>
    <n v="3.6222295379951587E-3"/>
    <n v="6.1244992236193015E-2"/>
    <n v="0.19024116623348752"/>
    <n v="0.13429059584461059"/>
    <n v="0.18631188458771333"/>
    <n v="2.596043172384321E-2"/>
    <n v="0.30885417422094436"/>
    <n v="8.9474525615212797E-2"/>
    <n v="52164843.2589387"/>
    <n v="7.4942433424222939E-3"/>
    <n v="1552500.4346513192"/>
    <n v="52528145.50945127"/>
    <n v="-6.916334985540314E-3"/>
    <n v="1.0739790095723203"/>
    <n v="7.3979009572320287E-2"/>
  </r>
  <r>
    <x v="170"/>
    <x v="2"/>
    <n v="2490456.0691734329"/>
    <n v="11032624.152913187"/>
    <n v="1633555.1448780706"/>
    <n v="3573501.3654363793"/>
    <n v="1421918.5881360276"/>
    <n v="10954164.553665359"/>
    <n v="5921994.288249013"/>
    <n v="2236190.1013562819"/>
    <n v="6.3427832813677212E-2"/>
    <n v="0.28098284845448651"/>
    <n v="4.1603971217864924E-2"/>
    <n v="9.1011220784782923E-2"/>
    <n v="3.6213935109839203E-2"/>
    <n v="0.27898461110136946"/>
    <n v="0.15082348501865986"/>
    <n v="5.6952095499319885E-2"/>
    <n v="39264404.263807751"/>
    <n v="0.10222641839926083"/>
    <n v="1368178.6779911891"/>
    <n v="40148946.003547296"/>
    <n v="-2.203150587468454E-2"/>
    <n v="1.048396644323659"/>
    <n v="4.8396644323658977E-2"/>
  </r>
  <r>
    <x v="170"/>
    <x v="3"/>
    <n v="179326.93096358803"/>
    <n v="2344127.8706971253"/>
    <n v="2616313.7173342789"/>
    <n v="3067559.8501512534"/>
    <n v="12323535.783527758"/>
    <n v="519116.65963876992"/>
    <n v="24491505.354384575"/>
    <n v="6413768.7500188742"/>
    <n v="3.4515648369168313E-3"/>
    <n v="4.5118205549270034E-2"/>
    <n v="5.0357056692883227E-2"/>
    <n v="5.9042340472942004E-2"/>
    <n v="0.23719517502670842"/>
    <n v="9.9916102898717166E-3"/>
    <n v="0.47139611563150297"/>
    <n v="0.12344793149990475"/>
    <n v="51955254.916716225"/>
    <n v="2.8284460310011852E-3"/>
    <n v="1677132.2726592764"/>
    <n v="52049229.004300512"/>
    <n v="-1.8054847186405475E-3"/>
    <n v="1.151333570050229"/>
    <n v="0.15133357005022896"/>
  </r>
  <r>
    <x v="170"/>
    <x v="4"/>
    <n v="898489.48349652719"/>
    <n v="5357197.589642127"/>
    <n v="14273007.616993533"/>
    <n v="9794970.5477659721"/>
    <n v="14686413.562428061"/>
    <n v="2238543.9763689646"/>
    <n v="3586217.2831495879"/>
    <n v="942048.33951323549"/>
    <n v="1.7353099254756837E-2"/>
    <n v="0.10346696673468994"/>
    <n v="0.27566368042252826"/>
    <n v="0.1891765003763228"/>
    <n v="0.28364805256644515"/>
    <n v="4.3234424577679356E-2"/>
    <n v="6.9262896902743482E-2"/>
    <n v="1.8194379164834407E-2"/>
    <n v="51776888.399357997"/>
    <n v="1.1799706064634818E-2"/>
    <n v="2353814.8605476073"/>
    <n v="52439939.573065519"/>
    <n v="-1.264401101728352E-2"/>
    <n v="1.0378480440946549"/>
    <n v="3.784804409465492E-2"/>
  </r>
  <r>
    <x v="171"/>
    <x v="0"/>
    <n v="1584661.3672745307"/>
    <n v="12253388.509585241"/>
    <n v="1869209.0657562704"/>
    <n v="507955.48894345172"/>
    <n v="12606054.301062942"/>
    <n v="12157196.13933038"/>
    <n v="3499042.505483265"/>
    <n v="1151638.4959957725"/>
    <n v="3.4729148156095985E-2"/>
    <n v="0.26854301729807156"/>
    <n v="4.0965243376265802E-2"/>
    <n v="1.1132259419285234E-2"/>
    <n v="0.27627197616256444"/>
    <n v="0.26643488293759759"/>
    <n v="7.6684374395020766E-2"/>
    <n v="2.5239098255098583E-2"/>
    <n v="45629145.873431854"/>
    <n v="7.9861986268779141E-4"/>
    <n v="1548632.522252887"/>
    <n v="45852205.712122947"/>
    <n v="-4.8647569997296303E-3"/>
    <n v="1.0753384225401896"/>
    <n v="7.5338422540189631E-2"/>
  </r>
  <r>
    <x v="171"/>
    <x v="1"/>
    <n v="190631.68074498585"/>
    <n v="3168732.5008919686"/>
    <n v="10033956.457331015"/>
    <n v="6990267.8361552181"/>
    <n v="9634887.4400267918"/>
    <n v="1374974.5613359096"/>
    <n v="16252624.352992781"/>
    <n v="4667556.0231075622"/>
    <n v="3.6440154819718769E-3"/>
    <n v="6.0571832794804305E-2"/>
    <n v="0.19180386246952627"/>
    <n v="0.13362230306386086"/>
    <n v="0.18417546790389666"/>
    <n v="2.6283294409643047E-2"/>
    <n v="0.31067666472607874"/>
    <n v="8.9222559150218358E-2"/>
    <n v="52313630.852586225"/>
    <n v="2.852258041090332E-3"/>
    <n v="1202209.926330314"/>
    <n v="52528145.50945127"/>
    <n v="-4.0838041165273632E-3"/>
    <n v="1.0770422748383353"/>
    <n v="7.7042274838335256E-2"/>
  </r>
  <r>
    <x v="171"/>
    <x v="2"/>
    <n v="2512581.0947187864"/>
    <n v="10942483.766230851"/>
    <n v="1651671.2354695578"/>
    <n v="3565859.777284747"/>
    <n v="1409622.7860050017"/>
    <n v="11122031.136819579"/>
    <n v="5973929.5916671511"/>
    <n v="2236253.0648255143"/>
    <n v="6.3747742599454649E-2"/>
    <n v="0.27762631820903189"/>
    <n v="4.1905239595628238E-2"/>
    <n v="9.0470915229718549E-2"/>
    <n v="3.5764127459786667E-2"/>
    <n v="0.28218168941227662"/>
    <n v="0.15156705855875491"/>
    <n v="5.6736908935348676E-2"/>
    <n v="39414432.453021184"/>
    <n v="3.8209719980833107E-3"/>
    <n v="1421556.1662546392"/>
    <n v="40148946.003547296"/>
    <n v="-1.8294715643624008E-2"/>
    <n v="1.0524025385445042"/>
    <n v="5.2402538544504162E-2"/>
  </r>
  <r>
    <x v="171"/>
    <x v="3"/>
    <n v="180920.05801274575"/>
    <n v="2324975.5285372878"/>
    <n v="2645328.5788573748"/>
    <n v="3061000.1691526491"/>
    <n v="12216970.07799921"/>
    <n v="527071.83864718047"/>
    <n v="24706293.430805195"/>
    <n v="6413949.3398225363"/>
    <n v="3.4741203166458639E-3"/>
    <n v="4.4645379888319563E-2"/>
    <n v="5.0796964476790579E-2"/>
    <n v="5.8778904858412452E-2"/>
    <n v="0.23459656393013953"/>
    <n v="1.0121105437889364E-2"/>
    <n v="0.474422995989354"/>
    <n v="0.12316396510244863"/>
    <n v="52076509.02183418"/>
    <n v="2.3338179229862983E-3"/>
    <n v="242865.43594879674"/>
    <n v="52076509.02183418"/>
    <n v="0"/>
    <n v="1.154020572971348"/>
    <n v="0.15402057297134797"/>
  </r>
  <r>
    <x v="171"/>
    <x v="4"/>
    <n v="906471.59690163925"/>
    <n v="5313427.4171454497"/>
    <n v="14431294.957223937"/>
    <n v="9774024.9475747012"/>
    <n v="14559415.268232647"/>
    <n v="2272848.4389970875"/>
    <n v="3617668.0535586919"/>
    <n v="942074.86437424994"/>
    <n v="1.7493634353922951E-2"/>
    <n v="0.10254171969575546"/>
    <n v="0.27850381423774667"/>
    <n v="0.18862501504009735"/>
    <n v="0.28097635709706853"/>
    <n v="4.3862796881449312E-2"/>
    <n v="6.9815935059784395E-2"/>
    <n v="1.8180727634175341E-2"/>
    <n v="51817225.544008404"/>
    <n v="7.7905694794334706E-4"/>
    <n v="1835324.4279369845"/>
    <n v="52439939.573065519"/>
    <n v="-1.187480447397306E-2"/>
    <n v="1.0386565868243163"/>
    <n v="3.8656586824316275E-2"/>
  </r>
  <r>
    <x v="172"/>
    <x v="0"/>
    <n v="1595337.4303958009"/>
    <n v="12503004.269385738"/>
    <n v="1848721.1831494593"/>
    <n v="516315.17135740141"/>
    <n v="12757959.842884528"/>
    <n v="12191310.896200445"/>
    <n v="3504084.8314737133"/>
    <n v="1151789.1129636334"/>
    <n v="3.4629663283872313E-2"/>
    <n v="0.27140015625297881"/>
    <n v="4.0129812576606069E-2"/>
    <n v="1.1207547815151361E-2"/>
    <n v="0.2769344247371196"/>
    <n v="0.26463429195645621"/>
    <n v="7.6062452695009844E-2"/>
    <n v="2.5001650682805656E-2"/>
    <n v="46068522.737810723"/>
    <n v="9.6293028494908173E-3"/>
    <n v="1561266.0143034891"/>
    <n v="46068522.737810723"/>
    <n v="0"/>
    <n v="1.0856931818765228"/>
    <n v="8.569318187652275E-2"/>
  </r>
  <r>
    <x v="172"/>
    <x v="1"/>
    <n v="191915.99037641686"/>
    <n v="3233283.263335838"/>
    <n v="9923977.0410389807"/>
    <n v="7105310.2372527095"/>
    <n v="9750989.8113170564"/>
    <n v="1378832.9282097276"/>
    <n v="16276045.340322791"/>
    <n v="4668166.4691268336"/>
    <n v="3.6535578468038423E-3"/>
    <n v="6.1552908720793061E-2"/>
    <n v="0.18892549869697883"/>
    <n v="0.13526575831630286"/>
    <n v="0.18563229290778027"/>
    <n v="2.6249224227806758E-2"/>
    <n v="0.30985158168132887"/>
    <n v="8.886917760220539E-2"/>
    <n v="52528521.080980361"/>
    <n v="4.1077291882047279E-3"/>
    <n v="1229728.8838785726"/>
    <n v="52528521.080980361"/>
    <n v="0"/>
    <n v="1.0814664728276191"/>
    <n v="8.1466472827619096E-2"/>
  </r>
  <r>
    <x v="172"/>
    <x v="2"/>
    <n v="2529508.6698578605"/>
    <n v="11165394.873413622"/>
    <n v="1633567.7247401916"/>
    <n v="3624544.9493512637"/>
    <n v="1426609.0299127477"/>
    <n v="11153241.078962933"/>
    <n v="5982538.3754695673"/>
    <n v="2236545.5330411601"/>
    <n v="6.3632316274301423E-2"/>
    <n v="0.2808766565534021"/>
    <n v="4.109402721359319E-2"/>
    <n v="9.1179047265531443E-2"/>
    <n v="3.588777459943767E-2"/>
    <n v="0.28057091571857723"/>
    <n v="0.15049672632765337"/>
    <n v="5.6262536047503753E-2"/>
    <n v="39751950.23474934"/>
    <n v="8.5633043715763208E-3"/>
    <n v="1449435.4660015437"/>
    <n v="40148946.003547296"/>
    <n v="-9.8880744904954777E-3"/>
    <n v="1.0614145818034804"/>
    <n v="6.1414581803480361E-2"/>
  </r>
  <r>
    <x v="172"/>
    <x v="3"/>
    <n v="182138.93921925232"/>
    <n v="2372337.9811861543"/>
    <n v="2616333.8653323017"/>
    <n v="3111376.6092938664"/>
    <n v="12364187.075070219"/>
    <n v="528550.87439049105"/>
    <n v="24741896.652343251"/>
    <n v="6414788.1877812799"/>
    <n v="3.4804764955004789E-3"/>
    <n v="4.5332791649577729E-2"/>
    <n v="4.9995286904078257E-2"/>
    <n v="5.945501386862493E-2"/>
    <n v="0.23626613114810566"/>
    <n v="1.0100030794501745E-2"/>
    <n v="0.47279066256624136"/>
    <n v="0.12257960657336976"/>
    <n v="52331610.184616819"/>
    <n v="4.8985841711410164E-3"/>
    <n v="251246.85769574234"/>
    <n v="52331610.184616819"/>
    <n v="0"/>
    <n v="1.1596736398832765"/>
    <n v="0.15967363988327654"/>
  </r>
  <r>
    <x v="172"/>
    <x v="4"/>
    <n v="912578.61016391439"/>
    <n v="5421668.106717811"/>
    <n v="14273117.532149099"/>
    <n v="9934881.0584865008"/>
    <n v="14734859.210651638"/>
    <n v="2279226.3629040685"/>
    <n v="3622881.3259389754"/>
    <n v="942198.07357580331"/>
    <n v="1.7508709093848076E-2"/>
    <n v="0.10401998099305203"/>
    <n v="0.27384365571291924"/>
    <n v="0.19061036539501819"/>
    <n v="0.28270261935217655"/>
    <n v="4.3729176755467558E-2"/>
    <n v="6.9508505361534453E-2"/>
    <n v="1.807698733598383E-2"/>
    <n v="52121410.280587815"/>
    <n v="5.8703400922356687E-3"/>
    <n v="1826922.4871706509"/>
    <n v="52439939.573065519"/>
    <n v="-6.0741735225284142E-3"/>
    <n v="1.0447538542280157"/>
    <n v="4.4753854228015699E-2"/>
  </r>
  <r>
    <x v="173"/>
    <x v="0"/>
    <n v="1582586.1845194187"/>
    <n v="12379242.737658674"/>
    <n v="1852160.3615229093"/>
    <n v="513212.97789502348"/>
    <n v="12835099.907974556"/>
    <n v="8151688.9820066048"/>
    <n v="3440648.8234850601"/>
    <n v="1151668.8768398075"/>
    <n v="3.7764867101808416E-2"/>
    <n v="0.29540284212115242"/>
    <n v="4.4197649763630831E-2"/>
    <n v="1.2246675785947434E-2"/>
    <n v="0.30628085029712643"/>
    <n v="0.19452176069276056"/>
    <n v="8.2103361468660943E-2"/>
    <n v="2.748199276891301E-2"/>
    <n v="41906308.851902053"/>
    <n v="-9.0348325462855247E-2"/>
    <n v="1592691.7075925497"/>
    <n v="46068522.737810723"/>
    <n v="-9.0348325462855247E-2"/>
    <n v="0.98760262092753981"/>
    <n v="-1.2397379072460191E-2"/>
  </r>
  <r>
    <x v="173"/>
    <x v="1"/>
    <n v="190382.04029521559"/>
    <n v="3201278.4682836817"/>
    <n v="9942438.6281778328"/>
    <n v="7062619.1675554477"/>
    <n v="9809948.4534511063"/>
    <n v="921953.12584622484"/>
    <n v="15981392.844196387"/>
    <n v="4667679.1557503613"/>
    <n v="3.6769124572676786E-3"/>
    <n v="6.1827369120336449E-2"/>
    <n v="0.19202166544112381"/>
    <n v="0.13640274239026901"/>
    <n v="0.18946283807924208"/>
    <n v="1.7805991196355779E-2"/>
    <n v="0.30865402189300395"/>
    <n v="9.0148459422401156E-2"/>
    <n v="51777691.883556262"/>
    <n v="-1.4293743322158001E-2"/>
    <n v="1229785.9908788395"/>
    <n v="52528521.080980361"/>
    <n v="-1.4293743322158001E-2"/>
    <n v="1.0660082686535015"/>
    <n v="6.6008268653501512E-2"/>
  </r>
  <r>
    <x v="173"/>
    <x v="2"/>
    <n v="2509290.7608555029"/>
    <n v="11054873.726487784"/>
    <n v="1636606.6528607218"/>
    <n v="3602767.4764631209"/>
    <n v="1435234.9164009285"/>
    <n v="7457586.2424590541"/>
    <n v="5874233.8193783546"/>
    <n v="2236312.0583862723"/>
    <n v="7.007840289669999E-2"/>
    <n v="0.30873580178999649"/>
    <n v="4.5706453071022855E-2"/>
    <n v="0.10061655456485717"/>
    <n v="4.0082629040831035E-2"/>
    <n v="0.20827229011824638"/>
    <n v="0.16405309847929667"/>
    <n v="6.2454770039049368E-2"/>
    <n v="35806905.65329174"/>
    <n v="-9.9241535526199728E-2"/>
    <n v="1506725.0200999423"/>
    <n v="40148946.003547296"/>
    <n v="-0.10814830232086098"/>
    <n v="0.95607816887540387"/>
    <n v="-4.3921831124596133E-2"/>
  </r>
  <r>
    <x v="173"/>
    <x v="3"/>
    <n v="180683.13535393972"/>
    <n v="2348855.2904663892"/>
    <n v="2621201.0345568396"/>
    <n v="3092682.4226578786"/>
    <n v="12438946.222104857"/>
    <n v="353414.19605185685"/>
    <n v="24293983.080275878"/>
    <n v="6414118.5432619993"/>
    <n v="3.4918742399927759E-3"/>
    <n v="4.5393872904538869E-2"/>
    <n v="5.0657214645306224E-2"/>
    <n v="5.9769042987896231E-2"/>
    <n v="0.24039452160567304"/>
    <n v="6.8300670387626576E-3"/>
    <n v="0.46950443680678566"/>
    <n v="0.12395896977104455"/>
    <n v="51743883.924729638"/>
    <n v="-1.1230807877185226E-2"/>
    <n v="312611.05888260738"/>
    <n v="52331610.184616819"/>
    <n v="-1.1230807877185226E-2"/>
    <n v="1.1466495680335114"/>
    <n v="0.14664956803351137"/>
  </r>
  <r>
    <x v="173"/>
    <x v="4"/>
    <n v="905284.53305018414"/>
    <n v="5368001.4890836682"/>
    <n v="14299669.830887111"/>
    <n v="9875188.9851582795"/>
    <n v="14823952.452251391"/>
    <n v="1523998.9028394478"/>
    <n v="3557294.6921138028"/>
    <n v="942099.71681676828"/>
    <n v="1.7648423329659043E-2"/>
    <n v="0.10464860411829989"/>
    <n v="0.27877050522397451"/>
    <n v="0.19251573323941695"/>
    <n v="0.28899133780027486"/>
    <n v="2.9710192551975829E-2"/>
    <n v="6.9349072410688467E-2"/>
    <n v="1.8366131325710546E-2"/>
    <n v="51295490.60220065"/>
    <n v="-1.5846073119298767E-2"/>
    <n v="1777363.4166423948"/>
    <n v="52439939.573065519"/>
    <n v="-2.1823994844049888E-2"/>
    <n v="1.0281986082622494"/>
    <n v="2.8198608262249403E-2"/>
  </r>
  <r>
    <x v="174"/>
    <x v="0"/>
    <n v="1572025.6862740617"/>
    <n v="12441144.494685031"/>
    <n v="1873636.7143902881"/>
    <n v="514629.25549759896"/>
    <n v="12995027.001261614"/>
    <n v="12263756.049819367"/>
    <n v="3479626.5291354777"/>
    <n v="1151718.5390551465"/>
    <n v="3.3959225855947392E-2"/>
    <n v="0.26875619112996463"/>
    <n v="4.0474690020352783E-2"/>
    <n v="1.1117128220050116E-2"/>
    <n v="0.28072127624449195"/>
    <n v="0.26492420904721242"/>
    <n v="7.5167616044065994E-2"/>
    <n v="2.487966343791467E-2"/>
    <n v="46291564.270118587"/>
    <n v="0.10464427763643266"/>
    <n v="1948499.6854009421"/>
    <n v="46291564.270118587"/>
    <n v="0"/>
    <n v="1.0909495837863499"/>
    <n v="9.0949583786349875E-2"/>
  </r>
  <r>
    <x v="174"/>
    <x v="1"/>
    <n v="189111.63289361447"/>
    <n v="3217286.2941351435"/>
    <n v="10057724.175140643"/>
    <n v="7082109.378780338"/>
    <n v="9932181.7475200966"/>
    <n v="1387026.4493289464"/>
    <n v="16162439.518275091"/>
    <n v="4667880.435208397"/>
    <n v="3.5887447911719709E-3"/>
    <n v="6.1053988340747559E-2"/>
    <n v="0.190864013452232"/>
    <n v="0.13439619104714681"/>
    <n v="0.18848161250576154"/>
    <n v="2.6321405347111707E-2"/>
    <n v="0.30671233570528955"/>
    <n v="8.8581708810538909E-2"/>
    <n v="52695759.63128227"/>
    <n v="1.7730951580280298E-2"/>
    <n v="297000.85283277935"/>
    <n v="52695759.63128227"/>
    <n v="0"/>
    <n v="1.0849096096491753"/>
    <n v="8.4909609649175266E-2"/>
  </r>
  <r>
    <x v="174"/>
    <x v="2"/>
    <n v="2492546.4211561438"/>
    <n v="11110153.045415135"/>
    <n v="1655583.5960628949"/>
    <n v="3612709.7793743419"/>
    <n v="1453118.1389710533"/>
    <n v="11219517.648414226"/>
    <n v="5940780.6157763489"/>
    <n v="2236408.4925378263"/>
    <n v="6.2751639143368051E-2"/>
    <n v="0.27970605033309742"/>
    <n v="4.1680501317856999E-2"/>
    <n v="9.0952552971856504E-2"/>
    <n v="3.6583288606155048E-2"/>
    <n v="0.28245938244527269"/>
    <n v="0.14956340161488207"/>
    <n v="5.6303183567511184E-2"/>
    <n v="39720817.737707973"/>
    <n v="0.10930606856435879"/>
    <n v="1850700.4986396097"/>
    <n v="40148946.003547296"/>
    <n v="-1.0663499505105235E-2"/>
    <n v="1.0605833147553854"/>
    <n v="6.0583314755385365E-2"/>
  </r>
  <r>
    <x v="174"/>
    <x v="3"/>
    <n v="179477.44813605823"/>
    <n v="2360600.6187196444"/>
    <n v="2651594.6438381625"/>
    <n v="3101217.0798776834"/>
    <n v="12593937.186500803"/>
    <n v="531691.71376507939"/>
    <n v="24569199.694978241"/>
    <n v="6414395.1326035298"/>
    <n v="3.4250039947906373E-3"/>
    <n v="4.5047813155282362E-2"/>
    <n v="5.0600910264929182E-2"/>
    <n v="5.9181145027435079E-2"/>
    <n v="0.24033261906648223"/>
    <n v="1.014637918331655E-2"/>
    <n v="0.46885894566718633"/>
    <n v="0.12240718364057752"/>
    <n v="52402113.518419206"/>
    <n v="1.2720915860260437E-2"/>
    <n v="209090.28847503813"/>
    <n v="52402113.518419206"/>
    <n v="0"/>
    <n v="1.1612360007096696"/>
    <n v="0.16123600070966959"/>
  </r>
  <r>
    <x v="174"/>
    <x v="4"/>
    <n v="899243.62620015466"/>
    <n v="5394843.9002825012"/>
    <n v="14465478.775703656"/>
    <n v="9902440.8466334976"/>
    <n v="15008660.919167273"/>
    <n v="2292770.3456142745"/>
    <n v="3597593.8311815793"/>
    <n v="942140.34199988155"/>
    <n v="1.7127415009327088E-2"/>
    <n v="0.10275272206389681"/>
    <n v="0.27551627955041336"/>
    <n v="0.188606523353721"/>
    <n v="0.28586198089952303"/>
    <n v="4.3669177168761376E-2"/>
    <n v="6.8521456017445304E-2"/>
    <n v="1.7944445936911944E-2"/>
    <n v="52503172.586782821"/>
    <n v="2.3543628697263293E-2"/>
    <n v="351730.2745674887"/>
    <n v="52503172.586782821"/>
    <n v="0"/>
    <n v="1.0524061345222187"/>
    <n v="5.240613452221865E-2"/>
  </r>
  <r>
    <x v="175"/>
    <x v="0"/>
    <n v="1547097.1705407321"/>
    <n v="12392033.908097696"/>
    <n v="1250760.5825982816"/>
    <n v="518439.00343844219"/>
    <n v="13097613.667623749"/>
    <n v="12273041.760878079"/>
    <n v="3473386.0395333618"/>
    <n v="1151545.0546744487"/>
    <n v="3.3850428272869409E-2"/>
    <n v="0.27113723879051116"/>
    <n v="2.7366594803465052E-2"/>
    <n v="1.1343426019981106E-2"/>
    <n v="0.28657529755981087"/>
    <n v="0.26853369505635483"/>
    <n v="7.5997556736604785E-2"/>
    <n v="2.5195762760402925E-2"/>
    <n v="45703917.187384784"/>
    <n v="-1.269447451170129E-2"/>
    <n v="1617422.6482483449"/>
    <n v="46291564.270118587"/>
    <n v="-1.269447451170129E-2"/>
    <n v="1.077100552101423"/>
    <n v="7.710055210142297E-2"/>
  </r>
  <r>
    <x v="175"/>
    <x v="1"/>
    <n v="186112.78093012166"/>
    <n v="3204586.2714650524"/>
    <n v="6714111.0399330556"/>
    <n v="7134537.5128873792"/>
    <n v="10010589.388772555"/>
    <n v="1388076.6599485101"/>
    <n v="16133453.207556371"/>
    <n v="4667177.308255923"/>
    <n v="3.7645203272787622E-3"/>
    <n v="6.4819461077088109E-2"/>
    <n v="0.13580694116286782"/>
    <n v="0.14431094607673189"/>
    <n v="0.20248511173568828"/>
    <n v="2.8076754192176267E-2"/>
    <n v="0.32633284100918519"/>
    <n v="9.4403424418983639E-2"/>
    <n v="49438644.169748969"/>
    <n v="-6.1809820834231775E-2"/>
    <n v="316237.25816352369"/>
    <n v="52695759.63128227"/>
    <n v="-6.1809820834231775E-2"/>
    <n v="1.0178515410554234"/>
    <n v="1.7851541055423414E-2"/>
  </r>
  <r>
    <x v="175"/>
    <x v="2"/>
    <n v="2453020.6785309608"/>
    <n v="11066296.45863821"/>
    <n v="1105197.5483014786"/>
    <n v="3639454.3017577953"/>
    <n v="1464589.4922581927"/>
    <n v="11228012.69664236"/>
    <n v="5930126.2023354862"/>
    <n v="2236071.6203514724"/>
    <n v="6.2700589485503985E-2"/>
    <n v="0.28286076731872251"/>
    <n v="2.824947151197113E-2"/>
    <n v="9.3026500804887891E-2"/>
    <n v="3.7435731921289066E-2"/>
    <n v="0.28699432540120495"/>
    <n v="0.15157736413071787"/>
    <n v="5.7155249425702638E-2"/>
    <n v="39122768.998815954"/>
    <n v="-1.5056304803218491E-2"/>
    <n v="1503700.9413475639"/>
    <n v="40148946.003547296"/>
    <n v="-2.5559251409505893E-2"/>
    <n v="1.0446148490992204"/>
    <n v="4.4614849099220422E-2"/>
  </r>
  <r>
    <x v="175"/>
    <x v="3"/>
    <n v="176631.37098305579"/>
    <n v="2351282.3055103351"/>
    <n v="1770092.3749355269"/>
    <n v="3124175.0739247729"/>
    <n v="12693357.52877572"/>
    <n v="532094.29317111755"/>
    <n v="24525136.392797671"/>
    <n v="6413428.9265997224"/>
    <n v="3.4240044220719833E-3"/>
    <n v="4.5579677985850588E-2"/>
    <n v="3.4313293757067397E-2"/>
    <n v="6.056222747357641E-2"/>
    <n v="0.24606111625345464"/>
    <n v="1.0314663825781813E-2"/>
    <n v="0.47542050425976357"/>
    <n v="0.12432451202243346"/>
    <n v="51586198.266697928"/>
    <n v="-1.5570273733987576E-2"/>
    <n v="242165.1975965192"/>
    <n v="52402113.518419206"/>
    <n v="-1.5570273733987576E-2"/>
    <n v="1.143155238308859"/>
    <n v="0.14315523830885901"/>
  </r>
  <r>
    <x v="175"/>
    <x v="4"/>
    <n v="884983.80266192858"/>
    <n v="5373548.1144644702"/>
    <n v="9656541.4853913598"/>
    <n v="9975747.607222354"/>
    <n v="15127143.81959584"/>
    <n v="2294506.3555990513"/>
    <n v="3591141.7747013387"/>
    <n v="941998.42656809872"/>
    <n v="1.8496655743793049E-2"/>
    <n v="0.11231015674749743"/>
    <n v="0.20182711027443731"/>
    <n v="0.20849869649902117"/>
    <n v="0.31616575441979866"/>
    <n v="4.7956464326018355E-2"/>
    <n v="7.5056868763031193E-2"/>
    <n v="1.9688293226402569E-2"/>
    <n v="47845611.386204451"/>
    <n v="-8.8710090668899247E-2"/>
    <n v="400059.77404986747"/>
    <n v="52503172.586782821"/>
    <n v="-8.8710090668899247E-2"/>
    <n v="0.95904709090824691"/>
    <n v="-4.0952909091753087E-2"/>
  </r>
  <r>
    <x v="176"/>
    <x v="0"/>
    <n v="1545180.8914003943"/>
    <n v="12339011.030627936"/>
    <n v="1878645.0334045568"/>
    <n v="518750.406489746"/>
    <n v="12977655.632638734"/>
    <n v="12172738.508157125"/>
    <n v="3471909.3000674569"/>
    <n v="1151550.5447428618"/>
    <n v="3.3550452371971545E-2"/>
    <n v="0.26791646479987558"/>
    <n v="4.0790946269052726E-2"/>
    <n v="1.1263607324383626E-2"/>
    <n v="0.28178333011100487"/>
    <n v="0.26430619601065392"/>
    <n v="7.538543109095075E-2"/>
    <n v="2.5003572022107012E-2"/>
    <n v="46055441.347528808"/>
    <n v="7.6913354866889059E-3"/>
    <n v="1624823.5450120864"/>
    <n v="46291564.270118587"/>
    <n v="-5.1007764873090998E-3"/>
    <n v="1.085384893800533"/>
    <n v="8.5384893800533046E-2"/>
  </r>
  <r>
    <x v="176"/>
    <x v="1"/>
    <n v="185882.25627618411"/>
    <n v="3190874.5283828997"/>
    <n v="10084608.944658527"/>
    <n v="7138822.9095037989"/>
    <n v="9918904.700050408"/>
    <n v="1376732.3977247246"/>
    <n v="16126593.933406662"/>
    <n v="4667199.5593372984"/>
    <n v="3.5278724537199649E-3"/>
    <n v="6.0559832753660212E-2"/>
    <n v="0.19139650451379345"/>
    <n v="0.1354882235612837"/>
    <n v="0.18825159196684824"/>
    <n v="2.6129101289046396E-2"/>
    <n v="0.30606776380776124"/>
    <n v="8.8579109653886864E-2"/>
    <n v="52689619.229340501"/>
    <n v="6.5757771358559466E-2"/>
    <n v="1196776.0941529043"/>
    <n v="52695759.63128227"/>
    <n v="-1.1652554180324676E-4"/>
    <n v="1.0847831899691034"/>
    <n v="8.478318996910339E-2"/>
  </r>
  <r>
    <x v="176"/>
    <x v="2"/>
    <n v="2449982.2964263363"/>
    <n v="11018946.12974773"/>
    <n v="1660009.0488415416"/>
    <n v="3641640.3586847079"/>
    <n v="1451175.6535231806"/>
    <n v="11136250.098827748"/>
    <n v="5927604.959000851"/>
    <n v="2236082.2809731499"/>
    <n v="6.1990826941366831E-2"/>
    <n v="0.27880755856962713"/>
    <n v="4.200248051503952E-2"/>
    <n v="9.2142827965413565E-2"/>
    <n v="3.6718460753900076E-2"/>
    <n v="0.28177564942374544"/>
    <n v="0.14998358711660917"/>
    <n v="5.6578608714298165E-2"/>
    <n v="39521690.826025248"/>
    <n v="1.0196666478831475E-2"/>
    <n v="1495842.8020547058"/>
    <n v="40148946.003547296"/>
    <n v="-1.5623204092745754E-2"/>
    <n v="1.0552664383143202"/>
    <n v="5.526643831432021E-2"/>
  </r>
  <r>
    <x v="176"/>
    <x v="3"/>
    <n v="176412.59027671799"/>
    <n v="2341221.6686119465"/>
    <n v="2658682.4809684195"/>
    <n v="3126051.6257358347"/>
    <n v="12577101.982906466"/>
    <n v="527745.67370096745"/>
    <n v="24514709.323532771"/>
    <n v="6413459.5030530076"/>
    <n v="3.3708090766205517E-3"/>
    <n v="4.4734966130018795E-2"/>
    <n v="5.0800858513799292E-2"/>
    <n v="5.9731129039520964E-2"/>
    <n v="0.24031736881740309"/>
    <n v="1.0083916937379854E-2"/>
    <n v="0.46841557379130205"/>
    <n v="0.1225453776939554"/>
    <n v="52335384.848786131"/>
    <n v="1.4523004355059217E-2"/>
    <n v="319500.82629240875"/>
    <n v="52402113.518419206"/>
    <n v="-1.2733965321765246E-3"/>
    <n v="1.1597572868133275"/>
    <n v="0.15975728681332746"/>
  </r>
  <r>
    <x v="176"/>
    <x v="4"/>
    <n v="883887.63622011093"/>
    <n v="5350555.8449658426"/>
    <n v="14504145.680470429"/>
    <n v="9981739.5912808888"/>
    <n v="14988597.784143591"/>
    <n v="2275754.1623498513"/>
    <n v="3589614.9703881978"/>
    <n v="942002.91760888428"/>
    <n v="1.683072988757266E-2"/>
    <n v="0.10188371970005414"/>
    <n v="0.27618370050060359"/>
    <n v="0.19006936626852219"/>
    <n v="0.28540849578709276"/>
    <n v="4.3334245245049662E-2"/>
    <n v="6.8352398530378111E-2"/>
    <n v="1.7937344080726898E-2"/>
    <n v="52516298.587427795"/>
    <n v="9.7619971109201134E-2"/>
    <n v="1682526.1810052071"/>
    <n v="52516298.587427795"/>
    <n v="0"/>
    <n v="1.0526692402150735"/>
    <n v="5.2669240215073465E-2"/>
  </r>
  <r>
    <x v="177"/>
    <x v="0"/>
    <n v="1535418.8335942233"/>
    <n v="12296551.62732403"/>
    <n v="1866629.380084516"/>
    <n v="518165.10536290583"/>
    <n v="12912101.77137034"/>
    <n v="12092845.207636727"/>
    <n v="3425850.6209900496"/>
    <n v="1151469.9439856466"/>
    <n v="3.3525136888378437E-2"/>
    <n v="0.26848933173239786"/>
    <n v="4.075696097898758E-2"/>
    <n v="1.1313887590793593E-2"/>
    <n v="0.2819295751300292"/>
    <n v="0.26404149935230919"/>
    <n v="7.4801812062558384E-2"/>
    <n v="2.5141796264545633E-2"/>
    <n v="45799032.490348443"/>
    <n v="-5.5673955058976442E-3"/>
    <n v="1660109.963465462"/>
    <n v="46291564.270118587"/>
    <n v="-1.063977395311471E-2"/>
    <n v="1.0793421268206187"/>
    <n v="7.9342126820618697E-2"/>
  </r>
  <r>
    <x v="177"/>
    <x v="1"/>
    <n v="184707.89970666618"/>
    <n v="3179894.5050928257"/>
    <n v="10020108.646415593"/>
    <n v="7130768.243828414"/>
    <n v="9868801.4671516865"/>
    <n v="1367696.4938388504"/>
    <n v="15912657.004070401"/>
    <n v="4666872.8869039649"/>
    <n v="3.5295734783213724E-3"/>
    <n v="6.0764435775945522E-2"/>
    <n v="0.19147372572831406"/>
    <n v="0.13626147291720137"/>
    <n v="0.1885824048489276"/>
    <n v="2.6135239904265525E-2"/>
    <n v="0.30407412038351872"/>
    <n v="8.9179026963505922E-2"/>
    <n v="52331507.147008397"/>
    <n v="-6.7966344712676874E-3"/>
    <n v="1240778.57669497"/>
    <n v="52695759.63128227"/>
    <n v="-6.9123680315567307E-3"/>
    <n v="1.0774103151463077"/>
    <n v="7.7410315146307695E-2"/>
  </r>
  <r>
    <x v="177"/>
    <x v="2"/>
    <n v="2434503.9346792311"/>
    <n v="10981029.162452241"/>
    <n v="1649391.7726215292"/>
    <n v="3637531.5306648752"/>
    <n v="1443845.3490244332"/>
    <n v="11063159.579778174"/>
    <n v="5848968.7876875736"/>
    <n v="2235925.7703224756"/>
    <n v="6.1955562820928456E-2"/>
    <n v="0.27945563464550238"/>
    <n v="4.1975284627519018E-2"/>
    <n v="9.2571348951592358E-2"/>
    <n v="3.6744344484690709E-2"/>
    <n v="0.28154576732414044"/>
    <n v="0.14885009960395637"/>
    <n v="5.6901957541670337E-2"/>
    <n v="39294355.88723053"/>
    <n v="-5.752156196845098E-3"/>
    <n v="1505761.9102710553"/>
    <n v="40148946.003547296"/>
    <n v="-2.1285493179354187E-2"/>
    <n v="1.0491963809318479"/>
    <n v="4.9196380931847861E-2"/>
  </r>
  <r>
    <x v="177"/>
    <x v="3"/>
    <n v="175298.06063581823"/>
    <n v="2333165.3604682311"/>
    <n v="2641677.7746980232"/>
    <n v="3122524.5315567967"/>
    <n v="12513571.433022533"/>
    <n v="524281.9220004708"/>
    <n v="24189494.857421409"/>
    <n v="6413010.6042229254"/>
    <n v="3.3767645436869526E-3"/>
    <n v="4.4943737741374112E-2"/>
    <n v="5.0886608859741528E-2"/>
    <n v="6.0149154455615618E-2"/>
    <n v="0.24104878386367318"/>
    <n v="1.0099236686851866E-2"/>
    <n v="0.4659619636861434"/>
    <n v="0.12353375016291342"/>
    <n v="51913024.544026203"/>
    <n v="-8.0702627100242546E-3"/>
    <n v="343249.25684662722"/>
    <n v="52402113.518419206"/>
    <n v="-9.3333825976520818E-3"/>
    <n v="1.150397740828879"/>
    <n v="0.15039774082887902"/>
  </r>
  <r>
    <x v="177"/>
    <x v="4"/>
    <n v="878303.46012334304"/>
    <n v="5332144.2066297093"/>
    <n v="14411378.402405094"/>
    <n v="9970477.2898783032"/>
    <n v="14912886.077224944"/>
    <n v="2260817.7114369101"/>
    <n v="3541994.7966902982"/>
    <n v="941936.98376967502"/>
    <n v="1.680965524822866E-2"/>
    <n v="0.10205072610632537"/>
    <n v="0.27581617697621041"/>
    <n v="0.19082275490479206"/>
    <n v="0.28541442120591959"/>
    <n v="4.326928907123604E-2"/>
    <n v="6.7789453334297839E-2"/>
    <n v="1.802752315298977E-2"/>
    <n v="52249938.928158291"/>
    <n v="-5.0719427384257765E-3"/>
    <n v="1762103.070901429"/>
    <n v="52516298.587427795"/>
    <n v="-5.0719427384257765E-3"/>
    <n v="1.0473301621062003"/>
    <n v="4.7330162106200335E-2"/>
  </r>
  <r>
    <x v="178"/>
    <x v="0"/>
    <n v="1524143.5081024158"/>
    <n v="12282402.265134368"/>
    <n v="1877998.8467785241"/>
    <n v="522753.24653889507"/>
    <n v="13114998.627434121"/>
    <n v="12033365.83919194"/>
    <n v="3416980.6261274223"/>
    <n v="1151450.2732258027"/>
    <n v="3.3188320134815076E-2"/>
    <n v="0.26745007686800193"/>
    <n v="4.0893542247408265E-2"/>
    <n v="1.1382984610974679E-2"/>
    <n v="0.28557991468720412"/>
    <n v="0.26202729313046685"/>
    <n v="7.4404966665880062E-2"/>
    <n v="2.5072901655249096E-2"/>
    <n v="45924093.232533485"/>
    <n v="2.7306415743912548E-3"/>
    <n v="1635395.0505596548"/>
    <n v="46291564.270118587"/>
    <n v="-7.9381857878219556E-3"/>
    <n v="1.082289423305107"/>
    <n v="8.2289423305107023E-2"/>
  </r>
  <r>
    <x v="178"/>
    <x v="1"/>
    <n v="183351.49997746293"/>
    <n v="3176235.4728339366"/>
    <n v="10081140.200264063"/>
    <n v="7193908.2952470286"/>
    <n v="10023876.824073242"/>
    <n v="1360969.398413341"/>
    <n v="15871456.963119386"/>
    <n v="4666793.1619087448"/>
    <n v="3.4885733010687815E-3"/>
    <n v="6.0433267629651448E-2"/>
    <n v="0.19181079266488277"/>
    <n v="0.13687630814157947"/>
    <n v="0.19072125979859639"/>
    <n v="2.5894751378963438E-2"/>
    <n v="0.30198139102983218"/>
    <n v="8.8793656055425538E-2"/>
    <n v="52557731.815837204"/>
    <n v="4.3229152218624799E-3"/>
    <n v="1220812.4088539586"/>
    <n v="52695759.63128227"/>
    <n v="-2.619334390676983E-3"/>
    <n v="1.0820678685978453"/>
    <n v="8.2067868597845317E-2"/>
  </r>
  <r>
    <x v="178"/>
    <x v="2"/>
    <n v="2416626.1910473276"/>
    <n v="10968393.542032488"/>
    <n v="1659438.0651658704"/>
    <n v="3669740.3923231955"/>
    <n v="1466533.4974875224"/>
    <n v="11008744.780488957"/>
    <n v="5833825.0091525177"/>
    <n v="2235887.5736165289"/>
    <n v="6.1555682871814656E-2"/>
    <n v="0.27938410871646019"/>
    <n v="4.2268781023389781E-2"/>
    <n v="9.3474686589338288E-2"/>
    <n v="3.7355165323732599E-2"/>
    <n v="0.2804119251189775"/>
    <n v="0.14859769521798616"/>
    <n v="5.6951955138300821E-2"/>
    <n v="39259189.051314406"/>
    <n v="-8.9495896095226324E-4"/>
    <n v="1457326.8807559516"/>
    <n v="40148946.003547296"/>
    <n v="-2.2161402497447299E-2"/>
    <n v="1.0482573932289343"/>
    <n v="4.8257393228934298E-2"/>
  </r>
  <r>
    <x v="178"/>
    <x v="3"/>
    <n v="174010.76192063664"/>
    <n v="2330480.6401715036"/>
    <n v="2657767.9893899029"/>
    <n v="3150173.2157850377"/>
    <n v="12710205.904067315"/>
    <n v="521703.21061599738"/>
    <n v="24126864.953537021"/>
    <n v="6412901.0496556256"/>
    <n v="3.3409569544499431E-3"/>
    <n v="4.4744563014688828E-2"/>
    <n v="5.1028386689763609E-2"/>
    <n v="6.0482426470835474E-2"/>
    <n v="0.24403232500672373"/>
    <n v="1.0016552714488584E-2"/>
    <n v="0.46322891967082769"/>
    <n v="0.12312586947822218"/>
    <n v="52084107.725143038"/>
    <n v="3.2955733675610194E-3"/>
    <n v="322023.32043494569"/>
    <n v="52402113.518419206"/>
    <n v="-6.0685680772091417E-3"/>
    <n v="1.154188960985657"/>
    <n v="0.15418896098565704"/>
  </r>
  <r>
    <x v="178"/>
    <x v="4"/>
    <n v="871853.65165623603"/>
    <n v="5326008.6296066791"/>
    <n v="14499156.773681706"/>
    <n v="10058761.809473496"/>
    <n v="15147222.651818495"/>
    <n v="2249697.7469177134"/>
    <n v="3532824.0887039076"/>
    <n v="941920.89249756455"/>
    <n v="1.6566520207119888E-2"/>
    <n v="0.10120211048959808"/>
    <n v="0.27550561177451616"/>
    <n v="0.19113148228339658"/>
    <n v="0.28781983038827402"/>
    <n v="4.2747613792090272E-2"/>
    <n v="6.7128928739968965E-2"/>
    <n v="1.7897902325036033E-2"/>
    <n v="52627446.244355798"/>
    <n v="7.2250288505899592E-3"/>
    <n v="1775421.6348351934"/>
    <n v="52627446.244355798"/>
    <n v="0"/>
    <n v="1.0548971527435107"/>
    <n v="5.4897152743510702E-2"/>
  </r>
  <r>
    <x v="179"/>
    <x v="0"/>
    <n v="1503101.8437663373"/>
    <n v="12306230.900573362"/>
    <n v="1853122.4902496885"/>
    <n v="532988.88113684638"/>
    <n v="13257294.180098809"/>
    <n v="12043693.071922727"/>
    <n v="3427698.4851346551"/>
    <n v="1151517.3347322817"/>
    <n v="3.2622479238237946E-2"/>
    <n v="0.2670875321721215"/>
    <n v="4.0219131002197067E-2"/>
    <n v="1.1567691691156878E-2"/>
    <n v="0.28772887608320818"/>
    <n v="0.26138955841210876"/>
    <n v="7.439284512222831E-2"/>
    <n v="2.499188627874149E-2"/>
    <n v="46075647.187614702"/>
    <n v="3.3000968427146504E-3"/>
    <n v="205760.7651069265"/>
    <n v="46291564.270118587"/>
    <n v="-4.6642857269625793E-3"/>
    <n v="1.0858610832138595"/>
    <n v="8.5861083213859546E-2"/>
  </r>
  <r>
    <x v="179"/>
    <x v="1"/>
    <n v="180820.22867818378"/>
    <n v="3182397.5700781709"/>
    <n v="9947603.3569006436"/>
    <n v="7334766.754049236"/>
    <n v="10132634.219559399"/>
    <n v="1362137.4047637437"/>
    <n v="15921240.106947996"/>
    <n v="4667064.9601679845"/>
    <n v="3.4292586403611679E-3"/>
    <n v="6.0354222777131428E-2"/>
    <n v="0.18865646289636101"/>
    <n v="0.13910397332326738"/>
    <n v="0.19216557628010367"/>
    <n v="2.5832958506864134E-2"/>
    <n v="0.30194658308494615"/>
    <n v="8.8510964490965086E-2"/>
    <n v="52728664.601145357"/>
    <n v="3.2522861889684005E-3"/>
    <n v="1258945.4209906913"/>
    <n v="52728664.601145357"/>
    <n v="0"/>
    <n v="1.0855870629824125"/>
    <n v="8.5587062982412476E-2"/>
  </r>
  <r>
    <x v="179"/>
    <x v="2"/>
    <n v="2383263.297810914"/>
    <n v="10989672.917632032"/>
    <n v="1637456.809417285"/>
    <n v="3741594.7939435742"/>
    <n v="1482445.1418921007"/>
    <n v="11018192.666553525"/>
    <n v="5852123.6537052179"/>
    <n v="2236017.7937332732"/>
    <n v="6.0579990554996549E-2"/>
    <n v="0.27934566951295797"/>
    <n v="4.162239150824372E-2"/>
    <n v="9.5107316713987949E-2"/>
    <n v="3.7682161587690909E-2"/>
    <n v="0.28007061086622004"/>
    <n v="0.14875469109677089"/>
    <n v="5.6837168159131791E-2"/>
    <n v="39340767.074687928"/>
    <n v="2.0779345000451715E-3"/>
    <n v="211782.97880195163"/>
    <n v="40148946.003547296"/>
    <n v="-2.0129517940220963E-2"/>
    <n v="1.0504356034312521"/>
    <n v="5.0435603431252085E-2"/>
  </r>
  <r>
    <x v="179"/>
    <x v="3"/>
    <n v="171608.4448004083"/>
    <n v="2335001.9196715178"/>
    <n v="2622562.6514375382"/>
    <n v="3211854.3668262102"/>
    <n v="12848109.52304429"/>
    <n v="522150.94490284863"/>
    <n v="24202542.39076956"/>
    <n v="6413274.5428192401"/>
    <n v="3.2795325770056754E-3"/>
    <n v="4.462318198757613E-2"/>
    <n v="5.0118627091056321E-2"/>
    <n v="6.138031867170346E-2"/>
    <n v="0.24553450025590087"/>
    <n v="9.9785942114610521E-3"/>
    <n v="0.46252401103690177"/>
    <n v="0.12256123416839471"/>
    <n v="52327104.784271613"/>
    <n v="4.6654741674929537E-3"/>
    <n v="296466.77902787452"/>
    <n v="52402113.518419206"/>
    <n v="-1.4314066573140796E-3"/>
    <n v="1.1595737997675413"/>
    <n v="0.15957379976754127"/>
  </r>
  <r>
    <x v="179"/>
    <x v="4"/>
    <n v="859817.21821620187"/>
    <n v="5336341.4224301232"/>
    <n v="14307097.979881966"/>
    <n v="10255714.790772555"/>
    <n v="15311567.496969065"/>
    <n v="2251628.4745725379"/>
    <n v="3543905.3076580218"/>
    <n v="941975.75082319428"/>
    <n v="1.6281935113954572E-2"/>
    <n v="0.10105166882581287"/>
    <n v="0.27092646674453302"/>
    <n v="0.19420741901053085"/>
    <n v="0.28994761118624041"/>
    <n v="4.2637979267012266E-2"/>
    <n v="6.7109189077413894E-2"/>
    <n v="1.7837730774502052E-2"/>
    <n v="52808048.441323668"/>
    <n v="3.4317112050110026E-3"/>
    <n v="1855562.421903163"/>
    <n v="52808048.441323668"/>
    <n v="0"/>
    <n v="1.0585172551227149"/>
    <n v="5.8517255122714884E-2"/>
  </r>
  <r>
    <x v="180"/>
    <x v="0"/>
    <n v="1521225.1152837218"/>
    <n v="12389742.634183178"/>
    <n v="1860253.1416572803"/>
    <n v="539286.12166055839"/>
    <n v="13189371.805243839"/>
    <n v="12047797.787796872"/>
    <n v="3409942.7427775459"/>
    <n v="1151419.8705521079"/>
    <n v="3.299190659890737E-2"/>
    <n v="0.26870528737966198"/>
    <n v="4.0344652006638955E-2"/>
    <n v="1.1695887201148239E-2"/>
    <n v="0.28604742212378548"/>
    <n v="0.26128928279190533"/>
    <n v="7.3953888446258317E-2"/>
    <n v="2.4971673451694324E-2"/>
    <n v="46109039.219155103"/>
    <n v="7.2472192098426292E-4"/>
    <n v="143917.67460021932"/>
    <n v="46291564.270118587"/>
    <n v="-3.9429441160903798E-3"/>
    <n v="1.0866480305440083"/>
    <n v="8.664803054400827E-2"/>
  </r>
  <r>
    <x v="180"/>
    <x v="1"/>
    <n v="183000.42299685944"/>
    <n v="3203993.7468653712"/>
    <n v="9985880.8546118122"/>
    <n v="7421426.7052607052"/>
    <n v="10080720.716669619"/>
    <n v="1362601.646669836"/>
    <n v="15838766.855998229"/>
    <n v="4666669.9407909932"/>
    <n v="3.469658755281491E-3"/>
    <n v="6.0747209069944963E-2"/>
    <n v="0.18933070409895333"/>
    <n v="0.14070906352511317"/>
    <n v="0.19112885271713553"/>
    <n v="2.5834709318732607E-2"/>
    <n v="0.30030048671373649"/>
    <n v="8.8479315801102285E-2"/>
    <n v="52743060.889863431"/>
    <n v="2.7302585466505155E-4"/>
    <n v="1262944.6540832899"/>
    <n v="52743060.889863431"/>
    <n v="0"/>
    <n v="1.0858834563180966"/>
    <n v="8.5883456318096574E-2"/>
  </r>
  <r>
    <x v="180"/>
    <x v="2"/>
    <n v="2411998.894153086"/>
    <n v="11064250.312170723"/>
    <n v="1643757.5983637129"/>
    <n v="3785801.5742228832"/>
    <n v="1474849.9876123776"/>
    <n v="11021947.87270771"/>
    <n v="5821809.2021022625"/>
    <n v="2235828.5376669099"/>
    <n v="6.112478411022311E-2"/>
    <n v="0.28038981000875218"/>
    <n v="4.1656042452208449E-2"/>
    <n v="9.5939639304755631E-2"/>
    <n v="3.7375592213704442E-2"/>
    <n v="0.27931778319904654"/>
    <n v="0.14753606706538785"/>
    <n v="5.6660281645921767E-2"/>
    <n v="39460243.978999667"/>
    <n v="3.0369744465051631E-3"/>
    <n v="129318.4773797708"/>
    <n v="40148946.003547296"/>
    <n v="-1.7153676325320718E-2"/>
    <n v="1.053625749516572"/>
    <n v="5.3625749516571952E-2"/>
  </r>
  <r>
    <x v="180"/>
    <x v="3"/>
    <n v="173677.57035746361"/>
    <n v="2350847.5559081114"/>
    <n v="2632654.0405175178"/>
    <n v="3249802.2869252157"/>
    <n v="12782283.563436942"/>
    <n v="522328.90371161624"/>
    <n v="24077171.355673794"/>
    <n v="6412731.7246377906"/>
    <n v="3.3270611061896578E-3"/>
    <n v="4.5034102295102595E-2"/>
    <n v="5.0432539136925324E-2"/>
    <n v="6.2254963432417917E-2"/>
    <n v="0.2448643103693143"/>
    <n v="1.0006013883087006E-2"/>
    <n v="0.46123526601420767"/>
    <n v="0.12284574376275552"/>
    <n v="52201497.001168452"/>
    <n v="-2.4004344138855455E-3"/>
    <n v="280451.68548361585"/>
    <n v="52402113.518419206"/>
    <n v="-3.8284050733991435E-3"/>
    <n v="1.1567903189131392"/>
    <n v="0.15679031891313921"/>
  </r>
  <r>
    <x v="180"/>
    <x v="4"/>
    <n v="870184.24754670204"/>
    <n v="5372554.551122536"/>
    <n v="14362150.427243421"/>
    <n v="10376885.616404666"/>
    <n v="15233120.265353166"/>
    <n v="2252395.8716730005"/>
    <n v="3525547.6050031171"/>
    <n v="941896.02219772898"/>
    <n v="1.6438813833953195E-2"/>
    <n v="0.10149393571264499"/>
    <n v="0.27131807751554915"/>
    <n v="0.19603169248952401"/>
    <n v="0.28777173208817575"/>
    <n v="4.2550432875780128E-2"/>
    <n v="6.6601781065078802E-2"/>
    <n v="1.779353441929379E-2"/>
    <n v="52934734.606544346"/>
    <n v="2.3989935049662362E-3"/>
    <n v="1890610.2778534687"/>
    <n v="52934734.606544346"/>
    <n v="0"/>
    <n v="1.061056631142649"/>
    <n v="6.1056631142649032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4.3370468784324032E-2"/>
    <n v="-0.21950307043049241"/>
  </r>
  <r>
    <x v="1"/>
    <n v="3.667249553746383E-2"/>
    <n v="-0.13807128523330761"/>
  </r>
  <r>
    <x v="2"/>
    <n v="4.2982771654846451E-2"/>
    <n v="-0.26265918138697669"/>
  </r>
  <r>
    <x v="3"/>
    <n v="4.4850511051625776E-2"/>
    <n v="-0.17841368287262321"/>
  </r>
  <r>
    <x v="4"/>
    <n v="4.2636846837887411E-2"/>
    <n v="-0.210659548742647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576CEC-65DE-4B63-9CD3-3C53FA1AE8FF}" name="Holding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B1:AJ7" firstHeaderRow="0" firstDataRow="1" firstDataCol="1"/>
  <pivotFields count="27">
    <pivotField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Row" showAll="0">
      <items count="6">
        <item x="0"/>
        <item x="1"/>
        <item x="2"/>
        <item x="3"/>
        <item x="4"/>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dataField="1" numFmtId="9" showAll="0"/>
    <pivotField dataField="1" numFmtId="9" showAll="0"/>
    <pivotField dataField="1" numFmtId="9" showAll="0"/>
    <pivotField dataField="1" numFmtId="9" showAll="0"/>
    <pivotField dataField="1" numFmtId="9" showAll="0"/>
    <pivotField dataField="1" numFmtId="9" showAll="0"/>
    <pivotField dataField="1" numFmtId="9" showAll="0"/>
    <pivotField dataField="1" numFmtId="9" showAll="0"/>
    <pivotField numFmtId="2" showAll="0"/>
    <pivotField numFmtId="2" showAll="0"/>
    <pivotField numFmtId="2" showAll="0"/>
    <pivotField numFmtId="2" showAll="0"/>
    <pivotField numFmtId="9" showAll="0"/>
    <pivotField numFmtId="2" showAll="0"/>
    <pivotField numFmtId="10"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6">
    <i>
      <x/>
    </i>
    <i>
      <x v="1"/>
    </i>
    <i>
      <x v="2"/>
    </i>
    <i>
      <x v="3"/>
    </i>
    <i>
      <x v="4"/>
    </i>
    <i t="grand">
      <x/>
    </i>
  </rowItems>
  <colFields count="1">
    <field x="-2"/>
  </colFields>
  <colItems count="8">
    <i>
      <x/>
    </i>
    <i i="1">
      <x v="1"/>
    </i>
    <i i="2">
      <x v="2"/>
    </i>
    <i i="3">
      <x v="3"/>
    </i>
    <i i="4">
      <x v="4"/>
    </i>
    <i i="5">
      <x v="5"/>
    </i>
    <i i="6">
      <x v="6"/>
    </i>
    <i i="7">
      <x v="7"/>
    </i>
  </colItems>
  <dataFields count="8">
    <dataField name="Average of TCS %" fld="10" subtotal="average" baseField="1" baseItem="0" numFmtId="9"/>
    <dataField name="Average of HDFC %" fld="11" subtotal="average" baseField="1" baseItem="0" numFmtId="9"/>
    <dataField name="Average of INFY %" fld="12" subtotal="average" baseField="1" baseItem="0" numFmtId="9"/>
    <dataField name="Average of Nippon_MF %" fld="13" subtotal="average" baseField="1" baseItem="0" numFmtId="9"/>
    <dataField name="Average of SBI_MF %" fld="14" subtotal="average" baseField="1" baseItem="1" numFmtId="9"/>
    <dataField name="Average of Bond_India %" fld="15" subtotal="average" baseField="1" baseItem="1" numFmtId="9"/>
    <dataField name="Average of Gold %" fld="16" subtotal="average" baseField="1" baseItem="1" numFmtId="9"/>
    <dataField name="Average of Cash %" fld="17" subtotal="average" baseField="1" baseItem="1" numFmtId="9"/>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 chart="3" format="12" series="1">
      <pivotArea type="data" outline="0" fieldPosition="0">
        <references count="1">
          <reference field="4294967294" count="1" selected="0">
            <x v="4"/>
          </reference>
        </references>
      </pivotArea>
    </chartFormat>
    <chartFormat chart="3" format="13" series="1">
      <pivotArea type="data" outline="0" fieldPosition="0">
        <references count="1">
          <reference field="4294967294" count="1" selected="0">
            <x v="5"/>
          </reference>
        </references>
      </pivotArea>
    </chartFormat>
    <chartFormat chart="3" format="14" series="1">
      <pivotArea type="data" outline="0" fieldPosition="0">
        <references count="1">
          <reference field="4294967294" count="1" selected="0">
            <x v="6"/>
          </reference>
        </references>
      </pivotArea>
    </chartFormat>
    <chartFormat chart="3" format="15" series="1">
      <pivotArea type="data" outline="0" fieldPosition="0">
        <references count="1">
          <reference field="429496729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1A9D43-108F-4555-8770-6264E27B48F9}" name="TrendAnalysi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G11" firstHeaderRow="1" firstDataRow="2" firstDataCol="1"/>
  <pivotFields count="27">
    <pivotField axis="axisRow"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Col" showAll="0">
      <items count="6">
        <item x="0"/>
        <item x="1"/>
        <item x="2"/>
        <item x="3"/>
        <item x="4"/>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9" showAll="0"/>
    <pivotField numFmtId="9" showAll="0"/>
    <pivotField numFmtId="9" showAll="0"/>
    <pivotField numFmtId="9" showAll="0"/>
    <pivotField numFmtId="9" showAll="0"/>
    <pivotField numFmtId="9" showAll="0"/>
    <pivotField numFmtId="9" showAll="0"/>
    <pivotField numFmtId="9" showAll="0"/>
    <pivotField dataField="1" numFmtId="2" showAll="0"/>
    <pivotField numFmtId="2" showAll="0"/>
    <pivotField numFmtId="2" showAll="0"/>
    <pivotField numFmtId="2" showAll="0"/>
    <pivotField numFmtId="9" showAll="0"/>
    <pivotField numFmtId="2" showAll="0"/>
    <pivotField numFmtId="10"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sd="0"/>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s>
  <rowFields count="3">
    <field x="26"/>
    <field x="25"/>
    <field x="0"/>
  </rowFields>
  <rowItems count="7">
    <i>
      <x v="1"/>
    </i>
    <i>
      <x v="2"/>
    </i>
    <i>
      <x v="3"/>
    </i>
    <i>
      <x v="4"/>
    </i>
    <i>
      <x v="5"/>
    </i>
    <i>
      <x v="6"/>
    </i>
    <i t="grand">
      <x/>
    </i>
  </rowItems>
  <colFields count="1">
    <field x="1"/>
  </colFields>
  <colItems count="6">
    <i>
      <x/>
    </i>
    <i>
      <x v="1"/>
    </i>
    <i>
      <x v="2"/>
    </i>
    <i>
      <x v="3"/>
    </i>
    <i>
      <x v="4"/>
    </i>
    <i t="grand">
      <x/>
    </i>
  </colItems>
  <dataFields count="1">
    <dataField name="Sum of TotalPortfolioValue" fld="18" baseField="0" baseItem="0" numFmtId="2"/>
  </dataFields>
  <chartFormats count="1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2" format="10" series="1">
      <pivotArea type="data" outline="0" fieldPosition="0">
        <references count="2">
          <reference field="4294967294" count="1" selected="0">
            <x v="0"/>
          </reference>
          <reference field="1" count="1" selected="0">
            <x v="0"/>
          </reference>
        </references>
      </pivotArea>
    </chartFormat>
    <chartFormat chart="2" format="11" series="1">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2">
          <reference field="4294967294" count="1" selected="0">
            <x v="0"/>
          </reference>
          <reference field="1" count="1" selected="0">
            <x v="2"/>
          </reference>
        </references>
      </pivotArea>
    </chartFormat>
    <chartFormat chart="2" format="13" series="1">
      <pivotArea type="data" outline="0" fieldPosition="0">
        <references count="2">
          <reference field="4294967294" count="1" selected="0">
            <x v="0"/>
          </reference>
          <reference field="1" count="1" selected="0">
            <x v="3"/>
          </reference>
        </references>
      </pivotArea>
    </chartFormat>
    <chartFormat chart="2"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73922A-6692-4B51-BFFB-77A5BEBE4108}" name="CumulativeRetur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L1:AR190" firstHeaderRow="1" firstDataRow="2" firstDataCol="1"/>
  <pivotFields count="27">
    <pivotField axis="axisRow"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Col" showAll="0">
      <items count="6">
        <item x="0"/>
        <item x="1"/>
        <item x="2"/>
        <item x="3"/>
        <item x="4"/>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9" showAll="0"/>
    <pivotField numFmtId="9" showAll="0"/>
    <pivotField numFmtId="9" showAll="0"/>
    <pivotField numFmtId="9" showAll="0"/>
    <pivotField numFmtId="9" showAll="0"/>
    <pivotField numFmtId="9" showAll="0"/>
    <pivotField numFmtId="9" showAll="0"/>
    <pivotField numFmtId="9" showAll="0"/>
    <pivotField numFmtId="2" showAll="0"/>
    <pivotField numFmtId="2" showAll="0"/>
    <pivotField numFmtId="2" showAll="0"/>
    <pivotField numFmtId="2" showAll="0"/>
    <pivotField numFmtId="9" showAll="0"/>
    <pivotField dataField="1" numFmtId="2" showAll="0"/>
    <pivotField numFmtId="10"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x="0"/>
        <item x="1"/>
        <item x="2"/>
        <item x="3"/>
        <item x="4"/>
        <item x="5"/>
        <item x="6"/>
        <item x="7"/>
        <item x="8"/>
        <item x="9"/>
        <item x="10"/>
        <item x="11"/>
        <item x="12"/>
        <item x="13"/>
      </items>
    </pivotField>
  </pivotFields>
  <rowFields count="3">
    <field x="26"/>
    <field x="25"/>
    <field x="0"/>
  </rowFields>
  <rowItems count="188">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t="grand">
      <x/>
    </i>
  </rowItems>
  <colFields count="1">
    <field x="1"/>
  </colFields>
  <colItems count="6">
    <i>
      <x/>
    </i>
    <i>
      <x v="1"/>
    </i>
    <i>
      <x v="2"/>
    </i>
    <i>
      <x v="3"/>
    </i>
    <i>
      <x v="4"/>
    </i>
    <i t="grand">
      <x/>
    </i>
  </colItems>
  <dataFields count="1">
    <dataField name="Sum of Cumulative_Returns" fld="23" showDataAs="percentOfCol" baseField="25" baseItem="7" numFmtId="10"/>
  </dataFields>
  <chartFormats count="15">
    <chartFormat chart="4" format="0" series="1">
      <pivotArea type="data" outline="0" fieldPosition="0">
        <references count="2">
          <reference field="4294967294" count="1" selected="0">
            <x v="0"/>
          </reference>
          <reference field="1" count="1" selected="0">
            <x v="0"/>
          </reference>
        </references>
      </pivotArea>
    </chartFormat>
    <chartFormat chart="4"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2"/>
          </reference>
        </references>
      </pivotArea>
    </chartFormat>
    <chartFormat chart="4" format="3" series="1">
      <pivotArea type="data" outline="0" fieldPosition="0">
        <references count="2">
          <reference field="4294967294" count="1" selected="0">
            <x v="0"/>
          </reference>
          <reference field="1" count="1" selected="0">
            <x v="3"/>
          </reference>
        </references>
      </pivotArea>
    </chartFormat>
    <chartFormat chart="4" format="4" series="1">
      <pivotArea type="data" outline="0" fieldPosition="0">
        <references count="2">
          <reference field="4294967294" count="1" selected="0">
            <x v="0"/>
          </reference>
          <reference field="1" count="1" selected="0">
            <x v="4"/>
          </reference>
        </references>
      </pivotArea>
    </chartFormat>
    <chartFormat chart="6" format="5" series="1">
      <pivotArea type="data" outline="0" fieldPosition="0">
        <references count="2">
          <reference field="4294967294" count="1" selected="0">
            <x v="0"/>
          </reference>
          <reference field="1" count="1" selected="0">
            <x v="0"/>
          </reference>
        </references>
      </pivotArea>
    </chartFormat>
    <chartFormat chart="6" format="6" series="1">
      <pivotArea type="data" outline="0" fieldPosition="0">
        <references count="2">
          <reference field="4294967294" count="1" selected="0">
            <x v="0"/>
          </reference>
          <reference field="1" count="1" selected="0">
            <x v="1"/>
          </reference>
        </references>
      </pivotArea>
    </chartFormat>
    <chartFormat chart="6" format="7" series="1">
      <pivotArea type="data" outline="0" fieldPosition="0">
        <references count="2">
          <reference field="4294967294" count="1" selected="0">
            <x v="0"/>
          </reference>
          <reference field="1" count="1" selected="0">
            <x v="2"/>
          </reference>
        </references>
      </pivotArea>
    </chartFormat>
    <chartFormat chart="6" format="8" series="1">
      <pivotArea type="data" outline="0" fieldPosition="0">
        <references count="2">
          <reference field="4294967294" count="1" selected="0">
            <x v="0"/>
          </reference>
          <reference field="1" count="1" selected="0">
            <x v="3"/>
          </reference>
        </references>
      </pivotArea>
    </chartFormat>
    <chartFormat chart="6" format="9" series="1">
      <pivotArea type="data" outline="0" fieldPosition="0">
        <references count="2">
          <reference field="4294967294" count="1" selected="0">
            <x v="0"/>
          </reference>
          <reference field="1" count="1" selected="0">
            <x v="4"/>
          </reference>
        </references>
      </pivotArea>
    </chartFormat>
    <chartFormat chart="7" format="10" series="1">
      <pivotArea type="data" outline="0" fieldPosition="0">
        <references count="2">
          <reference field="4294967294" count="1" selected="0">
            <x v="0"/>
          </reference>
          <reference field="1" count="1" selected="0">
            <x v="0"/>
          </reference>
        </references>
      </pivotArea>
    </chartFormat>
    <chartFormat chart="7" format="11" series="1">
      <pivotArea type="data" outline="0" fieldPosition="0">
        <references count="2">
          <reference field="4294967294" count="1" selected="0">
            <x v="0"/>
          </reference>
          <reference field="1" count="1" selected="0">
            <x v="1"/>
          </reference>
        </references>
      </pivotArea>
    </chartFormat>
    <chartFormat chart="7" format="12" series="1">
      <pivotArea type="data" outline="0" fieldPosition="0">
        <references count="2">
          <reference field="4294967294" count="1" selected="0">
            <x v="0"/>
          </reference>
          <reference field="1" count="1" selected="0">
            <x v="2"/>
          </reference>
        </references>
      </pivotArea>
    </chartFormat>
    <chartFormat chart="7" format="13" series="1">
      <pivotArea type="data" outline="0" fieldPosition="0">
        <references count="2">
          <reference field="4294967294" count="1" selected="0">
            <x v="0"/>
          </reference>
          <reference field="1" count="1" selected="0">
            <x v="3"/>
          </reference>
        </references>
      </pivotArea>
    </chartFormat>
    <chartFormat chart="7"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F10D59-EAF7-45D4-9655-0F241ABBACB6}" name="RollingVolatility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V13:AB202" firstHeaderRow="1" firstDataRow="2" firstDataCol="1"/>
  <pivotFields count="27">
    <pivotField axis="axisRow"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Col" showAll="0">
      <items count="6">
        <item x="0"/>
        <item x="1"/>
        <item x="2"/>
        <item x="3"/>
        <item x="4"/>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9" showAll="0"/>
    <pivotField numFmtId="9" showAll="0"/>
    <pivotField numFmtId="9" showAll="0"/>
    <pivotField numFmtId="9" showAll="0"/>
    <pivotField numFmtId="9" showAll="0"/>
    <pivotField numFmtId="9" showAll="0"/>
    <pivotField numFmtId="9" showAll="0"/>
    <pivotField numFmtId="9" showAll="0"/>
    <pivotField numFmtId="2" showAll="0"/>
    <pivotField numFmtId="2" showAll="0"/>
    <pivotField dataField="1" numFmtId="2" showAll="0"/>
    <pivotField numFmtId="2" showAll="0"/>
    <pivotField numFmtId="9" showAll="0"/>
    <pivotField numFmtId="2" showAll="0"/>
    <pivotField numFmtId="10"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x="0"/>
        <item x="1"/>
        <item x="2"/>
        <item x="3"/>
        <item x="4"/>
        <item x="5"/>
        <item x="6"/>
        <item x="7"/>
        <item x="8"/>
        <item x="9"/>
        <item x="10"/>
        <item x="11"/>
        <item x="12"/>
        <item x="13"/>
      </items>
    </pivotField>
  </pivotFields>
  <rowFields count="3">
    <field x="26"/>
    <field x="25"/>
    <field x="0"/>
  </rowFields>
  <rowItems count="188">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t="grand">
      <x/>
    </i>
  </rowItems>
  <colFields count="1">
    <field x="1"/>
  </colFields>
  <colItems count="6">
    <i>
      <x/>
    </i>
    <i>
      <x v="1"/>
    </i>
    <i>
      <x v="2"/>
    </i>
    <i>
      <x v="3"/>
    </i>
    <i>
      <x v="4"/>
    </i>
    <i t="grand">
      <x/>
    </i>
  </colItems>
  <dataFields count="1">
    <dataField name="Average of RollingVolatility_perClient(5day)" fld="20" subtotal="average" baseField="25" baseItem="1" numFmtId="2"/>
  </dataFields>
  <chartFormats count="5">
    <chartFormat chart="5" format="10" series="1">
      <pivotArea type="data" outline="0" fieldPosition="0">
        <references count="2">
          <reference field="4294967294" count="1" selected="0">
            <x v="0"/>
          </reference>
          <reference field="1" count="1" selected="0">
            <x v="0"/>
          </reference>
        </references>
      </pivotArea>
    </chartFormat>
    <chartFormat chart="5"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2"/>
          </reference>
        </references>
      </pivotArea>
    </chartFormat>
    <chartFormat chart="5" format="13" series="1">
      <pivotArea type="data" outline="0" fieldPosition="0">
        <references count="2">
          <reference field="4294967294" count="1" selected="0">
            <x v="0"/>
          </reference>
          <reference field="1" count="1" selected="0">
            <x v="3"/>
          </reference>
        </references>
      </pivotArea>
    </chartFormat>
    <chartFormat chart="5"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8981D5-3974-4E28-A5D9-3D1374DEB1E6}" name="Volatility_and_MaxDrawdow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V4:X10" firstHeaderRow="0" firstDataRow="1" firstDataCol="1"/>
  <pivotFields count="3">
    <pivotField axis="axisRow" showAll="0">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name="Sum of Annual Volatility" fld="1" showDataAs="percentOfCol" baseField="0" baseItem="0" numFmtId="10"/>
    <dataField name="Sum of Max Drawdown" fld="2" showDataAs="percentOfCol" baseField="0" baseItem="0" numFmtId="1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C239B5-13F7-485C-89DC-CA8F85FCB9D3}" name="DailyReturnsTrend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3:R192" firstHeaderRow="1" firstDataRow="2" firstDataCol="1"/>
  <pivotFields count="27">
    <pivotField axis="axisRow" numFmtId="14" showAll="0">
      <items count="1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t="default"/>
      </items>
    </pivotField>
    <pivotField axis="axisCol" showAll="0">
      <items count="6">
        <item x="0"/>
        <item x="1"/>
        <item x="2"/>
        <item x="3"/>
        <item x="4"/>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9" showAll="0"/>
    <pivotField numFmtId="9" showAll="0"/>
    <pivotField numFmtId="9" showAll="0"/>
    <pivotField numFmtId="9" showAll="0"/>
    <pivotField numFmtId="9" showAll="0"/>
    <pivotField numFmtId="9" showAll="0"/>
    <pivotField numFmtId="9" showAll="0"/>
    <pivotField numFmtId="9" showAll="0"/>
    <pivotField numFmtId="2" showAll="0"/>
    <pivotField dataField="1" numFmtId="2" showAll="0"/>
    <pivotField numFmtId="2" showAll="0"/>
    <pivotField numFmtId="2" showAll="0"/>
    <pivotField numFmtId="9" showAll="0"/>
    <pivotField numFmtId="2" showAll="0"/>
    <pivotField numFmtId="10"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x="0"/>
        <item x="1"/>
        <item x="2"/>
        <item x="3"/>
        <item x="4"/>
        <item x="5"/>
        <item x="6"/>
        <item x="7"/>
        <item x="8"/>
        <item x="9"/>
        <item x="10"/>
        <item x="11"/>
        <item x="12"/>
        <item x="13"/>
      </items>
    </pivotField>
  </pivotFields>
  <rowFields count="3">
    <field x="26"/>
    <field x="25"/>
    <field x="0"/>
  </rowFields>
  <rowItems count="188">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t="grand">
      <x/>
    </i>
  </rowItems>
  <colFields count="1">
    <field x="1"/>
  </colFields>
  <colItems count="6">
    <i>
      <x/>
    </i>
    <i>
      <x v="1"/>
    </i>
    <i>
      <x v="2"/>
    </i>
    <i>
      <x v="3"/>
    </i>
    <i>
      <x v="4"/>
    </i>
    <i t="grand">
      <x/>
    </i>
  </colItems>
  <dataFields count="1">
    <dataField name="Sum of DailyReturn_per_Client" fld="19" showDataAs="percentOfCol" baseField="25" baseItem="1" numFmtId="10"/>
  </dataFields>
  <chartFormats count="5">
    <chartFormat chart="5" format="10" series="1">
      <pivotArea type="data" outline="0" fieldPosition="0">
        <references count="2">
          <reference field="4294967294" count="1" selected="0">
            <x v="0"/>
          </reference>
          <reference field="1" count="1" selected="0">
            <x v="0"/>
          </reference>
        </references>
      </pivotArea>
    </chartFormat>
    <chartFormat chart="5" format="11" series="1">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2"/>
          </reference>
        </references>
      </pivotArea>
    </chartFormat>
    <chartFormat chart="5" format="13" series="1">
      <pivotArea type="data" outline="0" fieldPosition="0">
        <references count="2">
          <reference field="4294967294" count="1" selected="0">
            <x v="0"/>
          </reference>
          <reference field="1" count="1" selected="0">
            <x v="3"/>
          </reference>
        </references>
      </pivotArea>
    </chartFormat>
    <chartFormat chart="5" format="1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 xr10:uid="{BD249359-C06C-42F5-90DC-DA0D4869E1E9}" sourceName="Client">
  <pivotTables>
    <pivotTable tabId="11" name="Holdings"/>
    <pivotTable tabId="11" name="TrendAnalysis"/>
    <pivotTable tabId="11" name="DailyReturnsTrends"/>
    <pivotTable tabId="11" name="RollingVolatilityTrend"/>
    <pivotTable tabId="11" name="CumulativeReturns"/>
  </pivotTables>
  <data>
    <tabular pivotCacheId="1754193937">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D16018EC-C690-463D-A446-3BB17E583948}" sourceName="Months (Date)">
  <pivotTables>
    <pivotTable tabId="11" name="TrendAnalysis"/>
    <pivotTable tabId="11" name="DailyReturnsTrends"/>
    <pivotTable tabId="11" name="RollingVolatilityTrend"/>
    <pivotTable tabId="11" name="CumulativeReturns"/>
  </pivotTables>
  <data>
    <tabular pivotCacheId="1754193937">
      <items count="14">
        <i x="1" s="1"/>
        <i x="2" s="1"/>
        <i x="3" s="1"/>
        <i x="4" s="1"/>
        <i x="5" s="1"/>
        <i x="6" s="1"/>
        <i x="7" s="1" nd="1"/>
        <i x="8" s="1" nd="1"/>
        <i x="9" s="1" nd="1"/>
        <i x="10" s="1" nd="1"/>
        <i x="11" s="1" nd="1"/>
        <i x="12"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xr10:uid="{5C20E96A-B6D2-4221-9FFF-0C6D1CDBAFF5}" cache="Slicer_Client" caption="Client" rowHeight="241300"/>
  <slicer name="Months (Date)" xr10:uid="{E0150340-7994-423D-B987-DE5671E27387}" cache="Slicer_Months__Date" caption="Months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3FC7F4-07CB-456B-9611-78609040E4DE}" name="RawAssets" displayName="RawAssets" ref="A1:I192" totalsRowShown="0" headerRowDxfId="73" headerRowBorderDxfId="72" tableBorderDxfId="71">
  <autoFilter ref="A1:I192" xr:uid="{443FC7F4-07CB-456B-9611-78609040E4DE}"/>
  <tableColumns count="9">
    <tableColumn id="1" xr3:uid="{711A08AB-B04E-4C4E-8C20-8AB81D1DE270}" name="Date" dataDxfId="70"/>
    <tableColumn id="2" xr3:uid="{CD6C243C-B3C3-4F3F-925A-BE799CD24D03}" name="TCS"/>
    <tableColumn id="3" xr3:uid="{B5218308-4784-41E6-B3ED-CAEFEDA10197}" name="HDFC"/>
    <tableColumn id="4" xr3:uid="{B1523EE3-42F6-4EA3-B4F8-79B816116126}" name="INFY"/>
    <tableColumn id="5" xr3:uid="{E5BF7F99-4F93-4803-8CB8-373D1805F0F4}" name="Nippon_MF"/>
    <tableColumn id="6" xr3:uid="{8CD119E4-3121-47D5-83BA-AFC13EB18025}" name="SBI_MF"/>
    <tableColumn id="7" xr3:uid="{8A041F08-B2CC-445F-A69B-3911FE8349CA}" name="Bond_India"/>
    <tableColumn id="8" xr3:uid="{CBB9646A-54C4-4A62-A7DE-ED7ED5ADA804}" name="Gold"/>
    <tableColumn id="9" xr3:uid="{B4CF7F59-3B04-4315-9EE8-C2CA9E87E38C}" name="Cash"/>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A48CDC1-0145-4E75-810E-2ECDB7523B76}" name="CleanAssets" displayName="CleanAssets" ref="A1:I178" totalsRowShown="0" headerRowDxfId="69" headerRowBorderDxfId="68" tableBorderDxfId="67">
  <autoFilter ref="A1:I178" xr:uid="{BA48CDC1-0145-4E75-810E-2ECDB7523B76}"/>
  <sortState xmlns:xlrd2="http://schemas.microsoft.com/office/spreadsheetml/2017/richdata2" ref="A2:I178">
    <sortCondition ref="A2:A178"/>
  </sortState>
  <tableColumns count="9">
    <tableColumn id="1" xr3:uid="{6468EF1B-22D3-40CC-BC22-435483FF51EE}" name="Date" dataDxfId="66"/>
    <tableColumn id="2" xr3:uid="{7C0CD361-A158-42FF-A216-41DA48454FF5}" name="TCS" dataDxfId="65">
      <calculatedColumnFormula>IF(Raw_Data_Assets!B2=0,AVERAGE(Raw_Data_Assets!B1:B3),Raw_Data_Assets!B2)</calculatedColumnFormula>
    </tableColumn>
    <tableColumn id="3" xr3:uid="{CB69FD53-CD43-49DC-A63C-9EC651E55885}" name="HDFC" dataDxfId="64">
      <calculatedColumnFormula>IF(Raw_Data_Assets!C2=0,AVERAGE(Raw_Data_Assets!C1:C3),Raw_Data_Assets!C2)</calculatedColumnFormula>
    </tableColumn>
    <tableColumn id="4" xr3:uid="{E7A81026-2238-498D-A13A-EEDDBF8B5AC7}" name="INFY" dataDxfId="63">
      <calculatedColumnFormula>IF(Raw_Data_Assets!D2=0,AVERAGE(Raw_Data_Assets!D1:D3),Raw_Data_Assets!D2)</calculatedColumnFormula>
    </tableColumn>
    <tableColumn id="5" xr3:uid="{CEBCA208-75C4-44FD-8BBD-B1675A8AC8EC}" name="Nippon_MF" dataDxfId="62">
      <calculatedColumnFormula>IF(Raw_Data_Assets!E2=0,AVERAGE(Raw_Data_Assets!E1:E3),Raw_Data_Assets!E2)</calculatedColumnFormula>
    </tableColumn>
    <tableColumn id="6" xr3:uid="{F60C9386-BF93-45B5-8E86-5789D26DF42C}" name="SBI_MF" dataDxfId="61">
      <calculatedColumnFormula>IF(Raw_Data_Assets!F2=0,AVERAGE(Raw_Data_Assets!F1:F3),Raw_Data_Assets!F2)</calculatedColumnFormula>
    </tableColumn>
    <tableColumn id="7" xr3:uid="{BD9FF693-4CD8-4E68-B722-EC8249B2918D}" name="Bond_India" dataDxfId="60">
      <calculatedColumnFormula>IF(Raw_Data_Assets!G2=0,AVERAGE(Raw_Data_Assets!G1:G3),Raw_Data_Assets!G2)</calculatedColumnFormula>
    </tableColumn>
    <tableColumn id="8" xr3:uid="{A95FF4AC-CE71-4289-A588-96520111979D}" name="Gold" dataDxfId="59">
      <calculatedColumnFormula>IF(Raw_Data_Assets!H2=0,AVERAGE(Raw_Data_Assets!H1:H3),Raw_Data_Assets!H2)</calculatedColumnFormula>
    </tableColumn>
    <tableColumn id="9" xr3:uid="{DB94DC81-EBAC-45EE-8F35-2EB989C2FA08}" name="Cash" dataDxfId="58">
      <calculatedColumnFormula>IF(Raw_Data_Assets!I2=0,AVERAGE(Raw_Data_Assets!I1:I3),Raw_Data_Assets!I2)</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9D2E29-671E-43FB-A676-EFBF8F8A920C}" name="ClientAssetAnalysis" displayName="ClientAssetAnalysis" ref="A1:Z192" totalsRowShown="0" headerRowDxfId="57" dataDxfId="56">
  <autoFilter ref="A1:Z192" xr:uid="{B79D2E29-671E-43FB-A676-EFBF8F8A920C}"/>
  <tableColumns count="26">
    <tableColumn id="1" xr3:uid="{7B13C912-53BB-42B3-B7AF-77E2A39D44E1}" name="Date" dataDxfId="55"/>
    <tableColumn id="2" xr3:uid="{288B9942-9588-48A1-B388-FDFA900A3BAC}" name="Client_A_DailyValue" dataDxfId="54">
      <calculatedColumnFormula>VLOOKUP($A2,Client_Portfolios!$L$2:$U$193,10,0)</calculatedColumnFormula>
    </tableColumn>
    <tableColumn id="3" xr3:uid="{3BBC96A4-3ACE-4DDB-9458-27157D0F825A}" name="Client_A_DailyReturns" dataDxfId="53">
      <calculatedColumnFormula>(B2-B1)/B1</calculatedColumnFormula>
    </tableColumn>
    <tableColumn id="4" xr3:uid="{CF095434-A4D3-4CF1-878D-176E7B481ED3}" name="Client_A_CumulativeReturns" dataDxfId="52">
      <calculatedColumnFormula>D1*(1+C2)</calculatedColumnFormula>
    </tableColumn>
    <tableColumn id="17" xr3:uid="{D282290B-0271-424B-876C-03D5B6DD3F2E}" name="Client_A_RunningMax" dataDxfId="51">
      <calculatedColumnFormula>MAX(B$2:B2)</calculatedColumnFormula>
    </tableColumn>
    <tableColumn id="18" xr3:uid="{B072D64A-C746-438C-9BDB-A97174BDE1A9}" name="Client_A_Drawdown" dataDxfId="50" dataCellStyle="Percent">
      <calculatedColumnFormula>(B2-E2)/E2</calculatedColumnFormula>
    </tableColumn>
    <tableColumn id="5" xr3:uid="{CA1A62E3-F6A1-48B1-A7C8-36F6B24171AE}" name="Client_B_DailyValue" dataDxfId="49">
      <calculatedColumnFormula>VLOOKUP($A2,Client_Portfolios!$W$2:$AF$193,10,0)</calculatedColumnFormula>
    </tableColumn>
    <tableColumn id="6" xr3:uid="{BC891BB1-9FFE-4DA8-A39C-95A0C532F22B}" name="Client_B_DailyReturns" dataDxfId="48">
      <calculatedColumnFormula>(G2-G1)/G1</calculatedColumnFormula>
    </tableColumn>
    <tableColumn id="7" xr3:uid="{B9435F6E-E30C-46EA-AD78-A46B4369DBE7}" name="Client_B_CumulativeReturns" dataDxfId="47">
      <calculatedColumnFormula>I1*(1+H2)</calculatedColumnFormula>
    </tableColumn>
    <tableColumn id="19" xr3:uid="{F5A410D0-D7F2-4B61-B7CA-2BCDF0CDE97E}" name="Client_B_RunningMax" dataDxfId="46">
      <calculatedColumnFormula>MAX(G$2:G2)</calculatedColumnFormula>
    </tableColumn>
    <tableColumn id="20" xr3:uid="{08879E7F-1326-4128-80C2-58560B70EAF2}" name="Client_B_Drawdown" dataDxfId="45" dataCellStyle="Percent">
      <calculatedColumnFormula>(G2-J2)/J2</calculatedColumnFormula>
    </tableColumn>
    <tableColumn id="8" xr3:uid="{2847ECF4-5FA9-4409-A2F3-75580C83A5E1}" name="Client_C_DailyValue" dataDxfId="44">
      <calculatedColumnFormula>VLOOKUP($A2,Client_Portfolios!$AH$2:$AQ$193,10,0)</calculatedColumnFormula>
    </tableColumn>
    <tableColumn id="9" xr3:uid="{5B693281-9D26-4CDF-9D58-0C92700B5AD7}" name="Client_C_DailyReturns" dataDxfId="43">
      <calculatedColumnFormula>(L2-L1)/L1</calculatedColumnFormula>
    </tableColumn>
    <tableColumn id="10" xr3:uid="{D406CDC0-B732-4866-B2D0-2479C810837B}" name="Client_C_CumulativeReturns" dataDxfId="42">
      <calculatedColumnFormula>N1*(1+M2)</calculatedColumnFormula>
    </tableColumn>
    <tableColumn id="21" xr3:uid="{A53CCD28-39E1-4A7A-A4E8-388C60BA617B}" name="Client_C_RunningMax" dataDxfId="41">
      <calculatedColumnFormula>MAX(L$2:L2)</calculatedColumnFormula>
    </tableColumn>
    <tableColumn id="22" xr3:uid="{819F1C1A-2DE2-4B3A-BBB2-6F36CD01FBBF}" name="Client_C_Drawdown" dataDxfId="40">
      <calculatedColumnFormula>(L2-O2)/O2</calculatedColumnFormula>
    </tableColumn>
    <tableColumn id="11" xr3:uid="{B4DBA39E-9BD6-4236-81B9-8A9C2F3016B6}" name="Client_D_DailyValue" dataDxfId="39">
      <calculatedColumnFormula>VLOOKUP($A2,Client_Portfolios!$AS$2:$BB$193,10,0)</calculatedColumnFormula>
    </tableColumn>
    <tableColumn id="12" xr3:uid="{5DC9E5FA-4478-4D59-90F9-C92A023440A5}" name="Client_D_DailyReturns" dataDxfId="38">
      <calculatedColumnFormula>(Q2-Q1)/Q1</calculatedColumnFormula>
    </tableColumn>
    <tableColumn id="13" xr3:uid="{FA7E0C10-2853-48D3-AC6E-8E1023550EE7}" name="Client_D_CumulativeReturns" dataDxfId="37">
      <calculatedColumnFormula>S1*(1+R2)</calculatedColumnFormula>
    </tableColumn>
    <tableColumn id="24" xr3:uid="{0DD75C9E-0863-4536-AEEB-16E49A72D7E5}" name="Client_D_RunningMax" dataDxfId="36">
      <calculatedColumnFormula>MAX(Q$2:Q2)</calculatedColumnFormula>
    </tableColumn>
    <tableColumn id="23" xr3:uid="{FD143C31-373D-4952-A6C8-815294E33BD8}" name="Client_D_Drawdown" dataDxfId="35">
      <calculatedColumnFormula>(Q2-T2)/T2</calculatedColumnFormula>
    </tableColumn>
    <tableColumn id="14" xr3:uid="{32AA62A7-3A61-4B80-9AD4-BE83F6D1C267}" name="Client_E_DailyValue" dataDxfId="34">
      <calculatedColumnFormula>VLOOKUP($A2,Client_Portfolios!$BE$2:$BN$193,10,0)</calculatedColumnFormula>
    </tableColumn>
    <tableColumn id="15" xr3:uid="{C944EA81-8240-4FD8-A4C9-0A1B2358EBD6}" name="Client_E_DailyReturns" dataDxfId="33">
      <calculatedColumnFormula>(V2-V1)/V1</calculatedColumnFormula>
    </tableColumn>
    <tableColumn id="16" xr3:uid="{57D4FB22-2ACF-49F9-A9C7-486855C98BD7}" name="Client_E_CumulativeReturns" dataDxfId="32">
      <calculatedColumnFormula>X1*(1+W2)</calculatedColumnFormula>
    </tableColumn>
    <tableColumn id="25" xr3:uid="{31961ACB-30DF-43A3-9E18-481ECD98CC01}" name="Client_E_RunningMax" dataDxfId="31">
      <calculatedColumnFormula>MAX(V$2:V2)</calculatedColumnFormula>
    </tableColumn>
    <tableColumn id="26" xr3:uid="{FC86E454-7986-4A74-93F1-F7774104E3B1}" name="Client_E_Drawdown" dataDxfId="30">
      <calculatedColumnFormula>(V2-Y2)/Y2</calculatedColumn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1BEDA64-017A-48A6-AA1C-D292E6FBBB1F}" name="ClientPortfolioValue" displayName="ClientPortfolioValue" ref="D1:AB906" totalsRowShown="0" headerRowDxfId="29" dataDxfId="28">
  <autoFilter ref="D1:AB906" xr:uid="{31BEDA64-017A-48A6-AA1C-D292E6FBBB1F}"/>
  <tableColumns count="25">
    <tableColumn id="1" xr3:uid="{061153F1-F872-4D8F-B1BE-725F67C25DC1}" name="Date" dataDxfId="27">
      <calculatedColumnFormula>DATE(2025,1,1) + INT((ROW(D2)-2)/5)</calculatedColumnFormula>
    </tableColumn>
    <tableColumn id="2" xr3:uid="{A60CEA92-8D62-4B6F-A4BB-2510030296FF}" name="Client" dataDxfId="26"/>
    <tableColumn id="3" xr3:uid="{DB66D422-F57C-4EFF-A9E2-7FA1D381A009}" name="TCS" dataDxfId="25">
      <calculatedColumnFormula>_xlfn.IFNA(VLOOKUP(ClientPortfolioValue[[#This Row],[Date]],CleanAssets[#All],RowWiseApproach!$B$2,0)*VLOOKUP(ClientPortfolioValue[[#This Row],[Client]],Client_Portfolios!$A$1:$I$6,RowWiseApproach!$B$2,0),0)</calculatedColumnFormula>
    </tableColumn>
    <tableColumn id="4" xr3:uid="{2900B8C1-419A-4DE1-8066-78A7BCE92807}" name="HDFC" dataDxfId="24">
      <calculatedColumnFormula>_xlfn.IFNA(VLOOKUP(ClientPortfolioValue[[#This Row],[Date]],CleanAssets[#All],RowWiseApproach!$B$2,0)*VLOOKUP(ClientPortfolioValue[[#This Row],[Client]],Client_Portfolios!$A$1:$I$6,RowWiseApproach!$B$2,0),0)</calculatedColumnFormula>
    </tableColumn>
    <tableColumn id="5" xr3:uid="{0015C101-BAA3-4D97-8DE0-0CFD64D53795}" name="INFY" dataDxfId="23">
      <calculatedColumnFormula>_xlfn.IFNA(VLOOKUP(ClientPortfolioValue[[#This Row],[Date]],CleanAssets[#All],RowWiseApproach!$B$2,0)*VLOOKUP(ClientPortfolioValue[[#This Row],[Client]],Client_Portfolios!$A$1:$I$6,RowWiseApproach!$B$2,0),0)</calculatedColumnFormula>
    </tableColumn>
    <tableColumn id="6" xr3:uid="{237C59CC-B0F4-4952-A22A-C3CC0EF9095D}" name="Nippon_MF" dataDxfId="22">
      <calculatedColumnFormula>_xlfn.IFNA(VLOOKUP(ClientPortfolioValue[[#This Row],[Date]],CleanAssets[#All],RowWiseApproach!$B$2,0)*VLOOKUP(ClientPortfolioValue[[#This Row],[Client]],Client_Portfolios!$A$1:$I$6,RowWiseApproach!$B$2,0),0)</calculatedColumnFormula>
    </tableColumn>
    <tableColumn id="7" xr3:uid="{C3D1A8F8-2D62-47A0-9469-1810949AFA7B}" name="SBI_MF" dataDxfId="21">
      <calculatedColumnFormula>_xlfn.IFNA(VLOOKUP(ClientPortfolioValue[[#This Row],[Date]],CleanAssets[#All],RowWiseApproach!$B$2,0)*VLOOKUP(ClientPortfolioValue[[#This Row],[Client]],Client_Portfolios!$A$1:$I$6,RowWiseApproach!$B$2,0),0)</calculatedColumnFormula>
    </tableColumn>
    <tableColumn id="8" xr3:uid="{52AE658B-2277-4095-AF36-1D45DFE1BBDE}" name="Bond_India" dataDxfId="20">
      <calculatedColumnFormula>_xlfn.IFNA(VLOOKUP(ClientPortfolioValue[[#This Row],[Date]],CleanAssets[#All],RowWiseApproach!$B$2,0)*VLOOKUP(ClientPortfolioValue[[#This Row],[Client]],Client_Portfolios!$A$1:$I$6,RowWiseApproach!$B$2,0),0)</calculatedColumnFormula>
    </tableColumn>
    <tableColumn id="9" xr3:uid="{14E7D3B5-B00C-40F7-9898-431DD58DB851}" name="Gold" dataDxfId="19">
      <calculatedColumnFormula>_xlfn.IFNA(VLOOKUP(ClientPortfolioValue[[#This Row],[Date]],CleanAssets[#All],RowWiseApproach!$B$2,0)*VLOOKUP(ClientPortfolioValue[[#This Row],[Client]],Client_Portfolios!$A$1:$I$6,RowWiseApproach!$B$2,0),0)</calculatedColumnFormula>
    </tableColumn>
    <tableColumn id="10" xr3:uid="{C87671B8-942F-470F-A895-DC956CEF1755}" name="Cash" dataDxfId="18">
      <calculatedColumnFormula>_xlfn.IFNA(VLOOKUP(ClientPortfolioValue[[#This Row],[Date]],CleanAssets[#All],RowWiseApproach!$B$2,0)*VLOOKUP(ClientPortfolioValue[[#This Row],[Client]],Client_Portfolios!$A$1:$I$6,RowWiseApproach!$B$2,0),0)</calculatedColumnFormula>
    </tableColumn>
    <tableColumn id="21" xr3:uid="{78F33007-CA23-49F7-9992-C684FACB4EEE}" name="TCS %" dataDxfId="17" dataCellStyle="Percent">
      <calculatedColumnFormula>F2/$V2</calculatedColumnFormula>
    </tableColumn>
    <tableColumn id="22" xr3:uid="{7A2C5152-DB15-470E-A34D-B51D6D7E3773}" name="HDFC %" dataDxfId="16" dataCellStyle="Percent">
      <calculatedColumnFormula>G2/$V2</calculatedColumnFormula>
    </tableColumn>
    <tableColumn id="23" xr3:uid="{A090E7CF-4D0B-4662-B1B3-EC9424706521}" name="INFY %" dataDxfId="15" dataCellStyle="Percent">
      <calculatedColumnFormula>H2/$V2</calculatedColumnFormula>
    </tableColumn>
    <tableColumn id="24" xr3:uid="{6ACD9A4C-69B3-4EB0-92E2-7AF001D7047A}" name="Nippon_MF %" dataDxfId="14" dataCellStyle="Percent">
      <calculatedColumnFormula>I2/$V2</calculatedColumnFormula>
    </tableColumn>
    <tableColumn id="25" xr3:uid="{7D6411B3-FB9F-4B66-A242-E36409C9F2B4}" name="SBI_MF %" dataDxfId="13" dataCellStyle="Percent">
      <calculatedColumnFormula>J2/$V2</calculatedColumnFormula>
    </tableColumn>
    <tableColumn id="26" xr3:uid="{3D65D4D5-89BF-4386-B53D-4BCFDB66E1E3}" name="Bond_India %" dataDxfId="12" dataCellStyle="Percent">
      <calculatedColumnFormula>K2/$V2</calculatedColumnFormula>
    </tableColumn>
    <tableColumn id="27" xr3:uid="{EA87D905-3FE3-4632-8D29-3965916566AC}" name="Gold %" dataDxfId="11" dataCellStyle="Percent">
      <calculatedColumnFormula>L2/$V2</calculatedColumnFormula>
    </tableColumn>
    <tableColumn id="28" xr3:uid="{DCB2E759-5CF0-47B6-B025-BFD4735A13FF}" name="Cash %" dataDxfId="10" dataCellStyle="Percent">
      <calculatedColumnFormula>M2/$V2</calculatedColumnFormula>
    </tableColumn>
    <tableColumn id="11" xr3:uid="{E35A9ABF-A26C-4150-8C2F-B5CF4E01C6A6}" name="TotalPortfolioValue" dataDxfId="9">
      <calculatedColumnFormula>SUM(ClientPortfolioValue[[#This Row],[TCS]:[Cash]])</calculatedColumnFormula>
    </tableColumn>
    <tableColumn id="29" xr3:uid="{3015F8EF-FC4C-4516-966C-A0CC09423E06}" name="DailyReturn_per_Client" dataDxfId="8" dataCellStyle="Percent"/>
    <tableColumn id="30" xr3:uid="{1E9944BD-6892-4877-918B-82544F59DA58}" name="RollingVolatility_perClient(5day)" dataDxfId="7" dataCellStyle="Percent"/>
    <tableColumn id="32" xr3:uid="{6A1B1BDB-9308-4A22-8D67-7052806EDBBF}" name="Running Max" dataDxfId="6" dataCellStyle="Percent"/>
    <tableColumn id="33" xr3:uid="{334D4FE7-3177-4A49-8AE5-9E12FA685DC4}" name="Drawdown %" dataDxfId="5" dataCellStyle="Percent">
      <calculatedColumnFormula>0</calculatedColumnFormula>
    </tableColumn>
    <tableColumn id="12" xr3:uid="{63CD6501-72DD-4F97-A28F-938653A36EA0}" name="Cumulative_Returns" dataDxfId="4" dataCellStyle="Percent"/>
    <tableColumn id="13" xr3:uid="{7DCF7284-2B36-447A-A6AD-735EE4C262C8}" name="Cumulative_Returns%" dataDxfId="3" dataCellStyle="Percent">
      <calculatedColumnFormula>ClientPortfolioValue[[#This Row],[Cumulative_Returns]]-1</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92"/>
  <sheetViews>
    <sheetView workbookViewId="0">
      <selection activeCell="M2" sqref="M2"/>
    </sheetView>
  </sheetViews>
  <sheetFormatPr defaultRowHeight="14.5" x14ac:dyDescent="0.35"/>
  <cols>
    <col min="1" max="1" width="17.81640625" bestFit="1" customWidth="1"/>
    <col min="2" max="2" width="11.81640625" bestFit="1" customWidth="1"/>
    <col min="3" max="3" width="11.90625" customWidth="1"/>
    <col min="4" max="4" width="11.81640625" bestFit="1" customWidth="1"/>
    <col min="5" max="5" width="12.54296875" customWidth="1"/>
    <col min="6" max="6" width="11.81640625" bestFit="1" customWidth="1"/>
    <col min="7" max="7" width="12.36328125" customWidth="1"/>
    <col min="8" max="9" width="11.81640625" bestFit="1" customWidth="1"/>
  </cols>
  <sheetData>
    <row r="1" spans="1:21" x14ac:dyDescent="0.35">
      <c r="A1" s="3" t="s">
        <v>0</v>
      </c>
      <c r="B1" s="3" t="s">
        <v>1</v>
      </c>
      <c r="C1" s="3" t="s">
        <v>2</v>
      </c>
      <c r="D1" s="3" t="s">
        <v>3</v>
      </c>
      <c r="E1" s="3" t="s">
        <v>4</v>
      </c>
      <c r="F1" s="3" t="s">
        <v>5</v>
      </c>
      <c r="G1" s="3" t="s">
        <v>6</v>
      </c>
      <c r="H1" s="3" t="s">
        <v>7</v>
      </c>
      <c r="I1" s="3" t="s">
        <v>8</v>
      </c>
      <c r="M1" s="4" t="s">
        <v>0</v>
      </c>
      <c r="N1" s="4" t="s">
        <v>1</v>
      </c>
      <c r="O1" s="4" t="s">
        <v>2</v>
      </c>
      <c r="P1" s="4" t="s">
        <v>3</v>
      </c>
      <c r="Q1" s="4" t="s">
        <v>4</v>
      </c>
      <c r="R1" s="4" t="s">
        <v>5</v>
      </c>
      <c r="S1" s="4" t="s">
        <v>6</v>
      </c>
      <c r="T1" s="4" t="s">
        <v>7</v>
      </c>
      <c r="U1" s="4" t="s">
        <v>8</v>
      </c>
    </row>
    <row r="2" spans="1:21" x14ac:dyDescent="0.35">
      <c r="A2" s="2">
        <v>45658</v>
      </c>
      <c r="B2">
        <v>110</v>
      </c>
      <c r="C2">
        <v>409</v>
      </c>
      <c r="D2">
        <v>698</v>
      </c>
      <c r="E2">
        <v>469</v>
      </c>
      <c r="F2">
        <v>513</v>
      </c>
      <c r="G2">
        <v>538</v>
      </c>
      <c r="H2">
        <v>557</v>
      </c>
      <c r="I2">
        <v>241</v>
      </c>
      <c r="L2" t="s">
        <v>27</v>
      </c>
      <c r="M2">
        <f>COUNTBLANK(A3:A192)</f>
        <v>0</v>
      </c>
      <c r="N2">
        <f t="shared" ref="N2:U2" si="0">COUNTBLANK(B3:B192)</f>
        <v>0</v>
      </c>
      <c r="O2">
        <f t="shared" si="0"/>
        <v>0</v>
      </c>
      <c r="P2">
        <f t="shared" si="0"/>
        <v>0</v>
      </c>
      <c r="Q2">
        <f t="shared" si="0"/>
        <v>0</v>
      </c>
      <c r="R2">
        <f t="shared" si="0"/>
        <v>0</v>
      </c>
      <c r="S2">
        <f t="shared" si="0"/>
        <v>0</v>
      </c>
      <c r="T2">
        <f t="shared" si="0"/>
        <v>0</v>
      </c>
      <c r="U2">
        <f t="shared" si="0"/>
        <v>0</v>
      </c>
    </row>
    <row r="3" spans="1:21" x14ac:dyDescent="0.35">
      <c r="A3" s="2">
        <v>45659</v>
      </c>
      <c r="B3">
        <v>107.45737046382879</v>
      </c>
      <c r="C3">
        <v>416.02017697211153</v>
      </c>
      <c r="D3">
        <v>703.7577569373783</v>
      </c>
      <c r="E3">
        <v>468.97278354530891</v>
      </c>
      <c r="F3">
        <v>511.57637094134031</v>
      </c>
      <c r="G3">
        <v>545.67499704497664</v>
      </c>
      <c r="H3">
        <v>558.67377245763316</v>
      </c>
      <c r="I3">
        <v>241.00377270816591</v>
      </c>
    </row>
    <row r="4" spans="1:21" x14ac:dyDescent="0.35">
      <c r="A4" s="2">
        <v>45660</v>
      </c>
      <c r="B4">
        <v>106.9755816305053</v>
      </c>
      <c r="C4">
        <v>423.29184388575862</v>
      </c>
      <c r="D4">
        <v>700.10438041296277</v>
      </c>
      <c r="E4">
        <v>469.72377533832969</v>
      </c>
      <c r="F4">
        <v>0</v>
      </c>
      <c r="G4">
        <v>543.64400203583887</v>
      </c>
      <c r="H4">
        <v>558.35180128869172</v>
      </c>
      <c r="I4">
        <v>241.02041983528031</v>
      </c>
    </row>
    <row r="5" spans="1:21" x14ac:dyDescent="0.35">
      <c r="A5" s="2">
        <v>45661</v>
      </c>
      <c r="B5">
        <v>105.8666817306114</v>
      </c>
      <c r="C5">
        <v>419.78579375180391</v>
      </c>
      <c r="D5">
        <v>707.86088793852366</v>
      </c>
      <c r="E5">
        <v>465.21839570017181</v>
      </c>
      <c r="F5">
        <v>506.76210687188171</v>
      </c>
      <c r="G5">
        <v>542.00794414581424</v>
      </c>
      <c r="H5">
        <v>559.94916711775102</v>
      </c>
      <c r="I5">
        <v>241.0560276229713</v>
      </c>
    </row>
    <row r="6" spans="1:21" x14ac:dyDescent="0.35">
      <c r="A6" s="2">
        <v>45662</v>
      </c>
      <c r="B6">
        <v>104.5557361462723</v>
      </c>
      <c r="C6">
        <v>425.12969965388561</v>
      </c>
      <c r="D6">
        <v>716.48586502378737</v>
      </c>
      <c r="E6">
        <v>469.85063996011189</v>
      </c>
      <c r="F6">
        <v>520.40310563702326</v>
      </c>
      <c r="G6">
        <v>551.98459219124288</v>
      </c>
      <c r="H6">
        <v>559.9887202468226</v>
      </c>
      <c r="I6">
        <v>241.08787637689289</v>
      </c>
    </row>
    <row r="7" spans="1:21" x14ac:dyDescent="0.35">
      <c r="A7" s="2">
        <v>45663</v>
      </c>
      <c r="B7">
        <v>104.38825330766841</v>
      </c>
      <c r="C7">
        <v>427.32923879924022</v>
      </c>
      <c r="D7">
        <v>704.11900412025875</v>
      </c>
      <c r="E7">
        <v>464.15552082483288</v>
      </c>
      <c r="F7">
        <v>525.44145741402338</v>
      </c>
      <c r="G7">
        <v>547.2865160242053</v>
      </c>
      <c r="H7">
        <v>565.99758603857344</v>
      </c>
      <c r="I7">
        <v>241.11466731411539</v>
      </c>
    </row>
    <row r="8" spans="1:21" x14ac:dyDescent="0.35">
      <c r="A8" s="2">
        <v>45664</v>
      </c>
      <c r="B8">
        <v>102.8542886152913</v>
      </c>
      <c r="C8">
        <v>431.61146406292778</v>
      </c>
      <c r="D8">
        <v>712.18824138707464</v>
      </c>
      <c r="E8">
        <v>463.60086189653629</v>
      </c>
      <c r="F8">
        <v>525.5619007092605</v>
      </c>
      <c r="G8">
        <v>536.59259917831412</v>
      </c>
      <c r="H8">
        <v>565.33617765199938</v>
      </c>
      <c r="I8">
        <v>241.0972575316168</v>
      </c>
    </row>
    <row r="9" spans="1:21" x14ac:dyDescent="0.35">
      <c r="A9" s="2">
        <v>45665</v>
      </c>
      <c r="B9">
        <v>104.8738901386709</v>
      </c>
      <c r="C9">
        <v>435.69569191059702</v>
      </c>
      <c r="D9">
        <v>710.48157094424903</v>
      </c>
      <c r="E9">
        <v>463.33823099002137</v>
      </c>
      <c r="F9">
        <v>527.03121103652518</v>
      </c>
      <c r="G9">
        <v>538.80200841837234</v>
      </c>
      <c r="H9">
        <v>565.0690095635706</v>
      </c>
      <c r="I9">
        <v>241.11352941446521</v>
      </c>
    </row>
    <row r="10" spans="1:21" x14ac:dyDescent="0.35">
      <c r="A10" s="2">
        <v>45666</v>
      </c>
      <c r="B10">
        <v>104.80371355128349</v>
      </c>
      <c r="C10">
        <v>446.50534336091857</v>
      </c>
      <c r="D10">
        <v>711.16970679912129</v>
      </c>
      <c r="E10">
        <v>0</v>
      </c>
      <c r="F10">
        <v>526.21598533210567</v>
      </c>
      <c r="G10">
        <v>538.37756881503549</v>
      </c>
      <c r="H10">
        <v>569.40738081350594</v>
      </c>
      <c r="I10">
        <v>241.1030920501023</v>
      </c>
    </row>
    <row r="11" spans="1:21" x14ac:dyDescent="0.35">
      <c r="A11" s="2">
        <v>45667</v>
      </c>
      <c r="B11">
        <v>102.79002764467801</v>
      </c>
      <c r="C11">
        <v>441.85230207459881</v>
      </c>
      <c r="D11">
        <v>703.51320857592327</v>
      </c>
      <c r="E11">
        <v>462.44756797206139</v>
      </c>
      <c r="F11">
        <v>521.00318935586517</v>
      </c>
      <c r="G11">
        <v>534.78851201281088</v>
      </c>
      <c r="H11">
        <v>563.31949430431484</v>
      </c>
      <c r="I11">
        <v>241.12392141740659</v>
      </c>
    </row>
    <row r="12" spans="1:21" x14ac:dyDescent="0.35">
      <c r="A12" s="2">
        <v>45668</v>
      </c>
      <c r="B12">
        <v>103.2318262656126</v>
      </c>
      <c r="C12">
        <v>436.64936709605269</v>
      </c>
      <c r="D12">
        <v>699.60544026896446</v>
      </c>
      <c r="E12">
        <v>464.66966164508182</v>
      </c>
      <c r="F12">
        <v>522.17179857870917</v>
      </c>
      <c r="G12">
        <v>533.53443910740566</v>
      </c>
      <c r="H12">
        <v>574.42464137432137</v>
      </c>
      <c r="I12">
        <v>241.1251638422525</v>
      </c>
    </row>
    <row r="13" spans="1:21" x14ac:dyDescent="0.35">
      <c r="A13" s="2">
        <v>45992</v>
      </c>
      <c r="B13">
        <v>101.1097220893397</v>
      </c>
      <c r="C13">
        <v>439.40908074776081</v>
      </c>
      <c r="D13">
        <v>695.89978177546629</v>
      </c>
      <c r="E13">
        <v>465.9282421697107</v>
      </c>
      <c r="F13">
        <v>516.93778178820457</v>
      </c>
      <c r="G13">
        <v>530.58391643882123</v>
      </c>
      <c r="H13">
        <v>577.85099718782033</v>
      </c>
      <c r="I13">
        <v>241.1580191554304</v>
      </c>
    </row>
    <row r="14" spans="1:21" x14ac:dyDescent="0.35">
      <c r="A14" s="2">
        <v>45670</v>
      </c>
      <c r="B14">
        <v>101.599974584912</v>
      </c>
      <c r="C14">
        <v>434.8144159896558</v>
      </c>
      <c r="D14">
        <v>708.19896122166051</v>
      </c>
      <c r="E14">
        <v>462.97471663565</v>
      </c>
      <c r="F14">
        <v>523.61044105328176</v>
      </c>
      <c r="G14">
        <v>527.28762804044936</v>
      </c>
      <c r="H14">
        <v>576.23519996472055</v>
      </c>
      <c r="I14">
        <v>241.18699697294451</v>
      </c>
    </row>
    <row r="15" spans="1:21" x14ac:dyDescent="0.35">
      <c r="A15" s="2">
        <v>45671</v>
      </c>
      <c r="B15">
        <v>103.57184197658719</v>
      </c>
      <c r="C15">
        <v>435.32266155978749</v>
      </c>
      <c r="D15">
        <v>719.23000190039431</v>
      </c>
      <c r="E15">
        <v>458.32236215294068</v>
      </c>
      <c r="F15">
        <v>523.18510964440713</v>
      </c>
      <c r="G15">
        <v>521.02309004318613</v>
      </c>
      <c r="H15">
        <v>571.64415271927714</v>
      </c>
      <c r="I15">
        <v>241.18104405388669</v>
      </c>
    </row>
    <row r="16" spans="1:21" x14ac:dyDescent="0.35">
      <c r="A16" s="2">
        <v>45672</v>
      </c>
      <c r="B16">
        <v>102.04369336151871</v>
      </c>
      <c r="C16">
        <v>437.28862529257731</v>
      </c>
      <c r="D16">
        <v>702.48166246647202</v>
      </c>
      <c r="E16">
        <v>462.57183748660441</v>
      </c>
      <c r="F16">
        <v>530.94615045347132</v>
      </c>
      <c r="G16">
        <v>516.67325301320182</v>
      </c>
      <c r="H16">
        <v>551.68119304894299</v>
      </c>
      <c r="I16">
        <v>241.1746202609057</v>
      </c>
    </row>
    <row r="17" spans="1:9" x14ac:dyDescent="0.35">
      <c r="A17" s="2">
        <v>45673</v>
      </c>
      <c r="B17">
        <v>101.2381191669688</v>
      </c>
      <c r="C17">
        <v>437.79528257604358</v>
      </c>
      <c r="D17">
        <v>708.32233593791045</v>
      </c>
      <c r="E17">
        <v>466.69359034497643</v>
      </c>
      <c r="F17">
        <v>533.08052691141575</v>
      </c>
      <c r="G17">
        <v>519.66070355967088</v>
      </c>
      <c r="H17">
        <v>557.37045540627241</v>
      </c>
      <c r="I17">
        <v>241.15391222086791</v>
      </c>
    </row>
    <row r="18" spans="1:9" x14ac:dyDescent="0.35">
      <c r="A18" s="2">
        <v>45674</v>
      </c>
      <c r="B18">
        <v>101.25004643662039</v>
      </c>
      <c r="C18">
        <v>441.83308914037917</v>
      </c>
      <c r="D18">
        <v>711.45469882417206</v>
      </c>
      <c r="E18">
        <v>464.90283752389058</v>
      </c>
      <c r="F18">
        <v>537.56236943303622</v>
      </c>
      <c r="G18">
        <v>525.82607718529084</v>
      </c>
      <c r="H18">
        <v>554.2980634812468</v>
      </c>
      <c r="I18">
        <v>241.1562555600388</v>
      </c>
    </row>
    <row r="19" spans="1:9" x14ac:dyDescent="0.35">
      <c r="A19" s="2">
        <v>45675</v>
      </c>
      <c r="B19">
        <v>102.19748478658479</v>
      </c>
      <c r="C19">
        <v>449.22188975080871</v>
      </c>
      <c r="D19">
        <v>700.01669395025056</v>
      </c>
      <c r="E19">
        <v>464.73938208576988</v>
      </c>
      <c r="F19">
        <v>539.7643287336756</v>
      </c>
      <c r="G19">
        <v>530.05710925892186</v>
      </c>
      <c r="H19">
        <v>555.5187449331022</v>
      </c>
      <c r="I19">
        <v>241.18821520499179</v>
      </c>
    </row>
    <row r="20" spans="1:9" x14ac:dyDescent="0.35">
      <c r="A20" s="2">
        <v>45676</v>
      </c>
      <c r="B20">
        <v>103.75165483128249</v>
      </c>
      <c r="C20">
        <v>442.8907483652647</v>
      </c>
      <c r="D20">
        <v>699.7678779640728</v>
      </c>
      <c r="E20">
        <v>477.51441035213918</v>
      </c>
      <c r="F20">
        <v>541.04662076945056</v>
      </c>
      <c r="G20">
        <v>527.64661047599509</v>
      </c>
      <c r="H20">
        <v>558.03726661062592</v>
      </c>
      <c r="I20">
        <v>241.19621495623571</v>
      </c>
    </row>
    <row r="21" spans="1:9" x14ac:dyDescent="0.35">
      <c r="A21" s="2">
        <v>45677</v>
      </c>
      <c r="B21">
        <v>102.87009307630549</v>
      </c>
      <c r="C21">
        <v>447.49722651984911</v>
      </c>
      <c r="D21">
        <v>704.37480503112147</v>
      </c>
      <c r="E21">
        <v>476.17916007043891</v>
      </c>
      <c r="F21">
        <v>543.88518857707811</v>
      </c>
      <c r="G21">
        <v>528.24834887177667</v>
      </c>
      <c r="H21">
        <v>558.06211857715186</v>
      </c>
      <c r="I21">
        <v>241.21134336146841</v>
      </c>
    </row>
    <row r="22" spans="1:9" x14ac:dyDescent="0.35">
      <c r="A22" s="2">
        <v>45678</v>
      </c>
      <c r="B22">
        <v>103.556496496397</v>
      </c>
      <c r="C22">
        <v>446.92577140395139</v>
      </c>
      <c r="D22">
        <v>712.56654761128084</v>
      </c>
      <c r="E22">
        <v>470.83755222943603</v>
      </c>
      <c r="F22">
        <v>542.56961970150587</v>
      </c>
      <c r="G22">
        <v>535.99607847583047</v>
      </c>
      <c r="H22">
        <v>551.37348886135737</v>
      </c>
      <c r="I22">
        <v>241.1764234225833</v>
      </c>
    </row>
    <row r="23" spans="1:9" x14ac:dyDescent="0.35">
      <c r="A23" s="2">
        <v>45679</v>
      </c>
      <c r="B23">
        <v>103.684528635568</v>
      </c>
      <c r="C23">
        <v>454.53462723389049</v>
      </c>
      <c r="D23">
        <v>716.42194805503823</v>
      </c>
      <c r="E23">
        <v>467.39573662076322</v>
      </c>
      <c r="F23">
        <v>530.01347396665824</v>
      </c>
      <c r="G23">
        <v>541.14542961997347</v>
      </c>
      <c r="H23">
        <v>555.89198735526429</v>
      </c>
      <c r="I23">
        <v>241.20717025535851</v>
      </c>
    </row>
    <row r="24" spans="1:9" x14ac:dyDescent="0.35">
      <c r="A24" s="2">
        <v>45680</v>
      </c>
      <c r="B24">
        <v>103.4916655305895</v>
      </c>
      <c r="C24">
        <v>451.48091066444948</v>
      </c>
      <c r="D24">
        <v>716.76050794308003</v>
      </c>
      <c r="E24">
        <v>470.9570627323323</v>
      </c>
      <c r="F24">
        <v>528.83157771028141</v>
      </c>
      <c r="G24">
        <v>544.34552435664045</v>
      </c>
      <c r="H24">
        <v>559.27250621161659</v>
      </c>
      <c r="I24">
        <v>241.14694955542501</v>
      </c>
    </row>
    <row r="25" spans="1:9" x14ac:dyDescent="0.35">
      <c r="A25" s="2">
        <v>45681</v>
      </c>
      <c r="B25">
        <v>103.3695342516109</v>
      </c>
      <c r="C25">
        <v>455.48649580753408</v>
      </c>
      <c r="D25">
        <v>715.71480124868776</v>
      </c>
      <c r="E25">
        <v>469.23192696307098</v>
      </c>
      <c r="F25">
        <v>523.97384846581019</v>
      </c>
      <c r="G25">
        <v>546.01127153539744</v>
      </c>
      <c r="H25">
        <v>552.68497568565681</v>
      </c>
      <c r="I25">
        <v>241.21659659211909</v>
      </c>
    </row>
    <row r="26" spans="1:9" x14ac:dyDescent="0.35">
      <c r="A26" s="2">
        <v>45682</v>
      </c>
      <c r="B26">
        <v>105.94576994276581</v>
      </c>
      <c r="C26">
        <v>457.18045062096991</v>
      </c>
      <c r="D26">
        <v>721.15567115309102</v>
      </c>
      <c r="E26">
        <v>467.41158424178963</v>
      </c>
      <c r="F26">
        <v>517.39049910166909</v>
      </c>
      <c r="G26">
        <v>0</v>
      </c>
      <c r="H26">
        <v>554.20328076878536</v>
      </c>
      <c r="I26">
        <v>241.19964307768339</v>
      </c>
    </row>
    <row r="27" spans="1:9" x14ac:dyDescent="0.35">
      <c r="A27" s="2">
        <v>45683</v>
      </c>
      <c r="B27">
        <v>106.4227109622005</v>
      </c>
      <c r="C27">
        <v>448.66340825558092</v>
      </c>
      <c r="D27">
        <v>713.4380977171038</v>
      </c>
      <c r="E27">
        <v>475.20206195687439</v>
      </c>
      <c r="F27">
        <v>525.87069598419009</v>
      </c>
      <c r="G27">
        <v>541.51750033295707</v>
      </c>
      <c r="H27">
        <v>553.7865295609887</v>
      </c>
      <c r="I27">
        <v>241.17692493055111</v>
      </c>
    </row>
    <row r="28" spans="1:9" x14ac:dyDescent="0.35">
      <c r="A28" s="2">
        <v>45684</v>
      </c>
      <c r="B28">
        <v>106.0006634827988</v>
      </c>
      <c r="C28">
        <v>448.73912593028058</v>
      </c>
      <c r="D28">
        <v>720.86875758031726</v>
      </c>
      <c r="E28">
        <v>471.31191844493458</v>
      </c>
      <c r="F28">
        <v>527.17041351324553</v>
      </c>
      <c r="G28">
        <v>539.29873596788229</v>
      </c>
      <c r="H28">
        <v>555.24922830088292</v>
      </c>
      <c r="I28">
        <v>241.18200623156099</v>
      </c>
    </row>
    <row r="29" spans="1:9" x14ac:dyDescent="0.35">
      <c r="A29" s="2">
        <v>45685</v>
      </c>
      <c r="B29">
        <v>106.9713828643843</v>
      </c>
      <c r="C29">
        <v>448.625641519265</v>
      </c>
      <c r="D29">
        <v>712.76636405588715</v>
      </c>
      <c r="E29">
        <v>474.61893223309369</v>
      </c>
      <c r="F29">
        <v>535.30672527082288</v>
      </c>
      <c r="G29">
        <v>542.7194369902187</v>
      </c>
      <c r="H29">
        <v>557.65645484591778</v>
      </c>
      <c r="I29">
        <v>241.18017978359981</v>
      </c>
    </row>
    <row r="30" spans="1:9" x14ac:dyDescent="0.35">
      <c r="A30" s="2">
        <v>45686</v>
      </c>
      <c r="B30">
        <v>108.3987698782865</v>
      </c>
      <c r="C30">
        <v>457.10947896703448</v>
      </c>
      <c r="D30">
        <v>716.62272986928951</v>
      </c>
      <c r="E30">
        <v>475.38727658506781</v>
      </c>
      <c r="F30">
        <v>536.63511087223901</v>
      </c>
      <c r="G30">
        <v>533.85078121293327</v>
      </c>
      <c r="H30">
        <v>551.246887273948</v>
      </c>
      <c r="I30">
        <v>241.20400103617419</v>
      </c>
    </row>
    <row r="31" spans="1:9" x14ac:dyDescent="0.35">
      <c r="A31" s="2">
        <v>45687</v>
      </c>
      <c r="B31">
        <v>107.6532450243468</v>
      </c>
      <c r="C31">
        <v>462.80659003898421</v>
      </c>
      <c r="D31">
        <v>716.02462427571345</v>
      </c>
      <c r="E31">
        <v>469.61140668156622</v>
      </c>
      <c r="F31">
        <v>530.64156512012994</v>
      </c>
      <c r="G31">
        <v>533.72837618505594</v>
      </c>
      <c r="H31">
        <v>554.41061374528124</v>
      </c>
      <c r="I31">
        <v>241.24467967113159</v>
      </c>
    </row>
    <row r="32" spans="1:9" x14ac:dyDescent="0.35">
      <c r="A32" s="2">
        <v>45688</v>
      </c>
      <c r="B32">
        <v>108.5032371076603</v>
      </c>
      <c r="C32">
        <v>463.49649060056072</v>
      </c>
      <c r="D32">
        <v>723.90644513050461</v>
      </c>
      <c r="E32">
        <v>473.34721018752379</v>
      </c>
      <c r="F32">
        <v>525.15199703754422</v>
      </c>
      <c r="G32">
        <v>535.00555376211912</v>
      </c>
      <c r="H32">
        <v>555.11406041858754</v>
      </c>
      <c r="I32">
        <v>241.23291536826261</v>
      </c>
    </row>
    <row r="33" spans="1:9" x14ac:dyDescent="0.35">
      <c r="A33" s="2">
        <v>45659</v>
      </c>
      <c r="B33">
        <v>108.6382182679077</v>
      </c>
      <c r="C33">
        <v>466.39013971540169</v>
      </c>
      <c r="D33">
        <v>718.98239319055108</v>
      </c>
      <c r="E33">
        <v>477.81018979598122</v>
      </c>
      <c r="F33">
        <v>528.81402687910747</v>
      </c>
      <c r="G33">
        <v>529.0507815120493</v>
      </c>
      <c r="H33">
        <v>0</v>
      </c>
      <c r="I33">
        <v>241.2379020412981</v>
      </c>
    </row>
    <row r="34" spans="1:9" x14ac:dyDescent="0.35">
      <c r="A34" s="2">
        <v>45690</v>
      </c>
      <c r="B34">
        <v>108.08427090640031</v>
      </c>
      <c r="C34">
        <v>461.50664999191793</v>
      </c>
      <c r="D34">
        <v>715.54144062620458</v>
      </c>
      <c r="E34">
        <v>479.60980137539087</v>
      </c>
      <c r="F34">
        <v>536.85169444508767</v>
      </c>
      <c r="G34">
        <v>529.14651205192411</v>
      </c>
      <c r="H34">
        <v>550.46011884422217</v>
      </c>
      <c r="I34">
        <v>241.24134164530409</v>
      </c>
    </row>
    <row r="35" spans="1:9" x14ac:dyDescent="0.35">
      <c r="A35" s="2">
        <v>45691</v>
      </c>
      <c r="B35">
        <v>108.5919209119881</v>
      </c>
      <c r="C35">
        <v>457.96512016412998</v>
      </c>
      <c r="D35">
        <v>704.9111670587713</v>
      </c>
      <c r="E35">
        <v>479.23195213825659</v>
      </c>
      <c r="F35">
        <v>533.94578388461775</v>
      </c>
      <c r="G35">
        <v>530.94492220130064</v>
      </c>
      <c r="H35">
        <v>553.83247358258291</v>
      </c>
      <c r="I35">
        <v>241.2314574484468</v>
      </c>
    </row>
    <row r="36" spans="1:9" x14ac:dyDescent="0.35">
      <c r="A36" s="2">
        <v>45692</v>
      </c>
      <c r="B36">
        <v>108.75437721101861</v>
      </c>
      <c r="C36">
        <v>453.13229005131018</v>
      </c>
      <c r="D36">
        <v>710.59551659807869</v>
      </c>
      <c r="E36">
        <v>490.58210711760938</v>
      </c>
      <c r="F36">
        <v>537.62248494383357</v>
      </c>
      <c r="G36">
        <v>534.66001707738246</v>
      </c>
      <c r="H36">
        <v>560.72975875019324</v>
      </c>
      <c r="I36">
        <v>241.2045806362629</v>
      </c>
    </row>
    <row r="37" spans="1:9" x14ac:dyDescent="0.35">
      <c r="A37" s="2">
        <v>45779</v>
      </c>
      <c r="B37">
        <v>109.3757337027732</v>
      </c>
      <c r="C37">
        <v>462.87231824829212</v>
      </c>
      <c r="D37">
        <v>708.52862230991946</v>
      </c>
      <c r="E37">
        <v>493.06867752468952</v>
      </c>
      <c r="F37">
        <v>538.63033904298163</v>
      </c>
      <c r="G37">
        <v>528.57530771832774</v>
      </c>
      <c r="H37">
        <v>565.97797617408833</v>
      </c>
      <c r="I37">
        <v>241.2021965394905</v>
      </c>
    </row>
    <row r="38" spans="1:9" x14ac:dyDescent="0.35">
      <c r="A38" s="2">
        <v>45810</v>
      </c>
      <c r="B38">
        <v>107.8918109582351</v>
      </c>
      <c r="C38">
        <v>464.46588706674879</v>
      </c>
      <c r="D38">
        <v>702.51895538148028</v>
      </c>
      <c r="E38">
        <v>492.35560746530041</v>
      </c>
      <c r="F38">
        <v>543.50039794127679</v>
      </c>
      <c r="G38">
        <v>532.54827389246122</v>
      </c>
      <c r="H38">
        <v>566.47343740289648</v>
      </c>
      <c r="I38">
        <v>241.21586350440921</v>
      </c>
    </row>
    <row r="39" spans="1:9" x14ac:dyDescent="0.35">
      <c r="A39" s="2">
        <v>45695</v>
      </c>
      <c r="B39">
        <v>107.78453828828989</v>
      </c>
      <c r="C39">
        <v>463.85657724054369</v>
      </c>
      <c r="D39">
        <v>691.903214346504</v>
      </c>
      <c r="E39">
        <v>496.08704098584923</v>
      </c>
      <c r="F39">
        <v>541.27927983899258</v>
      </c>
      <c r="G39">
        <v>529.01151771177672</v>
      </c>
      <c r="H39">
        <v>570.21748126725868</v>
      </c>
      <c r="I39">
        <v>241.22230162578271</v>
      </c>
    </row>
    <row r="40" spans="1:9" x14ac:dyDescent="0.35">
      <c r="A40" s="2">
        <v>45696</v>
      </c>
      <c r="B40">
        <v>107.9387833813863</v>
      </c>
      <c r="C40">
        <v>467.71332310145431</v>
      </c>
      <c r="D40">
        <v>698.492195598232</v>
      </c>
      <c r="E40">
        <v>496.8021441760348</v>
      </c>
      <c r="F40">
        <v>541.40080901681722</v>
      </c>
      <c r="G40">
        <v>521.79169566996814</v>
      </c>
      <c r="H40">
        <v>568.50961086402958</v>
      </c>
      <c r="I40">
        <v>0</v>
      </c>
    </row>
    <row r="41" spans="1:9" x14ac:dyDescent="0.35">
      <c r="A41" s="2">
        <v>45697</v>
      </c>
      <c r="B41">
        <v>109.2619957122879</v>
      </c>
      <c r="C41">
        <v>472.70349161514241</v>
      </c>
      <c r="D41">
        <v>689.74028010319535</v>
      </c>
      <c r="E41">
        <v>0</v>
      </c>
      <c r="F41">
        <v>532.45811184237277</v>
      </c>
      <c r="G41">
        <v>524.77002457038168</v>
      </c>
      <c r="H41">
        <v>564.07191753984762</v>
      </c>
      <c r="I41">
        <v>241.1871049533695</v>
      </c>
    </row>
    <row r="42" spans="1:9" x14ac:dyDescent="0.35">
      <c r="A42" s="2">
        <v>45698</v>
      </c>
      <c r="B42">
        <v>107.75021836736821</v>
      </c>
      <c r="C42">
        <v>479.04309868781547</v>
      </c>
      <c r="D42">
        <v>685.16775299921176</v>
      </c>
      <c r="E42">
        <v>498.41686830261477</v>
      </c>
      <c r="F42">
        <v>538.78285095988485</v>
      </c>
      <c r="G42">
        <v>521.77679729605973</v>
      </c>
      <c r="H42">
        <v>564.92662687194286</v>
      </c>
      <c r="I42">
        <v>241.2082833924232</v>
      </c>
    </row>
    <row r="43" spans="1:9" x14ac:dyDescent="0.35">
      <c r="A43" s="2">
        <v>45699</v>
      </c>
      <c r="B43">
        <v>106.4758198727548</v>
      </c>
      <c r="C43">
        <v>478.84145095278808</v>
      </c>
      <c r="D43">
        <v>665.44157806494059</v>
      </c>
      <c r="E43">
        <v>0</v>
      </c>
      <c r="F43">
        <v>537.12001167020935</v>
      </c>
      <c r="G43">
        <v>515.33848556754617</v>
      </c>
      <c r="H43">
        <v>565.55019185806736</v>
      </c>
      <c r="I43">
        <v>241.20779659095169</v>
      </c>
    </row>
    <row r="44" spans="1:9" x14ac:dyDescent="0.35">
      <c r="A44" s="2">
        <v>45700</v>
      </c>
      <c r="B44">
        <v>107.5307178792502</v>
      </c>
      <c r="C44">
        <v>485.35300685559412</v>
      </c>
      <c r="D44">
        <v>666.21144448755933</v>
      </c>
      <c r="E44">
        <v>499.23184748746121</v>
      </c>
      <c r="F44">
        <v>544.63067627842076</v>
      </c>
      <c r="G44">
        <v>518.30715706715011</v>
      </c>
      <c r="H44">
        <v>576.1674720948248</v>
      </c>
      <c r="I44">
        <v>241.22882250604579</v>
      </c>
    </row>
    <row r="45" spans="1:9" x14ac:dyDescent="0.35">
      <c r="A45" s="2">
        <v>45701</v>
      </c>
      <c r="B45">
        <v>107.34761466705589</v>
      </c>
      <c r="C45">
        <v>492.17843356690821</v>
      </c>
      <c r="D45">
        <v>671.16643450602146</v>
      </c>
      <c r="E45">
        <v>498.11954377674272</v>
      </c>
      <c r="F45">
        <v>543.58400188722703</v>
      </c>
      <c r="G45">
        <v>524.23187023755247</v>
      </c>
      <c r="H45">
        <v>571.99412480376304</v>
      </c>
      <c r="I45">
        <v>241.26297061871409</v>
      </c>
    </row>
    <row r="46" spans="1:9" x14ac:dyDescent="0.35">
      <c r="A46" s="2">
        <v>45702</v>
      </c>
      <c r="B46">
        <v>106.1199592133391</v>
      </c>
      <c r="C46">
        <v>491.5254963135211</v>
      </c>
      <c r="D46">
        <v>673.72356568984878</v>
      </c>
      <c r="E46">
        <v>500.91575427746301</v>
      </c>
      <c r="F46">
        <v>0</v>
      </c>
      <c r="G46">
        <v>522.77431351812061</v>
      </c>
      <c r="H46">
        <v>574.31914734735926</v>
      </c>
      <c r="I46">
        <v>241.28295794567521</v>
      </c>
    </row>
    <row r="47" spans="1:9" x14ac:dyDescent="0.35">
      <c r="A47" s="2">
        <v>45703</v>
      </c>
      <c r="B47">
        <v>106.1285810657772</v>
      </c>
      <c r="C47">
        <v>494.34839713542118</v>
      </c>
      <c r="D47">
        <v>679.50401401837644</v>
      </c>
      <c r="E47">
        <v>503.33934202204432</v>
      </c>
      <c r="F47">
        <v>553.81177105765107</v>
      </c>
      <c r="G47">
        <v>521.31796288850944</v>
      </c>
      <c r="H47">
        <v>574.34793474325943</v>
      </c>
      <c r="I47">
        <v>0</v>
      </c>
    </row>
    <row r="48" spans="1:9" x14ac:dyDescent="0.35">
      <c r="A48" s="2">
        <v>45704</v>
      </c>
      <c r="B48">
        <v>105.54199761787901</v>
      </c>
      <c r="C48">
        <v>497.50548987772288</v>
      </c>
      <c r="D48">
        <v>674.80832754539995</v>
      </c>
      <c r="E48">
        <v>500.91329447239963</v>
      </c>
      <c r="F48">
        <v>558.32170014720339</v>
      </c>
      <c r="G48">
        <v>525.66499196557197</v>
      </c>
      <c r="H48">
        <v>580.97434089127796</v>
      </c>
      <c r="I48">
        <v>241.25614259374441</v>
      </c>
    </row>
    <row r="49" spans="1:9" x14ac:dyDescent="0.35">
      <c r="A49" s="2">
        <v>45705</v>
      </c>
      <c r="B49">
        <v>104.898477488713</v>
      </c>
      <c r="C49">
        <v>497.61147549058381</v>
      </c>
      <c r="D49">
        <v>675.85340389831595</v>
      </c>
      <c r="E49">
        <v>500.84025919003119</v>
      </c>
      <c r="F49">
        <v>558.38287174178458</v>
      </c>
      <c r="G49">
        <v>534.29665690169657</v>
      </c>
      <c r="H49">
        <v>589.22349734304714</v>
      </c>
      <c r="I49">
        <v>241.26409031179921</v>
      </c>
    </row>
    <row r="50" spans="1:9" x14ac:dyDescent="0.35">
      <c r="A50" s="2">
        <v>45706</v>
      </c>
      <c r="B50">
        <v>103.95336388381151</v>
      </c>
      <c r="C50">
        <v>496.91495442457472</v>
      </c>
      <c r="D50">
        <v>677.54709214482682</v>
      </c>
      <c r="E50">
        <v>499.94410512816182</v>
      </c>
      <c r="F50">
        <v>559.8217155416022</v>
      </c>
      <c r="G50">
        <v>534.34404070721996</v>
      </c>
      <c r="H50">
        <v>586.60594446651658</v>
      </c>
      <c r="I50">
        <v>241.24967683868411</v>
      </c>
    </row>
    <row r="51" spans="1:9" x14ac:dyDescent="0.35">
      <c r="A51" s="2">
        <v>45707</v>
      </c>
      <c r="B51">
        <v>102.49337446696519</v>
      </c>
      <c r="C51">
        <v>495.71830175331382</v>
      </c>
      <c r="D51">
        <v>672.32208972772708</v>
      </c>
      <c r="E51">
        <v>506.20031959375279</v>
      </c>
      <c r="F51">
        <v>554.51371598896526</v>
      </c>
      <c r="G51">
        <v>537.19843694774238</v>
      </c>
      <c r="H51">
        <v>581.05049898966627</v>
      </c>
      <c r="I51">
        <v>241.2510328589882</v>
      </c>
    </row>
    <row r="52" spans="1:9" x14ac:dyDescent="0.35">
      <c r="A52" s="2">
        <v>45708</v>
      </c>
      <c r="B52">
        <v>102.0817703660059</v>
      </c>
      <c r="C52">
        <v>489.49651428635133</v>
      </c>
      <c r="D52">
        <v>677.34029429736711</v>
      </c>
      <c r="E52">
        <v>507.91599032551341</v>
      </c>
      <c r="F52">
        <v>551.42862977768129</v>
      </c>
      <c r="G52">
        <v>532.76805444298543</v>
      </c>
      <c r="H52">
        <v>582.52720138620657</v>
      </c>
      <c r="I52">
        <v>241.24111707077691</v>
      </c>
    </row>
    <row r="53" spans="1:9" x14ac:dyDescent="0.35">
      <c r="A53" s="2">
        <v>45709</v>
      </c>
      <c r="B53">
        <v>102.5464009108068</v>
      </c>
      <c r="C53">
        <v>485.13983055971931</v>
      </c>
      <c r="D53">
        <v>674.05027820238138</v>
      </c>
      <c r="E53">
        <v>505.02613747113941</v>
      </c>
      <c r="F53">
        <v>548.95772547833315</v>
      </c>
      <c r="G53">
        <v>525.2644619476273</v>
      </c>
      <c r="H53">
        <v>578.70188721711929</v>
      </c>
      <c r="I53">
        <v>241.2379998789163</v>
      </c>
    </row>
    <row r="54" spans="1:9" x14ac:dyDescent="0.35">
      <c r="A54" s="2">
        <v>45710</v>
      </c>
      <c r="B54">
        <v>104.0793666179663</v>
      </c>
      <c r="C54">
        <v>485.32126003196578</v>
      </c>
      <c r="D54">
        <v>672.73651513189986</v>
      </c>
      <c r="E54">
        <v>513.52353543228094</v>
      </c>
      <c r="F54">
        <v>544.03521241389205</v>
      </c>
      <c r="G54">
        <v>532.20837925854926</v>
      </c>
      <c r="H54">
        <v>583.4774013242195</v>
      </c>
      <c r="I54">
        <v>241.2264335458201</v>
      </c>
    </row>
    <row r="55" spans="1:9" x14ac:dyDescent="0.35">
      <c r="A55" s="2">
        <v>45711</v>
      </c>
      <c r="B55">
        <v>103.1374196380567</v>
      </c>
      <c r="C55">
        <v>490.27067999915369</v>
      </c>
      <c r="D55">
        <v>694.37940124142767</v>
      </c>
      <c r="E55">
        <v>508.17754469852821</v>
      </c>
      <c r="F55">
        <v>539.64169844252081</v>
      </c>
      <c r="G55">
        <v>532.58793829231854</v>
      </c>
      <c r="H55">
        <v>575.0201078022335</v>
      </c>
      <c r="I55">
        <v>241.20447330725531</v>
      </c>
    </row>
    <row r="56" spans="1:9" x14ac:dyDescent="0.35">
      <c r="A56" s="2">
        <v>45712</v>
      </c>
      <c r="B56">
        <v>105.00688539525891</v>
      </c>
      <c r="C56">
        <v>491.48021080533141</v>
      </c>
      <c r="D56">
        <v>694.04320437450178</v>
      </c>
      <c r="E56">
        <v>501.86139563296729</v>
      </c>
      <c r="F56">
        <v>543.24941544689807</v>
      </c>
      <c r="G56">
        <v>522.76126590747265</v>
      </c>
      <c r="H56">
        <v>0</v>
      </c>
      <c r="I56">
        <v>241.21381901865919</v>
      </c>
    </row>
    <row r="57" spans="1:9" x14ac:dyDescent="0.35">
      <c r="A57" s="2">
        <v>45713</v>
      </c>
      <c r="B57">
        <v>105.9653644535364</v>
      </c>
      <c r="C57">
        <v>498.42144351402141</v>
      </c>
      <c r="D57">
        <v>679.74326409902585</v>
      </c>
      <c r="E57">
        <v>502.06071504313923</v>
      </c>
      <c r="F57">
        <v>535.903833386614</v>
      </c>
      <c r="G57">
        <v>523.30146761097603</v>
      </c>
      <c r="H57">
        <v>586.681370746379</v>
      </c>
      <c r="I57">
        <v>241.2261749373192</v>
      </c>
    </row>
    <row r="58" spans="1:9" x14ac:dyDescent="0.35">
      <c r="A58" s="2">
        <v>45714</v>
      </c>
      <c r="B58">
        <v>106.25593257038371</v>
      </c>
      <c r="C58">
        <v>497.6130228144209</v>
      </c>
      <c r="D58">
        <v>686.77746234603285</v>
      </c>
      <c r="E58">
        <v>507.52152471032952</v>
      </c>
      <c r="F58">
        <v>543.78798241052846</v>
      </c>
      <c r="G58">
        <v>520.93311664734267</v>
      </c>
      <c r="H58">
        <v>587.73208677953767</v>
      </c>
      <c r="I58">
        <v>241.19976027273671</v>
      </c>
    </row>
    <row r="59" spans="1:9" x14ac:dyDescent="0.35">
      <c r="A59" s="2">
        <v>45715</v>
      </c>
      <c r="B59">
        <v>106.5169033697031</v>
      </c>
      <c r="C59">
        <v>493.79274419663381</v>
      </c>
      <c r="D59">
        <v>686.64759667253225</v>
      </c>
      <c r="E59">
        <v>512.3138549275443</v>
      </c>
      <c r="F59">
        <v>548.87198526889779</v>
      </c>
      <c r="G59">
        <v>513.85097066041033</v>
      </c>
      <c r="H59">
        <v>589.3675387917898</v>
      </c>
      <c r="I59">
        <v>241.1524913660933</v>
      </c>
    </row>
    <row r="60" spans="1:9" x14ac:dyDescent="0.35">
      <c r="A60" s="2">
        <v>45716</v>
      </c>
      <c r="B60">
        <v>107.5777490245635</v>
      </c>
      <c r="C60">
        <v>497.64801528260028</v>
      </c>
      <c r="D60">
        <v>689.05566752237542</v>
      </c>
      <c r="E60">
        <v>511.52904999623712</v>
      </c>
      <c r="F60">
        <v>542.30452800619901</v>
      </c>
      <c r="G60">
        <v>510.45514120100302</v>
      </c>
      <c r="H60">
        <v>593.53522103638613</v>
      </c>
      <c r="I60">
        <v>241.13924359272579</v>
      </c>
    </row>
    <row r="61" spans="1:9" x14ac:dyDescent="0.35">
      <c r="A61" s="2">
        <v>45717</v>
      </c>
      <c r="B61">
        <v>106.68809355753569</v>
      </c>
      <c r="C61">
        <v>498.78794355557659</v>
      </c>
      <c r="D61">
        <v>686.75609969627931</v>
      </c>
      <c r="E61">
        <v>507.84491225451887</v>
      </c>
      <c r="F61">
        <v>547.54024347149334</v>
      </c>
      <c r="G61">
        <v>508.2088585240852</v>
      </c>
      <c r="H61">
        <v>600.0837202059904</v>
      </c>
      <c r="I61">
        <v>241.13175344652629</v>
      </c>
    </row>
    <row r="62" spans="1:9" x14ac:dyDescent="0.35">
      <c r="A62" s="2">
        <v>45718</v>
      </c>
      <c r="B62">
        <v>107.56759160170201</v>
      </c>
      <c r="C62">
        <v>495.31910139074762</v>
      </c>
      <c r="D62">
        <v>685.24695331239673</v>
      </c>
      <c r="E62">
        <v>513.72754119068861</v>
      </c>
      <c r="F62">
        <v>544.05572698414028</v>
      </c>
      <c r="G62">
        <v>514.87585936697155</v>
      </c>
      <c r="H62">
        <v>593.98996442052373</v>
      </c>
      <c r="I62">
        <v>241.14884431693531</v>
      </c>
    </row>
    <row r="63" spans="1:9" x14ac:dyDescent="0.35">
      <c r="A63" s="2">
        <v>45719</v>
      </c>
      <c r="B63">
        <v>106.85730945338319</v>
      </c>
      <c r="C63">
        <v>495.00745328040551</v>
      </c>
      <c r="D63">
        <v>686.83652418993643</v>
      </c>
      <c r="E63">
        <v>507.55534118376693</v>
      </c>
      <c r="F63">
        <v>541.87238252078237</v>
      </c>
      <c r="G63">
        <v>516.93256929361212</v>
      </c>
      <c r="H63">
        <v>592.29492106741213</v>
      </c>
      <c r="I63">
        <v>241.16938897816439</v>
      </c>
    </row>
    <row r="64" spans="1:9" x14ac:dyDescent="0.35">
      <c r="A64" s="2">
        <v>45720</v>
      </c>
      <c r="B64">
        <v>105.14021126393359</v>
      </c>
      <c r="C64">
        <v>483.83003755897511</v>
      </c>
      <c r="D64">
        <v>683.65962997595147</v>
      </c>
      <c r="E64">
        <v>508.39455644243333</v>
      </c>
      <c r="F64">
        <v>548.6027978828314</v>
      </c>
      <c r="G64">
        <v>519.09710750064653</v>
      </c>
      <c r="H64">
        <v>596.36705289281599</v>
      </c>
      <c r="I64">
        <v>0</v>
      </c>
    </row>
    <row r="65" spans="1:9" x14ac:dyDescent="0.35">
      <c r="A65" s="2">
        <v>45721</v>
      </c>
      <c r="B65">
        <v>104.94038201500889</v>
      </c>
      <c r="C65">
        <v>487.11524685894523</v>
      </c>
      <c r="D65">
        <v>673.88993420671659</v>
      </c>
      <c r="E65">
        <v>512.11983949539695</v>
      </c>
      <c r="F65">
        <v>535.83556407043955</v>
      </c>
      <c r="G65">
        <v>518.79637281255953</v>
      </c>
      <c r="H65">
        <v>593.89679181222061</v>
      </c>
      <c r="I65">
        <v>241.19968311224821</v>
      </c>
    </row>
    <row r="66" spans="1:9" x14ac:dyDescent="0.35">
      <c r="A66" s="2">
        <v>45722</v>
      </c>
      <c r="B66">
        <v>106.5305726582263</v>
      </c>
      <c r="C66">
        <v>483.99733794050132</v>
      </c>
      <c r="D66">
        <v>666.96391327080914</v>
      </c>
      <c r="E66">
        <v>510.134393670127</v>
      </c>
      <c r="F66">
        <v>545.20022217857013</v>
      </c>
      <c r="G66">
        <v>525.48004688253047</v>
      </c>
      <c r="H66">
        <v>597.84563705517076</v>
      </c>
      <c r="I66">
        <v>241.18453300674801</v>
      </c>
    </row>
    <row r="67" spans="1:9" x14ac:dyDescent="0.35">
      <c r="A67" s="2">
        <v>45723</v>
      </c>
      <c r="B67">
        <v>106.6036171389967</v>
      </c>
      <c r="C67">
        <v>484.93777834575837</v>
      </c>
      <c r="D67">
        <v>658.00344983048717</v>
      </c>
      <c r="E67">
        <v>515.83802509173086</v>
      </c>
      <c r="F67">
        <v>555.04248948642078</v>
      </c>
      <c r="G67">
        <v>525.82448858827877</v>
      </c>
      <c r="H67">
        <v>589.47028351709127</v>
      </c>
      <c r="I67">
        <v>241.1869273303746</v>
      </c>
    </row>
    <row r="68" spans="1:9" x14ac:dyDescent="0.35">
      <c r="A68" s="2">
        <v>45724</v>
      </c>
      <c r="B68">
        <v>107.740161210994</v>
      </c>
      <c r="C68">
        <v>486.17144381460139</v>
      </c>
      <c r="D68">
        <v>660.11654727956545</v>
      </c>
      <c r="E68">
        <v>506.23419432575321</v>
      </c>
      <c r="F68">
        <v>559.47532628940178</v>
      </c>
      <c r="G68">
        <v>525.69040689234805</v>
      </c>
      <c r="H68">
        <v>591.27947320037345</v>
      </c>
      <c r="I68">
        <v>241.1587534533023</v>
      </c>
    </row>
    <row r="69" spans="1:9" x14ac:dyDescent="0.35">
      <c r="A69" s="2">
        <v>45725</v>
      </c>
      <c r="B69">
        <v>107.13395996810721</v>
      </c>
      <c r="C69">
        <v>483.17026014687929</v>
      </c>
      <c r="D69">
        <v>666.01214565352416</v>
      </c>
      <c r="E69">
        <v>510.87664437130661</v>
      </c>
      <c r="F69">
        <v>549.93659675275023</v>
      </c>
      <c r="G69">
        <v>527.39396491916398</v>
      </c>
      <c r="H69">
        <v>591.92363159944989</v>
      </c>
      <c r="I69">
        <v>241.1355402151344</v>
      </c>
    </row>
    <row r="70" spans="1:9" x14ac:dyDescent="0.35">
      <c r="A70" s="2">
        <v>45726</v>
      </c>
      <c r="B70">
        <v>0</v>
      </c>
      <c r="C70">
        <v>476.99096014761699</v>
      </c>
      <c r="D70">
        <v>666.5524891032461</v>
      </c>
      <c r="E70">
        <v>508.67031701585518</v>
      </c>
      <c r="F70">
        <v>555.30386044251554</v>
      </c>
      <c r="G70">
        <v>527.05277458577893</v>
      </c>
      <c r="H70">
        <v>599.02527688697501</v>
      </c>
      <c r="I70">
        <v>241.1343823384347</v>
      </c>
    </row>
    <row r="71" spans="1:9" x14ac:dyDescent="0.35">
      <c r="A71" s="2">
        <v>45727</v>
      </c>
      <c r="B71">
        <v>107.84900865587019</v>
      </c>
      <c r="C71">
        <v>478.89252779803292</v>
      </c>
      <c r="D71">
        <v>666.76311290285867</v>
      </c>
      <c r="E71">
        <v>509.31337240707609</v>
      </c>
      <c r="F71">
        <v>550.82721697997624</v>
      </c>
      <c r="G71">
        <v>524.11863317411087</v>
      </c>
      <c r="H71">
        <v>594.71887791452002</v>
      </c>
      <c r="I71">
        <v>241.15702500833541</v>
      </c>
    </row>
    <row r="72" spans="1:9" x14ac:dyDescent="0.35">
      <c r="A72" s="2">
        <v>45728</v>
      </c>
      <c r="B72">
        <v>108.0497974843336</v>
      </c>
      <c r="C72">
        <v>478.43253568987581</v>
      </c>
      <c r="D72">
        <v>663.35329549660241</v>
      </c>
      <c r="E72">
        <v>507.3588276410855</v>
      </c>
      <c r="F72">
        <v>553.56641447348875</v>
      </c>
      <c r="G72">
        <v>525.61389871287497</v>
      </c>
      <c r="H72">
        <v>602.25841934443315</v>
      </c>
      <c r="I72">
        <v>241.12289773284931</v>
      </c>
    </row>
    <row r="73" spans="1:9" x14ac:dyDescent="0.35">
      <c r="A73" s="2">
        <v>45729</v>
      </c>
      <c r="B73">
        <v>107.3426891346512</v>
      </c>
      <c r="C73">
        <v>476.10266457217551</v>
      </c>
      <c r="D73">
        <v>665.19074871308135</v>
      </c>
      <c r="E73">
        <v>506.66983029314281</v>
      </c>
      <c r="F73">
        <v>559.83215582044977</v>
      </c>
      <c r="G73">
        <v>525.09352257717444</v>
      </c>
      <c r="H73">
        <v>599.6334608378836</v>
      </c>
      <c r="I73">
        <v>241.09771342685869</v>
      </c>
    </row>
    <row r="74" spans="1:9" x14ac:dyDescent="0.35">
      <c r="A74" s="2">
        <v>45730</v>
      </c>
      <c r="B74">
        <v>107.2989491380234</v>
      </c>
      <c r="C74">
        <v>472.29273747217587</v>
      </c>
      <c r="D74">
        <v>673.63143200663046</v>
      </c>
      <c r="E74">
        <v>506.62597421402398</v>
      </c>
      <c r="F74">
        <v>565.58582411735074</v>
      </c>
      <c r="G74">
        <v>526.35496180726977</v>
      </c>
      <c r="H74">
        <v>600.71727556399719</v>
      </c>
      <c r="I74">
        <v>241.15686250543411</v>
      </c>
    </row>
    <row r="75" spans="1:9" x14ac:dyDescent="0.35">
      <c r="A75" s="2">
        <v>45731</v>
      </c>
      <c r="B75">
        <v>107.28549820595229</v>
      </c>
      <c r="C75">
        <v>468.23095911844888</v>
      </c>
      <c r="D75">
        <v>677.65149313573954</v>
      </c>
      <c r="E75">
        <v>502.91895825858631</v>
      </c>
      <c r="F75">
        <v>556.38917513297429</v>
      </c>
      <c r="G75">
        <v>540.86446123311373</v>
      </c>
      <c r="H75">
        <v>613.55602600903012</v>
      </c>
      <c r="I75">
        <v>241.1750387809964</v>
      </c>
    </row>
    <row r="76" spans="1:9" x14ac:dyDescent="0.35">
      <c r="A76" s="2">
        <v>45732</v>
      </c>
      <c r="B76">
        <v>107.33946493856941</v>
      </c>
      <c r="C76">
        <v>0</v>
      </c>
      <c r="D76">
        <v>681.23721602324383</v>
      </c>
      <c r="E76">
        <v>510.48679845025492</v>
      </c>
      <c r="F76">
        <v>561.18126729111714</v>
      </c>
      <c r="G76">
        <v>540.59364790489951</v>
      </c>
      <c r="H76">
        <v>612.12276062605963</v>
      </c>
      <c r="I76">
        <v>241.22098960225799</v>
      </c>
    </row>
    <row r="77" spans="1:9" x14ac:dyDescent="0.35">
      <c r="A77" s="2">
        <v>45733</v>
      </c>
      <c r="B77">
        <v>106.9730712670797</v>
      </c>
      <c r="C77">
        <v>459.38512705084253</v>
      </c>
      <c r="D77">
        <v>679.9418040786702</v>
      </c>
      <c r="E77">
        <v>509.63519790848562</v>
      </c>
      <c r="F77">
        <v>561.4284334321386</v>
      </c>
      <c r="G77">
        <v>542.54180897157937</v>
      </c>
      <c r="H77">
        <v>615.92321809787768</v>
      </c>
      <c r="I77">
        <v>241.2124464249496</v>
      </c>
    </row>
    <row r="78" spans="1:9" x14ac:dyDescent="0.35">
      <c r="A78" s="2">
        <v>45734</v>
      </c>
      <c r="B78">
        <v>107.7077153186415</v>
      </c>
      <c r="C78">
        <v>461.18316205641332</v>
      </c>
      <c r="D78">
        <v>667.43660274762078</v>
      </c>
      <c r="E78">
        <v>513.72760922379427</v>
      </c>
      <c r="F78">
        <v>571.01458729225408</v>
      </c>
      <c r="G78">
        <v>539.47538414287089</v>
      </c>
      <c r="H78">
        <v>622.98816881577761</v>
      </c>
      <c r="I78">
        <v>241.23434948439439</v>
      </c>
    </row>
    <row r="79" spans="1:9" x14ac:dyDescent="0.35">
      <c r="A79" s="2">
        <v>45735</v>
      </c>
      <c r="B79">
        <v>107.59027547907159</v>
      </c>
      <c r="C79">
        <v>456.26967044908179</v>
      </c>
      <c r="D79">
        <v>667.13658766229105</v>
      </c>
      <c r="E79">
        <v>514.81068361230177</v>
      </c>
      <c r="F79">
        <v>568.7380610195936</v>
      </c>
      <c r="G79">
        <v>0</v>
      </c>
      <c r="H79">
        <v>610.20966370271401</v>
      </c>
      <c r="I79">
        <v>241.2121583065379</v>
      </c>
    </row>
    <row r="80" spans="1:9" x14ac:dyDescent="0.35">
      <c r="A80" s="2">
        <v>45736</v>
      </c>
      <c r="B80">
        <v>0</v>
      </c>
      <c r="C80">
        <v>452.99997175004711</v>
      </c>
      <c r="D80">
        <v>650.32615934425462</v>
      </c>
      <c r="E80">
        <v>507.76234007133581</v>
      </c>
      <c r="F80">
        <v>561.16826052402541</v>
      </c>
      <c r="G80">
        <v>546.73136040654128</v>
      </c>
      <c r="H80">
        <v>613.06887934582176</v>
      </c>
      <c r="I80">
        <v>241.2088564231675</v>
      </c>
    </row>
    <row r="81" spans="1:9" x14ac:dyDescent="0.35">
      <c r="A81" s="2">
        <v>45737</v>
      </c>
      <c r="B81">
        <v>107.66198026716221</v>
      </c>
      <c r="C81">
        <v>0</v>
      </c>
      <c r="D81">
        <v>652.38344861406779</v>
      </c>
      <c r="E81">
        <v>511.20498123662929</v>
      </c>
      <c r="F81">
        <v>559.62815855751126</v>
      </c>
      <c r="G81">
        <v>554.02671587411214</v>
      </c>
      <c r="H81">
        <v>609.83047291484559</v>
      </c>
      <c r="I81">
        <v>241.20480437994499</v>
      </c>
    </row>
    <row r="82" spans="1:9" x14ac:dyDescent="0.35">
      <c r="A82" s="2">
        <v>45738</v>
      </c>
      <c r="B82">
        <v>107.488471383233</v>
      </c>
      <c r="C82">
        <v>456.58404412666749</v>
      </c>
      <c r="D82">
        <v>656.22803490468903</v>
      </c>
      <c r="E82">
        <v>507.05808700318562</v>
      </c>
      <c r="F82">
        <v>576.98194519526749</v>
      </c>
      <c r="G82">
        <v>555.78677767828765</v>
      </c>
      <c r="H82">
        <v>615.43929566583176</v>
      </c>
      <c r="I82">
        <v>241.19973371007319</v>
      </c>
    </row>
    <row r="83" spans="1:9" x14ac:dyDescent="0.35">
      <c r="A83" s="2">
        <v>45739</v>
      </c>
      <c r="B83">
        <v>106.9425725976635</v>
      </c>
      <c r="C83">
        <v>455.11913767945498</v>
      </c>
      <c r="D83">
        <v>658.68440711322626</v>
      </c>
      <c r="E83">
        <v>506.2099316719632</v>
      </c>
      <c r="F83">
        <v>587.21472453245599</v>
      </c>
      <c r="G83">
        <v>546.0429209947423</v>
      </c>
      <c r="H83">
        <v>624.46982500281274</v>
      </c>
      <c r="I83">
        <v>241.20424299805069</v>
      </c>
    </row>
    <row r="84" spans="1:9" x14ac:dyDescent="0.35">
      <c r="A84" s="2">
        <v>45740</v>
      </c>
      <c r="B84">
        <v>106.69259705106241</v>
      </c>
      <c r="C84">
        <v>451.44752040486901</v>
      </c>
      <c r="D84">
        <v>648.63847672835504</v>
      </c>
      <c r="E84">
        <v>503.69773810820709</v>
      </c>
      <c r="F84">
        <v>588.50585684756459</v>
      </c>
      <c r="G84">
        <v>548.41869102515886</v>
      </c>
      <c r="H84">
        <v>621.95323087560917</v>
      </c>
      <c r="I84">
        <v>241.1558913764685</v>
      </c>
    </row>
    <row r="85" spans="1:9" x14ac:dyDescent="0.35">
      <c r="A85" s="2">
        <v>45741</v>
      </c>
      <c r="B85">
        <v>105.28674563388979</v>
      </c>
      <c r="C85">
        <v>450.08181076385262</v>
      </c>
      <c r="D85">
        <v>642.88213369381936</v>
      </c>
      <c r="E85">
        <v>492.69857462050032</v>
      </c>
      <c r="F85">
        <v>590.30376655123337</v>
      </c>
      <c r="G85">
        <v>543.38067150345103</v>
      </c>
      <c r="H85">
        <v>635.15665285050181</v>
      </c>
      <c r="I85">
        <v>241.2013130172856</v>
      </c>
    </row>
    <row r="86" spans="1:9" x14ac:dyDescent="0.35">
      <c r="A86" s="2">
        <v>45742</v>
      </c>
      <c r="B86">
        <v>103.75206323608499</v>
      </c>
      <c r="C86">
        <v>447.97605289569782</v>
      </c>
      <c r="D86">
        <v>641.44016465788309</v>
      </c>
      <c r="E86">
        <v>496.71998771687493</v>
      </c>
      <c r="F86">
        <v>591.32378414648394</v>
      </c>
      <c r="G86">
        <v>540.21835845260239</v>
      </c>
      <c r="H86">
        <v>639.32639351870887</v>
      </c>
      <c r="I86">
        <v>241.1614551691807</v>
      </c>
    </row>
    <row r="87" spans="1:9" x14ac:dyDescent="0.35">
      <c r="A87" s="2">
        <v>45743</v>
      </c>
      <c r="B87">
        <v>0</v>
      </c>
      <c r="C87">
        <v>452.4476920993207</v>
      </c>
      <c r="D87">
        <v>0</v>
      </c>
      <c r="E87">
        <v>497.26790847641541</v>
      </c>
      <c r="F87">
        <v>593.62479958173481</v>
      </c>
      <c r="G87">
        <v>544.5549203587683</v>
      </c>
      <c r="H87">
        <v>646.63661661030426</v>
      </c>
      <c r="I87">
        <v>241.1987400684848</v>
      </c>
    </row>
    <row r="88" spans="1:9" x14ac:dyDescent="0.35">
      <c r="A88" s="2">
        <v>45744</v>
      </c>
      <c r="B88">
        <v>103.4909577115297</v>
      </c>
      <c r="C88">
        <v>454.04886150352229</v>
      </c>
      <c r="D88">
        <v>640.04715383041651</v>
      </c>
      <c r="E88">
        <v>497.36184020140371</v>
      </c>
      <c r="F88">
        <v>581.05799864976768</v>
      </c>
      <c r="G88">
        <v>552.27463683894177</v>
      </c>
      <c r="H88">
        <v>641.40095272564724</v>
      </c>
      <c r="I88">
        <v>241.19961993835321</v>
      </c>
    </row>
    <row r="89" spans="1:9" x14ac:dyDescent="0.35">
      <c r="A89" s="2">
        <v>45745</v>
      </c>
      <c r="B89">
        <v>102.97140389058541</v>
      </c>
      <c r="C89">
        <v>458.57234496610982</v>
      </c>
      <c r="D89">
        <v>642.13867580094484</v>
      </c>
      <c r="E89">
        <v>496.93427142550229</v>
      </c>
      <c r="F89">
        <v>576.04233879265234</v>
      </c>
      <c r="G89">
        <v>551.81120937621859</v>
      </c>
      <c r="H89">
        <v>641.52652451075119</v>
      </c>
      <c r="I89">
        <v>241.16628717569989</v>
      </c>
    </row>
    <row r="90" spans="1:9" x14ac:dyDescent="0.35">
      <c r="A90" s="2">
        <v>45746</v>
      </c>
      <c r="B90">
        <v>102.31988980038069</v>
      </c>
      <c r="C90">
        <v>463.90952634469738</v>
      </c>
      <c r="D90">
        <v>637.99402042786528</v>
      </c>
      <c r="E90">
        <v>493.53164289902583</v>
      </c>
      <c r="F90">
        <v>584.98965793306331</v>
      </c>
      <c r="G90">
        <v>552.31289602509889</v>
      </c>
      <c r="H90">
        <v>641.42392874744519</v>
      </c>
      <c r="I90">
        <v>241.1772251142437</v>
      </c>
    </row>
    <row r="91" spans="1:9" x14ac:dyDescent="0.35">
      <c r="A91" s="2">
        <v>45747</v>
      </c>
      <c r="B91">
        <v>101.8934043211833</v>
      </c>
      <c r="C91">
        <v>459.6518342795211</v>
      </c>
      <c r="D91">
        <v>635.66823729772545</v>
      </c>
      <c r="E91">
        <v>495.18891261370629</v>
      </c>
      <c r="F91">
        <v>588.3980565894019</v>
      </c>
      <c r="G91">
        <v>549.02928519270654</v>
      </c>
      <c r="H91">
        <v>633.49580390336428</v>
      </c>
      <c r="I91">
        <v>241.17094305190059</v>
      </c>
    </row>
    <row r="92" spans="1:9" x14ac:dyDescent="0.35">
      <c r="A92" s="2">
        <v>45748</v>
      </c>
      <c r="B92">
        <v>101.1191902529781</v>
      </c>
      <c r="C92">
        <v>459.05846498372671</v>
      </c>
      <c r="D92">
        <v>640.7153110425794</v>
      </c>
      <c r="E92">
        <v>501.18932541405792</v>
      </c>
      <c r="F92">
        <v>583.61414725904206</v>
      </c>
      <c r="G92">
        <v>549.18776238604221</v>
      </c>
      <c r="H92">
        <v>639.45833452126772</v>
      </c>
      <c r="I92">
        <v>241.18892778522479</v>
      </c>
    </row>
    <row r="93" spans="1:9" x14ac:dyDescent="0.35">
      <c r="A93" s="2">
        <v>45749</v>
      </c>
      <c r="B93">
        <v>101.84159015136559</v>
      </c>
      <c r="C93">
        <v>469.68157642713999</v>
      </c>
      <c r="D93">
        <v>639.66365933539259</v>
      </c>
      <c r="E93">
        <v>505.52269524459308</v>
      </c>
      <c r="F93">
        <v>585.36703595316237</v>
      </c>
      <c r="G93">
        <v>549.5949553248048</v>
      </c>
      <c r="H93">
        <v>627.07901387191009</v>
      </c>
      <c r="I93">
        <v>241.19195060950759</v>
      </c>
    </row>
    <row r="94" spans="1:9" x14ac:dyDescent="0.35">
      <c r="A94" s="2">
        <v>45750</v>
      </c>
      <c r="B94">
        <v>102.9435817188097</v>
      </c>
      <c r="C94">
        <v>463.84271101937247</v>
      </c>
      <c r="D94">
        <v>633.90271759939253</v>
      </c>
      <c r="E94">
        <v>500.1754101700817</v>
      </c>
      <c r="F94">
        <v>586.61135082080943</v>
      </c>
      <c r="G94">
        <v>550.84640421851645</v>
      </c>
      <c r="H94">
        <v>627.51138414999548</v>
      </c>
      <c r="I94">
        <v>241.19085019320889</v>
      </c>
    </row>
    <row r="95" spans="1:9" x14ac:dyDescent="0.35">
      <c r="A95" s="2">
        <v>45751</v>
      </c>
      <c r="B95">
        <v>104.6465144135169</v>
      </c>
      <c r="C95">
        <v>459.48877881168931</v>
      </c>
      <c r="D95">
        <v>639.52414228602095</v>
      </c>
      <c r="E95">
        <v>499.59194401204059</v>
      </c>
      <c r="F95">
        <v>589.12465044401233</v>
      </c>
      <c r="G95">
        <v>553.12938868621552</v>
      </c>
      <c r="H95">
        <v>624.56279554620426</v>
      </c>
      <c r="I95">
        <v>241.15741059745801</v>
      </c>
    </row>
    <row r="96" spans="1:9" x14ac:dyDescent="0.35">
      <c r="A96" s="2">
        <v>45752</v>
      </c>
      <c r="B96">
        <v>104.94732511794849</v>
      </c>
      <c r="C96">
        <v>462.94905837704817</v>
      </c>
      <c r="D96">
        <v>632.78912511025703</v>
      </c>
      <c r="E96">
        <v>498.15163576663917</v>
      </c>
      <c r="F96">
        <v>581.94749729505111</v>
      </c>
      <c r="G96">
        <v>553.37084720128166</v>
      </c>
      <c r="H96">
        <v>620.99931112366085</v>
      </c>
      <c r="I96">
        <v>241.15336410991631</v>
      </c>
    </row>
    <row r="97" spans="1:9" x14ac:dyDescent="0.35">
      <c r="A97" s="2">
        <v>45753</v>
      </c>
      <c r="B97">
        <v>104.52242553549721</v>
      </c>
      <c r="C97">
        <v>460.30563735307948</v>
      </c>
      <c r="D97">
        <v>632.6857098769284</v>
      </c>
      <c r="E97">
        <v>493.90360349502259</v>
      </c>
      <c r="F97">
        <v>570.02532586611073</v>
      </c>
      <c r="G97">
        <v>551.58667871693808</v>
      </c>
      <c r="H97">
        <v>615.24919100468605</v>
      </c>
      <c r="I97">
        <v>241.12685052107989</v>
      </c>
    </row>
    <row r="98" spans="1:9" x14ac:dyDescent="0.35">
      <c r="A98" s="2">
        <v>45754</v>
      </c>
      <c r="B98">
        <v>105.3102551755638</v>
      </c>
      <c r="C98">
        <v>456.38103893266998</v>
      </c>
      <c r="D98">
        <v>628.57311378707038</v>
      </c>
      <c r="E98">
        <v>498.59851087055762</v>
      </c>
      <c r="F98">
        <v>579.76078936385136</v>
      </c>
      <c r="G98">
        <v>544.89983013696201</v>
      </c>
      <c r="H98">
        <v>609.71649320131155</v>
      </c>
      <c r="I98">
        <v>241.09492856753991</v>
      </c>
    </row>
    <row r="99" spans="1:9" x14ac:dyDescent="0.35">
      <c r="A99" s="2">
        <v>45755</v>
      </c>
      <c r="B99">
        <v>104.47274645246139</v>
      </c>
      <c r="C99">
        <v>447.76351261982228</v>
      </c>
      <c r="D99">
        <v>628.22677588691795</v>
      </c>
      <c r="E99">
        <v>494.29739151073773</v>
      </c>
      <c r="F99">
        <v>575.97306530118271</v>
      </c>
      <c r="G99">
        <v>546.75198562609535</v>
      </c>
      <c r="H99">
        <v>611.17890569769452</v>
      </c>
      <c r="I99">
        <v>241.10515854545309</v>
      </c>
    </row>
    <row r="100" spans="1:9" x14ac:dyDescent="0.35">
      <c r="A100" s="2">
        <v>45756</v>
      </c>
      <c r="B100">
        <v>104.2860368925342</v>
      </c>
      <c r="C100">
        <v>451.18334831140987</v>
      </c>
      <c r="D100">
        <v>623.55777273789283</v>
      </c>
      <c r="E100">
        <v>497.03236991454901</v>
      </c>
      <c r="F100">
        <v>574.53728482982001</v>
      </c>
      <c r="G100">
        <v>557.45464309826832</v>
      </c>
      <c r="H100">
        <v>615.39098785928002</v>
      </c>
      <c r="I100">
        <v>241.11407064134241</v>
      </c>
    </row>
    <row r="101" spans="1:9" x14ac:dyDescent="0.35">
      <c r="A101" s="2">
        <v>45757</v>
      </c>
      <c r="B101">
        <v>103.67788170635001</v>
      </c>
      <c r="C101">
        <v>462.48667568384298</v>
      </c>
      <c r="D101">
        <v>619.19350184662437</v>
      </c>
      <c r="E101">
        <v>501.38115089406688</v>
      </c>
      <c r="F101">
        <v>574.74081190688503</v>
      </c>
      <c r="G101">
        <v>551.22667575388948</v>
      </c>
      <c r="H101">
        <v>625.21335669465668</v>
      </c>
      <c r="I101">
        <v>241.11642380342761</v>
      </c>
    </row>
    <row r="102" spans="1:9" x14ac:dyDescent="0.35">
      <c r="A102" s="2">
        <v>45758</v>
      </c>
      <c r="B102">
        <v>103.9553658675821</v>
      </c>
      <c r="C102">
        <v>467.66349691661452</v>
      </c>
      <c r="D102">
        <v>625.76988067835964</v>
      </c>
      <c r="E102">
        <v>507.7672473732535</v>
      </c>
      <c r="F102">
        <v>583.78448537541465</v>
      </c>
      <c r="G102">
        <v>543.15489527989382</v>
      </c>
      <c r="H102">
        <v>622.26206090999949</v>
      </c>
      <c r="I102">
        <v>241.13197563445431</v>
      </c>
    </row>
    <row r="103" spans="1:9" x14ac:dyDescent="0.35">
      <c r="A103" s="2">
        <v>45759</v>
      </c>
      <c r="B103">
        <v>103.63988994921711</v>
      </c>
      <c r="C103">
        <v>460.23416341590428</v>
      </c>
      <c r="D103">
        <v>613.2925916893663</v>
      </c>
      <c r="E103">
        <v>516.02182162329495</v>
      </c>
      <c r="F103">
        <v>587.95279047065912</v>
      </c>
      <c r="G103">
        <v>540.41013839733705</v>
      </c>
      <c r="H103">
        <v>634.13788583199175</v>
      </c>
      <c r="I103">
        <v>241.14302313558471</v>
      </c>
    </row>
    <row r="104" spans="1:9" x14ac:dyDescent="0.35">
      <c r="A104" s="2">
        <v>45760</v>
      </c>
      <c r="B104">
        <v>104.5827514949369</v>
      </c>
      <c r="C104">
        <v>460.90814247902068</v>
      </c>
      <c r="D104">
        <v>609.08084716403732</v>
      </c>
      <c r="E104">
        <v>516.49657822323616</v>
      </c>
      <c r="F104">
        <v>584.39149803886733</v>
      </c>
      <c r="G104">
        <v>549.02995989303247</v>
      </c>
      <c r="H104">
        <v>638.63321075418492</v>
      </c>
      <c r="I104">
        <v>241.1119435826252</v>
      </c>
    </row>
    <row r="105" spans="1:9" x14ac:dyDescent="0.35">
      <c r="A105" s="2">
        <v>45761</v>
      </c>
      <c r="B105">
        <v>103.7444834739677</v>
      </c>
      <c r="C105">
        <v>0</v>
      </c>
      <c r="D105">
        <v>602.25440063992482</v>
      </c>
      <c r="E105">
        <v>519.56825937194446</v>
      </c>
      <c r="F105">
        <v>581.39741179721102</v>
      </c>
      <c r="G105">
        <v>551.64419015171859</v>
      </c>
      <c r="H105">
        <v>637.64754140191565</v>
      </c>
      <c r="I105">
        <v>241.11794815502759</v>
      </c>
    </row>
    <row r="106" spans="1:9" x14ac:dyDescent="0.35">
      <c r="A106" s="2">
        <v>45762</v>
      </c>
      <c r="B106">
        <v>103.9641171525415</v>
      </c>
      <c r="C106">
        <v>461.91170303941362</v>
      </c>
      <c r="D106">
        <v>606.65137894477743</v>
      </c>
      <c r="E106">
        <v>525.57234279704323</v>
      </c>
      <c r="F106">
        <v>575.70623871437749</v>
      </c>
      <c r="G106">
        <v>545.71037983485417</v>
      </c>
      <c r="H106">
        <v>633.77413133908192</v>
      </c>
      <c r="I106">
        <v>241.10329240809369</v>
      </c>
    </row>
    <row r="107" spans="1:9" x14ac:dyDescent="0.35">
      <c r="A107" s="2">
        <v>45763</v>
      </c>
      <c r="B107">
        <v>102.9516196888394</v>
      </c>
      <c r="C107">
        <v>469.08346021680211</v>
      </c>
      <c r="D107">
        <v>0</v>
      </c>
      <c r="E107">
        <v>522.04524100479352</v>
      </c>
      <c r="F107">
        <v>0</v>
      </c>
      <c r="G107">
        <v>552.05413069270355</v>
      </c>
      <c r="H107">
        <v>642.43256901125335</v>
      </c>
      <c r="I107">
        <v>241.0928097757272</v>
      </c>
    </row>
    <row r="108" spans="1:9" x14ac:dyDescent="0.35">
      <c r="A108" s="2">
        <v>45764</v>
      </c>
      <c r="B108">
        <v>100.6247234179517</v>
      </c>
      <c r="C108">
        <v>471.62447522693128</v>
      </c>
      <c r="D108">
        <v>598.12697756476757</v>
      </c>
      <c r="E108">
        <v>527.68560997382804</v>
      </c>
      <c r="F108">
        <v>575.98503215203755</v>
      </c>
      <c r="G108">
        <v>561.5289245011711</v>
      </c>
      <c r="H108">
        <v>633.52683425210739</v>
      </c>
      <c r="I108">
        <v>241.0844447272564</v>
      </c>
    </row>
    <row r="109" spans="1:9" x14ac:dyDescent="0.35">
      <c r="A109" s="2">
        <v>45765</v>
      </c>
      <c r="B109">
        <v>102.0589547507458</v>
      </c>
      <c r="C109">
        <v>477.54631405216003</v>
      </c>
      <c r="D109">
        <v>591.76283110473969</v>
      </c>
      <c r="E109">
        <v>530.18633914394593</v>
      </c>
      <c r="F109">
        <v>571.26475598908644</v>
      </c>
      <c r="G109">
        <v>559.23945800562853</v>
      </c>
      <c r="H109">
        <v>641.85515617823876</v>
      </c>
      <c r="I109">
        <v>241.05152633727141</v>
      </c>
    </row>
    <row r="110" spans="1:9" x14ac:dyDescent="0.35">
      <c r="A110" s="2">
        <v>45766</v>
      </c>
      <c r="B110">
        <v>103.9437975443866</v>
      </c>
      <c r="C110">
        <v>478.73908306574617</v>
      </c>
      <c r="D110">
        <v>585.36108806138873</v>
      </c>
      <c r="E110">
        <v>534.14999833914874</v>
      </c>
      <c r="F110">
        <v>563.95638692036709</v>
      </c>
      <c r="G110">
        <v>554.02165803471655</v>
      </c>
      <c r="H110">
        <v>638.58541212092837</v>
      </c>
      <c r="I110">
        <v>241.08363870288659</v>
      </c>
    </row>
    <row r="111" spans="1:9" x14ac:dyDescent="0.35">
      <c r="A111" s="2">
        <v>45767</v>
      </c>
      <c r="B111">
        <v>102.1446028840398</v>
      </c>
      <c r="C111">
        <v>476.85108996794219</v>
      </c>
      <c r="D111">
        <v>590.645864317872</v>
      </c>
      <c r="E111">
        <v>534.39403588029904</v>
      </c>
      <c r="F111">
        <v>567.00685683683992</v>
      </c>
      <c r="G111">
        <v>549.24501420888362</v>
      </c>
      <c r="H111">
        <v>639.61695507326681</v>
      </c>
      <c r="I111">
        <v>241.03393720039861</v>
      </c>
    </row>
    <row r="112" spans="1:9" x14ac:dyDescent="0.35">
      <c r="A112" s="2">
        <v>45768</v>
      </c>
      <c r="B112">
        <v>100.7354738009753</v>
      </c>
      <c r="C112">
        <v>476.59026210276153</v>
      </c>
      <c r="D112">
        <v>575.04985923393167</v>
      </c>
      <c r="E112">
        <v>530.07229694255216</v>
      </c>
      <c r="F112">
        <v>565.50995650242567</v>
      </c>
      <c r="G112">
        <v>553.97161431908705</v>
      </c>
      <c r="H112">
        <v>635.66121668842902</v>
      </c>
      <c r="I112">
        <v>241.03538923448971</v>
      </c>
    </row>
    <row r="113" spans="1:9" x14ac:dyDescent="0.35">
      <c r="A113" s="2">
        <v>45769</v>
      </c>
      <c r="B113">
        <v>100.34446158674299</v>
      </c>
      <c r="C113">
        <v>468.42231792473598</v>
      </c>
      <c r="D113">
        <v>574.01642096556657</v>
      </c>
      <c r="E113">
        <v>536.62866192851197</v>
      </c>
      <c r="F113">
        <v>565.83361321232871</v>
      </c>
      <c r="G113">
        <v>551.90640223129742</v>
      </c>
      <c r="H113">
        <v>0</v>
      </c>
      <c r="I113">
        <v>241.0487939938493</v>
      </c>
    </row>
    <row r="114" spans="1:9" x14ac:dyDescent="0.35">
      <c r="A114" s="2">
        <v>45770</v>
      </c>
      <c r="B114">
        <v>99.869124232912228</v>
      </c>
      <c r="C114">
        <v>468.89380567983977</v>
      </c>
      <c r="D114">
        <v>578.42811222278226</v>
      </c>
      <c r="E114">
        <v>545.28088408844496</v>
      </c>
      <c r="F114">
        <v>573.52952738884858</v>
      </c>
      <c r="G114">
        <v>546.30096532781249</v>
      </c>
      <c r="H114">
        <v>636.08081554784155</v>
      </c>
      <c r="I114">
        <v>240.99924046287839</v>
      </c>
    </row>
    <row r="115" spans="1:9" x14ac:dyDescent="0.35">
      <c r="A115" s="2">
        <v>45771</v>
      </c>
      <c r="B115">
        <v>99.319965332833874</v>
      </c>
      <c r="C115">
        <v>468.96080573518242</v>
      </c>
      <c r="D115">
        <v>579.91324759982297</v>
      </c>
      <c r="E115">
        <v>543.17545793423676</v>
      </c>
      <c r="F115">
        <v>573.65978718369388</v>
      </c>
      <c r="G115">
        <v>546.59474048805066</v>
      </c>
      <c r="H115">
        <v>632.93114655117972</v>
      </c>
      <c r="I115">
        <v>241.00433407809891</v>
      </c>
    </row>
    <row r="116" spans="1:9" x14ac:dyDescent="0.35">
      <c r="A116" s="2">
        <v>45772</v>
      </c>
      <c r="B116">
        <v>98.925127290843804</v>
      </c>
      <c r="C116">
        <v>465.57658388293049</v>
      </c>
      <c r="D116">
        <v>575.55585600206166</v>
      </c>
      <c r="E116">
        <v>541.09579798494292</v>
      </c>
      <c r="F116">
        <v>576.71232722507989</v>
      </c>
      <c r="G116">
        <v>548.39197143373985</v>
      </c>
      <c r="H116">
        <v>634.7001331073061</v>
      </c>
      <c r="I116">
        <v>240.9958373122831</v>
      </c>
    </row>
    <row r="117" spans="1:9" x14ac:dyDescent="0.35">
      <c r="A117" s="2">
        <v>45773</v>
      </c>
      <c r="B117">
        <v>98.819211496134429</v>
      </c>
      <c r="C117">
        <v>469.02722300687532</v>
      </c>
      <c r="D117">
        <v>577.7159432811327</v>
      </c>
      <c r="E117">
        <v>545.72590768540385</v>
      </c>
      <c r="F117">
        <v>579.83692945983682</v>
      </c>
      <c r="G117">
        <v>542.09910883174553</v>
      </c>
      <c r="H117">
        <v>630.81098066250377</v>
      </c>
      <c r="I117">
        <v>240.98257499666781</v>
      </c>
    </row>
    <row r="118" spans="1:9" x14ac:dyDescent="0.35">
      <c r="A118" s="2">
        <v>45774</v>
      </c>
      <c r="B118">
        <v>98.58955996563715</v>
      </c>
      <c r="C118">
        <v>467.34843941952221</v>
      </c>
      <c r="D118">
        <v>575.40563100534348</v>
      </c>
      <c r="E118">
        <v>546.42226236483612</v>
      </c>
      <c r="F118">
        <v>580.40235326966103</v>
      </c>
      <c r="G118">
        <v>529.30652375239913</v>
      </c>
      <c r="H118">
        <v>631.08289258341915</v>
      </c>
      <c r="I118">
        <v>240.99703146343529</v>
      </c>
    </row>
    <row r="119" spans="1:9" x14ac:dyDescent="0.35">
      <c r="A119" s="2">
        <v>45775</v>
      </c>
      <c r="B119">
        <v>99.747131603275193</v>
      </c>
      <c r="C119">
        <v>470.70524224890289</v>
      </c>
      <c r="D119">
        <v>568.19656576523607</v>
      </c>
      <c r="E119">
        <v>544.66844535063603</v>
      </c>
      <c r="F119">
        <v>578.09332382851312</v>
      </c>
      <c r="G119">
        <v>525.14416764046098</v>
      </c>
      <c r="H119">
        <v>625.3637181115156</v>
      </c>
      <c r="I119">
        <v>241.0074788783638</v>
      </c>
    </row>
    <row r="120" spans="1:9" x14ac:dyDescent="0.35">
      <c r="A120" s="2">
        <v>45776</v>
      </c>
      <c r="B120">
        <v>100.84370608239389</v>
      </c>
      <c r="C120">
        <v>475.95211547143759</v>
      </c>
      <c r="D120">
        <v>578.78630255938242</v>
      </c>
      <c r="E120">
        <v>543.19608895319118</v>
      </c>
      <c r="F120">
        <v>573.99604240097585</v>
      </c>
      <c r="G120">
        <v>516.94325609026032</v>
      </c>
      <c r="H120">
        <v>632.86705215219661</v>
      </c>
      <c r="I120">
        <v>241.04036357759031</v>
      </c>
    </row>
    <row r="121" spans="1:9" x14ac:dyDescent="0.35">
      <c r="A121" s="2">
        <v>45777</v>
      </c>
      <c r="B121">
        <v>98.96891750218461</v>
      </c>
      <c r="C121">
        <v>479.65440887654881</v>
      </c>
      <c r="D121">
        <v>571.19557507243803</v>
      </c>
      <c r="E121">
        <v>554.65745177664189</v>
      </c>
      <c r="F121">
        <v>573.93823616525719</v>
      </c>
      <c r="G121">
        <v>519.18498463832896</v>
      </c>
      <c r="H121">
        <v>627.03649353968001</v>
      </c>
      <c r="I121">
        <v>241.0289499310903</v>
      </c>
    </row>
    <row r="122" spans="1:9" x14ac:dyDescent="0.35">
      <c r="A122" s="2">
        <v>45778</v>
      </c>
      <c r="B122">
        <v>0</v>
      </c>
      <c r="C122">
        <v>477.28124839462481</v>
      </c>
      <c r="D122">
        <v>574.5785623983669</v>
      </c>
      <c r="E122">
        <v>550.9805303396289</v>
      </c>
      <c r="F122">
        <v>581.64256221270875</v>
      </c>
      <c r="G122">
        <v>515.04337804280681</v>
      </c>
      <c r="H122">
        <v>628.3332221949413</v>
      </c>
      <c r="I122">
        <v>241.0307957701024</v>
      </c>
    </row>
    <row r="123" spans="1:9" x14ac:dyDescent="0.35">
      <c r="A123" s="2">
        <v>45779</v>
      </c>
      <c r="B123">
        <v>98.439625122887335</v>
      </c>
      <c r="C123">
        <v>484.64633774929638</v>
      </c>
      <c r="D123">
        <v>570.54401140751565</v>
      </c>
      <c r="E123">
        <v>550.59259166216555</v>
      </c>
      <c r="F123">
        <v>585.65463460119349</v>
      </c>
      <c r="G123">
        <v>505.14986228811182</v>
      </c>
      <c r="H123">
        <v>631.1991272511666</v>
      </c>
      <c r="I123">
        <v>241.01408367115829</v>
      </c>
    </row>
    <row r="124" spans="1:9" x14ac:dyDescent="0.35">
      <c r="A124" s="2">
        <v>45780</v>
      </c>
      <c r="B124">
        <v>96.70949900689412</v>
      </c>
      <c r="C124">
        <v>483.61499757490998</v>
      </c>
      <c r="D124">
        <v>578.81612739089439</v>
      </c>
      <c r="E124">
        <v>552.49266153535348</v>
      </c>
      <c r="F124">
        <v>587.60337340753176</v>
      </c>
      <c r="G124">
        <v>499.34069688724207</v>
      </c>
      <c r="H124">
        <v>624.09845884306003</v>
      </c>
      <c r="I124">
        <v>240.97912252737041</v>
      </c>
    </row>
    <row r="125" spans="1:9" x14ac:dyDescent="0.35">
      <c r="A125" s="2">
        <v>45781</v>
      </c>
      <c r="B125">
        <v>97.416746909944905</v>
      </c>
      <c r="C125">
        <v>481.63751797416342</v>
      </c>
      <c r="D125">
        <v>583.93949401728401</v>
      </c>
      <c r="E125">
        <v>562.30878895214232</v>
      </c>
      <c r="F125">
        <v>593.28239547583826</v>
      </c>
      <c r="G125">
        <v>490.3207434171311</v>
      </c>
      <c r="H125">
        <v>0</v>
      </c>
      <c r="I125">
        <v>240.95563704610871</v>
      </c>
    </row>
    <row r="126" spans="1:9" x14ac:dyDescent="0.35">
      <c r="A126" s="2">
        <v>45782</v>
      </c>
      <c r="B126">
        <v>97.4950810994427</v>
      </c>
      <c r="C126">
        <v>479.02979595742289</v>
      </c>
      <c r="D126">
        <v>584.18592163347626</v>
      </c>
      <c r="E126">
        <v>557.90826900981097</v>
      </c>
      <c r="F126">
        <v>595.30042527832472</v>
      </c>
      <c r="G126">
        <v>490.943631220398</v>
      </c>
      <c r="H126">
        <v>648.03930345557183</v>
      </c>
      <c r="I126">
        <v>240.97531547971261</v>
      </c>
    </row>
    <row r="127" spans="1:9" x14ac:dyDescent="0.35">
      <c r="A127" s="2">
        <v>45783</v>
      </c>
      <c r="B127">
        <v>96.455137922253371</v>
      </c>
      <c r="C127">
        <v>481.26875870046928</v>
      </c>
      <c r="D127">
        <v>585.10590680806581</v>
      </c>
      <c r="E127">
        <v>550.81013623594538</v>
      </c>
      <c r="F127">
        <v>598.57333043519964</v>
      </c>
      <c r="G127">
        <v>485.57703819895642</v>
      </c>
      <c r="H127">
        <v>641.7818266196939</v>
      </c>
      <c r="I127">
        <v>240.98020133439809</v>
      </c>
    </row>
    <row r="128" spans="1:9" x14ac:dyDescent="0.35">
      <c r="A128" s="2">
        <v>45784</v>
      </c>
      <c r="B128">
        <v>98.289806250909734</v>
      </c>
      <c r="C128">
        <v>489.43289701845231</v>
      </c>
      <c r="D128">
        <v>586.81253522770896</v>
      </c>
      <c r="E128">
        <v>543.57675501415042</v>
      </c>
      <c r="F128">
        <v>596.46761492654241</v>
      </c>
      <c r="G128">
        <v>484.50285969247392</v>
      </c>
      <c r="H128">
        <v>641.40705185695867</v>
      </c>
      <c r="I128">
        <v>240.94309885938549</v>
      </c>
    </row>
    <row r="129" spans="1:9" x14ac:dyDescent="0.35">
      <c r="A129" s="2">
        <v>45785</v>
      </c>
      <c r="B129">
        <v>97.240993132014609</v>
      </c>
      <c r="C129">
        <v>492.05584651219539</v>
      </c>
      <c r="D129">
        <v>574.45113354676892</v>
      </c>
      <c r="E129">
        <v>539.52545836862453</v>
      </c>
      <c r="F129">
        <v>590.81342749677719</v>
      </c>
      <c r="G129">
        <v>482.72211333120919</v>
      </c>
      <c r="H129">
        <v>645.79515992979327</v>
      </c>
      <c r="I129">
        <v>240.9002774120205</v>
      </c>
    </row>
    <row r="130" spans="1:9" x14ac:dyDescent="0.35">
      <c r="A130" s="2">
        <v>45786</v>
      </c>
      <c r="B130">
        <v>97.494488267167256</v>
      </c>
      <c r="C130">
        <v>0</v>
      </c>
      <c r="D130">
        <v>571.73550839470875</v>
      </c>
      <c r="E130">
        <v>548.28780541363778</v>
      </c>
      <c r="F130">
        <v>599.57027756635955</v>
      </c>
      <c r="G130">
        <v>478.62588121066568</v>
      </c>
      <c r="H130">
        <v>639.61925726103595</v>
      </c>
      <c r="I130">
        <v>240.9209034160059</v>
      </c>
    </row>
    <row r="131" spans="1:9" x14ac:dyDescent="0.35">
      <c r="A131" s="2">
        <v>45787</v>
      </c>
      <c r="B131">
        <v>99.14895203890994</v>
      </c>
      <c r="C131">
        <v>492.59731842708072</v>
      </c>
      <c r="D131">
        <v>0</v>
      </c>
      <c r="E131">
        <v>542.3495858807637</v>
      </c>
      <c r="F131">
        <v>608.91824633489773</v>
      </c>
      <c r="G131">
        <v>473.94721639367731</v>
      </c>
      <c r="H131">
        <v>635.81995429232086</v>
      </c>
      <c r="I131">
        <v>240.94577412480541</v>
      </c>
    </row>
    <row r="132" spans="1:9" x14ac:dyDescent="0.35">
      <c r="A132" s="2">
        <v>45788</v>
      </c>
      <c r="B132">
        <v>99.526942577679463</v>
      </c>
      <c r="C132">
        <v>501.22151904118562</v>
      </c>
      <c r="D132">
        <v>567.86428221050141</v>
      </c>
      <c r="E132">
        <v>541.56034247833838</v>
      </c>
      <c r="F132">
        <v>606.34352259318268</v>
      </c>
      <c r="G132">
        <v>474.33873327079033</v>
      </c>
      <c r="H132">
        <v>631.22441693350129</v>
      </c>
      <c r="I132">
        <v>240.93889755075119</v>
      </c>
    </row>
    <row r="133" spans="1:9" x14ac:dyDescent="0.35">
      <c r="A133" s="2">
        <v>45789</v>
      </c>
      <c r="B133">
        <v>100.20354070603319</v>
      </c>
      <c r="C133">
        <v>499.64891763033393</v>
      </c>
      <c r="D133">
        <v>580.10118352568463</v>
      </c>
      <c r="E133">
        <v>537.2764791287417</v>
      </c>
      <c r="F133">
        <v>610.79165211314262</v>
      </c>
      <c r="G133">
        <v>474.57746042419819</v>
      </c>
      <c r="H133">
        <v>634.55073194706347</v>
      </c>
      <c r="I133">
        <v>240.91518638069999</v>
      </c>
    </row>
    <row r="134" spans="1:9" x14ac:dyDescent="0.35">
      <c r="A134" s="2">
        <v>45790</v>
      </c>
      <c r="B134">
        <v>100.76682938517909</v>
      </c>
      <c r="C134">
        <v>508.36845352548079</v>
      </c>
      <c r="D134">
        <v>585.87789936345507</v>
      </c>
      <c r="E134">
        <v>539.25126353577105</v>
      </c>
      <c r="F134">
        <v>613.02959663831246</v>
      </c>
      <c r="G134">
        <v>466.73030948454061</v>
      </c>
      <c r="H134">
        <v>637.89730648800958</v>
      </c>
      <c r="I134">
        <v>240.9374604344772</v>
      </c>
    </row>
    <row r="135" spans="1:9" x14ac:dyDescent="0.35">
      <c r="A135" s="2">
        <v>45791</v>
      </c>
      <c r="B135">
        <v>100.4405194080816</v>
      </c>
      <c r="C135">
        <v>508.07648896023312</v>
      </c>
      <c r="D135">
        <v>585.64478555676237</v>
      </c>
      <c r="E135">
        <v>537.02703266048968</v>
      </c>
      <c r="F135">
        <v>610.58308683444659</v>
      </c>
      <c r="G135">
        <v>466.46076723012078</v>
      </c>
      <c r="H135">
        <v>641.62276622524894</v>
      </c>
      <c r="I135">
        <v>240.95246005262061</v>
      </c>
    </row>
    <row r="136" spans="1:9" x14ac:dyDescent="0.35">
      <c r="A136" s="2">
        <v>45792</v>
      </c>
      <c r="B136">
        <v>100.0384769833226</v>
      </c>
      <c r="C136">
        <v>501.82276388073251</v>
      </c>
      <c r="D136">
        <v>589.91756317836291</v>
      </c>
      <c r="E136">
        <v>538.56042509875715</v>
      </c>
      <c r="F136">
        <v>609.19118131861353</v>
      </c>
      <c r="G136">
        <v>460.92802612890591</v>
      </c>
      <c r="H136">
        <v>641.32400928518541</v>
      </c>
      <c r="I136">
        <v>240.96901798774189</v>
      </c>
    </row>
    <row r="137" spans="1:9" x14ac:dyDescent="0.35">
      <c r="A137" s="2">
        <v>45793</v>
      </c>
      <c r="B137">
        <v>98.55879132583172</v>
      </c>
      <c r="C137">
        <v>498.66774537489232</v>
      </c>
      <c r="D137">
        <v>582.45296957659525</v>
      </c>
      <c r="E137">
        <v>536.85615466905324</v>
      </c>
      <c r="F137">
        <v>595.96837356988146</v>
      </c>
      <c r="G137">
        <v>456.96275206758071</v>
      </c>
      <c r="H137">
        <v>650.00325944023098</v>
      </c>
      <c r="I137">
        <v>240.97877460917729</v>
      </c>
    </row>
    <row r="138" spans="1:9" x14ac:dyDescent="0.35">
      <c r="A138" s="2">
        <v>45794</v>
      </c>
      <c r="B138">
        <v>95.685249525683702</v>
      </c>
      <c r="C138">
        <v>507.35562317576989</v>
      </c>
      <c r="D138">
        <v>586.48237889754319</v>
      </c>
      <c r="E138">
        <v>531.25290287320706</v>
      </c>
      <c r="F138">
        <v>589.06819746682254</v>
      </c>
      <c r="G138">
        <v>457.3364857383641</v>
      </c>
      <c r="H138">
        <v>647.23581809662153</v>
      </c>
      <c r="I138">
        <v>240.97694401764241</v>
      </c>
    </row>
    <row r="139" spans="1:9" x14ac:dyDescent="0.35">
      <c r="A139" s="2">
        <v>45795</v>
      </c>
      <c r="B139">
        <v>96.55884307368629</v>
      </c>
      <c r="C139">
        <v>506.95565127065248</v>
      </c>
      <c r="D139">
        <v>583.50562943627881</v>
      </c>
      <c r="E139">
        <v>524.44990206058787</v>
      </c>
      <c r="F139">
        <v>585.97929049066988</v>
      </c>
      <c r="G139">
        <v>459.97850438823872</v>
      </c>
      <c r="H139">
        <v>652.81618201143533</v>
      </c>
      <c r="I139">
        <v>240.91937637757599</v>
      </c>
    </row>
    <row r="140" spans="1:9" x14ac:dyDescent="0.35">
      <c r="A140" s="2">
        <v>45796</v>
      </c>
      <c r="B140">
        <v>96.787429263910113</v>
      </c>
      <c r="C140">
        <v>504.01910478645829</v>
      </c>
      <c r="D140">
        <v>576.29077346046836</v>
      </c>
      <c r="E140">
        <v>527.56184056372786</v>
      </c>
      <c r="F140">
        <v>591.52323919056585</v>
      </c>
      <c r="G140">
        <v>460.2704464165667</v>
      </c>
      <c r="H140">
        <v>645.54770536477702</v>
      </c>
      <c r="I140">
        <v>240.96745841793751</v>
      </c>
    </row>
    <row r="141" spans="1:9" x14ac:dyDescent="0.35">
      <c r="A141" s="2">
        <v>45797</v>
      </c>
      <c r="B141">
        <v>95.86290923130295</v>
      </c>
      <c r="C141">
        <v>500.355949262119</v>
      </c>
      <c r="D141">
        <v>578.55874743329389</v>
      </c>
      <c r="E141">
        <v>536.8497021064029</v>
      </c>
      <c r="F141">
        <v>594.22308189754256</v>
      </c>
      <c r="G141">
        <v>448.98562045589739</v>
      </c>
      <c r="H141">
        <v>659.344400798832</v>
      </c>
      <c r="I141">
        <v>240.98226382491799</v>
      </c>
    </row>
    <row r="142" spans="1:9" x14ac:dyDescent="0.35">
      <c r="A142" s="2">
        <v>45798</v>
      </c>
      <c r="B142">
        <v>96.43426630342725</v>
      </c>
      <c r="C142">
        <v>497.69934138884969</v>
      </c>
      <c r="D142">
        <v>566.80098557417432</v>
      </c>
      <c r="E142">
        <v>530.53689696677679</v>
      </c>
      <c r="F142">
        <v>596.47836991484235</v>
      </c>
      <c r="G142">
        <v>454.1283437849022</v>
      </c>
      <c r="H142">
        <v>666.07431016875137</v>
      </c>
      <c r="I142">
        <v>241.01839006832051</v>
      </c>
    </row>
    <row r="143" spans="1:9" x14ac:dyDescent="0.35">
      <c r="A143" s="2">
        <v>45799</v>
      </c>
      <c r="B143">
        <v>95.88069185515927</v>
      </c>
      <c r="C143">
        <v>501.95061134829018</v>
      </c>
      <c r="D143">
        <v>562.48516286051824</v>
      </c>
      <c r="E143">
        <v>546.23482516068907</v>
      </c>
      <c r="F143">
        <v>586.00303509767002</v>
      </c>
      <c r="G143">
        <v>443.64590432806023</v>
      </c>
      <c r="H143">
        <v>662.94571219180546</v>
      </c>
      <c r="I143">
        <v>0</v>
      </c>
    </row>
    <row r="144" spans="1:9" x14ac:dyDescent="0.35">
      <c r="A144" s="2">
        <v>45800</v>
      </c>
      <c r="B144">
        <v>95.710092707582078</v>
      </c>
      <c r="C144">
        <v>507.42212830278288</v>
      </c>
      <c r="D144">
        <v>574.07457743357122</v>
      </c>
      <c r="E144">
        <v>558.22217773194666</v>
      </c>
      <c r="F144">
        <v>594.62832058048377</v>
      </c>
      <c r="G144">
        <v>441.97500898365519</v>
      </c>
      <c r="H144">
        <v>658.0636461002789</v>
      </c>
      <c r="I144">
        <v>240.96346330156879</v>
      </c>
    </row>
    <row r="145" spans="1:9" x14ac:dyDescent="0.35">
      <c r="A145" s="2">
        <v>45801</v>
      </c>
      <c r="B145">
        <v>94.154465362182734</v>
      </c>
      <c r="C145">
        <v>509.42407588339063</v>
      </c>
      <c r="D145">
        <v>577.05642060111575</v>
      </c>
      <c r="E145">
        <v>553.35906390338198</v>
      </c>
      <c r="F145">
        <v>606.72834365877577</v>
      </c>
      <c r="G145">
        <v>445.73336371248092</v>
      </c>
      <c r="H145">
        <v>658.0496098133907</v>
      </c>
      <c r="I145">
        <v>240.92466451734779</v>
      </c>
    </row>
    <row r="146" spans="1:9" x14ac:dyDescent="0.35">
      <c r="A146" s="2">
        <v>45802</v>
      </c>
      <c r="B146">
        <v>91.796386873747551</v>
      </c>
      <c r="C146">
        <v>503.56679721118422</v>
      </c>
      <c r="D146">
        <v>570.74695636456659</v>
      </c>
      <c r="E146">
        <v>553.66089230367947</v>
      </c>
      <c r="F146">
        <v>600.28155471133675</v>
      </c>
      <c r="G146">
        <v>450.2222124105607</v>
      </c>
      <c r="H146">
        <v>664.96925952121603</v>
      </c>
      <c r="I146">
        <v>0</v>
      </c>
    </row>
    <row r="147" spans="1:9" x14ac:dyDescent="0.35">
      <c r="A147" s="2">
        <v>45803</v>
      </c>
      <c r="B147">
        <v>91.694255962091773</v>
      </c>
      <c r="C147">
        <v>498.99738697676202</v>
      </c>
      <c r="D147">
        <v>573.75109656246229</v>
      </c>
      <c r="E147">
        <v>548.28843817061045</v>
      </c>
      <c r="F147">
        <v>605.51727890700499</v>
      </c>
      <c r="G147">
        <v>451.58272646567292</v>
      </c>
      <c r="H147">
        <v>661.03230055485255</v>
      </c>
      <c r="I147">
        <v>240.8869809371196</v>
      </c>
    </row>
    <row r="148" spans="1:9" x14ac:dyDescent="0.35">
      <c r="A148" s="2">
        <v>45804</v>
      </c>
      <c r="B148">
        <v>92.20471073333313</v>
      </c>
      <c r="C148">
        <v>504.44296454988239</v>
      </c>
      <c r="D148">
        <v>570.61825478627122</v>
      </c>
      <c r="E148">
        <v>548.73491858416367</v>
      </c>
      <c r="F148">
        <v>607.42608061492581</v>
      </c>
      <c r="G148">
        <v>455.39449837274282</v>
      </c>
      <c r="H148">
        <v>664.20634846942846</v>
      </c>
      <c r="I148">
        <v>240.8773857989577</v>
      </c>
    </row>
    <row r="149" spans="1:9" x14ac:dyDescent="0.35">
      <c r="A149" s="2">
        <v>45805</v>
      </c>
      <c r="B149">
        <v>92.460629010770319</v>
      </c>
      <c r="C149">
        <v>496.0341935934544</v>
      </c>
      <c r="D149">
        <v>566.16079466076064</v>
      </c>
      <c r="E149">
        <v>550.33426537150399</v>
      </c>
      <c r="F149">
        <v>614.2287559681921</v>
      </c>
      <c r="G149">
        <v>458.23309303861117</v>
      </c>
      <c r="H149">
        <v>666.82645846312312</v>
      </c>
      <c r="I149">
        <v>240.88424559054459</v>
      </c>
    </row>
    <row r="150" spans="1:9" x14ac:dyDescent="0.35">
      <c r="A150" s="2">
        <v>45806</v>
      </c>
      <c r="B150">
        <v>91.329648085560478</v>
      </c>
      <c r="C150">
        <v>502.18694414849909</v>
      </c>
      <c r="D150">
        <v>561.16756163688171</v>
      </c>
      <c r="E150">
        <v>555.51485457273805</v>
      </c>
      <c r="F150">
        <v>619.40301699315978</v>
      </c>
      <c r="G150">
        <v>462.77887099680868</v>
      </c>
      <c r="H150">
        <v>663.05759528240128</v>
      </c>
      <c r="I150">
        <v>240.86819932817329</v>
      </c>
    </row>
    <row r="151" spans="1:9" x14ac:dyDescent="0.35">
      <c r="A151" s="2">
        <v>45807</v>
      </c>
      <c r="B151">
        <v>92.15026820029901</v>
      </c>
      <c r="C151">
        <v>496.82304405054822</v>
      </c>
      <c r="D151">
        <v>553.8229716900031</v>
      </c>
      <c r="E151">
        <v>550.68819237607488</v>
      </c>
      <c r="F151">
        <v>620.35983370574115</v>
      </c>
      <c r="G151">
        <v>461.81992623777779</v>
      </c>
      <c r="H151">
        <v>660.21355107331431</v>
      </c>
      <c r="I151">
        <v>240.83780504114961</v>
      </c>
    </row>
    <row r="152" spans="1:9" x14ac:dyDescent="0.35">
      <c r="A152" s="2">
        <v>45808</v>
      </c>
      <c r="B152">
        <v>91.484218959502201</v>
      </c>
      <c r="C152">
        <v>486.90385301017011</v>
      </c>
      <c r="D152">
        <v>558.53448583017439</v>
      </c>
      <c r="E152">
        <v>549.03730071950235</v>
      </c>
      <c r="F152">
        <v>621.47033498072994</v>
      </c>
      <c r="G152">
        <v>461.64079993765989</v>
      </c>
      <c r="H152">
        <v>663.74790539571336</v>
      </c>
      <c r="I152">
        <v>240.8535956474465</v>
      </c>
    </row>
    <row r="153" spans="1:9" x14ac:dyDescent="0.35">
      <c r="A153" s="2">
        <v>45809</v>
      </c>
      <c r="B153">
        <v>93.17609574997023</v>
      </c>
      <c r="C153">
        <v>483.02213094875839</v>
      </c>
      <c r="D153">
        <v>552.34205296058963</v>
      </c>
      <c r="E153">
        <v>554.25480051429452</v>
      </c>
      <c r="F153">
        <v>613.77253886401422</v>
      </c>
      <c r="G153">
        <v>459.35909546375478</v>
      </c>
      <c r="H153">
        <v>668.68419503790108</v>
      </c>
      <c r="I153">
        <v>240.8974075265574</v>
      </c>
    </row>
    <row r="154" spans="1:9" x14ac:dyDescent="0.35">
      <c r="A154" s="2">
        <v>45810</v>
      </c>
      <c r="B154">
        <v>93.958311488721264</v>
      </c>
      <c r="C154">
        <v>492.7703485443605</v>
      </c>
      <c r="D154">
        <v>563.00338199172302</v>
      </c>
      <c r="E154">
        <v>557.74502061358953</v>
      </c>
      <c r="F154">
        <v>607.22962591657608</v>
      </c>
      <c r="G154">
        <v>461.92150125326663</v>
      </c>
      <c r="H154">
        <v>667.89374522561104</v>
      </c>
      <c r="I154">
        <v>240.89608774013081</v>
      </c>
    </row>
    <row r="155" spans="1:9" x14ac:dyDescent="0.35">
      <c r="A155" s="2">
        <v>45811</v>
      </c>
      <c r="B155">
        <v>94.87714580692392</v>
      </c>
      <c r="C155">
        <v>489.37425696023729</v>
      </c>
      <c r="D155">
        <v>566.23079615278311</v>
      </c>
      <c r="E155">
        <v>0</v>
      </c>
      <c r="F155">
        <v>607.24152654987506</v>
      </c>
      <c r="G155">
        <v>471.41867837968931</v>
      </c>
      <c r="H155">
        <v>653.78750799126806</v>
      </c>
      <c r="I155">
        <v>240.9100439629762</v>
      </c>
    </row>
    <row r="156" spans="1:9" x14ac:dyDescent="0.35">
      <c r="A156" s="2">
        <v>45812</v>
      </c>
      <c r="B156">
        <v>0</v>
      </c>
      <c r="C156">
        <v>493.38129503145791</v>
      </c>
      <c r="D156">
        <v>560.68075825758558</v>
      </c>
      <c r="E156">
        <v>561.34637519139199</v>
      </c>
      <c r="F156">
        <v>607.22765194312103</v>
      </c>
      <c r="G156">
        <v>470.26718438612028</v>
      </c>
      <c r="H156">
        <v>661.13552092644454</v>
      </c>
      <c r="I156">
        <v>240.90362322250559</v>
      </c>
    </row>
    <row r="157" spans="1:9" x14ac:dyDescent="0.35">
      <c r="A157" s="2">
        <v>45813</v>
      </c>
      <c r="B157">
        <v>93.772239011314724</v>
      </c>
      <c r="C157">
        <v>492.65833024297899</v>
      </c>
      <c r="D157">
        <v>554.62696123245553</v>
      </c>
      <c r="E157">
        <v>558.03790960247375</v>
      </c>
      <c r="F157">
        <v>609.64488108228738</v>
      </c>
      <c r="G157">
        <v>475.64231673320143</v>
      </c>
      <c r="H157">
        <v>650.23269870894842</v>
      </c>
      <c r="I157">
        <v>240.92069475976149</v>
      </c>
    </row>
    <row r="158" spans="1:9" x14ac:dyDescent="0.35">
      <c r="A158" s="2">
        <v>45814</v>
      </c>
      <c r="B158">
        <v>94.358376032109476</v>
      </c>
      <c r="C158">
        <v>501.85774542371388</v>
      </c>
      <c r="D158">
        <v>559.47137627417612</v>
      </c>
      <c r="E158">
        <v>553.07898831203772</v>
      </c>
      <c r="F158">
        <v>611.78490294891503</v>
      </c>
      <c r="G158">
        <v>475.70809864732092</v>
      </c>
      <c r="H158">
        <v>652.32641820748313</v>
      </c>
      <c r="I158">
        <v>240.93649551264249</v>
      </c>
    </row>
    <row r="159" spans="1:9" x14ac:dyDescent="0.35">
      <c r="A159" s="2">
        <v>45815</v>
      </c>
      <c r="B159">
        <v>94.961502923083501</v>
      </c>
      <c r="C159">
        <v>0</v>
      </c>
      <c r="D159">
        <v>556.45453539772234</v>
      </c>
      <c r="E159">
        <v>558.85556305707428</v>
      </c>
      <c r="F159">
        <v>613.8384643607759</v>
      </c>
      <c r="G159">
        <v>0</v>
      </c>
      <c r="H159">
        <v>0</v>
      </c>
      <c r="I159">
        <v>240.9185575136373</v>
      </c>
    </row>
    <row r="160" spans="1:9" x14ac:dyDescent="0.35">
      <c r="A160" s="2">
        <v>45816</v>
      </c>
      <c r="B160">
        <v>95.992048727196163</v>
      </c>
      <c r="C160">
        <v>499.74512511897427</v>
      </c>
      <c r="D160">
        <v>554.12708011121617</v>
      </c>
      <c r="E160">
        <v>561.74941145054993</v>
      </c>
      <c r="F160">
        <v>613.89978590711553</v>
      </c>
      <c r="G160">
        <v>473.72859835208862</v>
      </c>
      <c r="H160">
        <v>669.2464673054817</v>
      </c>
      <c r="I160">
        <v>240.89738814380351</v>
      </c>
    </row>
    <row r="161" spans="1:9" x14ac:dyDescent="0.35">
      <c r="A161" s="2">
        <v>45817</v>
      </c>
      <c r="B161">
        <v>96.11635238047991</v>
      </c>
      <c r="C161">
        <v>500.88181167252469</v>
      </c>
      <c r="D161">
        <v>551.20732528106862</v>
      </c>
      <c r="E161">
        <v>564.20337205210444</v>
      </c>
      <c r="F161">
        <v>610.73882087455536</v>
      </c>
      <c r="G161">
        <v>470.57364309689672</v>
      </c>
      <c r="H161">
        <v>658.78615201425123</v>
      </c>
      <c r="I161">
        <v>240.86916930838041</v>
      </c>
    </row>
    <row r="162" spans="1:9" x14ac:dyDescent="0.35">
      <c r="A162" s="2">
        <v>45818</v>
      </c>
      <c r="B162">
        <v>95.743488127816889</v>
      </c>
      <c r="C162">
        <v>499.92403935153192</v>
      </c>
      <c r="D162">
        <v>551.17052415406727</v>
      </c>
      <c r="E162">
        <v>563.68890776701676</v>
      </c>
      <c r="F162">
        <v>613.03518844978146</v>
      </c>
      <c r="G162">
        <v>468.81232307781602</v>
      </c>
      <c r="H162">
        <v>666.68497202348578</v>
      </c>
      <c r="I162">
        <v>240.87543102464639</v>
      </c>
    </row>
    <row r="163" spans="1:9" x14ac:dyDescent="0.35">
      <c r="A163" s="2">
        <v>45819</v>
      </c>
      <c r="B163">
        <v>95.630285025504705</v>
      </c>
      <c r="C163">
        <v>504.44521084450759</v>
      </c>
      <c r="D163">
        <v>552.06458541981351</v>
      </c>
      <c r="E163">
        <v>0</v>
      </c>
      <c r="F163">
        <v>0</v>
      </c>
      <c r="G163">
        <v>462.13831193364291</v>
      </c>
      <c r="H163">
        <v>660.1597107077996</v>
      </c>
      <c r="I163">
        <v>240.84590016488241</v>
      </c>
    </row>
    <row r="164" spans="1:9" x14ac:dyDescent="0.35">
      <c r="A164" s="2">
        <v>45820</v>
      </c>
      <c r="B164">
        <v>96.086858642881722</v>
      </c>
      <c r="C164">
        <v>501.1697018097218</v>
      </c>
      <c r="D164">
        <v>547.00423454597944</v>
      </c>
      <c r="E164">
        <v>568.04421266529346</v>
      </c>
      <c r="F164">
        <v>608.84868327878644</v>
      </c>
      <c r="G164">
        <v>460.18548865420678</v>
      </c>
      <c r="H164">
        <v>659.68333762364955</v>
      </c>
      <c r="I164">
        <v>240.81836684318131</v>
      </c>
    </row>
    <row r="165" spans="1:9" x14ac:dyDescent="0.35">
      <c r="A165" s="2">
        <v>45821</v>
      </c>
      <c r="B165">
        <v>97.477970005215255</v>
      </c>
      <c r="C165">
        <v>504.11510208008178</v>
      </c>
      <c r="D165">
        <v>553.99146289616328</v>
      </c>
      <c r="E165">
        <v>577.47370668891256</v>
      </c>
      <c r="F165">
        <v>611.07399773324096</v>
      </c>
      <c r="G165">
        <v>462.12579849609961</v>
      </c>
      <c r="H165">
        <v>663.31247205384261</v>
      </c>
      <c r="I165">
        <v>240.84559861850599</v>
      </c>
    </row>
    <row r="166" spans="1:9" x14ac:dyDescent="0.35">
      <c r="A166" s="2">
        <v>45822</v>
      </c>
      <c r="B166">
        <v>97.909139676492032</v>
      </c>
      <c r="C166">
        <v>503.62934601116592</v>
      </c>
      <c r="D166">
        <v>552.21467242194024</v>
      </c>
      <c r="E166">
        <v>573.50319939404631</v>
      </c>
      <c r="F166">
        <v>622.02117242102963</v>
      </c>
      <c r="G166">
        <v>460.56119139651292</v>
      </c>
      <c r="H166">
        <v>664.34327217048167</v>
      </c>
      <c r="I166">
        <v>240.8439243208569</v>
      </c>
    </row>
    <row r="167" spans="1:9" x14ac:dyDescent="0.35">
      <c r="A167" s="2">
        <v>45823</v>
      </c>
      <c r="B167">
        <v>97.344532401543404</v>
      </c>
      <c r="C167">
        <v>514.13326361538964</v>
      </c>
      <c r="D167">
        <v>551.19505263861208</v>
      </c>
      <c r="E167">
        <v>577.0577628130111</v>
      </c>
      <c r="F167">
        <v>0</v>
      </c>
      <c r="G167">
        <v>461.76190298815033</v>
      </c>
      <c r="H167">
        <v>667.62660661147572</v>
      </c>
      <c r="I167">
        <v>240.85569802009701</v>
      </c>
    </row>
    <row r="168" spans="1:9" x14ac:dyDescent="0.35">
      <c r="A168" s="2">
        <v>45824</v>
      </c>
      <c r="B168">
        <v>97.55742546008851</v>
      </c>
      <c r="C168">
        <v>509.8800500780527</v>
      </c>
      <c r="D168">
        <v>552.06818829286374</v>
      </c>
      <c r="E168">
        <v>579.42736802908041</v>
      </c>
      <c r="F168">
        <v>633.92948930849491</v>
      </c>
      <c r="G168">
        <v>470.90334463316901</v>
      </c>
      <c r="H168">
        <v>663.26213900674907</v>
      </c>
      <c r="I168">
        <v>240.8718503842957</v>
      </c>
    </row>
    <row r="169" spans="1:9" x14ac:dyDescent="0.35">
      <c r="A169" s="2">
        <v>45825</v>
      </c>
      <c r="B169">
        <v>96.410054468989628</v>
      </c>
      <c r="C169">
        <v>507.73342635847843</v>
      </c>
      <c r="D169">
        <v>560.48051229817008</v>
      </c>
      <c r="E169">
        <v>581.58120270808217</v>
      </c>
      <c r="F169">
        <v>645.22966428470738</v>
      </c>
      <c r="G169">
        <v>476.06629630197421</v>
      </c>
      <c r="H169">
        <v>668.9988535021572</v>
      </c>
      <c r="I169">
        <v>240.83527516333169</v>
      </c>
    </row>
    <row r="170" spans="1:9" x14ac:dyDescent="0.35">
      <c r="A170" s="2">
        <v>45826</v>
      </c>
      <c r="B170">
        <v>96.273299858796619</v>
      </c>
      <c r="C170">
        <v>505.63919933203459</v>
      </c>
      <c r="D170">
        <v>0</v>
      </c>
      <c r="E170">
        <v>580.66808107840745</v>
      </c>
      <c r="F170">
        <v>641.50215976251923</v>
      </c>
      <c r="G170">
        <v>478.83495440397058</v>
      </c>
      <c r="H170">
        <v>678.50748256150564</v>
      </c>
      <c r="I170">
        <v>240.88014262535449</v>
      </c>
    </row>
    <row r="171" spans="1:9" x14ac:dyDescent="0.35">
      <c r="A171" s="2">
        <v>45827</v>
      </c>
      <c r="B171">
        <v>96.99397002154501</v>
      </c>
      <c r="C171">
        <v>511.30867476915012</v>
      </c>
      <c r="D171">
        <v>546.10610614206144</v>
      </c>
      <c r="E171">
        <v>578.41922376031903</v>
      </c>
      <c r="F171">
        <v>639.68021451065863</v>
      </c>
      <c r="G171">
        <v>0</v>
      </c>
      <c r="H171">
        <v>672.05316652601402</v>
      </c>
      <c r="I171">
        <v>240.93062348618139</v>
      </c>
    </row>
    <row r="172" spans="1:9" x14ac:dyDescent="0.35">
      <c r="A172" s="2">
        <v>45828</v>
      </c>
      <c r="B172">
        <v>96.959157270621972</v>
      </c>
      <c r="C172">
        <v>514.8003326467782</v>
      </c>
      <c r="D172">
        <v>543.35379332898844</v>
      </c>
      <c r="E172">
        <v>578.82747035182842</v>
      </c>
      <c r="F172">
        <v>635.13951452195533</v>
      </c>
      <c r="G172">
        <v>468.24215003722537</v>
      </c>
      <c r="H172">
        <v>673.6995593132641</v>
      </c>
      <c r="I172">
        <v>240.96512567227239</v>
      </c>
    </row>
    <row r="173" spans="1:9" x14ac:dyDescent="0.35">
      <c r="A173" s="2">
        <v>45829</v>
      </c>
      <c r="B173">
        <v>97.820535175665853</v>
      </c>
      <c r="C173">
        <v>510.59423440525308</v>
      </c>
      <c r="D173">
        <v>549.37957493424358</v>
      </c>
      <c r="E173">
        <v>577.58970361076558</v>
      </c>
      <c r="F173">
        <v>629.64725226354074</v>
      </c>
      <c r="G173">
        <v>475.41770499903521</v>
      </c>
      <c r="H173">
        <v>679.60783772802517</v>
      </c>
      <c r="I173">
        <v>240.97191042651451</v>
      </c>
    </row>
    <row r="174" spans="1:9" x14ac:dyDescent="0.35">
      <c r="A174" s="2">
        <v>45830</v>
      </c>
      <c r="B174">
        <v>98.479564435581494</v>
      </c>
      <c r="C174">
        <v>520.99563216319734</v>
      </c>
      <c r="D174">
        <v>543.35797764797178</v>
      </c>
      <c r="E174">
        <v>587.09539179182366</v>
      </c>
      <c r="F174">
        <v>637.23463089346626</v>
      </c>
      <c r="G174">
        <v>476.75179217110087</v>
      </c>
      <c r="H174">
        <v>680.58719258242274</v>
      </c>
      <c r="I174">
        <v>241.0034259225788</v>
      </c>
    </row>
    <row r="175" spans="1:9" x14ac:dyDescent="0.35">
      <c r="A175" s="2">
        <v>45831</v>
      </c>
      <c r="B175">
        <v>97.692434944358084</v>
      </c>
      <c r="C175">
        <v>515.83853423134201</v>
      </c>
      <c r="D175">
        <v>544.36878718637115</v>
      </c>
      <c r="E175">
        <v>583.56792719801626</v>
      </c>
      <c r="F175">
        <v>641.08762318299432</v>
      </c>
      <c r="G175">
        <v>0</v>
      </c>
      <c r="H175">
        <v>668.26621958603664</v>
      </c>
      <c r="I175">
        <v>240.97826739534881</v>
      </c>
    </row>
    <row r="176" spans="1:9" x14ac:dyDescent="0.35">
      <c r="A176" s="2">
        <v>45832</v>
      </c>
      <c r="B176">
        <v>97.040539459672146</v>
      </c>
      <c r="C176">
        <v>518.41795789137609</v>
      </c>
      <c r="D176">
        <v>550.68090594588762</v>
      </c>
      <c r="E176">
        <v>585.17835838442522</v>
      </c>
      <c r="F176">
        <v>649.07566229862789</v>
      </c>
      <c r="G176">
        <v>479.58482277100921</v>
      </c>
      <c r="H176">
        <v>675.83673472415478</v>
      </c>
      <c r="I176">
        <v>240.98865884974001</v>
      </c>
    </row>
    <row r="177" spans="1:9" x14ac:dyDescent="0.35">
      <c r="A177" s="2">
        <v>45833</v>
      </c>
      <c r="B177">
        <v>95.501711795586829</v>
      </c>
      <c r="C177">
        <v>516.37153764279435</v>
      </c>
      <c r="D177">
        <v>0</v>
      </c>
      <c r="E177">
        <v>589.51037414541315</v>
      </c>
      <c r="F177">
        <v>654.19966153353107</v>
      </c>
      <c r="G177">
        <v>479.94794856006632</v>
      </c>
      <c r="H177">
        <v>674.62466438256502</v>
      </c>
      <c r="I177">
        <v>240.9523585152242</v>
      </c>
    </row>
    <row r="178" spans="1:9" x14ac:dyDescent="0.35">
      <c r="A178" s="2">
        <v>45834</v>
      </c>
      <c r="B178">
        <v>95.383420623147757</v>
      </c>
      <c r="C178">
        <v>514.16209365867053</v>
      </c>
      <c r="D178">
        <v>552.15290189412087</v>
      </c>
      <c r="E178">
        <v>589.86446658071725</v>
      </c>
      <c r="F178">
        <v>648.20799710694837</v>
      </c>
      <c r="G178">
        <v>476.02550281961612</v>
      </c>
      <c r="H178">
        <v>674.33784199794445</v>
      </c>
      <c r="I178">
        <v>240.95350727178149</v>
      </c>
    </row>
    <row r="179" spans="1:9" x14ac:dyDescent="0.35">
      <c r="A179" s="2">
        <v>45835</v>
      </c>
      <c r="B179">
        <v>94.780812558903833</v>
      </c>
      <c r="C179">
        <v>512.39282579400572</v>
      </c>
      <c r="D179">
        <v>548.62137905140958</v>
      </c>
      <c r="E179">
        <v>589.19892813939077</v>
      </c>
      <c r="F179">
        <v>644.9337125737278</v>
      </c>
      <c r="G179">
        <v>472.90120597165088</v>
      </c>
      <c r="H179">
        <v>665.39201203236007</v>
      </c>
      <c r="I179">
        <v>240.93664215437221</v>
      </c>
    </row>
    <row r="180" spans="1:9" x14ac:dyDescent="0.35">
      <c r="A180" s="2">
        <v>45836</v>
      </c>
      <c r="B180">
        <v>94.08479106392322</v>
      </c>
      <c r="C180">
        <v>511.80322702719099</v>
      </c>
      <c r="D180">
        <v>551.96298106587233</v>
      </c>
      <c r="E180">
        <v>594.41604491368946</v>
      </c>
      <c r="F180">
        <v>655.0680055778995</v>
      </c>
      <c r="G180">
        <v>470.57521365263818</v>
      </c>
      <c r="H180">
        <v>663.66922129180682</v>
      </c>
      <c r="I180">
        <v>240.93252619211879</v>
      </c>
    </row>
    <row r="181" spans="1:9" x14ac:dyDescent="0.35">
      <c r="A181" s="2">
        <v>45837</v>
      </c>
      <c r="B181">
        <v>92.785897237867488</v>
      </c>
      <c r="C181">
        <v>512.79615758345119</v>
      </c>
      <c r="D181">
        <v>544.65156661465096</v>
      </c>
      <c r="E181">
        <v>606.05485438102244</v>
      </c>
      <c r="F181">
        <v>662.1753844297491</v>
      </c>
      <c r="G181">
        <v>470.97906905051059</v>
      </c>
      <c r="H181">
        <v>665.7509167766616</v>
      </c>
      <c r="I181">
        <v>240.9465583205936</v>
      </c>
    </row>
    <row r="182" spans="1:9" x14ac:dyDescent="0.35">
      <c r="A182" s="2">
        <v>45838</v>
      </c>
      <c r="B182">
        <v>93.904639800522091</v>
      </c>
      <c r="C182">
        <v>516.27606109365195</v>
      </c>
      <c r="D182">
        <v>546.74733766085126</v>
      </c>
      <c r="E182">
        <v>613.21536621095061</v>
      </c>
      <c r="F182">
        <v>658.78279737012963</v>
      </c>
      <c r="G182">
        <v>471.13958752682652</v>
      </c>
      <c r="H182">
        <v>662.30227571223861</v>
      </c>
      <c r="I182">
        <v>240.9261646555882</v>
      </c>
    </row>
    <row r="183" spans="1:9" x14ac:dyDescent="0.35">
      <c r="A183" s="2">
        <v>45698</v>
      </c>
      <c r="B183">
        <v>107.75021836736821</v>
      </c>
      <c r="C183">
        <v>479.04309868781547</v>
      </c>
      <c r="D183">
        <v>685.16775299921176</v>
      </c>
      <c r="E183">
        <v>498.41686830261477</v>
      </c>
      <c r="F183">
        <v>538.78285095988485</v>
      </c>
      <c r="G183">
        <v>521.77679729605973</v>
      </c>
      <c r="H183">
        <v>564.92662687194286</v>
      </c>
      <c r="I183">
        <v>241.2082833924232</v>
      </c>
    </row>
    <row r="184" spans="1:9" x14ac:dyDescent="0.35">
      <c r="A184" s="2">
        <v>45837</v>
      </c>
      <c r="B184">
        <v>92.785897237867488</v>
      </c>
      <c r="C184">
        <v>512.79615758345119</v>
      </c>
      <c r="D184">
        <v>544.65156661465096</v>
      </c>
      <c r="E184">
        <v>606.05485438102244</v>
      </c>
      <c r="F184">
        <v>662.1753844297491</v>
      </c>
      <c r="G184">
        <v>470.97906905051059</v>
      </c>
      <c r="H184">
        <v>665.7509167766616</v>
      </c>
      <c r="I184">
        <v>240.9465583205936</v>
      </c>
    </row>
    <row r="185" spans="1:9" x14ac:dyDescent="0.35">
      <c r="A185" s="2">
        <v>45663</v>
      </c>
      <c r="B185">
        <v>104.38825330766841</v>
      </c>
      <c r="C185">
        <v>427.32923879924022</v>
      </c>
      <c r="D185">
        <v>704.11900412025875</v>
      </c>
      <c r="E185">
        <v>464.15552082483288</v>
      </c>
      <c r="F185">
        <v>525.44145741402338</v>
      </c>
      <c r="G185">
        <v>547.2865160242053</v>
      </c>
      <c r="H185">
        <v>565.99758603857344</v>
      </c>
      <c r="I185">
        <v>241.11466731411539</v>
      </c>
    </row>
    <row r="186" spans="1:9" x14ac:dyDescent="0.35">
      <c r="A186" s="2">
        <v>45789</v>
      </c>
      <c r="B186">
        <v>100.20354070603319</v>
      </c>
      <c r="C186">
        <v>499.64891763033393</v>
      </c>
      <c r="D186">
        <v>580.10118352568463</v>
      </c>
      <c r="E186">
        <v>537.2764791287417</v>
      </c>
      <c r="F186">
        <v>610.79165211314262</v>
      </c>
      <c r="G186">
        <v>474.57746042419819</v>
      </c>
      <c r="H186">
        <v>634.55073194706347</v>
      </c>
      <c r="I186">
        <v>240.91518638069999</v>
      </c>
    </row>
    <row r="187" spans="1:9" x14ac:dyDescent="0.35">
      <c r="A187" s="2">
        <v>45733</v>
      </c>
      <c r="B187">
        <v>106.9730712670797</v>
      </c>
      <c r="C187">
        <v>459.38512705084253</v>
      </c>
      <c r="D187">
        <v>679.9418040786702</v>
      </c>
      <c r="E187">
        <v>509.63519790848562</v>
      </c>
      <c r="F187">
        <v>561.4284334321386</v>
      </c>
      <c r="G187">
        <v>542.54180897157937</v>
      </c>
      <c r="H187">
        <v>615.92321809787768</v>
      </c>
      <c r="I187">
        <v>241.2124464249496</v>
      </c>
    </row>
    <row r="188" spans="1:9" x14ac:dyDescent="0.35">
      <c r="A188" s="2">
        <v>45731</v>
      </c>
      <c r="B188">
        <v>107.28549820595229</v>
      </c>
      <c r="C188">
        <v>468.23095911844888</v>
      </c>
      <c r="D188">
        <v>677.65149313573954</v>
      </c>
      <c r="E188">
        <v>502.91895825858631</v>
      </c>
      <c r="F188">
        <v>556.38917513297429</v>
      </c>
      <c r="G188">
        <v>540.86446123311373</v>
      </c>
      <c r="H188">
        <v>613.55602600903012</v>
      </c>
      <c r="I188">
        <v>241.1750387809964</v>
      </c>
    </row>
    <row r="189" spans="1:9" x14ac:dyDescent="0.35">
      <c r="A189" s="2">
        <v>45750</v>
      </c>
      <c r="B189">
        <v>102.9435817188097</v>
      </c>
      <c r="C189">
        <v>463.84271101937247</v>
      </c>
      <c r="D189">
        <v>633.90271759939253</v>
      </c>
      <c r="E189">
        <v>500.1754101700817</v>
      </c>
      <c r="F189">
        <v>586.61135082080943</v>
      </c>
      <c r="G189">
        <v>550.84640421851645</v>
      </c>
      <c r="H189">
        <v>627.51138414999548</v>
      </c>
      <c r="I189">
        <v>241.19085019320889</v>
      </c>
    </row>
    <row r="190" spans="1:9" x14ac:dyDescent="0.35">
      <c r="A190" s="2">
        <v>45745</v>
      </c>
      <c r="B190">
        <v>102.97140389058541</v>
      </c>
      <c r="C190">
        <v>458.57234496610982</v>
      </c>
      <c r="D190">
        <v>642.13867580094484</v>
      </c>
      <c r="E190">
        <v>496.93427142550229</v>
      </c>
      <c r="F190">
        <v>576.04233879265234</v>
      </c>
      <c r="G190">
        <v>551.81120937621859</v>
      </c>
      <c r="H190">
        <v>641.52652451075119</v>
      </c>
      <c r="I190">
        <v>241.16628717569989</v>
      </c>
    </row>
    <row r="191" spans="1:9" x14ac:dyDescent="0.35">
      <c r="A191" s="2">
        <v>45798</v>
      </c>
      <c r="B191">
        <v>96.43426630342725</v>
      </c>
      <c r="C191">
        <v>497.69934138884969</v>
      </c>
      <c r="D191">
        <v>566.80098557417432</v>
      </c>
      <c r="E191">
        <v>530.53689696677679</v>
      </c>
      <c r="F191">
        <v>596.47836991484235</v>
      </c>
      <c r="G191">
        <v>454.1283437849022</v>
      </c>
      <c r="H191">
        <v>666.07431016875137</v>
      </c>
      <c r="I191">
        <v>241.01839006832051</v>
      </c>
    </row>
    <row r="192" spans="1:9" x14ac:dyDescent="0.35">
      <c r="A192" s="2">
        <v>45722</v>
      </c>
      <c r="B192">
        <v>106.5305726582263</v>
      </c>
      <c r="C192">
        <v>483.99733794050132</v>
      </c>
      <c r="D192">
        <v>666.96391327080914</v>
      </c>
      <c r="E192">
        <v>510.134393670127</v>
      </c>
      <c r="F192">
        <v>545.20022217857013</v>
      </c>
      <c r="G192">
        <v>525.48004688253047</v>
      </c>
      <c r="H192">
        <v>597.84563705517076</v>
      </c>
      <c r="I192">
        <v>241.18453300674801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E6075-4AEF-4767-8704-90DA1702D589}">
  <dimension ref="A1:I178"/>
  <sheetViews>
    <sheetView topLeftCell="A156" workbookViewId="0">
      <selection activeCell="A168" sqref="A168"/>
    </sheetView>
  </sheetViews>
  <sheetFormatPr defaultRowHeight="14.5" x14ac:dyDescent="0.35"/>
  <cols>
    <col min="1" max="1" width="17.81640625" bestFit="1" customWidth="1"/>
    <col min="2" max="2" width="7.81640625" customWidth="1"/>
    <col min="3" max="3" width="9.90625" customWidth="1"/>
    <col min="4" max="4" width="9.7265625" customWidth="1"/>
    <col min="5" max="5" width="12.54296875" customWidth="1"/>
    <col min="6" max="6" width="10.81640625" customWidth="1"/>
    <col min="7" max="7" width="12.36328125" customWidth="1"/>
    <col min="8" max="9" width="11" customWidth="1"/>
    <col min="11" max="11" width="6" customWidth="1"/>
    <col min="12" max="12" width="13.7265625" customWidth="1"/>
    <col min="21" max="21" width="10.81640625" bestFit="1" customWidth="1"/>
  </cols>
  <sheetData>
    <row r="1" spans="1:9" x14ac:dyDescent="0.35">
      <c r="A1" s="5" t="s">
        <v>0</v>
      </c>
      <c r="B1" s="5" t="s">
        <v>1</v>
      </c>
      <c r="C1" s="5" t="s">
        <v>2</v>
      </c>
      <c r="D1" s="5" t="s">
        <v>3</v>
      </c>
      <c r="E1" s="5" t="s">
        <v>4</v>
      </c>
      <c r="F1" s="5" t="s">
        <v>5</v>
      </c>
      <c r="G1" s="5" t="s">
        <v>6</v>
      </c>
      <c r="H1" s="5" t="s">
        <v>7</v>
      </c>
      <c r="I1" s="5" t="s">
        <v>8</v>
      </c>
    </row>
    <row r="2" spans="1:9" x14ac:dyDescent="0.35">
      <c r="A2" s="6">
        <v>45658</v>
      </c>
      <c r="B2" s="8">
        <v>110</v>
      </c>
      <c r="C2" s="8">
        <v>409</v>
      </c>
      <c r="D2" s="8">
        <v>698</v>
      </c>
      <c r="E2" s="8">
        <v>469</v>
      </c>
      <c r="F2" s="8">
        <v>513</v>
      </c>
      <c r="G2" s="8">
        <v>538</v>
      </c>
      <c r="H2" s="8">
        <v>557</v>
      </c>
      <c r="I2" s="9">
        <v>241</v>
      </c>
    </row>
    <row r="3" spans="1:9" x14ac:dyDescent="0.35">
      <c r="A3" s="7">
        <v>45659</v>
      </c>
      <c r="B3" s="10">
        <f>IF(Raw_Data_Assets!B3=0,AVERAGE(Raw_Data_Assets!B2:B4),Raw_Data_Assets!B3)</f>
        <v>107.45737046382879</v>
      </c>
      <c r="C3" s="10">
        <f>IF(Raw_Data_Assets!C3=0,AVERAGE(Raw_Data_Assets!C2:C4),Raw_Data_Assets!C3)</f>
        <v>416.02017697211153</v>
      </c>
      <c r="D3" s="10">
        <f>IF(Raw_Data_Assets!D3=0,AVERAGE(Raw_Data_Assets!D2:D4),Raw_Data_Assets!D3)</f>
        <v>703.7577569373783</v>
      </c>
      <c r="E3" s="10">
        <f>IF(Raw_Data_Assets!E3=0,AVERAGE(Raw_Data_Assets!E2:E4),Raw_Data_Assets!E3)</f>
        <v>468.97278354530891</v>
      </c>
      <c r="F3" s="10">
        <f>IF(Raw_Data_Assets!F3=0,AVERAGE(Raw_Data_Assets!F2:F4),Raw_Data_Assets!F3)</f>
        <v>511.57637094134031</v>
      </c>
      <c r="G3" s="10">
        <f>IF(Raw_Data_Assets!G3=0,AVERAGE(Raw_Data_Assets!G2:G4),Raw_Data_Assets!G3)</f>
        <v>545.67499704497664</v>
      </c>
      <c r="H3" s="10">
        <f>IF(Raw_Data_Assets!H3=0,AVERAGE(Raw_Data_Assets!H2:H4),Raw_Data_Assets!H3)</f>
        <v>558.67377245763316</v>
      </c>
      <c r="I3" s="10">
        <f>IF(Raw_Data_Assets!I3=0,AVERAGE(Raw_Data_Assets!I2:I4),Raw_Data_Assets!I3)</f>
        <v>241.00377270816591</v>
      </c>
    </row>
    <row r="4" spans="1:9" x14ac:dyDescent="0.35">
      <c r="A4" s="6">
        <v>45660</v>
      </c>
      <c r="B4" s="10">
        <f>IF(Raw_Data_Assets!B4=0,AVERAGE(Raw_Data_Assets!B3:B5),Raw_Data_Assets!B4)</f>
        <v>106.9755816305053</v>
      </c>
      <c r="C4" s="10">
        <f>IF(Raw_Data_Assets!C4=0,AVERAGE(Raw_Data_Assets!C3:C5),Raw_Data_Assets!C4)</f>
        <v>423.29184388575862</v>
      </c>
      <c r="D4" s="10">
        <f>IF(Raw_Data_Assets!D4=0,AVERAGE(Raw_Data_Assets!D3:D5),Raw_Data_Assets!D4)</f>
        <v>700.10438041296277</v>
      </c>
      <c r="E4" s="10">
        <f>IF(Raw_Data_Assets!E4=0,AVERAGE(Raw_Data_Assets!E3:E5),Raw_Data_Assets!E4)</f>
        <v>469.72377533832969</v>
      </c>
      <c r="F4" s="10">
        <f>IF(Raw_Data_Assets!F4=0,AVERAGE(Raw_Data_Assets!F3:F5),Raw_Data_Assets!F4)</f>
        <v>339.44615927107401</v>
      </c>
      <c r="G4" s="10">
        <f>IF(Raw_Data_Assets!G4=0,AVERAGE(Raw_Data_Assets!G3:G5),Raw_Data_Assets!G4)</f>
        <v>543.64400203583887</v>
      </c>
      <c r="H4" s="10">
        <f>IF(Raw_Data_Assets!H4=0,AVERAGE(Raw_Data_Assets!H3:H5),Raw_Data_Assets!H4)</f>
        <v>558.35180128869172</v>
      </c>
      <c r="I4" s="10">
        <f>IF(Raw_Data_Assets!I4=0,AVERAGE(Raw_Data_Assets!I3:I5),Raw_Data_Assets!I4)</f>
        <v>241.02041983528031</v>
      </c>
    </row>
    <row r="5" spans="1:9" x14ac:dyDescent="0.35">
      <c r="A5" s="7">
        <v>45661</v>
      </c>
      <c r="B5" s="10">
        <f>IF(Raw_Data_Assets!B5=0,AVERAGE(Raw_Data_Assets!B4:B6),Raw_Data_Assets!B5)</f>
        <v>105.8666817306114</v>
      </c>
      <c r="C5" s="10">
        <f>IF(Raw_Data_Assets!C5=0,AVERAGE(Raw_Data_Assets!C4:C6),Raw_Data_Assets!C5)</f>
        <v>419.78579375180391</v>
      </c>
      <c r="D5" s="10">
        <f>IF(Raw_Data_Assets!D5=0,AVERAGE(Raw_Data_Assets!D4:D6),Raw_Data_Assets!D5)</f>
        <v>707.86088793852366</v>
      </c>
      <c r="E5" s="10">
        <f>IF(Raw_Data_Assets!E5=0,AVERAGE(Raw_Data_Assets!E4:E6),Raw_Data_Assets!E5)</f>
        <v>465.21839570017181</v>
      </c>
      <c r="F5" s="10">
        <f>IF(Raw_Data_Assets!F5=0,AVERAGE(Raw_Data_Assets!F4:F6),Raw_Data_Assets!F5)</f>
        <v>506.76210687188171</v>
      </c>
      <c r="G5" s="10">
        <f>IF(Raw_Data_Assets!G5=0,AVERAGE(Raw_Data_Assets!G4:G6),Raw_Data_Assets!G5)</f>
        <v>542.00794414581424</v>
      </c>
      <c r="H5" s="10">
        <f>IF(Raw_Data_Assets!H5=0,AVERAGE(Raw_Data_Assets!H4:H6),Raw_Data_Assets!H5)</f>
        <v>559.94916711775102</v>
      </c>
      <c r="I5" s="10">
        <f>IF(Raw_Data_Assets!I5=0,AVERAGE(Raw_Data_Assets!I4:I6),Raw_Data_Assets!I5)</f>
        <v>241.0560276229713</v>
      </c>
    </row>
    <row r="6" spans="1:9" x14ac:dyDescent="0.35">
      <c r="A6" s="6">
        <v>45662</v>
      </c>
      <c r="B6" s="10">
        <f>IF(Raw_Data_Assets!B6=0,AVERAGE(Raw_Data_Assets!B5:B7),Raw_Data_Assets!B6)</f>
        <v>104.5557361462723</v>
      </c>
      <c r="C6" s="10">
        <f>IF(Raw_Data_Assets!C6=0,AVERAGE(Raw_Data_Assets!C5:C7),Raw_Data_Assets!C6)</f>
        <v>425.12969965388561</v>
      </c>
      <c r="D6" s="10">
        <f>IF(Raw_Data_Assets!D6=0,AVERAGE(Raw_Data_Assets!D5:D7),Raw_Data_Assets!D6)</f>
        <v>716.48586502378737</v>
      </c>
      <c r="E6" s="10">
        <f>IF(Raw_Data_Assets!E6=0,AVERAGE(Raw_Data_Assets!E5:E7),Raw_Data_Assets!E6)</f>
        <v>469.85063996011189</v>
      </c>
      <c r="F6" s="10">
        <f>IF(Raw_Data_Assets!F6=0,AVERAGE(Raw_Data_Assets!F5:F7),Raw_Data_Assets!F6)</f>
        <v>520.40310563702326</v>
      </c>
      <c r="G6" s="10">
        <f>IF(Raw_Data_Assets!G6=0,AVERAGE(Raw_Data_Assets!G5:G7),Raw_Data_Assets!G6)</f>
        <v>551.98459219124288</v>
      </c>
      <c r="H6" s="10">
        <f>IF(Raw_Data_Assets!H6=0,AVERAGE(Raw_Data_Assets!H5:H7),Raw_Data_Assets!H6)</f>
        <v>559.9887202468226</v>
      </c>
      <c r="I6" s="10">
        <f>IF(Raw_Data_Assets!I6=0,AVERAGE(Raw_Data_Assets!I5:I7),Raw_Data_Assets!I6)</f>
        <v>241.08787637689289</v>
      </c>
    </row>
    <row r="7" spans="1:9" x14ac:dyDescent="0.35">
      <c r="A7" s="7">
        <v>45663</v>
      </c>
      <c r="B7" s="10">
        <f>IF(Raw_Data_Assets!B7=0,AVERAGE(Raw_Data_Assets!B6:B8),Raw_Data_Assets!B7)</f>
        <v>104.38825330766841</v>
      </c>
      <c r="C7" s="10">
        <f>IF(Raw_Data_Assets!C7=0,AVERAGE(Raw_Data_Assets!C6:C8),Raw_Data_Assets!C7)</f>
        <v>427.32923879924022</v>
      </c>
      <c r="D7" s="10">
        <f>IF(Raw_Data_Assets!D7=0,AVERAGE(Raw_Data_Assets!D6:D8),Raw_Data_Assets!D7)</f>
        <v>704.11900412025875</v>
      </c>
      <c r="E7" s="10">
        <f>IF(Raw_Data_Assets!E7=0,AVERAGE(Raw_Data_Assets!E6:E8),Raw_Data_Assets!E7)</f>
        <v>464.15552082483288</v>
      </c>
      <c r="F7" s="10">
        <f>IF(Raw_Data_Assets!F7=0,AVERAGE(Raw_Data_Assets!F6:F8),Raw_Data_Assets!F7)</f>
        <v>525.44145741402338</v>
      </c>
      <c r="G7" s="10">
        <f>IF(Raw_Data_Assets!G7=0,AVERAGE(Raw_Data_Assets!G6:G8),Raw_Data_Assets!G7)</f>
        <v>547.2865160242053</v>
      </c>
      <c r="H7" s="10">
        <f>IF(Raw_Data_Assets!H7=0,AVERAGE(Raw_Data_Assets!H6:H8),Raw_Data_Assets!H7)</f>
        <v>565.99758603857344</v>
      </c>
      <c r="I7" s="10">
        <f>IF(Raw_Data_Assets!I7=0,AVERAGE(Raw_Data_Assets!I6:I8),Raw_Data_Assets!I7)</f>
        <v>241.11466731411539</v>
      </c>
    </row>
    <row r="8" spans="1:9" x14ac:dyDescent="0.35">
      <c r="A8" s="6">
        <v>45664</v>
      </c>
      <c r="B8" s="10">
        <f>IF(Raw_Data_Assets!B8=0,AVERAGE(Raw_Data_Assets!B7:B9),Raw_Data_Assets!B8)</f>
        <v>102.8542886152913</v>
      </c>
      <c r="C8" s="10">
        <f>IF(Raw_Data_Assets!C8=0,AVERAGE(Raw_Data_Assets!C7:C9),Raw_Data_Assets!C8)</f>
        <v>431.61146406292778</v>
      </c>
      <c r="D8" s="10">
        <f>IF(Raw_Data_Assets!D8=0,AVERAGE(Raw_Data_Assets!D7:D9),Raw_Data_Assets!D8)</f>
        <v>712.18824138707464</v>
      </c>
      <c r="E8" s="10">
        <f>IF(Raw_Data_Assets!E8=0,AVERAGE(Raw_Data_Assets!E7:E9),Raw_Data_Assets!E8)</f>
        <v>463.60086189653629</v>
      </c>
      <c r="F8" s="10">
        <f>IF(Raw_Data_Assets!F8=0,AVERAGE(Raw_Data_Assets!F7:F9),Raw_Data_Assets!F8)</f>
        <v>525.5619007092605</v>
      </c>
      <c r="G8" s="10">
        <f>IF(Raw_Data_Assets!G8=0,AVERAGE(Raw_Data_Assets!G7:G9),Raw_Data_Assets!G8)</f>
        <v>536.59259917831412</v>
      </c>
      <c r="H8" s="10">
        <f>IF(Raw_Data_Assets!H8=0,AVERAGE(Raw_Data_Assets!H7:H9),Raw_Data_Assets!H8)</f>
        <v>565.33617765199938</v>
      </c>
      <c r="I8" s="10">
        <f>IF(Raw_Data_Assets!I8=0,AVERAGE(Raw_Data_Assets!I7:I9),Raw_Data_Assets!I8)</f>
        <v>241.0972575316168</v>
      </c>
    </row>
    <row r="9" spans="1:9" x14ac:dyDescent="0.35">
      <c r="A9" s="7">
        <v>45665</v>
      </c>
      <c r="B9" s="10">
        <f>IF(Raw_Data_Assets!B9=0,AVERAGE(Raw_Data_Assets!B8:B10),Raw_Data_Assets!B9)</f>
        <v>104.8738901386709</v>
      </c>
      <c r="C9" s="10">
        <f>IF(Raw_Data_Assets!C9=0,AVERAGE(Raw_Data_Assets!C8:C10),Raw_Data_Assets!C9)</f>
        <v>435.69569191059702</v>
      </c>
      <c r="D9" s="10">
        <f>IF(Raw_Data_Assets!D9=0,AVERAGE(Raw_Data_Assets!D8:D10),Raw_Data_Assets!D9)</f>
        <v>710.48157094424903</v>
      </c>
      <c r="E9" s="10">
        <f>IF(Raw_Data_Assets!E9=0,AVERAGE(Raw_Data_Assets!E8:E10),Raw_Data_Assets!E9)</f>
        <v>463.33823099002137</v>
      </c>
      <c r="F9" s="10">
        <f>IF(Raw_Data_Assets!F9=0,AVERAGE(Raw_Data_Assets!F8:F10),Raw_Data_Assets!F9)</f>
        <v>527.03121103652518</v>
      </c>
      <c r="G9" s="10">
        <f>IF(Raw_Data_Assets!G9=0,AVERAGE(Raw_Data_Assets!G8:G10),Raw_Data_Assets!G9)</f>
        <v>538.80200841837234</v>
      </c>
      <c r="H9" s="10">
        <f>IF(Raw_Data_Assets!H9=0,AVERAGE(Raw_Data_Assets!H8:H10),Raw_Data_Assets!H9)</f>
        <v>565.0690095635706</v>
      </c>
      <c r="I9" s="10">
        <f>IF(Raw_Data_Assets!I9=0,AVERAGE(Raw_Data_Assets!I8:I10),Raw_Data_Assets!I9)</f>
        <v>241.11352941446521</v>
      </c>
    </row>
    <row r="10" spans="1:9" x14ac:dyDescent="0.35">
      <c r="A10" s="6">
        <v>45666</v>
      </c>
      <c r="B10" s="10">
        <f>IF(Raw_Data_Assets!B10=0,AVERAGE(Raw_Data_Assets!B9:B11),Raw_Data_Assets!B10)</f>
        <v>104.80371355128349</v>
      </c>
      <c r="C10" s="10">
        <f>IF(Raw_Data_Assets!C10=0,AVERAGE(Raw_Data_Assets!C9:C11),Raw_Data_Assets!C10)</f>
        <v>446.50534336091857</v>
      </c>
      <c r="D10" s="10">
        <f>IF(Raw_Data_Assets!D10=0,AVERAGE(Raw_Data_Assets!D9:D11),Raw_Data_Assets!D10)</f>
        <v>711.16970679912129</v>
      </c>
      <c r="E10" s="10">
        <f>IF(Raw_Data_Assets!E10=0,AVERAGE(Raw_Data_Assets!E9:E11),Raw_Data_Assets!E10)</f>
        <v>308.59526632069424</v>
      </c>
      <c r="F10" s="10">
        <f>IF(Raw_Data_Assets!F10=0,AVERAGE(Raw_Data_Assets!F9:F11),Raw_Data_Assets!F10)</f>
        <v>526.21598533210567</v>
      </c>
      <c r="G10" s="10">
        <f>IF(Raw_Data_Assets!G10=0,AVERAGE(Raw_Data_Assets!G9:G11),Raw_Data_Assets!G10)</f>
        <v>538.37756881503549</v>
      </c>
      <c r="H10" s="10">
        <f>IF(Raw_Data_Assets!H10=0,AVERAGE(Raw_Data_Assets!H9:H11),Raw_Data_Assets!H10)</f>
        <v>569.40738081350594</v>
      </c>
      <c r="I10" s="10">
        <f>IF(Raw_Data_Assets!I10=0,AVERAGE(Raw_Data_Assets!I9:I11),Raw_Data_Assets!I10)</f>
        <v>241.1030920501023</v>
      </c>
    </row>
    <row r="11" spans="1:9" x14ac:dyDescent="0.35">
      <c r="A11" s="7">
        <v>45667</v>
      </c>
      <c r="B11" s="10">
        <f>IF(Raw_Data_Assets!B11=0,AVERAGE(Raw_Data_Assets!B10:B12),Raw_Data_Assets!B11)</f>
        <v>102.79002764467801</v>
      </c>
      <c r="C11" s="10">
        <f>IF(Raw_Data_Assets!C11=0,AVERAGE(Raw_Data_Assets!C10:C12),Raw_Data_Assets!C11)</f>
        <v>441.85230207459881</v>
      </c>
      <c r="D11" s="10">
        <f>IF(Raw_Data_Assets!D11=0,AVERAGE(Raw_Data_Assets!D10:D12),Raw_Data_Assets!D11)</f>
        <v>703.51320857592327</v>
      </c>
      <c r="E11" s="10">
        <f>IF(Raw_Data_Assets!E11=0,AVERAGE(Raw_Data_Assets!E10:E12),Raw_Data_Assets!E11)</f>
        <v>462.44756797206139</v>
      </c>
      <c r="F11" s="10">
        <f>IF(Raw_Data_Assets!F11=0,AVERAGE(Raw_Data_Assets!F10:F12),Raw_Data_Assets!F11)</f>
        <v>521.00318935586517</v>
      </c>
      <c r="G11" s="10">
        <f>IF(Raw_Data_Assets!G11=0,AVERAGE(Raw_Data_Assets!G10:G12),Raw_Data_Assets!G11)</f>
        <v>534.78851201281088</v>
      </c>
      <c r="H11" s="10">
        <f>IF(Raw_Data_Assets!H11=0,AVERAGE(Raw_Data_Assets!H10:H12),Raw_Data_Assets!H11)</f>
        <v>563.31949430431484</v>
      </c>
      <c r="I11" s="10">
        <f>IF(Raw_Data_Assets!I11=0,AVERAGE(Raw_Data_Assets!I10:I12),Raw_Data_Assets!I11)</f>
        <v>241.12392141740659</v>
      </c>
    </row>
    <row r="12" spans="1:9" x14ac:dyDescent="0.35">
      <c r="A12" s="6">
        <v>45668</v>
      </c>
      <c r="B12" s="10">
        <f>IF(Raw_Data_Assets!B12=0,AVERAGE(Raw_Data_Assets!B11:B13),Raw_Data_Assets!B12)</f>
        <v>103.2318262656126</v>
      </c>
      <c r="C12" s="10">
        <f>IF(Raw_Data_Assets!C12=0,AVERAGE(Raw_Data_Assets!C11:C13),Raw_Data_Assets!C12)</f>
        <v>436.64936709605269</v>
      </c>
      <c r="D12" s="10">
        <f>IF(Raw_Data_Assets!D12=0,AVERAGE(Raw_Data_Assets!D11:D13),Raw_Data_Assets!D12)</f>
        <v>699.60544026896446</v>
      </c>
      <c r="E12" s="10">
        <f>IF(Raw_Data_Assets!E12=0,AVERAGE(Raw_Data_Assets!E11:E13),Raw_Data_Assets!E12)</f>
        <v>464.66966164508182</v>
      </c>
      <c r="F12" s="10">
        <f>IF(Raw_Data_Assets!F12=0,AVERAGE(Raw_Data_Assets!F11:F13),Raw_Data_Assets!F12)</f>
        <v>522.17179857870917</v>
      </c>
      <c r="G12" s="10">
        <f>IF(Raw_Data_Assets!G12=0,AVERAGE(Raw_Data_Assets!G11:G13),Raw_Data_Assets!G12)</f>
        <v>533.53443910740566</v>
      </c>
      <c r="H12" s="10">
        <f>IF(Raw_Data_Assets!H12=0,AVERAGE(Raw_Data_Assets!H11:H13),Raw_Data_Assets!H12)</f>
        <v>574.42464137432137</v>
      </c>
      <c r="I12" s="10">
        <f>IF(Raw_Data_Assets!I12=0,AVERAGE(Raw_Data_Assets!I11:I13),Raw_Data_Assets!I12)</f>
        <v>241.1251638422525</v>
      </c>
    </row>
    <row r="13" spans="1:9" x14ac:dyDescent="0.35">
      <c r="A13" s="6">
        <v>45670</v>
      </c>
      <c r="B13" s="10">
        <f>IF(Raw_Data_Assets!B14=0,AVERAGE(Raw_Data_Assets!B13:B15),Raw_Data_Assets!B14)</f>
        <v>101.599974584912</v>
      </c>
      <c r="C13" s="10">
        <f>IF(Raw_Data_Assets!C14=0,AVERAGE(Raw_Data_Assets!C13:C15),Raw_Data_Assets!C14)</f>
        <v>434.8144159896558</v>
      </c>
      <c r="D13" s="10">
        <f>IF(Raw_Data_Assets!D14=0,AVERAGE(Raw_Data_Assets!D13:D15),Raw_Data_Assets!D14)</f>
        <v>708.19896122166051</v>
      </c>
      <c r="E13" s="10">
        <f>IF(Raw_Data_Assets!E14=0,AVERAGE(Raw_Data_Assets!E13:E15),Raw_Data_Assets!E14)</f>
        <v>462.97471663565</v>
      </c>
      <c r="F13" s="10">
        <f>IF(Raw_Data_Assets!F14=0,AVERAGE(Raw_Data_Assets!F13:F15),Raw_Data_Assets!F14)</f>
        <v>523.61044105328176</v>
      </c>
      <c r="G13" s="10">
        <f>IF(Raw_Data_Assets!G14=0,AVERAGE(Raw_Data_Assets!G13:G15),Raw_Data_Assets!G14)</f>
        <v>527.28762804044936</v>
      </c>
      <c r="H13" s="10">
        <f>IF(Raw_Data_Assets!H14=0,AVERAGE(Raw_Data_Assets!H13:H15),Raw_Data_Assets!H14)</f>
        <v>576.23519996472055</v>
      </c>
      <c r="I13" s="10">
        <f>IF(Raw_Data_Assets!I14=0,AVERAGE(Raw_Data_Assets!I13:I15),Raw_Data_Assets!I14)</f>
        <v>241.18699697294451</v>
      </c>
    </row>
    <row r="14" spans="1:9" x14ac:dyDescent="0.35">
      <c r="A14" s="7">
        <v>45671</v>
      </c>
      <c r="B14" s="10">
        <f>IF(Raw_Data_Assets!B15=0,AVERAGE(Raw_Data_Assets!B14:B16),Raw_Data_Assets!B15)</f>
        <v>103.57184197658719</v>
      </c>
      <c r="C14" s="10">
        <f>IF(Raw_Data_Assets!C15=0,AVERAGE(Raw_Data_Assets!C14:C16),Raw_Data_Assets!C15)</f>
        <v>435.32266155978749</v>
      </c>
      <c r="D14" s="10">
        <f>IF(Raw_Data_Assets!D15=0,AVERAGE(Raw_Data_Assets!D14:D16),Raw_Data_Assets!D15)</f>
        <v>719.23000190039431</v>
      </c>
      <c r="E14" s="10">
        <f>IF(Raw_Data_Assets!E15=0,AVERAGE(Raw_Data_Assets!E14:E16),Raw_Data_Assets!E15)</f>
        <v>458.32236215294068</v>
      </c>
      <c r="F14" s="10">
        <f>IF(Raw_Data_Assets!F15=0,AVERAGE(Raw_Data_Assets!F14:F16),Raw_Data_Assets!F15)</f>
        <v>523.18510964440713</v>
      </c>
      <c r="G14" s="10">
        <f>IF(Raw_Data_Assets!G15=0,AVERAGE(Raw_Data_Assets!G14:G16),Raw_Data_Assets!G15)</f>
        <v>521.02309004318613</v>
      </c>
      <c r="H14" s="10">
        <f>IF(Raw_Data_Assets!H15=0,AVERAGE(Raw_Data_Assets!H14:H16),Raw_Data_Assets!H15)</f>
        <v>571.64415271927714</v>
      </c>
      <c r="I14" s="10">
        <f>IF(Raw_Data_Assets!I15=0,AVERAGE(Raw_Data_Assets!I14:I16),Raw_Data_Assets!I15)</f>
        <v>241.18104405388669</v>
      </c>
    </row>
    <row r="15" spans="1:9" x14ac:dyDescent="0.35">
      <c r="A15" s="6">
        <v>45672</v>
      </c>
      <c r="B15" s="10">
        <f>IF(Raw_Data_Assets!B16=0,AVERAGE(Raw_Data_Assets!B15:B17),Raw_Data_Assets!B16)</f>
        <v>102.04369336151871</v>
      </c>
      <c r="C15" s="10">
        <f>IF(Raw_Data_Assets!C16=0,AVERAGE(Raw_Data_Assets!C15:C17),Raw_Data_Assets!C16)</f>
        <v>437.28862529257731</v>
      </c>
      <c r="D15" s="10">
        <f>IF(Raw_Data_Assets!D16=0,AVERAGE(Raw_Data_Assets!D15:D17),Raw_Data_Assets!D16)</f>
        <v>702.48166246647202</v>
      </c>
      <c r="E15" s="10">
        <f>IF(Raw_Data_Assets!E16=0,AVERAGE(Raw_Data_Assets!E15:E17),Raw_Data_Assets!E16)</f>
        <v>462.57183748660441</v>
      </c>
      <c r="F15" s="10">
        <f>IF(Raw_Data_Assets!F16=0,AVERAGE(Raw_Data_Assets!F15:F17),Raw_Data_Assets!F16)</f>
        <v>530.94615045347132</v>
      </c>
      <c r="G15" s="10">
        <f>IF(Raw_Data_Assets!G16=0,AVERAGE(Raw_Data_Assets!G15:G17),Raw_Data_Assets!G16)</f>
        <v>516.67325301320182</v>
      </c>
      <c r="H15" s="10">
        <f>IF(Raw_Data_Assets!H16=0,AVERAGE(Raw_Data_Assets!H15:H17),Raw_Data_Assets!H16)</f>
        <v>551.68119304894299</v>
      </c>
      <c r="I15" s="10">
        <f>IF(Raw_Data_Assets!I16=0,AVERAGE(Raw_Data_Assets!I15:I17),Raw_Data_Assets!I16)</f>
        <v>241.1746202609057</v>
      </c>
    </row>
    <row r="16" spans="1:9" x14ac:dyDescent="0.35">
      <c r="A16" s="7">
        <v>45673</v>
      </c>
      <c r="B16" s="10">
        <f>IF(Raw_Data_Assets!B17=0,AVERAGE(Raw_Data_Assets!B16:B18),Raw_Data_Assets!B17)</f>
        <v>101.2381191669688</v>
      </c>
      <c r="C16" s="10">
        <f>IF(Raw_Data_Assets!C17=0,AVERAGE(Raw_Data_Assets!C16:C18),Raw_Data_Assets!C17)</f>
        <v>437.79528257604358</v>
      </c>
      <c r="D16" s="10">
        <f>IF(Raw_Data_Assets!D17=0,AVERAGE(Raw_Data_Assets!D16:D18),Raw_Data_Assets!D17)</f>
        <v>708.32233593791045</v>
      </c>
      <c r="E16" s="10">
        <f>IF(Raw_Data_Assets!E17=0,AVERAGE(Raw_Data_Assets!E16:E18),Raw_Data_Assets!E17)</f>
        <v>466.69359034497643</v>
      </c>
      <c r="F16" s="10">
        <f>IF(Raw_Data_Assets!F17=0,AVERAGE(Raw_Data_Assets!F16:F18),Raw_Data_Assets!F17)</f>
        <v>533.08052691141575</v>
      </c>
      <c r="G16" s="10">
        <f>IF(Raw_Data_Assets!G17=0,AVERAGE(Raw_Data_Assets!G16:G18),Raw_Data_Assets!G17)</f>
        <v>519.66070355967088</v>
      </c>
      <c r="H16" s="10">
        <f>IF(Raw_Data_Assets!H17=0,AVERAGE(Raw_Data_Assets!H16:H18),Raw_Data_Assets!H17)</f>
        <v>557.37045540627241</v>
      </c>
      <c r="I16" s="10">
        <f>IF(Raw_Data_Assets!I17=0,AVERAGE(Raw_Data_Assets!I16:I18),Raw_Data_Assets!I17)</f>
        <v>241.15391222086791</v>
      </c>
    </row>
    <row r="17" spans="1:9" x14ac:dyDescent="0.35">
      <c r="A17" s="6">
        <v>45674</v>
      </c>
      <c r="B17" s="10">
        <f>IF(Raw_Data_Assets!B18=0,AVERAGE(Raw_Data_Assets!B17:B19),Raw_Data_Assets!B18)</f>
        <v>101.25004643662039</v>
      </c>
      <c r="C17" s="10">
        <f>IF(Raw_Data_Assets!C18=0,AVERAGE(Raw_Data_Assets!C17:C19),Raw_Data_Assets!C18)</f>
        <v>441.83308914037917</v>
      </c>
      <c r="D17" s="10">
        <f>IF(Raw_Data_Assets!D18=0,AVERAGE(Raw_Data_Assets!D17:D19),Raw_Data_Assets!D18)</f>
        <v>711.45469882417206</v>
      </c>
      <c r="E17" s="10">
        <f>IF(Raw_Data_Assets!E18=0,AVERAGE(Raw_Data_Assets!E17:E19),Raw_Data_Assets!E18)</f>
        <v>464.90283752389058</v>
      </c>
      <c r="F17" s="10">
        <f>IF(Raw_Data_Assets!F18=0,AVERAGE(Raw_Data_Assets!F17:F19),Raw_Data_Assets!F18)</f>
        <v>537.56236943303622</v>
      </c>
      <c r="G17" s="10">
        <f>IF(Raw_Data_Assets!G18=0,AVERAGE(Raw_Data_Assets!G17:G19),Raw_Data_Assets!G18)</f>
        <v>525.82607718529084</v>
      </c>
      <c r="H17" s="10">
        <f>IF(Raw_Data_Assets!H18=0,AVERAGE(Raw_Data_Assets!H17:H19),Raw_Data_Assets!H18)</f>
        <v>554.2980634812468</v>
      </c>
      <c r="I17" s="10">
        <f>IF(Raw_Data_Assets!I18=0,AVERAGE(Raw_Data_Assets!I17:I19),Raw_Data_Assets!I18)</f>
        <v>241.1562555600388</v>
      </c>
    </row>
    <row r="18" spans="1:9" x14ac:dyDescent="0.35">
      <c r="A18" s="7">
        <v>45675</v>
      </c>
      <c r="B18" s="10">
        <f>IF(Raw_Data_Assets!B19=0,AVERAGE(Raw_Data_Assets!B18:B20),Raw_Data_Assets!B19)</f>
        <v>102.19748478658479</v>
      </c>
      <c r="C18" s="10">
        <f>IF(Raw_Data_Assets!C19=0,AVERAGE(Raw_Data_Assets!C18:C20),Raw_Data_Assets!C19)</f>
        <v>449.22188975080871</v>
      </c>
      <c r="D18" s="10">
        <f>IF(Raw_Data_Assets!D19=0,AVERAGE(Raw_Data_Assets!D18:D20),Raw_Data_Assets!D19)</f>
        <v>700.01669395025056</v>
      </c>
      <c r="E18" s="10">
        <f>IF(Raw_Data_Assets!E19=0,AVERAGE(Raw_Data_Assets!E18:E20),Raw_Data_Assets!E19)</f>
        <v>464.73938208576988</v>
      </c>
      <c r="F18" s="10">
        <f>IF(Raw_Data_Assets!F19=0,AVERAGE(Raw_Data_Assets!F18:F20),Raw_Data_Assets!F19)</f>
        <v>539.7643287336756</v>
      </c>
      <c r="G18" s="10">
        <f>IF(Raw_Data_Assets!G19=0,AVERAGE(Raw_Data_Assets!G18:G20),Raw_Data_Assets!G19)</f>
        <v>530.05710925892186</v>
      </c>
      <c r="H18" s="10">
        <f>IF(Raw_Data_Assets!H19=0,AVERAGE(Raw_Data_Assets!H18:H20),Raw_Data_Assets!H19)</f>
        <v>555.5187449331022</v>
      </c>
      <c r="I18" s="10">
        <f>IF(Raw_Data_Assets!I19=0,AVERAGE(Raw_Data_Assets!I18:I20),Raw_Data_Assets!I19)</f>
        <v>241.18821520499179</v>
      </c>
    </row>
    <row r="19" spans="1:9" x14ac:dyDescent="0.35">
      <c r="A19" s="6">
        <v>45676</v>
      </c>
      <c r="B19" s="10">
        <f>IF(Raw_Data_Assets!B20=0,AVERAGE(Raw_Data_Assets!B19:B21),Raw_Data_Assets!B20)</f>
        <v>103.75165483128249</v>
      </c>
      <c r="C19" s="10">
        <f>IF(Raw_Data_Assets!C20=0,AVERAGE(Raw_Data_Assets!C19:C21),Raw_Data_Assets!C20)</f>
        <v>442.8907483652647</v>
      </c>
      <c r="D19" s="10">
        <f>IF(Raw_Data_Assets!D20=0,AVERAGE(Raw_Data_Assets!D19:D21),Raw_Data_Assets!D20)</f>
        <v>699.7678779640728</v>
      </c>
      <c r="E19" s="10">
        <f>IF(Raw_Data_Assets!E20=0,AVERAGE(Raw_Data_Assets!E19:E21),Raw_Data_Assets!E20)</f>
        <v>477.51441035213918</v>
      </c>
      <c r="F19" s="10">
        <f>IF(Raw_Data_Assets!F20=0,AVERAGE(Raw_Data_Assets!F19:F21),Raw_Data_Assets!F20)</f>
        <v>541.04662076945056</v>
      </c>
      <c r="G19" s="10">
        <f>IF(Raw_Data_Assets!G20=0,AVERAGE(Raw_Data_Assets!G19:G21),Raw_Data_Assets!G20)</f>
        <v>527.64661047599509</v>
      </c>
      <c r="H19" s="10">
        <f>IF(Raw_Data_Assets!H20=0,AVERAGE(Raw_Data_Assets!H19:H21),Raw_Data_Assets!H20)</f>
        <v>558.03726661062592</v>
      </c>
      <c r="I19" s="10">
        <f>IF(Raw_Data_Assets!I20=0,AVERAGE(Raw_Data_Assets!I19:I21),Raw_Data_Assets!I20)</f>
        <v>241.19621495623571</v>
      </c>
    </row>
    <row r="20" spans="1:9" x14ac:dyDescent="0.35">
      <c r="A20" s="7">
        <v>45677</v>
      </c>
      <c r="B20" s="10">
        <f>IF(Raw_Data_Assets!B21=0,AVERAGE(Raw_Data_Assets!B20:B22),Raw_Data_Assets!B21)</f>
        <v>102.87009307630549</v>
      </c>
      <c r="C20" s="10">
        <f>IF(Raw_Data_Assets!C21=0,AVERAGE(Raw_Data_Assets!C20:C22),Raw_Data_Assets!C21)</f>
        <v>447.49722651984911</v>
      </c>
      <c r="D20" s="10">
        <f>IF(Raw_Data_Assets!D21=0,AVERAGE(Raw_Data_Assets!D20:D22),Raw_Data_Assets!D21)</f>
        <v>704.37480503112147</v>
      </c>
      <c r="E20" s="10">
        <f>IF(Raw_Data_Assets!E21=0,AVERAGE(Raw_Data_Assets!E20:E22),Raw_Data_Assets!E21)</f>
        <v>476.17916007043891</v>
      </c>
      <c r="F20" s="10">
        <f>IF(Raw_Data_Assets!F21=0,AVERAGE(Raw_Data_Assets!F20:F22),Raw_Data_Assets!F21)</f>
        <v>543.88518857707811</v>
      </c>
      <c r="G20" s="10">
        <f>IF(Raw_Data_Assets!G21=0,AVERAGE(Raw_Data_Assets!G20:G22),Raw_Data_Assets!G21)</f>
        <v>528.24834887177667</v>
      </c>
      <c r="H20" s="10">
        <f>IF(Raw_Data_Assets!H21=0,AVERAGE(Raw_Data_Assets!H20:H22),Raw_Data_Assets!H21)</f>
        <v>558.06211857715186</v>
      </c>
      <c r="I20" s="10">
        <f>IF(Raw_Data_Assets!I21=0,AVERAGE(Raw_Data_Assets!I20:I22),Raw_Data_Assets!I21)</f>
        <v>241.21134336146841</v>
      </c>
    </row>
    <row r="21" spans="1:9" x14ac:dyDescent="0.35">
      <c r="A21" s="6">
        <v>45678</v>
      </c>
      <c r="B21" s="10">
        <f>IF(Raw_Data_Assets!B22=0,AVERAGE(Raw_Data_Assets!B21:B23),Raw_Data_Assets!B22)</f>
        <v>103.556496496397</v>
      </c>
      <c r="C21" s="10">
        <f>IF(Raw_Data_Assets!C22=0,AVERAGE(Raw_Data_Assets!C21:C23),Raw_Data_Assets!C22)</f>
        <v>446.92577140395139</v>
      </c>
      <c r="D21" s="10">
        <f>IF(Raw_Data_Assets!D22=0,AVERAGE(Raw_Data_Assets!D21:D23),Raw_Data_Assets!D22)</f>
        <v>712.56654761128084</v>
      </c>
      <c r="E21" s="10">
        <f>IF(Raw_Data_Assets!E22=0,AVERAGE(Raw_Data_Assets!E21:E23),Raw_Data_Assets!E22)</f>
        <v>470.83755222943603</v>
      </c>
      <c r="F21" s="10">
        <f>IF(Raw_Data_Assets!F22=0,AVERAGE(Raw_Data_Assets!F21:F23),Raw_Data_Assets!F22)</f>
        <v>542.56961970150587</v>
      </c>
      <c r="G21" s="10">
        <f>IF(Raw_Data_Assets!G22=0,AVERAGE(Raw_Data_Assets!G21:G23),Raw_Data_Assets!G22)</f>
        <v>535.99607847583047</v>
      </c>
      <c r="H21" s="10">
        <f>IF(Raw_Data_Assets!H22=0,AVERAGE(Raw_Data_Assets!H21:H23),Raw_Data_Assets!H22)</f>
        <v>551.37348886135737</v>
      </c>
      <c r="I21" s="10">
        <f>IF(Raw_Data_Assets!I22=0,AVERAGE(Raw_Data_Assets!I21:I23),Raw_Data_Assets!I22)</f>
        <v>241.1764234225833</v>
      </c>
    </row>
    <row r="22" spans="1:9" x14ac:dyDescent="0.35">
      <c r="A22" s="7">
        <v>45679</v>
      </c>
      <c r="B22" s="10">
        <f>IF(Raw_Data_Assets!B23=0,AVERAGE(Raw_Data_Assets!B22:B24),Raw_Data_Assets!B23)</f>
        <v>103.684528635568</v>
      </c>
      <c r="C22" s="10">
        <f>IF(Raw_Data_Assets!C23=0,AVERAGE(Raw_Data_Assets!C22:C24),Raw_Data_Assets!C23)</f>
        <v>454.53462723389049</v>
      </c>
      <c r="D22" s="10">
        <f>IF(Raw_Data_Assets!D23=0,AVERAGE(Raw_Data_Assets!D22:D24),Raw_Data_Assets!D23)</f>
        <v>716.42194805503823</v>
      </c>
      <c r="E22" s="10">
        <f>IF(Raw_Data_Assets!E23=0,AVERAGE(Raw_Data_Assets!E22:E24),Raw_Data_Assets!E23)</f>
        <v>467.39573662076322</v>
      </c>
      <c r="F22" s="10">
        <f>IF(Raw_Data_Assets!F23=0,AVERAGE(Raw_Data_Assets!F22:F24),Raw_Data_Assets!F23)</f>
        <v>530.01347396665824</v>
      </c>
      <c r="G22" s="10">
        <f>IF(Raw_Data_Assets!G23=0,AVERAGE(Raw_Data_Assets!G22:G24),Raw_Data_Assets!G23)</f>
        <v>541.14542961997347</v>
      </c>
      <c r="H22" s="10">
        <f>IF(Raw_Data_Assets!H23=0,AVERAGE(Raw_Data_Assets!H22:H24),Raw_Data_Assets!H23)</f>
        <v>555.89198735526429</v>
      </c>
      <c r="I22" s="10">
        <f>IF(Raw_Data_Assets!I23=0,AVERAGE(Raw_Data_Assets!I22:I24),Raw_Data_Assets!I23)</f>
        <v>241.20717025535851</v>
      </c>
    </row>
    <row r="23" spans="1:9" x14ac:dyDescent="0.35">
      <c r="A23" s="6">
        <v>45680</v>
      </c>
      <c r="B23" s="10">
        <f>IF(Raw_Data_Assets!B24=0,AVERAGE(Raw_Data_Assets!B23:B25),Raw_Data_Assets!B24)</f>
        <v>103.4916655305895</v>
      </c>
      <c r="C23" s="10">
        <f>IF(Raw_Data_Assets!C24=0,AVERAGE(Raw_Data_Assets!C23:C25),Raw_Data_Assets!C24)</f>
        <v>451.48091066444948</v>
      </c>
      <c r="D23" s="10">
        <f>IF(Raw_Data_Assets!D24=0,AVERAGE(Raw_Data_Assets!D23:D25),Raw_Data_Assets!D24)</f>
        <v>716.76050794308003</v>
      </c>
      <c r="E23" s="10">
        <f>IF(Raw_Data_Assets!E24=0,AVERAGE(Raw_Data_Assets!E23:E25),Raw_Data_Assets!E24)</f>
        <v>470.9570627323323</v>
      </c>
      <c r="F23" s="10">
        <f>IF(Raw_Data_Assets!F24=0,AVERAGE(Raw_Data_Assets!F23:F25),Raw_Data_Assets!F24)</f>
        <v>528.83157771028141</v>
      </c>
      <c r="G23" s="10">
        <f>IF(Raw_Data_Assets!G24=0,AVERAGE(Raw_Data_Assets!G23:G25),Raw_Data_Assets!G24)</f>
        <v>544.34552435664045</v>
      </c>
      <c r="H23" s="10">
        <f>IF(Raw_Data_Assets!H24=0,AVERAGE(Raw_Data_Assets!H23:H25),Raw_Data_Assets!H24)</f>
        <v>559.27250621161659</v>
      </c>
      <c r="I23" s="10">
        <f>IF(Raw_Data_Assets!I24=0,AVERAGE(Raw_Data_Assets!I23:I25),Raw_Data_Assets!I24)</f>
        <v>241.14694955542501</v>
      </c>
    </row>
    <row r="24" spans="1:9" x14ac:dyDescent="0.35">
      <c r="A24" s="7">
        <v>45681</v>
      </c>
      <c r="B24" s="10">
        <f>IF(Raw_Data_Assets!B25=0,AVERAGE(Raw_Data_Assets!B24:B26),Raw_Data_Assets!B25)</f>
        <v>103.3695342516109</v>
      </c>
      <c r="C24" s="10">
        <f>IF(Raw_Data_Assets!C25=0,AVERAGE(Raw_Data_Assets!C24:C26),Raw_Data_Assets!C25)</f>
        <v>455.48649580753408</v>
      </c>
      <c r="D24" s="10">
        <f>IF(Raw_Data_Assets!D25=0,AVERAGE(Raw_Data_Assets!D24:D26),Raw_Data_Assets!D25)</f>
        <v>715.71480124868776</v>
      </c>
      <c r="E24" s="10">
        <f>IF(Raw_Data_Assets!E25=0,AVERAGE(Raw_Data_Assets!E24:E26),Raw_Data_Assets!E25)</f>
        <v>469.23192696307098</v>
      </c>
      <c r="F24" s="10">
        <f>IF(Raw_Data_Assets!F25=0,AVERAGE(Raw_Data_Assets!F24:F26),Raw_Data_Assets!F25)</f>
        <v>523.97384846581019</v>
      </c>
      <c r="G24" s="10">
        <f>IF(Raw_Data_Assets!G25=0,AVERAGE(Raw_Data_Assets!G24:G26),Raw_Data_Assets!G25)</f>
        <v>546.01127153539744</v>
      </c>
      <c r="H24" s="10">
        <f>IF(Raw_Data_Assets!H25=0,AVERAGE(Raw_Data_Assets!H24:H26),Raw_Data_Assets!H25)</f>
        <v>552.68497568565681</v>
      </c>
      <c r="I24" s="10">
        <f>IF(Raw_Data_Assets!I25=0,AVERAGE(Raw_Data_Assets!I24:I26),Raw_Data_Assets!I25)</f>
        <v>241.21659659211909</v>
      </c>
    </row>
    <row r="25" spans="1:9" x14ac:dyDescent="0.35">
      <c r="A25" s="6">
        <v>45682</v>
      </c>
      <c r="B25" s="10">
        <f>IF(Raw_Data_Assets!B26=0,AVERAGE(Raw_Data_Assets!B25:B27),Raw_Data_Assets!B26)</f>
        <v>105.94576994276581</v>
      </c>
      <c r="C25" s="10">
        <f>IF(Raw_Data_Assets!C26=0,AVERAGE(Raw_Data_Assets!C25:C27),Raw_Data_Assets!C26)</f>
        <v>457.18045062096991</v>
      </c>
      <c r="D25" s="10">
        <f>IF(Raw_Data_Assets!D26=0,AVERAGE(Raw_Data_Assets!D25:D27),Raw_Data_Assets!D26)</f>
        <v>721.15567115309102</v>
      </c>
      <c r="E25" s="10">
        <f>IF(Raw_Data_Assets!E26=0,AVERAGE(Raw_Data_Assets!E25:E27),Raw_Data_Assets!E26)</f>
        <v>467.41158424178963</v>
      </c>
      <c r="F25" s="10">
        <f>IF(Raw_Data_Assets!F26=0,AVERAGE(Raw_Data_Assets!F25:F27),Raw_Data_Assets!F26)</f>
        <v>517.39049910166909</v>
      </c>
      <c r="G25" s="10">
        <f>IF(Raw_Data_Assets!G26=0,AVERAGE(Raw_Data_Assets!G25:G27),Raw_Data_Assets!G26)</f>
        <v>362.5095906227848</v>
      </c>
      <c r="H25" s="10">
        <f>IF(Raw_Data_Assets!H26=0,AVERAGE(Raw_Data_Assets!H25:H27),Raw_Data_Assets!H26)</f>
        <v>554.20328076878536</v>
      </c>
      <c r="I25" s="10">
        <f>IF(Raw_Data_Assets!I26=0,AVERAGE(Raw_Data_Assets!I25:I27),Raw_Data_Assets!I26)</f>
        <v>241.19964307768339</v>
      </c>
    </row>
    <row r="26" spans="1:9" x14ac:dyDescent="0.35">
      <c r="A26" s="7">
        <v>45683</v>
      </c>
      <c r="B26" s="10">
        <f>IF(Raw_Data_Assets!B27=0,AVERAGE(Raw_Data_Assets!B26:B28),Raw_Data_Assets!B27)</f>
        <v>106.4227109622005</v>
      </c>
      <c r="C26" s="10">
        <f>IF(Raw_Data_Assets!C27=0,AVERAGE(Raw_Data_Assets!C26:C28),Raw_Data_Assets!C27)</f>
        <v>448.66340825558092</v>
      </c>
      <c r="D26" s="10">
        <f>IF(Raw_Data_Assets!D27=0,AVERAGE(Raw_Data_Assets!D26:D28),Raw_Data_Assets!D27)</f>
        <v>713.4380977171038</v>
      </c>
      <c r="E26" s="10">
        <f>IF(Raw_Data_Assets!E27=0,AVERAGE(Raw_Data_Assets!E26:E28),Raw_Data_Assets!E27)</f>
        <v>475.20206195687439</v>
      </c>
      <c r="F26" s="10">
        <f>IF(Raw_Data_Assets!F27=0,AVERAGE(Raw_Data_Assets!F26:F28),Raw_Data_Assets!F27)</f>
        <v>525.87069598419009</v>
      </c>
      <c r="G26" s="10">
        <f>IF(Raw_Data_Assets!G27=0,AVERAGE(Raw_Data_Assets!G26:G28),Raw_Data_Assets!G27)</f>
        <v>541.51750033295707</v>
      </c>
      <c r="H26" s="10">
        <f>IF(Raw_Data_Assets!H27=0,AVERAGE(Raw_Data_Assets!H26:H28),Raw_Data_Assets!H27)</f>
        <v>553.7865295609887</v>
      </c>
      <c r="I26" s="10">
        <f>IF(Raw_Data_Assets!I27=0,AVERAGE(Raw_Data_Assets!I26:I28),Raw_Data_Assets!I27)</f>
        <v>241.17692493055111</v>
      </c>
    </row>
    <row r="27" spans="1:9" x14ac:dyDescent="0.35">
      <c r="A27" s="6">
        <v>45684</v>
      </c>
      <c r="B27" s="10">
        <f>IF(Raw_Data_Assets!B28=0,AVERAGE(Raw_Data_Assets!B27:B29),Raw_Data_Assets!B28)</f>
        <v>106.0006634827988</v>
      </c>
      <c r="C27" s="10">
        <f>IF(Raw_Data_Assets!C28=0,AVERAGE(Raw_Data_Assets!C27:C29),Raw_Data_Assets!C28)</f>
        <v>448.73912593028058</v>
      </c>
      <c r="D27" s="10">
        <f>IF(Raw_Data_Assets!D28=0,AVERAGE(Raw_Data_Assets!D27:D29),Raw_Data_Assets!D28)</f>
        <v>720.86875758031726</v>
      </c>
      <c r="E27" s="10">
        <f>IF(Raw_Data_Assets!E28=0,AVERAGE(Raw_Data_Assets!E27:E29),Raw_Data_Assets!E28)</f>
        <v>471.31191844493458</v>
      </c>
      <c r="F27" s="10">
        <f>IF(Raw_Data_Assets!F28=0,AVERAGE(Raw_Data_Assets!F27:F29),Raw_Data_Assets!F28)</f>
        <v>527.17041351324553</v>
      </c>
      <c r="G27" s="10">
        <f>IF(Raw_Data_Assets!G28=0,AVERAGE(Raw_Data_Assets!G27:G29),Raw_Data_Assets!G28)</f>
        <v>539.29873596788229</v>
      </c>
      <c r="H27" s="10">
        <f>IF(Raw_Data_Assets!H28=0,AVERAGE(Raw_Data_Assets!H27:H29),Raw_Data_Assets!H28)</f>
        <v>555.24922830088292</v>
      </c>
      <c r="I27" s="10">
        <f>IF(Raw_Data_Assets!I28=0,AVERAGE(Raw_Data_Assets!I27:I29),Raw_Data_Assets!I28)</f>
        <v>241.18200623156099</v>
      </c>
    </row>
    <row r="28" spans="1:9" x14ac:dyDescent="0.35">
      <c r="A28" s="7">
        <v>45685</v>
      </c>
      <c r="B28" s="10">
        <f>IF(Raw_Data_Assets!B29=0,AVERAGE(Raw_Data_Assets!B28:B30),Raw_Data_Assets!B29)</f>
        <v>106.9713828643843</v>
      </c>
      <c r="C28" s="10">
        <f>IF(Raw_Data_Assets!C29=0,AVERAGE(Raw_Data_Assets!C28:C30),Raw_Data_Assets!C29)</f>
        <v>448.625641519265</v>
      </c>
      <c r="D28" s="10">
        <f>IF(Raw_Data_Assets!D29=0,AVERAGE(Raw_Data_Assets!D28:D30),Raw_Data_Assets!D29)</f>
        <v>712.76636405588715</v>
      </c>
      <c r="E28" s="10">
        <f>IF(Raw_Data_Assets!E29=0,AVERAGE(Raw_Data_Assets!E28:E30),Raw_Data_Assets!E29)</f>
        <v>474.61893223309369</v>
      </c>
      <c r="F28" s="10">
        <f>IF(Raw_Data_Assets!F29=0,AVERAGE(Raw_Data_Assets!F28:F30),Raw_Data_Assets!F29)</f>
        <v>535.30672527082288</v>
      </c>
      <c r="G28" s="10">
        <f>IF(Raw_Data_Assets!G29=0,AVERAGE(Raw_Data_Assets!G28:G30),Raw_Data_Assets!G29)</f>
        <v>542.7194369902187</v>
      </c>
      <c r="H28" s="10">
        <f>IF(Raw_Data_Assets!H29=0,AVERAGE(Raw_Data_Assets!H28:H30),Raw_Data_Assets!H29)</f>
        <v>557.65645484591778</v>
      </c>
      <c r="I28" s="10">
        <f>IF(Raw_Data_Assets!I29=0,AVERAGE(Raw_Data_Assets!I28:I30),Raw_Data_Assets!I29)</f>
        <v>241.18017978359981</v>
      </c>
    </row>
    <row r="29" spans="1:9" x14ac:dyDescent="0.35">
      <c r="A29" s="6">
        <v>45686</v>
      </c>
      <c r="B29" s="10">
        <f>IF(Raw_Data_Assets!B30=0,AVERAGE(Raw_Data_Assets!B29:B31),Raw_Data_Assets!B30)</f>
        <v>108.3987698782865</v>
      </c>
      <c r="C29" s="10">
        <f>IF(Raw_Data_Assets!C30=0,AVERAGE(Raw_Data_Assets!C29:C31),Raw_Data_Assets!C30)</f>
        <v>457.10947896703448</v>
      </c>
      <c r="D29" s="10">
        <f>IF(Raw_Data_Assets!D30=0,AVERAGE(Raw_Data_Assets!D29:D31),Raw_Data_Assets!D30)</f>
        <v>716.62272986928951</v>
      </c>
      <c r="E29" s="10">
        <f>IF(Raw_Data_Assets!E30=0,AVERAGE(Raw_Data_Assets!E29:E31),Raw_Data_Assets!E30)</f>
        <v>475.38727658506781</v>
      </c>
      <c r="F29" s="10">
        <f>IF(Raw_Data_Assets!F30=0,AVERAGE(Raw_Data_Assets!F29:F31),Raw_Data_Assets!F30)</f>
        <v>536.63511087223901</v>
      </c>
      <c r="G29" s="10">
        <f>IF(Raw_Data_Assets!G30=0,AVERAGE(Raw_Data_Assets!G29:G31),Raw_Data_Assets!G30)</f>
        <v>533.85078121293327</v>
      </c>
      <c r="H29" s="10">
        <f>IF(Raw_Data_Assets!H30=0,AVERAGE(Raw_Data_Assets!H29:H31),Raw_Data_Assets!H30)</f>
        <v>551.246887273948</v>
      </c>
      <c r="I29" s="10">
        <f>IF(Raw_Data_Assets!I30=0,AVERAGE(Raw_Data_Assets!I29:I31),Raw_Data_Assets!I30)</f>
        <v>241.20400103617419</v>
      </c>
    </row>
    <row r="30" spans="1:9" x14ac:dyDescent="0.35">
      <c r="A30" s="7">
        <v>45687</v>
      </c>
      <c r="B30" s="10">
        <f>IF(Raw_Data_Assets!B31=0,AVERAGE(Raw_Data_Assets!B30:B32),Raw_Data_Assets!B31)</f>
        <v>107.6532450243468</v>
      </c>
      <c r="C30" s="10">
        <f>IF(Raw_Data_Assets!C31=0,AVERAGE(Raw_Data_Assets!C30:C32),Raw_Data_Assets!C31)</f>
        <v>462.80659003898421</v>
      </c>
      <c r="D30" s="10">
        <f>IF(Raw_Data_Assets!D31=0,AVERAGE(Raw_Data_Assets!D30:D32),Raw_Data_Assets!D31)</f>
        <v>716.02462427571345</v>
      </c>
      <c r="E30" s="10">
        <f>IF(Raw_Data_Assets!E31=0,AVERAGE(Raw_Data_Assets!E30:E32),Raw_Data_Assets!E31)</f>
        <v>469.61140668156622</v>
      </c>
      <c r="F30" s="10">
        <f>IF(Raw_Data_Assets!F31=0,AVERAGE(Raw_Data_Assets!F30:F32),Raw_Data_Assets!F31)</f>
        <v>530.64156512012994</v>
      </c>
      <c r="G30" s="10">
        <f>IF(Raw_Data_Assets!G31=0,AVERAGE(Raw_Data_Assets!G30:G32),Raw_Data_Assets!G31)</f>
        <v>533.72837618505594</v>
      </c>
      <c r="H30" s="10">
        <f>IF(Raw_Data_Assets!H31=0,AVERAGE(Raw_Data_Assets!H30:H32),Raw_Data_Assets!H31)</f>
        <v>554.41061374528124</v>
      </c>
      <c r="I30" s="10">
        <f>IF(Raw_Data_Assets!I31=0,AVERAGE(Raw_Data_Assets!I30:I32),Raw_Data_Assets!I31)</f>
        <v>241.24467967113159</v>
      </c>
    </row>
    <row r="31" spans="1:9" x14ac:dyDescent="0.35">
      <c r="A31" s="6">
        <v>45688</v>
      </c>
      <c r="B31" s="10">
        <f>IF(Raw_Data_Assets!B32=0,AVERAGE(Raw_Data_Assets!B31:B33),Raw_Data_Assets!B32)</f>
        <v>108.5032371076603</v>
      </c>
      <c r="C31" s="10">
        <f>IF(Raw_Data_Assets!C32=0,AVERAGE(Raw_Data_Assets!C31:C33),Raw_Data_Assets!C32)</f>
        <v>463.49649060056072</v>
      </c>
      <c r="D31" s="10">
        <f>IF(Raw_Data_Assets!D32=0,AVERAGE(Raw_Data_Assets!D31:D33),Raw_Data_Assets!D32)</f>
        <v>723.90644513050461</v>
      </c>
      <c r="E31" s="10">
        <f>IF(Raw_Data_Assets!E32=0,AVERAGE(Raw_Data_Assets!E31:E33),Raw_Data_Assets!E32)</f>
        <v>473.34721018752379</v>
      </c>
      <c r="F31" s="10">
        <f>IF(Raw_Data_Assets!F32=0,AVERAGE(Raw_Data_Assets!F31:F33),Raw_Data_Assets!F32)</f>
        <v>525.15199703754422</v>
      </c>
      <c r="G31" s="10">
        <f>IF(Raw_Data_Assets!G32=0,AVERAGE(Raw_Data_Assets!G31:G33),Raw_Data_Assets!G32)</f>
        <v>535.00555376211912</v>
      </c>
      <c r="H31" s="10">
        <f>IF(Raw_Data_Assets!H32=0,AVERAGE(Raw_Data_Assets!H31:H33),Raw_Data_Assets!H32)</f>
        <v>555.11406041858754</v>
      </c>
      <c r="I31" s="10">
        <f>IF(Raw_Data_Assets!I32=0,AVERAGE(Raw_Data_Assets!I31:I33),Raw_Data_Assets!I32)</f>
        <v>241.23291536826261</v>
      </c>
    </row>
    <row r="32" spans="1:9" x14ac:dyDescent="0.35">
      <c r="A32" s="6">
        <v>45690</v>
      </c>
      <c r="B32" s="10">
        <f>IF(Raw_Data_Assets!B34=0,AVERAGE(Raw_Data_Assets!B33:B35),Raw_Data_Assets!B34)</f>
        <v>108.08427090640031</v>
      </c>
      <c r="C32" s="10">
        <f>IF(Raw_Data_Assets!C34=0,AVERAGE(Raw_Data_Assets!C33:C35),Raw_Data_Assets!C34)</f>
        <v>461.50664999191793</v>
      </c>
      <c r="D32" s="10">
        <f>IF(Raw_Data_Assets!D34=0,AVERAGE(Raw_Data_Assets!D33:D35),Raw_Data_Assets!D34)</f>
        <v>715.54144062620458</v>
      </c>
      <c r="E32" s="10">
        <f>IF(Raw_Data_Assets!E34=0,AVERAGE(Raw_Data_Assets!E33:E35),Raw_Data_Assets!E34)</f>
        <v>479.60980137539087</v>
      </c>
      <c r="F32" s="10">
        <f>IF(Raw_Data_Assets!F34=0,AVERAGE(Raw_Data_Assets!F33:F35),Raw_Data_Assets!F34)</f>
        <v>536.85169444508767</v>
      </c>
      <c r="G32" s="10">
        <f>IF(Raw_Data_Assets!G34=0,AVERAGE(Raw_Data_Assets!G33:G35),Raw_Data_Assets!G34)</f>
        <v>529.14651205192411</v>
      </c>
      <c r="H32" s="10">
        <f>IF(Raw_Data_Assets!H34=0,AVERAGE(Raw_Data_Assets!H33:H35),Raw_Data_Assets!H34)</f>
        <v>550.46011884422217</v>
      </c>
      <c r="I32" s="10">
        <f>IF(Raw_Data_Assets!I34=0,AVERAGE(Raw_Data_Assets!I33:I35),Raw_Data_Assets!I34)</f>
        <v>241.24134164530409</v>
      </c>
    </row>
    <row r="33" spans="1:9" x14ac:dyDescent="0.35">
      <c r="A33" s="7">
        <v>45691</v>
      </c>
      <c r="B33" s="10">
        <f>IF(Raw_Data_Assets!B35=0,AVERAGE(Raw_Data_Assets!B34:B36),Raw_Data_Assets!B35)</f>
        <v>108.5919209119881</v>
      </c>
      <c r="C33" s="10">
        <f>IF(Raw_Data_Assets!C35=0,AVERAGE(Raw_Data_Assets!C34:C36),Raw_Data_Assets!C35)</f>
        <v>457.96512016412998</v>
      </c>
      <c r="D33" s="10">
        <f>IF(Raw_Data_Assets!D35=0,AVERAGE(Raw_Data_Assets!D34:D36),Raw_Data_Assets!D35)</f>
        <v>704.9111670587713</v>
      </c>
      <c r="E33" s="10">
        <f>IF(Raw_Data_Assets!E35=0,AVERAGE(Raw_Data_Assets!E34:E36),Raw_Data_Assets!E35)</f>
        <v>479.23195213825659</v>
      </c>
      <c r="F33" s="10">
        <f>IF(Raw_Data_Assets!F35=0,AVERAGE(Raw_Data_Assets!F34:F36),Raw_Data_Assets!F35)</f>
        <v>533.94578388461775</v>
      </c>
      <c r="G33" s="10">
        <f>IF(Raw_Data_Assets!G35=0,AVERAGE(Raw_Data_Assets!G34:G36),Raw_Data_Assets!G35)</f>
        <v>530.94492220130064</v>
      </c>
      <c r="H33" s="10">
        <f>IF(Raw_Data_Assets!H35=0,AVERAGE(Raw_Data_Assets!H34:H36),Raw_Data_Assets!H35)</f>
        <v>553.83247358258291</v>
      </c>
      <c r="I33" s="10">
        <f>IF(Raw_Data_Assets!I35=0,AVERAGE(Raw_Data_Assets!I34:I36),Raw_Data_Assets!I35)</f>
        <v>241.2314574484468</v>
      </c>
    </row>
    <row r="34" spans="1:9" x14ac:dyDescent="0.35">
      <c r="A34" s="6">
        <v>45692</v>
      </c>
      <c r="B34" s="10">
        <f>IF(Raw_Data_Assets!B36=0,AVERAGE(Raw_Data_Assets!B35:B37),Raw_Data_Assets!B36)</f>
        <v>108.75437721101861</v>
      </c>
      <c r="C34" s="10">
        <f>IF(Raw_Data_Assets!C36=0,AVERAGE(Raw_Data_Assets!C35:C37),Raw_Data_Assets!C36)</f>
        <v>453.13229005131018</v>
      </c>
      <c r="D34" s="10">
        <f>IF(Raw_Data_Assets!D36=0,AVERAGE(Raw_Data_Assets!D35:D37),Raw_Data_Assets!D36)</f>
        <v>710.59551659807869</v>
      </c>
      <c r="E34" s="10">
        <f>IF(Raw_Data_Assets!E36=0,AVERAGE(Raw_Data_Assets!E35:E37),Raw_Data_Assets!E36)</f>
        <v>490.58210711760938</v>
      </c>
      <c r="F34" s="10">
        <f>IF(Raw_Data_Assets!F36=0,AVERAGE(Raw_Data_Assets!F35:F37),Raw_Data_Assets!F36)</f>
        <v>537.62248494383357</v>
      </c>
      <c r="G34" s="10">
        <f>IF(Raw_Data_Assets!G36=0,AVERAGE(Raw_Data_Assets!G35:G37),Raw_Data_Assets!G36)</f>
        <v>534.66001707738246</v>
      </c>
      <c r="H34" s="10">
        <f>IF(Raw_Data_Assets!H36=0,AVERAGE(Raw_Data_Assets!H35:H37),Raw_Data_Assets!H36)</f>
        <v>560.72975875019324</v>
      </c>
      <c r="I34" s="10">
        <f>IF(Raw_Data_Assets!I36=0,AVERAGE(Raw_Data_Assets!I35:I37),Raw_Data_Assets!I36)</f>
        <v>241.2045806362629</v>
      </c>
    </row>
    <row r="35" spans="1:9" x14ac:dyDescent="0.35">
      <c r="A35" s="7">
        <v>45695</v>
      </c>
      <c r="B35" s="10">
        <f>IF(Raw_Data_Assets!B39=0,AVERAGE(Raw_Data_Assets!B38:B40),Raw_Data_Assets!B39)</f>
        <v>107.78453828828989</v>
      </c>
      <c r="C35" s="10">
        <f>IF(Raw_Data_Assets!C39=0,AVERAGE(Raw_Data_Assets!C38:C40),Raw_Data_Assets!C39)</f>
        <v>463.85657724054369</v>
      </c>
      <c r="D35" s="10">
        <f>IF(Raw_Data_Assets!D39=0,AVERAGE(Raw_Data_Assets!D38:D40),Raw_Data_Assets!D39)</f>
        <v>691.903214346504</v>
      </c>
      <c r="E35" s="10">
        <f>IF(Raw_Data_Assets!E39=0,AVERAGE(Raw_Data_Assets!E38:E40),Raw_Data_Assets!E39)</f>
        <v>496.08704098584923</v>
      </c>
      <c r="F35" s="10">
        <f>IF(Raw_Data_Assets!F39=0,AVERAGE(Raw_Data_Assets!F38:F40),Raw_Data_Assets!F39)</f>
        <v>541.27927983899258</v>
      </c>
      <c r="G35" s="10">
        <f>IF(Raw_Data_Assets!G39=0,AVERAGE(Raw_Data_Assets!G38:G40),Raw_Data_Assets!G39)</f>
        <v>529.01151771177672</v>
      </c>
      <c r="H35" s="10">
        <f>IF(Raw_Data_Assets!H39=0,AVERAGE(Raw_Data_Assets!H38:H40),Raw_Data_Assets!H39)</f>
        <v>570.21748126725868</v>
      </c>
      <c r="I35" s="10">
        <f>IF(Raw_Data_Assets!I39=0,AVERAGE(Raw_Data_Assets!I38:I40),Raw_Data_Assets!I39)</f>
        <v>241.22230162578271</v>
      </c>
    </row>
    <row r="36" spans="1:9" x14ac:dyDescent="0.35">
      <c r="A36" s="6">
        <v>45696</v>
      </c>
      <c r="B36" s="10">
        <f>IF(Raw_Data_Assets!B40=0,AVERAGE(Raw_Data_Assets!B39:B41),Raw_Data_Assets!B40)</f>
        <v>107.9387833813863</v>
      </c>
      <c r="C36" s="10">
        <f>IF(Raw_Data_Assets!C40=0,AVERAGE(Raw_Data_Assets!C39:C41),Raw_Data_Assets!C40)</f>
        <v>467.71332310145431</v>
      </c>
      <c r="D36" s="10">
        <f>IF(Raw_Data_Assets!D40=0,AVERAGE(Raw_Data_Assets!D39:D41),Raw_Data_Assets!D40)</f>
        <v>698.492195598232</v>
      </c>
      <c r="E36" s="10">
        <f>IF(Raw_Data_Assets!E40=0,AVERAGE(Raw_Data_Assets!E39:E41),Raw_Data_Assets!E40)</f>
        <v>496.8021441760348</v>
      </c>
      <c r="F36" s="10">
        <f>IF(Raw_Data_Assets!F40=0,AVERAGE(Raw_Data_Assets!F39:F41),Raw_Data_Assets!F40)</f>
        <v>541.40080901681722</v>
      </c>
      <c r="G36" s="10">
        <f>IF(Raw_Data_Assets!G40=0,AVERAGE(Raw_Data_Assets!G39:G41),Raw_Data_Assets!G40)</f>
        <v>521.79169566996814</v>
      </c>
      <c r="H36" s="10">
        <f>IF(Raw_Data_Assets!H40=0,AVERAGE(Raw_Data_Assets!H39:H41),Raw_Data_Assets!H40)</f>
        <v>568.50961086402958</v>
      </c>
      <c r="I36" s="10">
        <f>IF(Raw_Data_Assets!I40=0,AVERAGE(Raw_Data_Assets!I39:I41),Raw_Data_Assets!I40)</f>
        <v>160.80313552638407</v>
      </c>
    </row>
    <row r="37" spans="1:9" x14ac:dyDescent="0.35">
      <c r="A37" s="7">
        <v>45697</v>
      </c>
      <c r="B37" s="10">
        <f>IF(Raw_Data_Assets!B41=0,AVERAGE(Raw_Data_Assets!B40:B42),Raw_Data_Assets!B41)</f>
        <v>109.2619957122879</v>
      </c>
      <c r="C37" s="10">
        <f>IF(Raw_Data_Assets!C41=0,AVERAGE(Raw_Data_Assets!C40:C42),Raw_Data_Assets!C41)</f>
        <v>472.70349161514241</v>
      </c>
      <c r="D37" s="10">
        <f>IF(Raw_Data_Assets!D41=0,AVERAGE(Raw_Data_Assets!D40:D42),Raw_Data_Assets!D41)</f>
        <v>689.74028010319535</v>
      </c>
      <c r="E37" s="10">
        <f>IF(Raw_Data_Assets!E41=0,AVERAGE(Raw_Data_Assets!E40:E42),Raw_Data_Assets!E41)</f>
        <v>331.73967082621652</v>
      </c>
      <c r="F37" s="10">
        <f>IF(Raw_Data_Assets!F41=0,AVERAGE(Raw_Data_Assets!F40:F42),Raw_Data_Assets!F41)</f>
        <v>532.45811184237277</v>
      </c>
      <c r="G37" s="10">
        <f>IF(Raw_Data_Assets!G41=0,AVERAGE(Raw_Data_Assets!G40:G42),Raw_Data_Assets!G41)</f>
        <v>524.77002457038168</v>
      </c>
      <c r="H37" s="10">
        <f>IF(Raw_Data_Assets!H41=0,AVERAGE(Raw_Data_Assets!H40:H42),Raw_Data_Assets!H41)</f>
        <v>564.07191753984762</v>
      </c>
      <c r="I37" s="10">
        <f>IF(Raw_Data_Assets!I41=0,AVERAGE(Raw_Data_Assets!I40:I42),Raw_Data_Assets!I41)</f>
        <v>241.1871049533695</v>
      </c>
    </row>
    <row r="38" spans="1:9" x14ac:dyDescent="0.35">
      <c r="A38" s="6">
        <v>45698</v>
      </c>
      <c r="B38" s="10">
        <f>IF(Raw_Data_Assets!B42=0,AVERAGE(Raw_Data_Assets!B41:B43),Raw_Data_Assets!B42)</f>
        <v>107.75021836736821</v>
      </c>
      <c r="C38" s="10">
        <f>IF(Raw_Data_Assets!C42=0,AVERAGE(Raw_Data_Assets!C41:C43),Raw_Data_Assets!C42)</f>
        <v>479.04309868781547</v>
      </c>
      <c r="D38" s="10">
        <f>IF(Raw_Data_Assets!D42=0,AVERAGE(Raw_Data_Assets!D41:D43),Raw_Data_Assets!D42)</f>
        <v>685.16775299921176</v>
      </c>
      <c r="E38" s="10">
        <f>IF(Raw_Data_Assets!E42=0,AVERAGE(Raw_Data_Assets!E41:E43),Raw_Data_Assets!E42)</f>
        <v>498.41686830261477</v>
      </c>
      <c r="F38" s="10">
        <f>IF(Raw_Data_Assets!F42=0,AVERAGE(Raw_Data_Assets!F41:F43),Raw_Data_Assets!F42)</f>
        <v>538.78285095988485</v>
      </c>
      <c r="G38" s="10">
        <f>IF(Raw_Data_Assets!G42=0,AVERAGE(Raw_Data_Assets!G41:G43),Raw_Data_Assets!G42)</f>
        <v>521.77679729605973</v>
      </c>
      <c r="H38" s="10">
        <f>IF(Raw_Data_Assets!H42=0,AVERAGE(Raw_Data_Assets!H41:H43),Raw_Data_Assets!H42)</f>
        <v>564.92662687194286</v>
      </c>
      <c r="I38" s="10">
        <f>IF(Raw_Data_Assets!I42=0,AVERAGE(Raw_Data_Assets!I41:I43),Raw_Data_Assets!I42)</f>
        <v>241.2082833924232</v>
      </c>
    </row>
    <row r="39" spans="1:9" x14ac:dyDescent="0.35">
      <c r="A39" s="7">
        <v>45699</v>
      </c>
      <c r="B39" s="10">
        <f>IF(Raw_Data_Assets!B43=0,AVERAGE(Raw_Data_Assets!B42:B44),Raw_Data_Assets!B43)</f>
        <v>106.4758198727548</v>
      </c>
      <c r="C39" s="10">
        <f>IF(Raw_Data_Assets!C43=0,AVERAGE(Raw_Data_Assets!C42:C44),Raw_Data_Assets!C43)</f>
        <v>478.84145095278808</v>
      </c>
      <c r="D39" s="10">
        <f>IF(Raw_Data_Assets!D43=0,AVERAGE(Raw_Data_Assets!D42:D44),Raw_Data_Assets!D43)</f>
        <v>665.44157806494059</v>
      </c>
      <c r="E39" s="10">
        <f>IF(Raw_Data_Assets!E43=0,AVERAGE(Raw_Data_Assets!E42:E44),Raw_Data_Assets!E43)</f>
        <v>332.54957193002537</v>
      </c>
      <c r="F39" s="10">
        <f>IF(Raw_Data_Assets!F43=0,AVERAGE(Raw_Data_Assets!F42:F44),Raw_Data_Assets!F43)</f>
        <v>537.12001167020935</v>
      </c>
      <c r="G39" s="10">
        <f>IF(Raw_Data_Assets!G43=0,AVERAGE(Raw_Data_Assets!G42:G44),Raw_Data_Assets!G43)</f>
        <v>515.33848556754617</v>
      </c>
      <c r="H39" s="10">
        <f>IF(Raw_Data_Assets!H43=0,AVERAGE(Raw_Data_Assets!H42:H44),Raw_Data_Assets!H43)</f>
        <v>565.55019185806736</v>
      </c>
      <c r="I39" s="10">
        <f>IF(Raw_Data_Assets!I43=0,AVERAGE(Raw_Data_Assets!I42:I44),Raw_Data_Assets!I43)</f>
        <v>241.20779659095169</v>
      </c>
    </row>
    <row r="40" spans="1:9" x14ac:dyDescent="0.35">
      <c r="A40" s="6">
        <v>45700</v>
      </c>
      <c r="B40" s="10">
        <f>IF(Raw_Data_Assets!B44=0,AVERAGE(Raw_Data_Assets!B43:B45),Raw_Data_Assets!B44)</f>
        <v>107.5307178792502</v>
      </c>
      <c r="C40" s="10">
        <f>IF(Raw_Data_Assets!C44=0,AVERAGE(Raw_Data_Assets!C43:C45),Raw_Data_Assets!C44)</f>
        <v>485.35300685559412</v>
      </c>
      <c r="D40" s="10">
        <f>IF(Raw_Data_Assets!D44=0,AVERAGE(Raw_Data_Assets!D43:D45),Raw_Data_Assets!D44)</f>
        <v>666.21144448755933</v>
      </c>
      <c r="E40" s="10">
        <f>IF(Raw_Data_Assets!E44=0,AVERAGE(Raw_Data_Assets!E43:E45),Raw_Data_Assets!E44)</f>
        <v>499.23184748746121</v>
      </c>
      <c r="F40" s="10">
        <f>IF(Raw_Data_Assets!F44=0,AVERAGE(Raw_Data_Assets!F43:F45),Raw_Data_Assets!F44)</f>
        <v>544.63067627842076</v>
      </c>
      <c r="G40" s="10">
        <f>IF(Raw_Data_Assets!G44=0,AVERAGE(Raw_Data_Assets!G43:G45),Raw_Data_Assets!G44)</f>
        <v>518.30715706715011</v>
      </c>
      <c r="H40" s="10">
        <f>IF(Raw_Data_Assets!H44=0,AVERAGE(Raw_Data_Assets!H43:H45),Raw_Data_Assets!H44)</f>
        <v>576.1674720948248</v>
      </c>
      <c r="I40" s="10">
        <f>IF(Raw_Data_Assets!I44=0,AVERAGE(Raw_Data_Assets!I43:I45),Raw_Data_Assets!I44)</f>
        <v>241.22882250604579</v>
      </c>
    </row>
    <row r="41" spans="1:9" x14ac:dyDescent="0.35">
      <c r="A41" s="7">
        <v>45701</v>
      </c>
      <c r="B41" s="10">
        <f>IF(Raw_Data_Assets!B45=0,AVERAGE(Raw_Data_Assets!B44:B46),Raw_Data_Assets!B45)</f>
        <v>107.34761466705589</v>
      </c>
      <c r="C41" s="10">
        <f>IF(Raw_Data_Assets!C45=0,AVERAGE(Raw_Data_Assets!C44:C46),Raw_Data_Assets!C45)</f>
        <v>492.17843356690821</v>
      </c>
      <c r="D41" s="10">
        <f>IF(Raw_Data_Assets!D45=0,AVERAGE(Raw_Data_Assets!D44:D46),Raw_Data_Assets!D45)</f>
        <v>671.16643450602146</v>
      </c>
      <c r="E41" s="10">
        <f>IF(Raw_Data_Assets!E45=0,AVERAGE(Raw_Data_Assets!E44:E46),Raw_Data_Assets!E45)</f>
        <v>498.11954377674272</v>
      </c>
      <c r="F41" s="10">
        <f>IF(Raw_Data_Assets!F45=0,AVERAGE(Raw_Data_Assets!F44:F46),Raw_Data_Assets!F45)</f>
        <v>543.58400188722703</v>
      </c>
      <c r="G41" s="10">
        <f>IF(Raw_Data_Assets!G45=0,AVERAGE(Raw_Data_Assets!G44:G46),Raw_Data_Assets!G45)</f>
        <v>524.23187023755247</v>
      </c>
      <c r="H41" s="10">
        <f>IF(Raw_Data_Assets!H45=0,AVERAGE(Raw_Data_Assets!H44:H46),Raw_Data_Assets!H45)</f>
        <v>571.99412480376304</v>
      </c>
      <c r="I41" s="10">
        <f>IF(Raw_Data_Assets!I45=0,AVERAGE(Raw_Data_Assets!I44:I46),Raw_Data_Assets!I45)</f>
        <v>241.26297061871409</v>
      </c>
    </row>
    <row r="42" spans="1:9" x14ac:dyDescent="0.35">
      <c r="A42" s="6">
        <v>45702</v>
      </c>
      <c r="B42" s="10">
        <f>IF(Raw_Data_Assets!B46=0,AVERAGE(Raw_Data_Assets!B45:B47),Raw_Data_Assets!B46)</f>
        <v>106.1199592133391</v>
      </c>
      <c r="C42" s="10">
        <f>IF(Raw_Data_Assets!C46=0,AVERAGE(Raw_Data_Assets!C45:C47),Raw_Data_Assets!C46)</f>
        <v>491.5254963135211</v>
      </c>
      <c r="D42" s="10">
        <f>IF(Raw_Data_Assets!D46=0,AVERAGE(Raw_Data_Assets!D45:D47),Raw_Data_Assets!D46)</f>
        <v>673.72356568984878</v>
      </c>
      <c r="E42" s="10">
        <f>IF(Raw_Data_Assets!E46=0,AVERAGE(Raw_Data_Assets!E45:E47),Raw_Data_Assets!E46)</f>
        <v>500.91575427746301</v>
      </c>
      <c r="F42" s="10">
        <f>IF(Raw_Data_Assets!F46=0,AVERAGE(Raw_Data_Assets!F45:F47),Raw_Data_Assets!F46)</f>
        <v>365.79859098162598</v>
      </c>
      <c r="G42" s="10">
        <f>IF(Raw_Data_Assets!G46=0,AVERAGE(Raw_Data_Assets!G45:G47),Raw_Data_Assets!G46)</f>
        <v>522.77431351812061</v>
      </c>
      <c r="H42" s="10">
        <f>IF(Raw_Data_Assets!H46=0,AVERAGE(Raw_Data_Assets!H45:H47),Raw_Data_Assets!H46)</f>
        <v>574.31914734735926</v>
      </c>
      <c r="I42" s="10">
        <f>IF(Raw_Data_Assets!I46=0,AVERAGE(Raw_Data_Assets!I45:I47),Raw_Data_Assets!I46)</f>
        <v>241.28295794567521</v>
      </c>
    </row>
    <row r="43" spans="1:9" x14ac:dyDescent="0.35">
      <c r="A43" s="7">
        <v>45703</v>
      </c>
      <c r="B43" s="10">
        <f>IF(Raw_Data_Assets!B47=0,AVERAGE(Raw_Data_Assets!B46:B48),Raw_Data_Assets!B47)</f>
        <v>106.1285810657772</v>
      </c>
      <c r="C43" s="10">
        <f>IF(Raw_Data_Assets!C47=0,AVERAGE(Raw_Data_Assets!C46:C48),Raw_Data_Assets!C47)</f>
        <v>494.34839713542118</v>
      </c>
      <c r="D43" s="10">
        <f>IF(Raw_Data_Assets!D47=0,AVERAGE(Raw_Data_Assets!D46:D48),Raw_Data_Assets!D47)</f>
        <v>679.50401401837644</v>
      </c>
      <c r="E43" s="10">
        <f>IF(Raw_Data_Assets!E47=0,AVERAGE(Raw_Data_Assets!E46:E48),Raw_Data_Assets!E47)</f>
        <v>503.33934202204432</v>
      </c>
      <c r="F43" s="10">
        <f>IF(Raw_Data_Assets!F47=0,AVERAGE(Raw_Data_Assets!F46:F48),Raw_Data_Assets!F47)</f>
        <v>553.81177105765107</v>
      </c>
      <c r="G43" s="10">
        <f>IF(Raw_Data_Assets!G47=0,AVERAGE(Raw_Data_Assets!G46:G48),Raw_Data_Assets!G47)</f>
        <v>521.31796288850944</v>
      </c>
      <c r="H43" s="10">
        <f>IF(Raw_Data_Assets!H47=0,AVERAGE(Raw_Data_Assets!H46:H48),Raw_Data_Assets!H47)</f>
        <v>574.34793474325943</v>
      </c>
      <c r="I43" s="10">
        <f>IF(Raw_Data_Assets!I47=0,AVERAGE(Raw_Data_Assets!I46:I48),Raw_Data_Assets!I47)</f>
        <v>160.84636684647322</v>
      </c>
    </row>
    <row r="44" spans="1:9" x14ac:dyDescent="0.35">
      <c r="A44" s="6">
        <v>45704</v>
      </c>
      <c r="B44" s="10">
        <f>IF(Raw_Data_Assets!B48=0,AVERAGE(Raw_Data_Assets!B47:B49),Raw_Data_Assets!B48)</f>
        <v>105.54199761787901</v>
      </c>
      <c r="C44" s="10">
        <f>IF(Raw_Data_Assets!C48=0,AVERAGE(Raw_Data_Assets!C47:C49),Raw_Data_Assets!C48)</f>
        <v>497.50548987772288</v>
      </c>
      <c r="D44" s="10">
        <f>IF(Raw_Data_Assets!D48=0,AVERAGE(Raw_Data_Assets!D47:D49),Raw_Data_Assets!D48)</f>
        <v>674.80832754539995</v>
      </c>
      <c r="E44" s="10">
        <f>IF(Raw_Data_Assets!E48=0,AVERAGE(Raw_Data_Assets!E47:E49),Raw_Data_Assets!E48)</f>
        <v>500.91329447239963</v>
      </c>
      <c r="F44" s="10">
        <f>IF(Raw_Data_Assets!F48=0,AVERAGE(Raw_Data_Assets!F47:F49),Raw_Data_Assets!F48)</f>
        <v>558.32170014720339</v>
      </c>
      <c r="G44" s="10">
        <f>IF(Raw_Data_Assets!G48=0,AVERAGE(Raw_Data_Assets!G47:G49),Raw_Data_Assets!G48)</f>
        <v>525.66499196557197</v>
      </c>
      <c r="H44" s="10">
        <f>IF(Raw_Data_Assets!H48=0,AVERAGE(Raw_Data_Assets!H47:H49),Raw_Data_Assets!H48)</f>
        <v>580.97434089127796</v>
      </c>
      <c r="I44" s="10">
        <f>IF(Raw_Data_Assets!I48=0,AVERAGE(Raw_Data_Assets!I47:I49),Raw_Data_Assets!I48)</f>
        <v>241.25614259374441</v>
      </c>
    </row>
    <row r="45" spans="1:9" x14ac:dyDescent="0.35">
      <c r="A45" s="7">
        <v>45705</v>
      </c>
      <c r="B45" s="10">
        <f>IF(Raw_Data_Assets!B49=0,AVERAGE(Raw_Data_Assets!B48:B50),Raw_Data_Assets!B49)</f>
        <v>104.898477488713</v>
      </c>
      <c r="C45" s="10">
        <f>IF(Raw_Data_Assets!C49=0,AVERAGE(Raw_Data_Assets!C48:C50),Raw_Data_Assets!C49)</f>
        <v>497.61147549058381</v>
      </c>
      <c r="D45" s="10">
        <f>IF(Raw_Data_Assets!D49=0,AVERAGE(Raw_Data_Assets!D48:D50),Raw_Data_Assets!D49)</f>
        <v>675.85340389831595</v>
      </c>
      <c r="E45" s="10">
        <f>IF(Raw_Data_Assets!E49=0,AVERAGE(Raw_Data_Assets!E48:E50),Raw_Data_Assets!E49)</f>
        <v>500.84025919003119</v>
      </c>
      <c r="F45" s="10">
        <f>IF(Raw_Data_Assets!F49=0,AVERAGE(Raw_Data_Assets!F48:F50),Raw_Data_Assets!F49)</f>
        <v>558.38287174178458</v>
      </c>
      <c r="G45" s="10">
        <f>IF(Raw_Data_Assets!G49=0,AVERAGE(Raw_Data_Assets!G48:G50),Raw_Data_Assets!G49)</f>
        <v>534.29665690169657</v>
      </c>
      <c r="H45" s="10">
        <f>IF(Raw_Data_Assets!H49=0,AVERAGE(Raw_Data_Assets!H48:H50),Raw_Data_Assets!H49)</f>
        <v>589.22349734304714</v>
      </c>
      <c r="I45" s="10">
        <f>IF(Raw_Data_Assets!I49=0,AVERAGE(Raw_Data_Assets!I48:I50),Raw_Data_Assets!I49)</f>
        <v>241.26409031179921</v>
      </c>
    </row>
    <row r="46" spans="1:9" x14ac:dyDescent="0.35">
      <c r="A46" s="6">
        <v>45706</v>
      </c>
      <c r="B46" s="10">
        <f>IF(Raw_Data_Assets!B50=0,AVERAGE(Raw_Data_Assets!B49:B51),Raw_Data_Assets!B50)</f>
        <v>103.95336388381151</v>
      </c>
      <c r="C46" s="10">
        <f>IF(Raw_Data_Assets!C50=0,AVERAGE(Raw_Data_Assets!C49:C51),Raw_Data_Assets!C50)</f>
        <v>496.91495442457472</v>
      </c>
      <c r="D46" s="10">
        <f>IF(Raw_Data_Assets!D50=0,AVERAGE(Raw_Data_Assets!D49:D51),Raw_Data_Assets!D50)</f>
        <v>677.54709214482682</v>
      </c>
      <c r="E46" s="10">
        <f>IF(Raw_Data_Assets!E50=0,AVERAGE(Raw_Data_Assets!E49:E51),Raw_Data_Assets!E50)</f>
        <v>499.94410512816182</v>
      </c>
      <c r="F46" s="10">
        <f>IF(Raw_Data_Assets!F50=0,AVERAGE(Raw_Data_Assets!F49:F51),Raw_Data_Assets!F50)</f>
        <v>559.8217155416022</v>
      </c>
      <c r="G46" s="10">
        <f>IF(Raw_Data_Assets!G50=0,AVERAGE(Raw_Data_Assets!G49:G51),Raw_Data_Assets!G50)</f>
        <v>534.34404070721996</v>
      </c>
      <c r="H46" s="10">
        <f>IF(Raw_Data_Assets!H50=0,AVERAGE(Raw_Data_Assets!H49:H51),Raw_Data_Assets!H50)</f>
        <v>586.60594446651658</v>
      </c>
      <c r="I46" s="10">
        <f>IF(Raw_Data_Assets!I50=0,AVERAGE(Raw_Data_Assets!I49:I51),Raw_Data_Assets!I50)</f>
        <v>241.24967683868411</v>
      </c>
    </row>
    <row r="47" spans="1:9" x14ac:dyDescent="0.35">
      <c r="A47" s="7">
        <v>45707</v>
      </c>
      <c r="B47" s="10">
        <f>IF(Raw_Data_Assets!B51=0,AVERAGE(Raw_Data_Assets!B50:B52),Raw_Data_Assets!B51)</f>
        <v>102.49337446696519</v>
      </c>
      <c r="C47" s="10">
        <f>IF(Raw_Data_Assets!C51=0,AVERAGE(Raw_Data_Assets!C50:C52),Raw_Data_Assets!C51)</f>
        <v>495.71830175331382</v>
      </c>
      <c r="D47" s="10">
        <f>IF(Raw_Data_Assets!D51=0,AVERAGE(Raw_Data_Assets!D50:D52),Raw_Data_Assets!D51)</f>
        <v>672.32208972772708</v>
      </c>
      <c r="E47" s="10">
        <f>IF(Raw_Data_Assets!E51=0,AVERAGE(Raw_Data_Assets!E50:E52),Raw_Data_Assets!E51)</f>
        <v>506.20031959375279</v>
      </c>
      <c r="F47" s="10">
        <f>IF(Raw_Data_Assets!F51=0,AVERAGE(Raw_Data_Assets!F50:F52),Raw_Data_Assets!F51)</f>
        <v>554.51371598896526</v>
      </c>
      <c r="G47" s="10">
        <f>IF(Raw_Data_Assets!G51=0,AVERAGE(Raw_Data_Assets!G50:G52),Raw_Data_Assets!G51)</f>
        <v>537.19843694774238</v>
      </c>
      <c r="H47" s="10">
        <f>IF(Raw_Data_Assets!H51=0,AVERAGE(Raw_Data_Assets!H50:H52),Raw_Data_Assets!H51)</f>
        <v>581.05049898966627</v>
      </c>
      <c r="I47" s="10">
        <f>IF(Raw_Data_Assets!I51=0,AVERAGE(Raw_Data_Assets!I50:I52),Raw_Data_Assets!I51)</f>
        <v>241.2510328589882</v>
      </c>
    </row>
    <row r="48" spans="1:9" x14ac:dyDescent="0.35">
      <c r="A48" s="6">
        <v>45708</v>
      </c>
      <c r="B48" s="10">
        <f>IF(Raw_Data_Assets!B52=0,AVERAGE(Raw_Data_Assets!B51:B53),Raw_Data_Assets!B52)</f>
        <v>102.0817703660059</v>
      </c>
      <c r="C48" s="10">
        <f>IF(Raw_Data_Assets!C52=0,AVERAGE(Raw_Data_Assets!C51:C53),Raw_Data_Assets!C52)</f>
        <v>489.49651428635133</v>
      </c>
      <c r="D48" s="10">
        <f>IF(Raw_Data_Assets!D52=0,AVERAGE(Raw_Data_Assets!D51:D53),Raw_Data_Assets!D52)</f>
        <v>677.34029429736711</v>
      </c>
      <c r="E48" s="10">
        <f>IF(Raw_Data_Assets!E52=0,AVERAGE(Raw_Data_Assets!E51:E53),Raw_Data_Assets!E52)</f>
        <v>507.91599032551341</v>
      </c>
      <c r="F48" s="10">
        <f>IF(Raw_Data_Assets!F52=0,AVERAGE(Raw_Data_Assets!F51:F53),Raw_Data_Assets!F52)</f>
        <v>551.42862977768129</v>
      </c>
      <c r="G48" s="10">
        <f>IF(Raw_Data_Assets!G52=0,AVERAGE(Raw_Data_Assets!G51:G53),Raw_Data_Assets!G52)</f>
        <v>532.76805444298543</v>
      </c>
      <c r="H48" s="10">
        <f>IF(Raw_Data_Assets!H52=0,AVERAGE(Raw_Data_Assets!H51:H53),Raw_Data_Assets!H52)</f>
        <v>582.52720138620657</v>
      </c>
      <c r="I48" s="10">
        <f>IF(Raw_Data_Assets!I52=0,AVERAGE(Raw_Data_Assets!I51:I53),Raw_Data_Assets!I52)</f>
        <v>241.24111707077691</v>
      </c>
    </row>
    <row r="49" spans="1:9" x14ac:dyDescent="0.35">
      <c r="A49" s="7">
        <v>45709</v>
      </c>
      <c r="B49" s="10">
        <f>IF(Raw_Data_Assets!B53=0,AVERAGE(Raw_Data_Assets!B52:B54),Raw_Data_Assets!B53)</f>
        <v>102.5464009108068</v>
      </c>
      <c r="C49" s="10">
        <f>IF(Raw_Data_Assets!C53=0,AVERAGE(Raw_Data_Assets!C52:C54),Raw_Data_Assets!C53)</f>
        <v>485.13983055971931</v>
      </c>
      <c r="D49" s="10">
        <f>IF(Raw_Data_Assets!D53=0,AVERAGE(Raw_Data_Assets!D52:D54),Raw_Data_Assets!D53)</f>
        <v>674.05027820238138</v>
      </c>
      <c r="E49" s="10">
        <f>IF(Raw_Data_Assets!E53=0,AVERAGE(Raw_Data_Assets!E52:E54),Raw_Data_Assets!E53)</f>
        <v>505.02613747113941</v>
      </c>
      <c r="F49" s="10">
        <f>IF(Raw_Data_Assets!F53=0,AVERAGE(Raw_Data_Assets!F52:F54),Raw_Data_Assets!F53)</f>
        <v>548.95772547833315</v>
      </c>
      <c r="G49" s="10">
        <f>IF(Raw_Data_Assets!G53=0,AVERAGE(Raw_Data_Assets!G52:G54),Raw_Data_Assets!G53)</f>
        <v>525.2644619476273</v>
      </c>
      <c r="H49" s="10">
        <f>IF(Raw_Data_Assets!H53=0,AVERAGE(Raw_Data_Assets!H52:H54),Raw_Data_Assets!H53)</f>
        <v>578.70188721711929</v>
      </c>
      <c r="I49" s="10">
        <f>IF(Raw_Data_Assets!I53=0,AVERAGE(Raw_Data_Assets!I52:I54),Raw_Data_Assets!I53)</f>
        <v>241.2379998789163</v>
      </c>
    </row>
    <row r="50" spans="1:9" x14ac:dyDescent="0.35">
      <c r="A50" s="6">
        <v>45710</v>
      </c>
      <c r="B50" s="10">
        <f>IF(Raw_Data_Assets!B54=0,AVERAGE(Raw_Data_Assets!B53:B55),Raw_Data_Assets!B54)</f>
        <v>104.0793666179663</v>
      </c>
      <c r="C50" s="10">
        <f>IF(Raw_Data_Assets!C54=0,AVERAGE(Raw_Data_Assets!C53:C55),Raw_Data_Assets!C54)</f>
        <v>485.32126003196578</v>
      </c>
      <c r="D50" s="10">
        <f>IF(Raw_Data_Assets!D54=0,AVERAGE(Raw_Data_Assets!D53:D55),Raw_Data_Assets!D54)</f>
        <v>672.73651513189986</v>
      </c>
      <c r="E50" s="10">
        <f>IF(Raw_Data_Assets!E54=0,AVERAGE(Raw_Data_Assets!E53:E55),Raw_Data_Assets!E54)</f>
        <v>513.52353543228094</v>
      </c>
      <c r="F50" s="10">
        <f>IF(Raw_Data_Assets!F54=0,AVERAGE(Raw_Data_Assets!F53:F55),Raw_Data_Assets!F54)</f>
        <v>544.03521241389205</v>
      </c>
      <c r="G50" s="10">
        <f>IF(Raw_Data_Assets!G54=0,AVERAGE(Raw_Data_Assets!G53:G55),Raw_Data_Assets!G54)</f>
        <v>532.20837925854926</v>
      </c>
      <c r="H50" s="10">
        <f>IF(Raw_Data_Assets!H54=0,AVERAGE(Raw_Data_Assets!H53:H55),Raw_Data_Assets!H54)</f>
        <v>583.4774013242195</v>
      </c>
      <c r="I50" s="10">
        <f>IF(Raw_Data_Assets!I54=0,AVERAGE(Raw_Data_Assets!I53:I55),Raw_Data_Assets!I54)</f>
        <v>241.2264335458201</v>
      </c>
    </row>
    <row r="51" spans="1:9" x14ac:dyDescent="0.35">
      <c r="A51" s="7">
        <v>45711</v>
      </c>
      <c r="B51" s="10">
        <f>IF(Raw_Data_Assets!B55=0,AVERAGE(Raw_Data_Assets!B54:B56),Raw_Data_Assets!B55)</f>
        <v>103.1374196380567</v>
      </c>
      <c r="C51" s="10">
        <f>IF(Raw_Data_Assets!C55=0,AVERAGE(Raw_Data_Assets!C54:C56),Raw_Data_Assets!C55)</f>
        <v>490.27067999915369</v>
      </c>
      <c r="D51" s="10">
        <f>IF(Raw_Data_Assets!D55=0,AVERAGE(Raw_Data_Assets!D54:D56),Raw_Data_Assets!D55)</f>
        <v>694.37940124142767</v>
      </c>
      <c r="E51" s="10">
        <f>IF(Raw_Data_Assets!E55=0,AVERAGE(Raw_Data_Assets!E54:E56),Raw_Data_Assets!E55)</f>
        <v>508.17754469852821</v>
      </c>
      <c r="F51" s="10">
        <f>IF(Raw_Data_Assets!F55=0,AVERAGE(Raw_Data_Assets!F54:F56),Raw_Data_Assets!F55)</f>
        <v>539.64169844252081</v>
      </c>
      <c r="G51" s="10">
        <f>IF(Raw_Data_Assets!G55=0,AVERAGE(Raw_Data_Assets!G54:G56),Raw_Data_Assets!G55)</f>
        <v>532.58793829231854</v>
      </c>
      <c r="H51" s="10">
        <f>IF(Raw_Data_Assets!H55=0,AVERAGE(Raw_Data_Assets!H54:H56),Raw_Data_Assets!H55)</f>
        <v>575.0201078022335</v>
      </c>
      <c r="I51" s="10">
        <f>IF(Raw_Data_Assets!I55=0,AVERAGE(Raw_Data_Assets!I54:I56),Raw_Data_Assets!I55)</f>
        <v>241.20447330725531</v>
      </c>
    </row>
    <row r="52" spans="1:9" x14ac:dyDescent="0.35">
      <c r="A52" s="6">
        <v>45712</v>
      </c>
      <c r="B52" s="10">
        <f>IF(Raw_Data_Assets!B56=0,AVERAGE(Raw_Data_Assets!B55:B57),Raw_Data_Assets!B56)</f>
        <v>105.00688539525891</v>
      </c>
      <c r="C52" s="10">
        <f>IF(Raw_Data_Assets!C56=0,AVERAGE(Raw_Data_Assets!C55:C57),Raw_Data_Assets!C56)</f>
        <v>491.48021080533141</v>
      </c>
      <c r="D52" s="10">
        <f>IF(Raw_Data_Assets!D56=0,AVERAGE(Raw_Data_Assets!D55:D57),Raw_Data_Assets!D56)</f>
        <v>694.04320437450178</v>
      </c>
      <c r="E52" s="10">
        <f>IF(Raw_Data_Assets!E56=0,AVERAGE(Raw_Data_Assets!E55:E57),Raw_Data_Assets!E56)</f>
        <v>501.86139563296729</v>
      </c>
      <c r="F52" s="10">
        <f>IF(Raw_Data_Assets!F56=0,AVERAGE(Raw_Data_Assets!F55:F57),Raw_Data_Assets!F56)</f>
        <v>543.24941544689807</v>
      </c>
      <c r="G52" s="10">
        <f>IF(Raw_Data_Assets!G56=0,AVERAGE(Raw_Data_Assets!G55:G57),Raw_Data_Assets!G56)</f>
        <v>522.76126590747265</v>
      </c>
      <c r="H52" s="10">
        <f>IF(Raw_Data_Assets!H56=0,AVERAGE(Raw_Data_Assets!H55:H57),Raw_Data_Assets!H56)</f>
        <v>387.23382618287087</v>
      </c>
      <c r="I52" s="10">
        <f>IF(Raw_Data_Assets!I56=0,AVERAGE(Raw_Data_Assets!I55:I57),Raw_Data_Assets!I56)</f>
        <v>241.21381901865919</v>
      </c>
    </row>
    <row r="53" spans="1:9" x14ac:dyDescent="0.35">
      <c r="A53" s="7">
        <v>45713</v>
      </c>
      <c r="B53" s="10">
        <f>IF(Raw_Data_Assets!B57=0,AVERAGE(Raw_Data_Assets!B56:B58),Raw_Data_Assets!B57)</f>
        <v>105.9653644535364</v>
      </c>
      <c r="C53" s="10">
        <f>IF(Raw_Data_Assets!C57=0,AVERAGE(Raw_Data_Assets!C56:C58),Raw_Data_Assets!C57)</f>
        <v>498.42144351402141</v>
      </c>
      <c r="D53" s="10">
        <f>IF(Raw_Data_Assets!D57=0,AVERAGE(Raw_Data_Assets!D56:D58),Raw_Data_Assets!D57)</f>
        <v>679.74326409902585</v>
      </c>
      <c r="E53" s="10">
        <f>IF(Raw_Data_Assets!E57=0,AVERAGE(Raw_Data_Assets!E56:E58),Raw_Data_Assets!E57)</f>
        <v>502.06071504313923</v>
      </c>
      <c r="F53" s="10">
        <f>IF(Raw_Data_Assets!F57=0,AVERAGE(Raw_Data_Assets!F56:F58),Raw_Data_Assets!F57)</f>
        <v>535.903833386614</v>
      </c>
      <c r="G53" s="10">
        <f>IF(Raw_Data_Assets!G57=0,AVERAGE(Raw_Data_Assets!G56:G58),Raw_Data_Assets!G57)</f>
        <v>523.30146761097603</v>
      </c>
      <c r="H53" s="10">
        <f>IF(Raw_Data_Assets!H57=0,AVERAGE(Raw_Data_Assets!H56:H58),Raw_Data_Assets!H57)</f>
        <v>586.681370746379</v>
      </c>
      <c r="I53" s="10">
        <f>IF(Raw_Data_Assets!I57=0,AVERAGE(Raw_Data_Assets!I56:I58),Raw_Data_Assets!I57)</f>
        <v>241.2261749373192</v>
      </c>
    </row>
    <row r="54" spans="1:9" x14ac:dyDescent="0.35">
      <c r="A54" s="6">
        <v>45714</v>
      </c>
      <c r="B54" s="10">
        <f>IF(Raw_Data_Assets!B58=0,AVERAGE(Raw_Data_Assets!B57:B59),Raw_Data_Assets!B58)</f>
        <v>106.25593257038371</v>
      </c>
      <c r="C54" s="10">
        <f>IF(Raw_Data_Assets!C58=0,AVERAGE(Raw_Data_Assets!C57:C59),Raw_Data_Assets!C58)</f>
        <v>497.6130228144209</v>
      </c>
      <c r="D54" s="10">
        <f>IF(Raw_Data_Assets!D58=0,AVERAGE(Raw_Data_Assets!D57:D59),Raw_Data_Assets!D58)</f>
        <v>686.77746234603285</v>
      </c>
      <c r="E54" s="10">
        <f>IF(Raw_Data_Assets!E58=0,AVERAGE(Raw_Data_Assets!E57:E59),Raw_Data_Assets!E58)</f>
        <v>507.52152471032952</v>
      </c>
      <c r="F54" s="10">
        <f>IF(Raw_Data_Assets!F58=0,AVERAGE(Raw_Data_Assets!F57:F59),Raw_Data_Assets!F58)</f>
        <v>543.78798241052846</v>
      </c>
      <c r="G54" s="10">
        <f>IF(Raw_Data_Assets!G58=0,AVERAGE(Raw_Data_Assets!G57:G59),Raw_Data_Assets!G58)</f>
        <v>520.93311664734267</v>
      </c>
      <c r="H54" s="10">
        <f>IF(Raw_Data_Assets!H58=0,AVERAGE(Raw_Data_Assets!H57:H59),Raw_Data_Assets!H58)</f>
        <v>587.73208677953767</v>
      </c>
      <c r="I54" s="10">
        <f>IF(Raw_Data_Assets!I58=0,AVERAGE(Raw_Data_Assets!I57:I59),Raw_Data_Assets!I58)</f>
        <v>241.19976027273671</v>
      </c>
    </row>
    <row r="55" spans="1:9" x14ac:dyDescent="0.35">
      <c r="A55" s="7">
        <v>45715</v>
      </c>
      <c r="B55" s="10">
        <f>IF(Raw_Data_Assets!B59=0,AVERAGE(Raw_Data_Assets!B58:B60),Raw_Data_Assets!B59)</f>
        <v>106.5169033697031</v>
      </c>
      <c r="C55" s="10">
        <f>IF(Raw_Data_Assets!C59=0,AVERAGE(Raw_Data_Assets!C58:C60),Raw_Data_Assets!C59)</f>
        <v>493.79274419663381</v>
      </c>
      <c r="D55" s="10">
        <f>IF(Raw_Data_Assets!D59=0,AVERAGE(Raw_Data_Assets!D58:D60),Raw_Data_Assets!D59)</f>
        <v>686.64759667253225</v>
      </c>
      <c r="E55" s="10">
        <f>IF(Raw_Data_Assets!E59=0,AVERAGE(Raw_Data_Assets!E58:E60),Raw_Data_Assets!E59)</f>
        <v>512.3138549275443</v>
      </c>
      <c r="F55" s="10">
        <f>IF(Raw_Data_Assets!F59=0,AVERAGE(Raw_Data_Assets!F58:F60),Raw_Data_Assets!F59)</f>
        <v>548.87198526889779</v>
      </c>
      <c r="G55" s="10">
        <f>IF(Raw_Data_Assets!G59=0,AVERAGE(Raw_Data_Assets!G58:G60),Raw_Data_Assets!G59)</f>
        <v>513.85097066041033</v>
      </c>
      <c r="H55" s="10">
        <f>IF(Raw_Data_Assets!H59=0,AVERAGE(Raw_Data_Assets!H58:H60),Raw_Data_Assets!H59)</f>
        <v>589.3675387917898</v>
      </c>
      <c r="I55" s="10">
        <f>IF(Raw_Data_Assets!I59=0,AVERAGE(Raw_Data_Assets!I58:I60),Raw_Data_Assets!I59)</f>
        <v>241.1524913660933</v>
      </c>
    </row>
    <row r="56" spans="1:9" x14ac:dyDescent="0.35">
      <c r="A56" s="6">
        <v>45716</v>
      </c>
      <c r="B56" s="10">
        <f>IF(Raw_Data_Assets!B60=0,AVERAGE(Raw_Data_Assets!B59:B61),Raw_Data_Assets!B60)</f>
        <v>107.5777490245635</v>
      </c>
      <c r="C56" s="10">
        <f>IF(Raw_Data_Assets!C60=0,AVERAGE(Raw_Data_Assets!C59:C61),Raw_Data_Assets!C60)</f>
        <v>497.64801528260028</v>
      </c>
      <c r="D56" s="10">
        <f>IF(Raw_Data_Assets!D60=0,AVERAGE(Raw_Data_Assets!D59:D61),Raw_Data_Assets!D60)</f>
        <v>689.05566752237542</v>
      </c>
      <c r="E56" s="10">
        <f>IF(Raw_Data_Assets!E60=0,AVERAGE(Raw_Data_Assets!E59:E61),Raw_Data_Assets!E60)</f>
        <v>511.52904999623712</v>
      </c>
      <c r="F56" s="10">
        <f>IF(Raw_Data_Assets!F60=0,AVERAGE(Raw_Data_Assets!F59:F61),Raw_Data_Assets!F60)</f>
        <v>542.30452800619901</v>
      </c>
      <c r="G56" s="10">
        <f>IF(Raw_Data_Assets!G60=0,AVERAGE(Raw_Data_Assets!G59:G61),Raw_Data_Assets!G60)</f>
        <v>510.45514120100302</v>
      </c>
      <c r="H56" s="10">
        <f>IF(Raw_Data_Assets!H60=0,AVERAGE(Raw_Data_Assets!H59:H61),Raw_Data_Assets!H60)</f>
        <v>593.53522103638613</v>
      </c>
      <c r="I56" s="10">
        <f>IF(Raw_Data_Assets!I60=0,AVERAGE(Raw_Data_Assets!I59:I61),Raw_Data_Assets!I60)</f>
        <v>241.13924359272579</v>
      </c>
    </row>
    <row r="57" spans="1:9" x14ac:dyDescent="0.35">
      <c r="A57" s="7">
        <v>45717</v>
      </c>
      <c r="B57" s="10">
        <f>IF(Raw_Data_Assets!B61=0,AVERAGE(Raw_Data_Assets!B60:B62),Raw_Data_Assets!B61)</f>
        <v>106.68809355753569</v>
      </c>
      <c r="C57" s="10">
        <f>IF(Raw_Data_Assets!C61=0,AVERAGE(Raw_Data_Assets!C60:C62),Raw_Data_Assets!C61)</f>
        <v>498.78794355557659</v>
      </c>
      <c r="D57" s="10">
        <f>IF(Raw_Data_Assets!D61=0,AVERAGE(Raw_Data_Assets!D60:D62),Raw_Data_Assets!D61)</f>
        <v>686.75609969627931</v>
      </c>
      <c r="E57" s="10">
        <f>IF(Raw_Data_Assets!E61=0,AVERAGE(Raw_Data_Assets!E60:E62),Raw_Data_Assets!E61)</f>
        <v>507.84491225451887</v>
      </c>
      <c r="F57" s="10">
        <f>IF(Raw_Data_Assets!F61=0,AVERAGE(Raw_Data_Assets!F60:F62),Raw_Data_Assets!F61)</f>
        <v>547.54024347149334</v>
      </c>
      <c r="G57" s="10">
        <f>IF(Raw_Data_Assets!G61=0,AVERAGE(Raw_Data_Assets!G60:G62),Raw_Data_Assets!G61)</f>
        <v>508.2088585240852</v>
      </c>
      <c r="H57" s="10">
        <f>IF(Raw_Data_Assets!H61=0,AVERAGE(Raw_Data_Assets!H60:H62),Raw_Data_Assets!H61)</f>
        <v>600.0837202059904</v>
      </c>
      <c r="I57" s="10">
        <f>IF(Raw_Data_Assets!I61=0,AVERAGE(Raw_Data_Assets!I60:I62),Raw_Data_Assets!I61)</f>
        <v>241.13175344652629</v>
      </c>
    </row>
    <row r="58" spans="1:9" x14ac:dyDescent="0.35">
      <c r="A58" s="6">
        <v>45718</v>
      </c>
      <c r="B58" s="10">
        <f>IF(Raw_Data_Assets!B62=0,AVERAGE(Raw_Data_Assets!B61:B63),Raw_Data_Assets!B62)</f>
        <v>107.56759160170201</v>
      </c>
      <c r="C58" s="10">
        <f>IF(Raw_Data_Assets!C62=0,AVERAGE(Raw_Data_Assets!C61:C63),Raw_Data_Assets!C62)</f>
        <v>495.31910139074762</v>
      </c>
      <c r="D58" s="10">
        <f>IF(Raw_Data_Assets!D62=0,AVERAGE(Raw_Data_Assets!D61:D63),Raw_Data_Assets!D62)</f>
        <v>685.24695331239673</v>
      </c>
      <c r="E58" s="10">
        <f>IF(Raw_Data_Assets!E62=0,AVERAGE(Raw_Data_Assets!E61:E63),Raw_Data_Assets!E62)</f>
        <v>513.72754119068861</v>
      </c>
      <c r="F58" s="10">
        <f>IF(Raw_Data_Assets!F62=0,AVERAGE(Raw_Data_Assets!F61:F63),Raw_Data_Assets!F62)</f>
        <v>544.05572698414028</v>
      </c>
      <c r="G58" s="10">
        <f>IF(Raw_Data_Assets!G62=0,AVERAGE(Raw_Data_Assets!G61:G63),Raw_Data_Assets!G62)</f>
        <v>514.87585936697155</v>
      </c>
      <c r="H58" s="10">
        <f>IF(Raw_Data_Assets!H62=0,AVERAGE(Raw_Data_Assets!H61:H63),Raw_Data_Assets!H62)</f>
        <v>593.98996442052373</v>
      </c>
      <c r="I58" s="10">
        <f>IF(Raw_Data_Assets!I62=0,AVERAGE(Raw_Data_Assets!I61:I63),Raw_Data_Assets!I62)</f>
        <v>241.14884431693531</v>
      </c>
    </row>
    <row r="59" spans="1:9" x14ac:dyDescent="0.35">
      <c r="A59" s="7">
        <v>45719</v>
      </c>
      <c r="B59" s="10">
        <f>IF(Raw_Data_Assets!B63=0,AVERAGE(Raw_Data_Assets!B62:B64),Raw_Data_Assets!B63)</f>
        <v>106.85730945338319</v>
      </c>
      <c r="C59" s="10">
        <f>IF(Raw_Data_Assets!C63=0,AVERAGE(Raw_Data_Assets!C62:C64),Raw_Data_Assets!C63)</f>
        <v>495.00745328040551</v>
      </c>
      <c r="D59" s="10">
        <f>IF(Raw_Data_Assets!D63=0,AVERAGE(Raw_Data_Assets!D62:D64),Raw_Data_Assets!D63)</f>
        <v>686.83652418993643</v>
      </c>
      <c r="E59" s="10">
        <f>IF(Raw_Data_Assets!E63=0,AVERAGE(Raw_Data_Assets!E62:E64),Raw_Data_Assets!E63)</f>
        <v>507.55534118376693</v>
      </c>
      <c r="F59" s="10">
        <f>IF(Raw_Data_Assets!F63=0,AVERAGE(Raw_Data_Assets!F62:F64),Raw_Data_Assets!F63)</f>
        <v>541.87238252078237</v>
      </c>
      <c r="G59" s="10">
        <f>IF(Raw_Data_Assets!G63=0,AVERAGE(Raw_Data_Assets!G62:G64),Raw_Data_Assets!G63)</f>
        <v>516.93256929361212</v>
      </c>
      <c r="H59" s="10">
        <f>IF(Raw_Data_Assets!H63=0,AVERAGE(Raw_Data_Assets!H62:H64),Raw_Data_Assets!H63)</f>
        <v>592.29492106741213</v>
      </c>
      <c r="I59" s="10">
        <f>IF(Raw_Data_Assets!I63=0,AVERAGE(Raw_Data_Assets!I62:I64),Raw_Data_Assets!I63)</f>
        <v>241.16938897816439</v>
      </c>
    </row>
    <row r="60" spans="1:9" x14ac:dyDescent="0.35">
      <c r="A60" s="6">
        <v>45720</v>
      </c>
      <c r="B60" s="10">
        <f>IF(Raw_Data_Assets!B64=0,AVERAGE(Raw_Data_Assets!B63:B65),Raw_Data_Assets!B64)</f>
        <v>105.14021126393359</v>
      </c>
      <c r="C60" s="10">
        <f>IF(Raw_Data_Assets!C64=0,AVERAGE(Raw_Data_Assets!C63:C65),Raw_Data_Assets!C64)</f>
        <v>483.83003755897511</v>
      </c>
      <c r="D60" s="10">
        <f>IF(Raw_Data_Assets!D64=0,AVERAGE(Raw_Data_Assets!D63:D65),Raw_Data_Assets!D64)</f>
        <v>683.65962997595147</v>
      </c>
      <c r="E60" s="10">
        <f>IF(Raw_Data_Assets!E64=0,AVERAGE(Raw_Data_Assets!E63:E65),Raw_Data_Assets!E64)</f>
        <v>508.39455644243333</v>
      </c>
      <c r="F60" s="10">
        <f>IF(Raw_Data_Assets!F64=0,AVERAGE(Raw_Data_Assets!F63:F65),Raw_Data_Assets!F64)</f>
        <v>548.6027978828314</v>
      </c>
      <c r="G60" s="10">
        <f>IF(Raw_Data_Assets!G64=0,AVERAGE(Raw_Data_Assets!G63:G65),Raw_Data_Assets!G64)</f>
        <v>519.09710750064653</v>
      </c>
      <c r="H60" s="10">
        <f>IF(Raw_Data_Assets!H64=0,AVERAGE(Raw_Data_Assets!H63:H65),Raw_Data_Assets!H64)</f>
        <v>596.36705289281599</v>
      </c>
      <c r="I60" s="10">
        <f>IF(Raw_Data_Assets!I64=0,AVERAGE(Raw_Data_Assets!I63:I65),Raw_Data_Assets!I64)</f>
        <v>160.7896906968042</v>
      </c>
    </row>
    <row r="61" spans="1:9" x14ac:dyDescent="0.35">
      <c r="A61" s="7">
        <v>45721</v>
      </c>
      <c r="B61" s="10">
        <f>IF(Raw_Data_Assets!B65=0,AVERAGE(Raw_Data_Assets!B64:B66),Raw_Data_Assets!B65)</f>
        <v>104.94038201500889</v>
      </c>
      <c r="C61" s="10">
        <f>IF(Raw_Data_Assets!C65=0,AVERAGE(Raw_Data_Assets!C64:C66),Raw_Data_Assets!C65)</f>
        <v>487.11524685894523</v>
      </c>
      <c r="D61" s="10">
        <f>IF(Raw_Data_Assets!D65=0,AVERAGE(Raw_Data_Assets!D64:D66),Raw_Data_Assets!D65)</f>
        <v>673.88993420671659</v>
      </c>
      <c r="E61" s="10">
        <f>IF(Raw_Data_Assets!E65=0,AVERAGE(Raw_Data_Assets!E64:E66),Raw_Data_Assets!E65)</f>
        <v>512.11983949539695</v>
      </c>
      <c r="F61" s="10">
        <f>IF(Raw_Data_Assets!F65=0,AVERAGE(Raw_Data_Assets!F64:F66),Raw_Data_Assets!F65)</f>
        <v>535.83556407043955</v>
      </c>
      <c r="G61" s="10">
        <f>IF(Raw_Data_Assets!G65=0,AVERAGE(Raw_Data_Assets!G64:G66),Raw_Data_Assets!G65)</f>
        <v>518.79637281255953</v>
      </c>
      <c r="H61" s="10">
        <f>IF(Raw_Data_Assets!H65=0,AVERAGE(Raw_Data_Assets!H64:H66),Raw_Data_Assets!H65)</f>
        <v>593.89679181222061</v>
      </c>
      <c r="I61" s="10">
        <f>IF(Raw_Data_Assets!I65=0,AVERAGE(Raw_Data_Assets!I64:I66),Raw_Data_Assets!I65)</f>
        <v>241.19968311224821</v>
      </c>
    </row>
    <row r="62" spans="1:9" x14ac:dyDescent="0.35">
      <c r="A62" s="6">
        <v>45722</v>
      </c>
      <c r="B62" s="10">
        <f>IF(Raw_Data_Assets!B66=0,AVERAGE(Raw_Data_Assets!B65:B67),Raw_Data_Assets!B66)</f>
        <v>106.5305726582263</v>
      </c>
      <c r="C62" s="10">
        <f>IF(Raw_Data_Assets!C66=0,AVERAGE(Raw_Data_Assets!C65:C67),Raw_Data_Assets!C66)</f>
        <v>483.99733794050132</v>
      </c>
      <c r="D62" s="10">
        <f>IF(Raw_Data_Assets!D66=0,AVERAGE(Raw_Data_Assets!D65:D67),Raw_Data_Assets!D66)</f>
        <v>666.96391327080914</v>
      </c>
      <c r="E62" s="10">
        <f>IF(Raw_Data_Assets!E66=0,AVERAGE(Raw_Data_Assets!E65:E67),Raw_Data_Assets!E66)</f>
        <v>510.134393670127</v>
      </c>
      <c r="F62" s="10">
        <f>IF(Raw_Data_Assets!F66=0,AVERAGE(Raw_Data_Assets!F65:F67),Raw_Data_Assets!F66)</f>
        <v>545.20022217857013</v>
      </c>
      <c r="G62" s="10">
        <f>IF(Raw_Data_Assets!G66=0,AVERAGE(Raw_Data_Assets!G65:G67),Raw_Data_Assets!G66)</f>
        <v>525.48004688253047</v>
      </c>
      <c r="H62" s="10">
        <f>IF(Raw_Data_Assets!H66=0,AVERAGE(Raw_Data_Assets!H65:H67),Raw_Data_Assets!H66)</f>
        <v>597.84563705517076</v>
      </c>
      <c r="I62" s="10">
        <f>IF(Raw_Data_Assets!I66=0,AVERAGE(Raw_Data_Assets!I65:I67),Raw_Data_Assets!I66)</f>
        <v>241.18453300674801</v>
      </c>
    </row>
    <row r="63" spans="1:9" x14ac:dyDescent="0.35">
      <c r="A63" s="7">
        <v>45723</v>
      </c>
      <c r="B63" s="10">
        <f>IF(Raw_Data_Assets!B67=0,AVERAGE(Raw_Data_Assets!B66:B68),Raw_Data_Assets!B67)</f>
        <v>106.6036171389967</v>
      </c>
      <c r="C63" s="10">
        <f>IF(Raw_Data_Assets!C67=0,AVERAGE(Raw_Data_Assets!C66:C68),Raw_Data_Assets!C67)</f>
        <v>484.93777834575837</v>
      </c>
      <c r="D63" s="10">
        <f>IF(Raw_Data_Assets!D67=0,AVERAGE(Raw_Data_Assets!D66:D68),Raw_Data_Assets!D67)</f>
        <v>658.00344983048717</v>
      </c>
      <c r="E63" s="10">
        <f>IF(Raw_Data_Assets!E67=0,AVERAGE(Raw_Data_Assets!E66:E68),Raw_Data_Assets!E67)</f>
        <v>515.83802509173086</v>
      </c>
      <c r="F63" s="10">
        <f>IF(Raw_Data_Assets!F67=0,AVERAGE(Raw_Data_Assets!F66:F68),Raw_Data_Assets!F67)</f>
        <v>555.04248948642078</v>
      </c>
      <c r="G63" s="10">
        <f>IF(Raw_Data_Assets!G67=0,AVERAGE(Raw_Data_Assets!G66:G68),Raw_Data_Assets!G67)</f>
        <v>525.82448858827877</v>
      </c>
      <c r="H63" s="10">
        <f>IF(Raw_Data_Assets!H67=0,AVERAGE(Raw_Data_Assets!H66:H68),Raw_Data_Assets!H67)</f>
        <v>589.47028351709127</v>
      </c>
      <c r="I63" s="10">
        <f>IF(Raw_Data_Assets!I67=0,AVERAGE(Raw_Data_Assets!I66:I68),Raw_Data_Assets!I67)</f>
        <v>241.1869273303746</v>
      </c>
    </row>
    <row r="64" spans="1:9" x14ac:dyDescent="0.35">
      <c r="A64" s="6">
        <v>45724</v>
      </c>
      <c r="B64" s="10">
        <f>IF(Raw_Data_Assets!B68=0,AVERAGE(Raw_Data_Assets!B67:B69),Raw_Data_Assets!B68)</f>
        <v>107.740161210994</v>
      </c>
      <c r="C64" s="10">
        <f>IF(Raw_Data_Assets!C68=0,AVERAGE(Raw_Data_Assets!C67:C69),Raw_Data_Assets!C68)</f>
        <v>486.17144381460139</v>
      </c>
      <c r="D64" s="10">
        <f>IF(Raw_Data_Assets!D68=0,AVERAGE(Raw_Data_Assets!D67:D69),Raw_Data_Assets!D68)</f>
        <v>660.11654727956545</v>
      </c>
      <c r="E64" s="10">
        <f>IF(Raw_Data_Assets!E68=0,AVERAGE(Raw_Data_Assets!E67:E69),Raw_Data_Assets!E68)</f>
        <v>506.23419432575321</v>
      </c>
      <c r="F64" s="10">
        <f>IF(Raw_Data_Assets!F68=0,AVERAGE(Raw_Data_Assets!F67:F69),Raw_Data_Assets!F68)</f>
        <v>559.47532628940178</v>
      </c>
      <c r="G64" s="10">
        <f>IF(Raw_Data_Assets!G68=0,AVERAGE(Raw_Data_Assets!G67:G69),Raw_Data_Assets!G68)</f>
        <v>525.69040689234805</v>
      </c>
      <c r="H64" s="10">
        <f>IF(Raw_Data_Assets!H68=0,AVERAGE(Raw_Data_Assets!H67:H69),Raw_Data_Assets!H68)</f>
        <v>591.27947320037345</v>
      </c>
      <c r="I64" s="10">
        <f>IF(Raw_Data_Assets!I68=0,AVERAGE(Raw_Data_Assets!I67:I69),Raw_Data_Assets!I68)</f>
        <v>241.1587534533023</v>
      </c>
    </row>
    <row r="65" spans="1:9" x14ac:dyDescent="0.35">
      <c r="A65" s="7">
        <v>45725</v>
      </c>
      <c r="B65" s="10">
        <f>IF(Raw_Data_Assets!B69=0,AVERAGE(Raw_Data_Assets!B68:B70),Raw_Data_Assets!B69)</f>
        <v>107.13395996810721</v>
      </c>
      <c r="C65" s="10">
        <f>IF(Raw_Data_Assets!C69=0,AVERAGE(Raw_Data_Assets!C68:C70),Raw_Data_Assets!C69)</f>
        <v>483.17026014687929</v>
      </c>
      <c r="D65" s="10">
        <f>IF(Raw_Data_Assets!D69=0,AVERAGE(Raw_Data_Assets!D68:D70),Raw_Data_Assets!D69)</f>
        <v>666.01214565352416</v>
      </c>
      <c r="E65" s="10">
        <f>IF(Raw_Data_Assets!E69=0,AVERAGE(Raw_Data_Assets!E68:E70),Raw_Data_Assets!E69)</f>
        <v>510.87664437130661</v>
      </c>
      <c r="F65" s="10">
        <f>IF(Raw_Data_Assets!F69=0,AVERAGE(Raw_Data_Assets!F68:F70),Raw_Data_Assets!F69)</f>
        <v>549.93659675275023</v>
      </c>
      <c r="G65" s="10">
        <f>IF(Raw_Data_Assets!G69=0,AVERAGE(Raw_Data_Assets!G68:G70),Raw_Data_Assets!G69)</f>
        <v>527.39396491916398</v>
      </c>
      <c r="H65" s="10">
        <f>IF(Raw_Data_Assets!H69=0,AVERAGE(Raw_Data_Assets!H68:H70),Raw_Data_Assets!H69)</f>
        <v>591.92363159944989</v>
      </c>
      <c r="I65" s="10">
        <f>IF(Raw_Data_Assets!I69=0,AVERAGE(Raw_Data_Assets!I68:I70),Raw_Data_Assets!I69)</f>
        <v>241.1355402151344</v>
      </c>
    </row>
    <row r="66" spans="1:9" x14ac:dyDescent="0.35">
      <c r="A66" s="6">
        <v>45726</v>
      </c>
      <c r="B66" s="10">
        <f>IF(Raw_Data_Assets!B70=0,AVERAGE(Raw_Data_Assets!B69:B71),Raw_Data_Assets!B70)</f>
        <v>71.660989541325804</v>
      </c>
      <c r="C66" s="10">
        <f>IF(Raw_Data_Assets!C70=0,AVERAGE(Raw_Data_Assets!C69:C71),Raw_Data_Assets!C70)</f>
        <v>476.99096014761699</v>
      </c>
      <c r="D66" s="10">
        <f>IF(Raw_Data_Assets!D70=0,AVERAGE(Raw_Data_Assets!D69:D71),Raw_Data_Assets!D70)</f>
        <v>666.5524891032461</v>
      </c>
      <c r="E66" s="10">
        <f>IF(Raw_Data_Assets!E70=0,AVERAGE(Raw_Data_Assets!E69:E71),Raw_Data_Assets!E70)</f>
        <v>508.67031701585518</v>
      </c>
      <c r="F66" s="10">
        <f>IF(Raw_Data_Assets!F70=0,AVERAGE(Raw_Data_Assets!F69:F71),Raw_Data_Assets!F70)</f>
        <v>555.30386044251554</v>
      </c>
      <c r="G66" s="10">
        <f>IF(Raw_Data_Assets!G70=0,AVERAGE(Raw_Data_Assets!G69:G71),Raw_Data_Assets!G70)</f>
        <v>527.05277458577893</v>
      </c>
      <c r="H66" s="10">
        <f>IF(Raw_Data_Assets!H70=0,AVERAGE(Raw_Data_Assets!H69:H71),Raw_Data_Assets!H70)</f>
        <v>599.02527688697501</v>
      </c>
      <c r="I66" s="10">
        <f>IF(Raw_Data_Assets!I70=0,AVERAGE(Raw_Data_Assets!I69:I71),Raw_Data_Assets!I70)</f>
        <v>241.1343823384347</v>
      </c>
    </row>
    <row r="67" spans="1:9" x14ac:dyDescent="0.35">
      <c r="A67" s="7">
        <v>45727</v>
      </c>
      <c r="B67" s="10">
        <f>IF(Raw_Data_Assets!B71=0,AVERAGE(Raw_Data_Assets!B70:B72),Raw_Data_Assets!B71)</f>
        <v>107.84900865587019</v>
      </c>
      <c r="C67" s="10">
        <f>IF(Raw_Data_Assets!C71=0,AVERAGE(Raw_Data_Assets!C70:C72),Raw_Data_Assets!C71)</f>
        <v>478.89252779803292</v>
      </c>
      <c r="D67" s="10">
        <f>IF(Raw_Data_Assets!D71=0,AVERAGE(Raw_Data_Assets!D70:D72),Raw_Data_Assets!D71)</f>
        <v>666.76311290285867</v>
      </c>
      <c r="E67" s="10">
        <f>IF(Raw_Data_Assets!E71=0,AVERAGE(Raw_Data_Assets!E70:E72),Raw_Data_Assets!E71)</f>
        <v>509.31337240707609</v>
      </c>
      <c r="F67" s="10">
        <f>IF(Raw_Data_Assets!F71=0,AVERAGE(Raw_Data_Assets!F70:F72),Raw_Data_Assets!F71)</f>
        <v>550.82721697997624</v>
      </c>
      <c r="G67" s="10">
        <f>IF(Raw_Data_Assets!G71=0,AVERAGE(Raw_Data_Assets!G70:G72),Raw_Data_Assets!G71)</f>
        <v>524.11863317411087</v>
      </c>
      <c r="H67" s="10">
        <f>IF(Raw_Data_Assets!H71=0,AVERAGE(Raw_Data_Assets!H70:H72),Raw_Data_Assets!H71)</f>
        <v>594.71887791452002</v>
      </c>
      <c r="I67" s="10">
        <f>IF(Raw_Data_Assets!I71=0,AVERAGE(Raw_Data_Assets!I70:I72),Raw_Data_Assets!I71)</f>
        <v>241.15702500833541</v>
      </c>
    </row>
    <row r="68" spans="1:9" x14ac:dyDescent="0.35">
      <c r="A68" s="6">
        <v>45728</v>
      </c>
      <c r="B68" s="10">
        <f>IF(Raw_Data_Assets!B72=0,AVERAGE(Raw_Data_Assets!B71:B73),Raw_Data_Assets!B72)</f>
        <v>108.0497974843336</v>
      </c>
      <c r="C68" s="10">
        <f>IF(Raw_Data_Assets!C72=0,AVERAGE(Raw_Data_Assets!C71:C73),Raw_Data_Assets!C72)</f>
        <v>478.43253568987581</v>
      </c>
      <c r="D68" s="10">
        <f>IF(Raw_Data_Assets!D72=0,AVERAGE(Raw_Data_Assets!D71:D73),Raw_Data_Assets!D72)</f>
        <v>663.35329549660241</v>
      </c>
      <c r="E68" s="10">
        <f>IF(Raw_Data_Assets!E72=0,AVERAGE(Raw_Data_Assets!E71:E73),Raw_Data_Assets!E72)</f>
        <v>507.3588276410855</v>
      </c>
      <c r="F68" s="10">
        <f>IF(Raw_Data_Assets!F72=0,AVERAGE(Raw_Data_Assets!F71:F73),Raw_Data_Assets!F72)</f>
        <v>553.56641447348875</v>
      </c>
      <c r="G68" s="10">
        <f>IF(Raw_Data_Assets!G72=0,AVERAGE(Raw_Data_Assets!G71:G73),Raw_Data_Assets!G72)</f>
        <v>525.61389871287497</v>
      </c>
      <c r="H68" s="10">
        <f>IF(Raw_Data_Assets!H72=0,AVERAGE(Raw_Data_Assets!H71:H73),Raw_Data_Assets!H72)</f>
        <v>602.25841934443315</v>
      </c>
      <c r="I68" s="10">
        <f>IF(Raw_Data_Assets!I72=0,AVERAGE(Raw_Data_Assets!I71:I73),Raw_Data_Assets!I72)</f>
        <v>241.12289773284931</v>
      </c>
    </row>
    <row r="69" spans="1:9" x14ac:dyDescent="0.35">
      <c r="A69" s="7">
        <v>45729</v>
      </c>
      <c r="B69" s="10">
        <f>IF(Raw_Data_Assets!B73=0,AVERAGE(Raw_Data_Assets!B72:B74),Raw_Data_Assets!B73)</f>
        <v>107.3426891346512</v>
      </c>
      <c r="C69" s="10">
        <f>IF(Raw_Data_Assets!C73=0,AVERAGE(Raw_Data_Assets!C72:C74),Raw_Data_Assets!C73)</f>
        <v>476.10266457217551</v>
      </c>
      <c r="D69" s="10">
        <f>IF(Raw_Data_Assets!D73=0,AVERAGE(Raw_Data_Assets!D72:D74),Raw_Data_Assets!D73)</f>
        <v>665.19074871308135</v>
      </c>
      <c r="E69" s="10">
        <f>IF(Raw_Data_Assets!E73=0,AVERAGE(Raw_Data_Assets!E72:E74),Raw_Data_Assets!E73)</f>
        <v>506.66983029314281</v>
      </c>
      <c r="F69" s="10">
        <f>IF(Raw_Data_Assets!F73=0,AVERAGE(Raw_Data_Assets!F72:F74),Raw_Data_Assets!F73)</f>
        <v>559.83215582044977</v>
      </c>
      <c r="G69" s="10">
        <f>IF(Raw_Data_Assets!G73=0,AVERAGE(Raw_Data_Assets!G72:G74),Raw_Data_Assets!G73)</f>
        <v>525.09352257717444</v>
      </c>
      <c r="H69" s="10">
        <f>IF(Raw_Data_Assets!H73=0,AVERAGE(Raw_Data_Assets!H72:H74),Raw_Data_Assets!H73)</f>
        <v>599.6334608378836</v>
      </c>
      <c r="I69" s="10">
        <f>IF(Raw_Data_Assets!I73=0,AVERAGE(Raw_Data_Assets!I72:I74),Raw_Data_Assets!I73)</f>
        <v>241.09771342685869</v>
      </c>
    </row>
    <row r="70" spans="1:9" x14ac:dyDescent="0.35">
      <c r="A70" s="6">
        <v>45730</v>
      </c>
      <c r="B70" s="10">
        <f>IF(Raw_Data_Assets!B74=0,AVERAGE(Raw_Data_Assets!B73:B75),Raw_Data_Assets!B74)</f>
        <v>107.2989491380234</v>
      </c>
      <c r="C70" s="10">
        <f>IF(Raw_Data_Assets!C74=0,AVERAGE(Raw_Data_Assets!C73:C75),Raw_Data_Assets!C74)</f>
        <v>472.29273747217587</v>
      </c>
      <c r="D70" s="10">
        <f>IF(Raw_Data_Assets!D74=0,AVERAGE(Raw_Data_Assets!D73:D75),Raw_Data_Assets!D74)</f>
        <v>673.63143200663046</v>
      </c>
      <c r="E70" s="10">
        <f>IF(Raw_Data_Assets!E74=0,AVERAGE(Raw_Data_Assets!E73:E75),Raw_Data_Assets!E74)</f>
        <v>506.62597421402398</v>
      </c>
      <c r="F70" s="10">
        <f>IF(Raw_Data_Assets!F74=0,AVERAGE(Raw_Data_Assets!F73:F75),Raw_Data_Assets!F74)</f>
        <v>565.58582411735074</v>
      </c>
      <c r="G70" s="10">
        <f>IF(Raw_Data_Assets!G74=0,AVERAGE(Raw_Data_Assets!G73:G75),Raw_Data_Assets!G74)</f>
        <v>526.35496180726977</v>
      </c>
      <c r="H70" s="10">
        <f>IF(Raw_Data_Assets!H74=0,AVERAGE(Raw_Data_Assets!H73:H75),Raw_Data_Assets!H74)</f>
        <v>600.71727556399719</v>
      </c>
      <c r="I70" s="10">
        <f>IF(Raw_Data_Assets!I74=0,AVERAGE(Raw_Data_Assets!I73:I75),Raw_Data_Assets!I74)</f>
        <v>241.15686250543411</v>
      </c>
    </row>
    <row r="71" spans="1:9" x14ac:dyDescent="0.35">
      <c r="A71" s="7">
        <v>45731</v>
      </c>
      <c r="B71" s="10">
        <f>IF(Raw_Data_Assets!B75=0,AVERAGE(Raw_Data_Assets!B74:B76),Raw_Data_Assets!B75)</f>
        <v>107.28549820595229</v>
      </c>
      <c r="C71" s="10">
        <f>IF(Raw_Data_Assets!C75=0,AVERAGE(Raw_Data_Assets!C74:C76),Raw_Data_Assets!C75)</f>
        <v>468.23095911844888</v>
      </c>
      <c r="D71" s="10">
        <f>IF(Raw_Data_Assets!D75=0,AVERAGE(Raw_Data_Assets!D74:D76),Raw_Data_Assets!D75)</f>
        <v>677.65149313573954</v>
      </c>
      <c r="E71" s="10">
        <f>IF(Raw_Data_Assets!E75=0,AVERAGE(Raw_Data_Assets!E74:E76),Raw_Data_Assets!E75)</f>
        <v>502.91895825858631</v>
      </c>
      <c r="F71" s="10">
        <f>IF(Raw_Data_Assets!F75=0,AVERAGE(Raw_Data_Assets!F74:F76),Raw_Data_Assets!F75)</f>
        <v>556.38917513297429</v>
      </c>
      <c r="G71" s="10">
        <f>IF(Raw_Data_Assets!G75=0,AVERAGE(Raw_Data_Assets!G74:G76),Raw_Data_Assets!G75)</f>
        <v>540.86446123311373</v>
      </c>
      <c r="H71" s="10">
        <f>IF(Raw_Data_Assets!H75=0,AVERAGE(Raw_Data_Assets!H74:H76),Raw_Data_Assets!H75)</f>
        <v>613.55602600903012</v>
      </c>
      <c r="I71" s="10">
        <f>IF(Raw_Data_Assets!I75=0,AVERAGE(Raw_Data_Assets!I74:I76),Raw_Data_Assets!I75)</f>
        <v>241.1750387809964</v>
      </c>
    </row>
    <row r="72" spans="1:9" x14ac:dyDescent="0.35">
      <c r="A72" s="6">
        <v>45732</v>
      </c>
      <c r="B72" s="10">
        <f>IF(Raw_Data_Assets!B76=0,AVERAGE(Raw_Data_Assets!B75:B77),Raw_Data_Assets!B76)</f>
        <v>107.33946493856941</v>
      </c>
      <c r="C72" s="10">
        <f>IF(Raw_Data_Assets!C76=0,AVERAGE(Raw_Data_Assets!C75:C77),Raw_Data_Assets!C76)</f>
        <v>309.20536205643049</v>
      </c>
      <c r="D72" s="10">
        <f>IF(Raw_Data_Assets!D76=0,AVERAGE(Raw_Data_Assets!D75:D77),Raw_Data_Assets!D76)</f>
        <v>681.23721602324383</v>
      </c>
      <c r="E72" s="10">
        <f>IF(Raw_Data_Assets!E76=0,AVERAGE(Raw_Data_Assets!E75:E77),Raw_Data_Assets!E76)</f>
        <v>510.48679845025492</v>
      </c>
      <c r="F72" s="10">
        <f>IF(Raw_Data_Assets!F76=0,AVERAGE(Raw_Data_Assets!F75:F77),Raw_Data_Assets!F76)</f>
        <v>561.18126729111714</v>
      </c>
      <c r="G72" s="10">
        <f>IF(Raw_Data_Assets!G76=0,AVERAGE(Raw_Data_Assets!G75:G77),Raw_Data_Assets!G76)</f>
        <v>540.59364790489951</v>
      </c>
      <c r="H72" s="10">
        <f>IF(Raw_Data_Assets!H76=0,AVERAGE(Raw_Data_Assets!H75:H77),Raw_Data_Assets!H76)</f>
        <v>612.12276062605963</v>
      </c>
      <c r="I72" s="10">
        <f>IF(Raw_Data_Assets!I76=0,AVERAGE(Raw_Data_Assets!I75:I77),Raw_Data_Assets!I76)</f>
        <v>241.22098960225799</v>
      </c>
    </row>
    <row r="73" spans="1:9" x14ac:dyDescent="0.35">
      <c r="A73" s="7">
        <v>45733</v>
      </c>
      <c r="B73" s="10">
        <f>IF(Raw_Data_Assets!B77=0,AVERAGE(Raw_Data_Assets!B76:B78),Raw_Data_Assets!B77)</f>
        <v>106.9730712670797</v>
      </c>
      <c r="C73" s="10">
        <f>IF(Raw_Data_Assets!C77=0,AVERAGE(Raw_Data_Assets!C76:C78),Raw_Data_Assets!C77)</f>
        <v>459.38512705084253</v>
      </c>
      <c r="D73" s="10">
        <f>IF(Raw_Data_Assets!D77=0,AVERAGE(Raw_Data_Assets!D76:D78),Raw_Data_Assets!D77)</f>
        <v>679.9418040786702</v>
      </c>
      <c r="E73" s="10">
        <f>IF(Raw_Data_Assets!E77=0,AVERAGE(Raw_Data_Assets!E76:E78),Raw_Data_Assets!E77)</f>
        <v>509.63519790848562</v>
      </c>
      <c r="F73" s="10">
        <f>IF(Raw_Data_Assets!F77=0,AVERAGE(Raw_Data_Assets!F76:F78),Raw_Data_Assets!F77)</f>
        <v>561.4284334321386</v>
      </c>
      <c r="G73" s="10">
        <f>IF(Raw_Data_Assets!G77=0,AVERAGE(Raw_Data_Assets!G76:G78),Raw_Data_Assets!G77)</f>
        <v>542.54180897157937</v>
      </c>
      <c r="H73" s="10">
        <f>IF(Raw_Data_Assets!H77=0,AVERAGE(Raw_Data_Assets!H76:H78),Raw_Data_Assets!H77)</f>
        <v>615.92321809787768</v>
      </c>
      <c r="I73" s="10">
        <f>IF(Raw_Data_Assets!I77=0,AVERAGE(Raw_Data_Assets!I76:I78),Raw_Data_Assets!I77)</f>
        <v>241.2124464249496</v>
      </c>
    </row>
    <row r="74" spans="1:9" x14ac:dyDescent="0.35">
      <c r="A74" s="6">
        <v>45734</v>
      </c>
      <c r="B74" s="10">
        <f>IF(Raw_Data_Assets!B78=0,AVERAGE(Raw_Data_Assets!B77:B79),Raw_Data_Assets!B78)</f>
        <v>107.7077153186415</v>
      </c>
      <c r="C74" s="10">
        <f>IF(Raw_Data_Assets!C78=0,AVERAGE(Raw_Data_Assets!C77:C79),Raw_Data_Assets!C78)</f>
        <v>461.18316205641332</v>
      </c>
      <c r="D74" s="10">
        <f>IF(Raw_Data_Assets!D78=0,AVERAGE(Raw_Data_Assets!D77:D79),Raw_Data_Assets!D78)</f>
        <v>667.43660274762078</v>
      </c>
      <c r="E74" s="10">
        <f>IF(Raw_Data_Assets!E78=0,AVERAGE(Raw_Data_Assets!E77:E79),Raw_Data_Assets!E78)</f>
        <v>513.72760922379427</v>
      </c>
      <c r="F74" s="10">
        <f>IF(Raw_Data_Assets!F78=0,AVERAGE(Raw_Data_Assets!F77:F79),Raw_Data_Assets!F78)</f>
        <v>571.01458729225408</v>
      </c>
      <c r="G74" s="10">
        <f>IF(Raw_Data_Assets!G78=0,AVERAGE(Raw_Data_Assets!G77:G79),Raw_Data_Assets!G78)</f>
        <v>539.47538414287089</v>
      </c>
      <c r="H74" s="10">
        <f>IF(Raw_Data_Assets!H78=0,AVERAGE(Raw_Data_Assets!H77:H79),Raw_Data_Assets!H78)</f>
        <v>622.98816881577761</v>
      </c>
      <c r="I74" s="10">
        <f>IF(Raw_Data_Assets!I78=0,AVERAGE(Raw_Data_Assets!I77:I79),Raw_Data_Assets!I78)</f>
        <v>241.23434948439439</v>
      </c>
    </row>
    <row r="75" spans="1:9" x14ac:dyDescent="0.35">
      <c r="A75" s="7">
        <v>45735</v>
      </c>
      <c r="B75" s="10">
        <f>IF(Raw_Data_Assets!B79=0,AVERAGE(Raw_Data_Assets!B78:B80),Raw_Data_Assets!B79)</f>
        <v>107.59027547907159</v>
      </c>
      <c r="C75" s="10">
        <f>IF(Raw_Data_Assets!C79=0,AVERAGE(Raw_Data_Assets!C78:C80),Raw_Data_Assets!C79)</f>
        <v>456.26967044908179</v>
      </c>
      <c r="D75" s="10">
        <f>IF(Raw_Data_Assets!D79=0,AVERAGE(Raw_Data_Assets!D78:D80),Raw_Data_Assets!D79)</f>
        <v>667.13658766229105</v>
      </c>
      <c r="E75" s="10">
        <f>IF(Raw_Data_Assets!E79=0,AVERAGE(Raw_Data_Assets!E78:E80),Raw_Data_Assets!E79)</f>
        <v>514.81068361230177</v>
      </c>
      <c r="F75" s="10">
        <f>IF(Raw_Data_Assets!F79=0,AVERAGE(Raw_Data_Assets!F78:F80),Raw_Data_Assets!F79)</f>
        <v>568.7380610195936</v>
      </c>
      <c r="G75" s="10">
        <f>IF(Raw_Data_Assets!G79=0,AVERAGE(Raw_Data_Assets!G78:G80),Raw_Data_Assets!G79)</f>
        <v>362.06891484980406</v>
      </c>
      <c r="H75" s="10">
        <f>IF(Raw_Data_Assets!H79=0,AVERAGE(Raw_Data_Assets!H78:H80),Raw_Data_Assets!H79)</f>
        <v>610.20966370271401</v>
      </c>
      <c r="I75" s="10">
        <f>IF(Raw_Data_Assets!I79=0,AVERAGE(Raw_Data_Assets!I78:I80),Raw_Data_Assets!I79)</f>
        <v>241.2121583065379</v>
      </c>
    </row>
    <row r="76" spans="1:9" x14ac:dyDescent="0.35">
      <c r="A76" s="6">
        <v>45736</v>
      </c>
      <c r="B76" s="10">
        <f>IF(Raw_Data_Assets!B80=0,AVERAGE(Raw_Data_Assets!B79:B81),Raw_Data_Assets!B80)</f>
        <v>71.750751915411271</v>
      </c>
      <c r="C76" s="10">
        <f>IF(Raw_Data_Assets!C80=0,AVERAGE(Raw_Data_Assets!C79:C81),Raw_Data_Assets!C80)</f>
        <v>452.99997175004711</v>
      </c>
      <c r="D76" s="10">
        <f>IF(Raw_Data_Assets!D80=0,AVERAGE(Raw_Data_Assets!D79:D81),Raw_Data_Assets!D80)</f>
        <v>650.32615934425462</v>
      </c>
      <c r="E76" s="10">
        <f>IF(Raw_Data_Assets!E80=0,AVERAGE(Raw_Data_Assets!E79:E81),Raw_Data_Assets!E80)</f>
        <v>507.76234007133581</v>
      </c>
      <c r="F76" s="10">
        <f>IF(Raw_Data_Assets!F80=0,AVERAGE(Raw_Data_Assets!F79:F81),Raw_Data_Assets!F80)</f>
        <v>561.16826052402541</v>
      </c>
      <c r="G76" s="10">
        <f>IF(Raw_Data_Assets!G80=0,AVERAGE(Raw_Data_Assets!G79:G81),Raw_Data_Assets!G80)</f>
        <v>546.73136040654128</v>
      </c>
      <c r="H76" s="10">
        <f>IF(Raw_Data_Assets!H80=0,AVERAGE(Raw_Data_Assets!H79:H81),Raw_Data_Assets!H80)</f>
        <v>613.06887934582176</v>
      </c>
      <c r="I76" s="10">
        <f>IF(Raw_Data_Assets!I80=0,AVERAGE(Raw_Data_Assets!I79:I81),Raw_Data_Assets!I80)</f>
        <v>241.2088564231675</v>
      </c>
    </row>
    <row r="77" spans="1:9" x14ac:dyDescent="0.35">
      <c r="A77" s="7">
        <v>45737</v>
      </c>
      <c r="B77" s="10">
        <f>IF(Raw_Data_Assets!B81=0,AVERAGE(Raw_Data_Assets!B80:B82),Raw_Data_Assets!B81)</f>
        <v>107.66198026716221</v>
      </c>
      <c r="C77" s="10">
        <f>IF(Raw_Data_Assets!C81=0,AVERAGE(Raw_Data_Assets!C80:C82),Raw_Data_Assets!C81)</f>
        <v>303.19467195890485</v>
      </c>
      <c r="D77" s="10">
        <f>IF(Raw_Data_Assets!D81=0,AVERAGE(Raw_Data_Assets!D80:D82),Raw_Data_Assets!D81)</f>
        <v>652.38344861406779</v>
      </c>
      <c r="E77" s="10">
        <f>IF(Raw_Data_Assets!E81=0,AVERAGE(Raw_Data_Assets!E80:E82),Raw_Data_Assets!E81)</f>
        <v>511.20498123662929</v>
      </c>
      <c r="F77" s="10">
        <f>IF(Raw_Data_Assets!F81=0,AVERAGE(Raw_Data_Assets!F80:F82),Raw_Data_Assets!F81)</f>
        <v>559.62815855751126</v>
      </c>
      <c r="G77" s="10">
        <f>IF(Raw_Data_Assets!G81=0,AVERAGE(Raw_Data_Assets!G80:G82),Raw_Data_Assets!G81)</f>
        <v>554.02671587411214</v>
      </c>
      <c r="H77" s="10">
        <f>IF(Raw_Data_Assets!H81=0,AVERAGE(Raw_Data_Assets!H80:H82),Raw_Data_Assets!H81)</f>
        <v>609.83047291484559</v>
      </c>
      <c r="I77" s="10">
        <f>IF(Raw_Data_Assets!I81=0,AVERAGE(Raw_Data_Assets!I80:I82),Raw_Data_Assets!I81)</f>
        <v>241.20480437994499</v>
      </c>
    </row>
    <row r="78" spans="1:9" x14ac:dyDescent="0.35">
      <c r="A78" s="6">
        <v>45738</v>
      </c>
      <c r="B78" s="10">
        <f>IF(Raw_Data_Assets!B82=0,AVERAGE(Raw_Data_Assets!B81:B83),Raw_Data_Assets!B82)</f>
        <v>107.488471383233</v>
      </c>
      <c r="C78" s="10">
        <f>IF(Raw_Data_Assets!C82=0,AVERAGE(Raw_Data_Assets!C81:C83),Raw_Data_Assets!C82)</f>
        <v>456.58404412666749</v>
      </c>
      <c r="D78" s="10">
        <f>IF(Raw_Data_Assets!D82=0,AVERAGE(Raw_Data_Assets!D81:D83),Raw_Data_Assets!D82)</f>
        <v>656.22803490468903</v>
      </c>
      <c r="E78" s="10">
        <f>IF(Raw_Data_Assets!E82=0,AVERAGE(Raw_Data_Assets!E81:E83),Raw_Data_Assets!E82)</f>
        <v>507.05808700318562</v>
      </c>
      <c r="F78" s="10">
        <f>IF(Raw_Data_Assets!F82=0,AVERAGE(Raw_Data_Assets!F81:F83),Raw_Data_Assets!F82)</f>
        <v>576.98194519526749</v>
      </c>
      <c r="G78" s="10">
        <f>IF(Raw_Data_Assets!G82=0,AVERAGE(Raw_Data_Assets!G81:G83),Raw_Data_Assets!G82)</f>
        <v>555.78677767828765</v>
      </c>
      <c r="H78" s="10">
        <f>IF(Raw_Data_Assets!H82=0,AVERAGE(Raw_Data_Assets!H81:H83),Raw_Data_Assets!H82)</f>
        <v>615.43929566583176</v>
      </c>
      <c r="I78" s="10">
        <f>IF(Raw_Data_Assets!I82=0,AVERAGE(Raw_Data_Assets!I81:I83),Raw_Data_Assets!I82)</f>
        <v>241.19973371007319</v>
      </c>
    </row>
    <row r="79" spans="1:9" x14ac:dyDescent="0.35">
      <c r="A79" s="7">
        <v>45739</v>
      </c>
      <c r="B79" s="10">
        <f>IF(Raw_Data_Assets!B83=0,AVERAGE(Raw_Data_Assets!B82:B84),Raw_Data_Assets!B83)</f>
        <v>106.9425725976635</v>
      </c>
      <c r="C79" s="10">
        <f>IF(Raw_Data_Assets!C83=0,AVERAGE(Raw_Data_Assets!C82:C84),Raw_Data_Assets!C83)</f>
        <v>455.11913767945498</v>
      </c>
      <c r="D79" s="10">
        <f>IF(Raw_Data_Assets!D83=0,AVERAGE(Raw_Data_Assets!D82:D84),Raw_Data_Assets!D83)</f>
        <v>658.68440711322626</v>
      </c>
      <c r="E79" s="10">
        <f>IF(Raw_Data_Assets!E83=0,AVERAGE(Raw_Data_Assets!E82:E84),Raw_Data_Assets!E83)</f>
        <v>506.2099316719632</v>
      </c>
      <c r="F79" s="10">
        <f>IF(Raw_Data_Assets!F83=0,AVERAGE(Raw_Data_Assets!F82:F84),Raw_Data_Assets!F83)</f>
        <v>587.21472453245599</v>
      </c>
      <c r="G79" s="10">
        <f>IF(Raw_Data_Assets!G83=0,AVERAGE(Raw_Data_Assets!G82:G84),Raw_Data_Assets!G83)</f>
        <v>546.0429209947423</v>
      </c>
      <c r="H79" s="10">
        <f>IF(Raw_Data_Assets!H83=0,AVERAGE(Raw_Data_Assets!H82:H84),Raw_Data_Assets!H83)</f>
        <v>624.46982500281274</v>
      </c>
      <c r="I79" s="10">
        <f>IF(Raw_Data_Assets!I83=0,AVERAGE(Raw_Data_Assets!I82:I84),Raw_Data_Assets!I83)</f>
        <v>241.20424299805069</v>
      </c>
    </row>
    <row r="80" spans="1:9" x14ac:dyDescent="0.35">
      <c r="A80" s="6">
        <v>45740</v>
      </c>
      <c r="B80" s="10">
        <f>IF(Raw_Data_Assets!B84=0,AVERAGE(Raw_Data_Assets!B83:B85),Raw_Data_Assets!B84)</f>
        <v>106.69259705106241</v>
      </c>
      <c r="C80" s="10">
        <f>IF(Raw_Data_Assets!C84=0,AVERAGE(Raw_Data_Assets!C83:C85),Raw_Data_Assets!C84)</f>
        <v>451.44752040486901</v>
      </c>
      <c r="D80" s="10">
        <f>IF(Raw_Data_Assets!D84=0,AVERAGE(Raw_Data_Assets!D83:D85),Raw_Data_Assets!D84)</f>
        <v>648.63847672835504</v>
      </c>
      <c r="E80" s="10">
        <f>IF(Raw_Data_Assets!E84=0,AVERAGE(Raw_Data_Assets!E83:E85),Raw_Data_Assets!E84)</f>
        <v>503.69773810820709</v>
      </c>
      <c r="F80" s="10">
        <f>IF(Raw_Data_Assets!F84=0,AVERAGE(Raw_Data_Assets!F83:F85),Raw_Data_Assets!F84)</f>
        <v>588.50585684756459</v>
      </c>
      <c r="G80" s="10">
        <f>IF(Raw_Data_Assets!G84=0,AVERAGE(Raw_Data_Assets!G83:G85),Raw_Data_Assets!G84)</f>
        <v>548.41869102515886</v>
      </c>
      <c r="H80" s="10">
        <f>IF(Raw_Data_Assets!H84=0,AVERAGE(Raw_Data_Assets!H83:H85),Raw_Data_Assets!H84)</f>
        <v>621.95323087560917</v>
      </c>
      <c r="I80" s="10">
        <f>IF(Raw_Data_Assets!I84=0,AVERAGE(Raw_Data_Assets!I83:I85),Raw_Data_Assets!I84)</f>
        <v>241.1558913764685</v>
      </c>
    </row>
    <row r="81" spans="1:9" x14ac:dyDescent="0.35">
      <c r="A81" s="7">
        <v>45741</v>
      </c>
      <c r="B81" s="10">
        <f>IF(Raw_Data_Assets!B85=0,AVERAGE(Raw_Data_Assets!B84:B86),Raw_Data_Assets!B85)</f>
        <v>105.28674563388979</v>
      </c>
      <c r="C81" s="10">
        <f>IF(Raw_Data_Assets!C85=0,AVERAGE(Raw_Data_Assets!C84:C86),Raw_Data_Assets!C85)</f>
        <v>450.08181076385262</v>
      </c>
      <c r="D81" s="10">
        <f>IF(Raw_Data_Assets!D85=0,AVERAGE(Raw_Data_Assets!D84:D86),Raw_Data_Assets!D85)</f>
        <v>642.88213369381936</v>
      </c>
      <c r="E81" s="10">
        <f>IF(Raw_Data_Assets!E85=0,AVERAGE(Raw_Data_Assets!E84:E86),Raw_Data_Assets!E85)</f>
        <v>492.69857462050032</v>
      </c>
      <c r="F81" s="10">
        <f>IF(Raw_Data_Assets!F85=0,AVERAGE(Raw_Data_Assets!F84:F86),Raw_Data_Assets!F85)</f>
        <v>590.30376655123337</v>
      </c>
      <c r="G81" s="10">
        <f>IF(Raw_Data_Assets!G85=0,AVERAGE(Raw_Data_Assets!G84:G86),Raw_Data_Assets!G85)</f>
        <v>543.38067150345103</v>
      </c>
      <c r="H81" s="10">
        <f>IF(Raw_Data_Assets!H85=0,AVERAGE(Raw_Data_Assets!H84:H86),Raw_Data_Assets!H85)</f>
        <v>635.15665285050181</v>
      </c>
      <c r="I81" s="10">
        <f>IF(Raw_Data_Assets!I85=0,AVERAGE(Raw_Data_Assets!I84:I86),Raw_Data_Assets!I85)</f>
        <v>241.2013130172856</v>
      </c>
    </row>
    <row r="82" spans="1:9" x14ac:dyDescent="0.35">
      <c r="A82" s="6">
        <v>45742</v>
      </c>
      <c r="B82" s="10">
        <f>IF(Raw_Data_Assets!B86=0,AVERAGE(Raw_Data_Assets!B85:B87),Raw_Data_Assets!B86)</f>
        <v>103.75206323608499</v>
      </c>
      <c r="C82" s="10">
        <f>IF(Raw_Data_Assets!C86=0,AVERAGE(Raw_Data_Assets!C85:C87),Raw_Data_Assets!C86)</f>
        <v>447.97605289569782</v>
      </c>
      <c r="D82" s="10">
        <f>IF(Raw_Data_Assets!D86=0,AVERAGE(Raw_Data_Assets!D85:D87),Raw_Data_Assets!D86)</f>
        <v>641.44016465788309</v>
      </c>
      <c r="E82" s="10">
        <f>IF(Raw_Data_Assets!E86=0,AVERAGE(Raw_Data_Assets!E85:E87),Raw_Data_Assets!E86)</f>
        <v>496.71998771687493</v>
      </c>
      <c r="F82" s="10">
        <f>IF(Raw_Data_Assets!F86=0,AVERAGE(Raw_Data_Assets!F85:F87),Raw_Data_Assets!F86)</f>
        <v>591.32378414648394</v>
      </c>
      <c r="G82" s="10">
        <f>IF(Raw_Data_Assets!G86=0,AVERAGE(Raw_Data_Assets!G85:G87),Raw_Data_Assets!G86)</f>
        <v>540.21835845260239</v>
      </c>
      <c r="H82" s="10">
        <f>IF(Raw_Data_Assets!H86=0,AVERAGE(Raw_Data_Assets!H85:H87),Raw_Data_Assets!H86)</f>
        <v>639.32639351870887</v>
      </c>
      <c r="I82" s="10">
        <f>IF(Raw_Data_Assets!I86=0,AVERAGE(Raw_Data_Assets!I85:I87),Raw_Data_Assets!I86)</f>
        <v>241.1614551691807</v>
      </c>
    </row>
    <row r="83" spans="1:9" x14ac:dyDescent="0.35">
      <c r="A83" s="7">
        <v>45743</v>
      </c>
      <c r="B83" s="10">
        <f>IF(Raw_Data_Assets!B87=0,AVERAGE(Raw_Data_Assets!B86:B88),Raw_Data_Assets!B87)</f>
        <v>69.081006982538227</v>
      </c>
      <c r="C83" s="10">
        <f>IF(Raw_Data_Assets!C87=0,AVERAGE(Raw_Data_Assets!C86:C88),Raw_Data_Assets!C87)</f>
        <v>452.4476920993207</v>
      </c>
      <c r="D83" s="10">
        <f>IF(Raw_Data_Assets!D87=0,AVERAGE(Raw_Data_Assets!D86:D88),Raw_Data_Assets!D87)</f>
        <v>427.16243949609981</v>
      </c>
      <c r="E83" s="10">
        <f>IF(Raw_Data_Assets!E87=0,AVERAGE(Raw_Data_Assets!E86:E88),Raw_Data_Assets!E87)</f>
        <v>497.26790847641541</v>
      </c>
      <c r="F83" s="10">
        <f>IF(Raw_Data_Assets!F87=0,AVERAGE(Raw_Data_Assets!F86:F88),Raw_Data_Assets!F87)</f>
        <v>593.62479958173481</v>
      </c>
      <c r="G83" s="10">
        <f>IF(Raw_Data_Assets!G87=0,AVERAGE(Raw_Data_Assets!G86:G88),Raw_Data_Assets!G87)</f>
        <v>544.5549203587683</v>
      </c>
      <c r="H83" s="10">
        <f>IF(Raw_Data_Assets!H87=0,AVERAGE(Raw_Data_Assets!H86:H88),Raw_Data_Assets!H87)</f>
        <v>646.63661661030426</v>
      </c>
      <c r="I83" s="10">
        <f>IF(Raw_Data_Assets!I87=0,AVERAGE(Raw_Data_Assets!I86:I88),Raw_Data_Assets!I87)</f>
        <v>241.1987400684848</v>
      </c>
    </row>
    <row r="84" spans="1:9" x14ac:dyDescent="0.35">
      <c r="A84" s="6">
        <v>45744</v>
      </c>
      <c r="B84" s="10">
        <f>IF(Raw_Data_Assets!B88=0,AVERAGE(Raw_Data_Assets!B87:B89),Raw_Data_Assets!B88)</f>
        <v>103.4909577115297</v>
      </c>
      <c r="C84" s="10">
        <f>IF(Raw_Data_Assets!C88=0,AVERAGE(Raw_Data_Assets!C87:C89),Raw_Data_Assets!C88)</f>
        <v>454.04886150352229</v>
      </c>
      <c r="D84" s="10">
        <f>IF(Raw_Data_Assets!D88=0,AVERAGE(Raw_Data_Assets!D87:D89),Raw_Data_Assets!D88)</f>
        <v>640.04715383041651</v>
      </c>
      <c r="E84" s="10">
        <f>IF(Raw_Data_Assets!E88=0,AVERAGE(Raw_Data_Assets!E87:E89),Raw_Data_Assets!E88)</f>
        <v>497.36184020140371</v>
      </c>
      <c r="F84" s="10">
        <f>IF(Raw_Data_Assets!F88=0,AVERAGE(Raw_Data_Assets!F87:F89),Raw_Data_Assets!F88)</f>
        <v>581.05799864976768</v>
      </c>
      <c r="G84" s="10">
        <f>IF(Raw_Data_Assets!G88=0,AVERAGE(Raw_Data_Assets!G87:G89),Raw_Data_Assets!G88)</f>
        <v>552.27463683894177</v>
      </c>
      <c r="H84" s="10">
        <f>IF(Raw_Data_Assets!H88=0,AVERAGE(Raw_Data_Assets!H87:H89),Raw_Data_Assets!H88)</f>
        <v>641.40095272564724</v>
      </c>
      <c r="I84" s="10">
        <f>IF(Raw_Data_Assets!I88=0,AVERAGE(Raw_Data_Assets!I87:I89),Raw_Data_Assets!I88)</f>
        <v>241.19961993835321</v>
      </c>
    </row>
    <row r="85" spans="1:9" x14ac:dyDescent="0.35">
      <c r="A85" s="7">
        <v>45745</v>
      </c>
      <c r="B85" s="10">
        <f>IF(Raw_Data_Assets!B89=0,AVERAGE(Raw_Data_Assets!B88:B90),Raw_Data_Assets!B89)</f>
        <v>102.97140389058541</v>
      </c>
      <c r="C85" s="10">
        <f>IF(Raw_Data_Assets!C89=0,AVERAGE(Raw_Data_Assets!C88:C90),Raw_Data_Assets!C89)</f>
        <v>458.57234496610982</v>
      </c>
      <c r="D85" s="10">
        <f>IF(Raw_Data_Assets!D89=0,AVERAGE(Raw_Data_Assets!D88:D90),Raw_Data_Assets!D89)</f>
        <v>642.13867580094484</v>
      </c>
      <c r="E85" s="10">
        <f>IF(Raw_Data_Assets!E89=0,AVERAGE(Raw_Data_Assets!E88:E90),Raw_Data_Assets!E89)</f>
        <v>496.93427142550229</v>
      </c>
      <c r="F85" s="10">
        <f>IF(Raw_Data_Assets!F89=0,AVERAGE(Raw_Data_Assets!F88:F90),Raw_Data_Assets!F89)</f>
        <v>576.04233879265234</v>
      </c>
      <c r="G85" s="10">
        <f>IF(Raw_Data_Assets!G89=0,AVERAGE(Raw_Data_Assets!G88:G90),Raw_Data_Assets!G89)</f>
        <v>551.81120937621859</v>
      </c>
      <c r="H85" s="10">
        <f>IF(Raw_Data_Assets!H89=0,AVERAGE(Raw_Data_Assets!H88:H90),Raw_Data_Assets!H89)</f>
        <v>641.52652451075119</v>
      </c>
      <c r="I85" s="10">
        <f>IF(Raw_Data_Assets!I89=0,AVERAGE(Raw_Data_Assets!I88:I90),Raw_Data_Assets!I89)</f>
        <v>241.16628717569989</v>
      </c>
    </row>
    <row r="86" spans="1:9" x14ac:dyDescent="0.35">
      <c r="A86" s="6">
        <v>45746</v>
      </c>
      <c r="B86" s="10">
        <f>IF(Raw_Data_Assets!B90=0,AVERAGE(Raw_Data_Assets!B89:B91),Raw_Data_Assets!B90)</f>
        <v>102.31988980038069</v>
      </c>
      <c r="C86" s="10">
        <f>IF(Raw_Data_Assets!C90=0,AVERAGE(Raw_Data_Assets!C89:C91),Raw_Data_Assets!C90)</f>
        <v>463.90952634469738</v>
      </c>
      <c r="D86" s="10">
        <f>IF(Raw_Data_Assets!D90=0,AVERAGE(Raw_Data_Assets!D89:D91),Raw_Data_Assets!D90)</f>
        <v>637.99402042786528</v>
      </c>
      <c r="E86" s="10">
        <f>IF(Raw_Data_Assets!E90=0,AVERAGE(Raw_Data_Assets!E89:E91),Raw_Data_Assets!E90)</f>
        <v>493.53164289902583</v>
      </c>
      <c r="F86" s="10">
        <f>IF(Raw_Data_Assets!F90=0,AVERAGE(Raw_Data_Assets!F89:F91),Raw_Data_Assets!F90)</f>
        <v>584.98965793306331</v>
      </c>
      <c r="G86" s="10">
        <f>IF(Raw_Data_Assets!G90=0,AVERAGE(Raw_Data_Assets!G89:G91),Raw_Data_Assets!G90)</f>
        <v>552.31289602509889</v>
      </c>
      <c r="H86" s="10">
        <f>IF(Raw_Data_Assets!H90=0,AVERAGE(Raw_Data_Assets!H89:H91),Raw_Data_Assets!H90)</f>
        <v>641.42392874744519</v>
      </c>
      <c r="I86" s="10">
        <f>IF(Raw_Data_Assets!I90=0,AVERAGE(Raw_Data_Assets!I89:I91),Raw_Data_Assets!I90)</f>
        <v>241.1772251142437</v>
      </c>
    </row>
    <row r="87" spans="1:9" x14ac:dyDescent="0.35">
      <c r="A87" s="7">
        <v>45747</v>
      </c>
      <c r="B87" s="10">
        <f>IF(Raw_Data_Assets!B91=0,AVERAGE(Raw_Data_Assets!B90:B92),Raw_Data_Assets!B91)</f>
        <v>101.8934043211833</v>
      </c>
      <c r="C87" s="10">
        <f>IF(Raw_Data_Assets!C91=0,AVERAGE(Raw_Data_Assets!C90:C92),Raw_Data_Assets!C91)</f>
        <v>459.6518342795211</v>
      </c>
      <c r="D87" s="10">
        <f>IF(Raw_Data_Assets!D91=0,AVERAGE(Raw_Data_Assets!D90:D92),Raw_Data_Assets!D91)</f>
        <v>635.66823729772545</v>
      </c>
      <c r="E87" s="10">
        <f>IF(Raw_Data_Assets!E91=0,AVERAGE(Raw_Data_Assets!E90:E92),Raw_Data_Assets!E91)</f>
        <v>495.18891261370629</v>
      </c>
      <c r="F87" s="10">
        <f>IF(Raw_Data_Assets!F91=0,AVERAGE(Raw_Data_Assets!F90:F92),Raw_Data_Assets!F91)</f>
        <v>588.3980565894019</v>
      </c>
      <c r="G87" s="10">
        <f>IF(Raw_Data_Assets!G91=0,AVERAGE(Raw_Data_Assets!G90:G92),Raw_Data_Assets!G91)</f>
        <v>549.02928519270654</v>
      </c>
      <c r="H87" s="10">
        <f>IF(Raw_Data_Assets!H91=0,AVERAGE(Raw_Data_Assets!H90:H92),Raw_Data_Assets!H91)</f>
        <v>633.49580390336428</v>
      </c>
      <c r="I87" s="10">
        <f>IF(Raw_Data_Assets!I91=0,AVERAGE(Raw_Data_Assets!I90:I92),Raw_Data_Assets!I91)</f>
        <v>241.17094305190059</v>
      </c>
    </row>
    <row r="88" spans="1:9" x14ac:dyDescent="0.35">
      <c r="A88" s="6">
        <v>45748</v>
      </c>
      <c r="B88" s="10">
        <f>IF(Raw_Data_Assets!B92=0,AVERAGE(Raw_Data_Assets!B91:B93),Raw_Data_Assets!B92)</f>
        <v>101.1191902529781</v>
      </c>
      <c r="C88" s="10">
        <f>IF(Raw_Data_Assets!C92=0,AVERAGE(Raw_Data_Assets!C91:C93),Raw_Data_Assets!C92)</f>
        <v>459.05846498372671</v>
      </c>
      <c r="D88" s="10">
        <f>IF(Raw_Data_Assets!D92=0,AVERAGE(Raw_Data_Assets!D91:D93),Raw_Data_Assets!D92)</f>
        <v>640.7153110425794</v>
      </c>
      <c r="E88" s="10">
        <f>IF(Raw_Data_Assets!E92=0,AVERAGE(Raw_Data_Assets!E91:E93),Raw_Data_Assets!E92)</f>
        <v>501.18932541405792</v>
      </c>
      <c r="F88" s="10">
        <f>IF(Raw_Data_Assets!F92=0,AVERAGE(Raw_Data_Assets!F91:F93),Raw_Data_Assets!F92)</f>
        <v>583.61414725904206</v>
      </c>
      <c r="G88" s="10">
        <f>IF(Raw_Data_Assets!G92=0,AVERAGE(Raw_Data_Assets!G91:G93),Raw_Data_Assets!G92)</f>
        <v>549.18776238604221</v>
      </c>
      <c r="H88" s="10">
        <f>IF(Raw_Data_Assets!H92=0,AVERAGE(Raw_Data_Assets!H91:H93),Raw_Data_Assets!H92)</f>
        <v>639.45833452126772</v>
      </c>
      <c r="I88" s="10">
        <f>IF(Raw_Data_Assets!I92=0,AVERAGE(Raw_Data_Assets!I91:I93),Raw_Data_Assets!I92)</f>
        <v>241.18892778522479</v>
      </c>
    </row>
    <row r="89" spans="1:9" x14ac:dyDescent="0.35">
      <c r="A89" s="7">
        <v>45749</v>
      </c>
      <c r="B89" s="10">
        <f>IF(Raw_Data_Assets!B93=0,AVERAGE(Raw_Data_Assets!B92:B94),Raw_Data_Assets!B93)</f>
        <v>101.84159015136559</v>
      </c>
      <c r="C89" s="10">
        <f>IF(Raw_Data_Assets!C93=0,AVERAGE(Raw_Data_Assets!C92:C94),Raw_Data_Assets!C93)</f>
        <v>469.68157642713999</v>
      </c>
      <c r="D89" s="10">
        <f>IF(Raw_Data_Assets!D93=0,AVERAGE(Raw_Data_Assets!D92:D94),Raw_Data_Assets!D93)</f>
        <v>639.66365933539259</v>
      </c>
      <c r="E89" s="10">
        <f>IF(Raw_Data_Assets!E93=0,AVERAGE(Raw_Data_Assets!E92:E94),Raw_Data_Assets!E93)</f>
        <v>505.52269524459308</v>
      </c>
      <c r="F89" s="10">
        <f>IF(Raw_Data_Assets!F93=0,AVERAGE(Raw_Data_Assets!F92:F94),Raw_Data_Assets!F93)</f>
        <v>585.36703595316237</v>
      </c>
      <c r="G89" s="10">
        <f>IF(Raw_Data_Assets!G93=0,AVERAGE(Raw_Data_Assets!G92:G94),Raw_Data_Assets!G93)</f>
        <v>549.5949553248048</v>
      </c>
      <c r="H89" s="10">
        <f>IF(Raw_Data_Assets!H93=0,AVERAGE(Raw_Data_Assets!H92:H94),Raw_Data_Assets!H93)</f>
        <v>627.07901387191009</v>
      </c>
      <c r="I89" s="10">
        <f>IF(Raw_Data_Assets!I93=0,AVERAGE(Raw_Data_Assets!I92:I94),Raw_Data_Assets!I93)</f>
        <v>241.19195060950759</v>
      </c>
    </row>
    <row r="90" spans="1:9" x14ac:dyDescent="0.35">
      <c r="A90" s="6">
        <v>45750</v>
      </c>
      <c r="B90" s="10">
        <f>IF(Raw_Data_Assets!B94=0,AVERAGE(Raw_Data_Assets!B93:B95),Raw_Data_Assets!B94)</f>
        <v>102.9435817188097</v>
      </c>
      <c r="C90" s="10">
        <f>IF(Raw_Data_Assets!C94=0,AVERAGE(Raw_Data_Assets!C93:C95),Raw_Data_Assets!C94)</f>
        <v>463.84271101937247</v>
      </c>
      <c r="D90" s="10">
        <f>IF(Raw_Data_Assets!D94=0,AVERAGE(Raw_Data_Assets!D93:D95),Raw_Data_Assets!D94)</f>
        <v>633.90271759939253</v>
      </c>
      <c r="E90" s="10">
        <f>IF(Raw_Data_Assets!E94=0,AVERAGE(Raw_Data_Assets!E93:E95),Raw_Data_Assets!E94)</f>
        <v>500.1754101700817</v>
      </c>
      <c r="F90" s="10">
        <f>IF(Raw_Data_Assets!F94=0,AVERAGE(Raw_Data_Assets!F93:F95),Raw_Data_Assets!F94)</f>
        <v>586.61135082080943</v>
      </c>
      <c r="G90" s="10">
        <f>IF(Raw_Data_Assets!G94=0,AVERAGE(Raw_Data_Assets!G93:G95),Raw_Data_Assets!G94)</f>
        <v>550.84640421851645</v>
      </c>
      <c r="H90" s="10">
        <f>IF(Raw_Data_Assets!H94=0,AVERAGE(Raw_Data_Assets!H93:H95),Raw_Data_Assets!H94)</f>
        <v>627.51138414999548</v>
      </c>
      <c r="I90" s="10">
        <f>IF(Raw_Data_Assets!I94=0,AVERAGE(Raw_Data_Assets!I93:I95),Raw_Data_Assets!I94)</f>
        <v>241.19085019320889</v>
      </c>
    </row>
    <row r="91" spans="1:9" x14ac:dyDescent="0.35">
      <c r="A91" s="7">
        <v>45751</v>
      </c>
      <c r="B91" s="10">
        <f>IF(Raw_Data_Assets!B95=0,AVERAGE(Raw_Data_Assets!B94:B96),Raw_Data_Assets!B95)</f>
        <v>104.6465144135169</v>
      </c>
      <c r="C91" s="10">
        <f>IF(Raw_Data_Assets!C95=0,AVERAGE(Raw_Data_Assets!C94:C96),Raw_Data_Assets!C95)</f>
        <v>459.48877881168931</v>
      </c>
      <c r="D91" s="10">
        <f>IF(Raw_Data_Assets!D95=0,AVERAGE(Raw_Data_Assets!D94:D96),Raw_Data_Assets!D95)</f>
        <v>639.52414228602095</v>
      </c>
      <c r="E91" s="10">
        <f>IF(Raw_Data_Assets!E95=0,AVERAGE(Raw_Data_Assets!E94:E96),Raw_Data_Assets!E95)</f>
        <v>499.59194401204059</v>
      </c>
      <c r="F91" s="10">
        <f>IF(Raw_Data_Assets!F95=0,AVERAGE(Raw_Data_Assets!F94:F96),Raw_Data_Assets!F95)</f>
        <v>589.12465044401233</v>
      </c>
      <c r="G91" s="10">
        <f>IF(Raw_Data_Assets!G95=0,AVERAGE(Raw_Data_Assets!G94:G96),Raw_Data_Assets!G95)</f>
        <v>553.12938868621552</v>
      </c>
      <c r="H91" s="10">
        <f>IF(Raw_Data_Assets!H95=0,AVERAGE(Raw_Data_Assets!H94:H96),Raw_Data_Assets!H95)</f>
        <v>624.56279554620426</v>
      </c>
      <c r="I91" s="10">
        <f>IF(Raw_Data_Assets!I95=0,AVERAGE(Raw_Data_Assets!I94:I96),Raw_Data_Assets!I95)</f>
        <v>241.15741059745801</v>
      </c>
    </row>
    <row r="92" spans="1:9" x14ac:dyDescent="0.35">
      <c r="A92" s="6">
        <v>45752</v>
      </c>
      <c r="B92" s="10">
        <f>IF(Raw_Data_Assets!B96=0,AVERAGE(Raw_Data_Assets!B95:B97),Raw_Data_Assets!B96)</f>
        <v>104.94732511794849</v>
      </c>
      <c r="C92" s="10">
        <f>IF(Raw_Data_Assets!C96=0,AVERAGE(Raw_Data_Assets!C95:C97),Raw_Data_Assets!C96)</f>
        <v>462.94905837704817</v>
      </c>
      <c r="D92" s="10">
        <f>IF(Raw_Data_Assets!D96=0,AVERAGE(Raw_Data_Assets!D95:D97),Raw_Data_Assets!D96)</f>
        <v>632.78912511025703</v>
      </c>
      <c r="E92" s="10">
        <f>IF(Raw_Data_Assets!E96=0,AVERAGE(Raw_Data_Assets!E95:E97),Raw_Data_Assets!E96)</f>
        <v>498.15163576663917</v>
      </c>
      <c r="F92" s="10">
        <f>IF(Raw_Data_Assets!F96=0,AVERAGE(Raw_Data_Assets!F95:F97),Raw_Data_Assets!F96)</f>
        <v>581.94749729505111</v>
      </c>
      <c r="G92" s="10">
        <f>IF(Raw_Data_Assets!G96=0,AVERAGE(Raw_Data_Assets!G95:G97),Raw_Data_Assets!G96)</f>
        <v>553.37084720128166</v>
      </c>
      <c r="H92" s="10">
        <f>IF(Raw_Data_Assets!H96=0,AVERAGE(Raw_Data_Assets!H95:H97),Raw_Data_Assets!H96)</f>
        <v>620.99931112366085</v>
      </c>
      <c r="I92" s="10">
        <f>IF(Raw_Data_Assets!I96=0,AVERAGE(Raw_Data_Assets!I95:I97),Raw_Data_Assets!I96)</f>
        <v>241.15336410991631</v>
      </c>
    </row>
    <row r="93" spans="1:9" x14ac:dyDescent="0.35">
      <c r="A93" s="7">
        <v>45753</v>
      </c>
      <c r="B93" s="10">
        <f>IF(Raw_Data_Assets!B97=0,AVERAGE(Raw_Data_Assets!B96:B98),Raw_Data_Assets!B97)</f>
        <v>104.52242553549721</v>
      </c>
      <c r="C93" s="10">
        <f>IF(Raw_Data_Assets!C97=0,AVERAGE(Raw_Data_Assets!C96:C98),Raw_Data_Assets!C97)</f>
        <v>460.30563735307948</v>
      </c>
      <c r="D93" s="10">
        <f>IF(Raw_Data_Assets!D97=0,AVERAGE(Raw_Data_Assets!D96:D98),Raw_Data_Assets!D97)</f>
        <v>632.6857098769284</v>
      </c>
      <c r="E93" s="10">
        <f>IF(Raw_Data_Assets!E97=0,AVERAGE(Raw_Data_Assets!E96:E98),Raw_Data_Assets!E97)</f>
        <v>493.90360349502259</v>
      </c>
      <c r="F93" s="10">
        <f>IF(Raw_Data_Assets!F97=0,AVERAGE(Raw_Data_Assets!F96:F98),Raw_Data_Assets!F97)</f>
        <v>570.02532586611073</v>
      </c>
      <c r="G93" s="10">
        <f>IF(Raw_Data_Assets!G97=0,AVERAGE(Raw_Data_Assets!G96:G98),Raw_Data_Assets!G97)</f>
        <v>551.58667871693808</v>
      </c>
      <c r="H93" s="10">
        <f>IF(Raw_Data_Assets!H97=0,AVERAGE(Raw_Data_Assets!H96:H98),Raw_Data_Assets!H97)</f>
        <v>615.24919100468605</v>
      </c>
      <c r="I93" s="10">
        <f>IF(Raw_Data_Assets!I97=0,AVERAGE(Raw_Data_Assets!I96:I98),Raw_Data_Assets!I97)</f>
        <v>241.12685052107989</v>
      </c>
    </row>
    <row r="94" spans="1:9" x14ac:dyDescent="0.35">
      <c r="A94" s="6">
        <v>45754</v>
      </c>
      <c r="B94" s="10">
        <f>IF(Raw_Data_Assets!B98=0,AVERAGE(Raw_Data_Assets!B97:B99),Raw_Data_Assets!B98)</f>
        <v>105.3102551755638</v>
      </c>
      <c r="C94" s="10">
        <f>IF(Raw_Data_Assets!C98=0,AVERAGE(Raw_Data_Assets!C97:C99),Raw_Data_Assets!C98)</f>
        <v>456.38103893266998</v>
      </c>
      <c r="D94" s="10">
        <f>IF(Raw_Data_Assets!D98=0,AVERAGE(Raw_Data_Assets!D97:D99),Raw_Data_Assets!D98)</f>
        <v>628.57311378707038</v>
      </c>
      <c r="E94" s="10">
        <f>IF(Raw_Data_Assets!E98=0,AVERAGE(Raw_Data_Assets!E97:E99),Raw_Data_Assets!E98)</f>
        <v>498.59851087055762</v>
      </c>
      <c r="F94" s="10">
        <f>IF(Raw_Data_Assets!F98=0,AVERAGE(Raw_Data_Assets!F97:F99),Raw_Data_Assets!F98)</f>
        <v>579.76078936385136</v>
      </c>
      <c r="G94" s="10">
        <f>IF(Raw_Data_Assets!G98=0,AVERAGE(Raw_Data_Assets!G97:G99),Raw_Data_Assets!G98)</f>
        <v>544.89983013696201</v>
      </c>
      <c r="H94" s="10">
        <f>IF(Raw_Data_Assets!H98=0,AVERAGE(Raw_Data_Assets!H97:H99),Raw_Data_Assets!H98)</f>
        <v>609.71649320131155</v>
      </c>
      <c r="I94" s="10">
        <f>IF(Raw_Data_Assets!I98=0,AVERAGE(Raw_Data_Assets!I97:I99),Raw_Data_Assets!I98)</f>
        <v>241.09492856753991</v>
      </c>
    </row>
    <row r="95" spans="1:9" x14ac:dyDescent="0.35">
      <c r="A95" s="7">
        <v>45755</v>
      </c>
      <c r="B95" s="10">
        <f>IF(Raw_Data_Assets!B99=0,AVERAGE(Raw_Data_Assets!B98:B100),Raw_Data_Assets!B99)</f>
        <v>104.47274645246139</v>
      </c>
      <c r="C95" s="10">
        <f>IF(Raw_Data_Assets!C99=0,AVERAGE(Raw_Data_Assets!C98:C100),Raw_Data_Assets!C99)</f>
        <v>447.76351261982228</v>
      </c>
      <c r="D95" s="10">
        <f>IF(Raw_Data_Assets!D99=0,AVERAGE(Raw_Data_Assets!D98:D100),Raw_Data_Assets!D99)</f>
        <v>628.22677588691795</v>
      </c>
      <c r="E95" s="10">
        <f>IF(Raw_Data_Assets!E99=0,AVERAGE(Raw_Data_Assets!E98:E100),Raw_Data_Assets!E99)</f>
        <v>494.29739151073773</v>
      </c>
      <c r="F95" s="10">
        <f>IF(Raw_Data_Assets!F99=0,AVERAGE(Raw_Data_Assets!F98:F100),Raw_Data_Assets!F99)</f>
        <v>575.97306530118271</v>
      </c>
      <c r="G95" s="10">
        <f>IF(Raw_Data_Assets!G99=0,AVERAGE(Raw_Data_Assets!G98:G100),Raw_Data_Assets!G99)</f>
        <v>546.75198562609535</v>
      </c>
      <c r="H95" s="10">
        <f>IF(Raw_Data_Assets!H99=0,AVERAGE(Raw_Data_Assets!H98:H100),Raw_Data_Assets!H99)</f>
        <v>611.17890569769452</v>
      </c>
      <c r="I95" s="10">
        <f>IF(Raw_Data_Assets!I99=0,AVERAGE(Raw_Data_Assets!I98:I100),Raw_Data_Assets!I99)</f>
        <v>241.10515854545309</v>
      </c>
    </row>
    <row r="96" spans="1:9" x14ac:dyDescent="0.35">
      <c r="A96" s="6">
        <v>45756</v>
      </c>
      <c r="B96" s="10">
        <f>IF(Raw_Data_Assets!B100=0,AVERAGE(Raw_Data_Assets!B99:B101),Raw_Data_Assets!B100)</f>
        <v>104.2860368925342</v>
      </c>
      <c r="C96" s="10">
        <f>IF(Raw_Data_Assets!C100=0,AVERAGE(Raw_Data_Assets!C99:C101),Raw_Data_Assets!C100)</f>
        <v>451.18334831140987</v>
      </c>
      <c r="D96" s="10">
        <f>IF(Raw_Data_Assets!D100=0,AVERAGE(Raw_Data_Assets!D99:D101),Raw_Data_Assets!D100)</f>
        <v>623.55777273789283</v>
      </c>
      <c r="E96" s="10">
        <f>IF(Raw_Data_Assets!E100=0,AVERAGE(Raw_Data_Assets!E99:E101),Raw_Data_Assets!E100)</f>
        <v>497.03236991454901</v>
      </c>
      <c r="F96" s="10">
        <f>IF(Raw_Data_Assets!F100=0,AVERAGE(Raw_Data_Assets!F99:F101),Raw_Data_Assets!F100)</f>
        <v>574.53728482982001</v>
      </c>
      <c r="G96" s="10">
        <f>IF(Raw_Data_Assets!G100=0,AVERAGE(Raw_Data_Assets!G99:G101),Raw_Data_Assets!G100)</f>
        <v>557.45464309826832</v>
      </c>
      <c r="H96" s="10">
        <f>IF(Raw_Data_Assets!H100=0,AVERAGE(Raw_Data_Assets!H99:H101),Raw_Data_Assets!H100)</f>
        <v>615.39098785928002</v>
      </c>
      <c r="I96" s="10">
        <f>IF(Raw_Data_Assets!I100=0,AVERAGE(Raw_Data_Assets!I99:I101),Raw_Data_Assets!I100)</f>
        <v>241.11407064134241</v>
      </c>
    </row>
    <row r="97" spans="1:9" x14ac:dyDescent="0.35">
      <c r="A97" s="7">
        <v>45757</v>
      </c>
      <c r="B97" s="10">
        <f>IF(Raw_Data_Assets!B101=0,AVERAGE(Raw_Data_Assets!B100:B102),Raw_Data_Assets!B101)</f>
        <v>103.67788170635001</v>
      </c>
      <c r="C97" s="10">
        <f>IF(Raw_Data_Assets!C101=0,AVERAGE(Raw_Data_Assets!C100:C102),Raw_Data_Assets!C101)</f>
        <v>462.48667568384298</v>
      </c>
      <c r="D97" s="10">
        <f>IF(Raw_Data_Assets!D101=0,AVERAGE(Raw_Data_Assets!D100:D102),Raw_Data_Assets!D101)</f>
        <v>619.19350184662437</v>
      </c>
      <c r="E97" s="10">
        <f>IF(Raw_Data_Assets!E101=0,AVERAGE(Raw_Data_Assets!E100:E102),Raw_Data_Assets!E101)</f>
        <v>501.38115089406688</v>
      </c>
      <c r="F97" s="10">
        <f>IF(Raw_Data_Assets!F101=0,AVERAGE(Raw_Data_Assets!F100:F102),Raw_Data_Assets!F101)</f>
        <v>574.74081190688503</v>
      </c>
      <c r="G97" s="10">
        <f>IF(Raw_Data_Assets!G101=0,AVERAGE(Raw_Data_Assets!G100:G102),Raw_Data_Assets!G101)</f>
        <v>551.22667575388948</v>
      </c>
      <c r="H97" s="10">
        <f>IF(Raw_Data_Assets!H101=0,AVERAGE(Raw_Data_Assets!H100:H102),Raw_Data_Assets!H101)</f>
        <v>625.21335669465668</v>
      </c>
      <c r="I97" s="10">
        <f>IF(Raw_Data_Assets!I101=0,AVERAGE(Raw_Data_Assets!I100:I102),Raw_Data_Assets!I101)</f>
        <v>241.11642380342761</v>
      </c>
    </row>
    <row r="98" spans="1:9" x14ac:dyDescent="0.35">
      <c r="A98" s="6">
        <v>45758</v>
      </c>
      <c r="B98" s="10">
        <f>IF(Raw_Data_Assets!B102=0,AVERAGE(Raw_Data_Assets!B101:B103),Raw_Data_Assets!B102)</f>
        <v>103.9553658675821</v>
      </c>
      <c r="C98" s="10">
        <f>IF(Raw_Data_Assets!C102=0,AVERAGE(Raw_Data_Assets!C101:C103),Raw_Data_Assets!C102)</f>
        <v>467.66349691661452</v>
      </c>
      <c r="D98" s="10">
        <f>IF(Raw_Data_Assets!D102=0,AVERAGE(Raw_Data_Assets!D101:D103),Raw_Data_Assets!D102)</f>
        <v>625.76988067835964</v>
      </c>
      <c r="E98" s="10">
        <f>IF(Raw_Data_Assets!E102=0,AVERAGE(Raw_Data_Assets!E101:E103),Raw_Data_Assets!E102)</f>
        <v>507.7672473732535</v>
      </c>
      <c r="F98" s="10">
        <f>IF(Raw_Data_Assets!F102=0,AVERAGE(Raw_Data_Assets!F101:F103),Raw_Data_Assets!F102)</f>
        <v>583.78448537541465</v>
      </c>
      <c r="G98" s="10">
        <f>IF(Raw_Data_Assets!G102=0,AVERAGE(Raw_Data_Assets!G101:G103),Raw_Data_Assets!G102)</f>
        <v>543.15489527989382</v>
      </c>
      <c r="H98" s="10">
        <f>IF(Raw_Data_Assets!H102=0,AVERAGE(Raw_Data_Assets!H101:H103),Raw_Data_Assets!H102)</f>
        <v>622.26206090999949</v>
      </c>
      <c r="I98" s="10">
        <f>IF(Raw_Data_Assets!I102=0,AVERAGE(Raw_Data_Assets!I101:I103),Raw_Data_Assets!I102)</f>
        <v>241.13197563445431</v>
      </c>
    </row>
    <row r="99" spans="1:9" x14ac:dyDescent="0.35">
      <c r="A99" s="7">
        <v>45759</v>
      </c>
      <c r="B99" s="10">
        <f>IF(Raw_Data_Assets!B103=0,AVERAGE(Raw_Data_Assets!B102:B104),Raw_Data_Assets!B103)</f>
        <v>103.63988994921711</v>
      </c>
      <c r="C99" s="10">
        <f>IF(Raw_Data_Assets!C103=0,AVERAGE(Raw_Data_Assets!C102:C104),Raw_Data_Assets!C103)</f>
        <v>460.23416341590428</v>
      </c>
      <c r="D99" s="10">
        <f>IF(Raw_Data_Assets!D103=0,AVERAGE(Raw_Data_Assets!D102:D104),Raw_Data_Assets!D103)</f>
        <v>613.2925916893663</v>
      </c>
      <c r="E99" s="10">
        <f>IF(Raw_Data_Assets!E103=0,AVERAGE(Raw_Data_Assets!E102:E104),Raw_Data_Assets!E103)</f>
        <v>516.02182162329495</v>
      </c>
      <c r="F99" s="10">
        <f>IF(Raw_Data_Assets!F103=0,AVERAGE(Raw_Data_Assets!F102:F104),Raw_Data_Assets!F103)</f>
        <v>587.95279047065912</v>
      </c>
      <c r="G99" s="10">
        <f>IF(Raw_Data_Assets!G103=0,AVERAGE(Raw_Data_Assets!G102:G104),Raw_Data_Assets!G103)</f>
        <v>540.41013839733705</v>
      </c>
      <c r="H99" s="10">
        <f>IF(Raw_Data_Assets!H103=0,AVERAGE(Raw_Data_Assets!H102:H104),Raw_Data_Assets!H103)</f>
        <v>634.13788583199175</v>
      </c>
      <c r="I99" s="10">
        <f>IF(Raw_Data_Assets!I103=0,AVERAGE(Raw_Data_Assets!I102:I104),Raw_Data_Assets!I103)</f>
        <v>241.14302313558471</v>
      </c>
    </row>
    <row r="100" spans="1:9" x14ac:dyDescent="0.35">
      <c r="A100" s="6">
        <v>45760</v>
      </c>
      <c r="B100" s="10">
        <f>IF(Raw_Data_Assets!B104=0,AVERAGE(Raw_Data_Assets!B103:B105),Raw_Data_Assets!B104)</f>
        <v>104.5827514949369</v>
      </c>
      <c r="C100" s="10">
        <f>IF(Raw_Data_Assets!C104=0,AVERAGE(Raw_Data_Assets!C103:C105),Raw_Data_Assets!C104)</f>
        <v>460.90814247902068</v>
      </c>
      <c r="D100" s="10">
        <f>IF(Raw_Data_Assets!D104=0,AVERAGE(Raw_Data_Assets!D103:D105),Raw_Data_Assets!D104)</f>
        <v>609.08084716403732</v>
      </c>
      <c r="E100" s="10">
        <f>IF(Raw_Data_Assets!E104=0,AVERAGE(Raw_Data_Assets!E103:E105),Raw_Data_Assets!E104)</f>
        <v>516.49657822323616</v>
      </c>
      <c r="F100" s="10">
        <f>IF(Raw_Data_Assets!F104=0,AVERAGE(Raw_Data_Assets!F103:F105),Raw_Data_Assets!F104)</f>
        <v>584.39149803886733</v>
      </c>
      <c r="G100" s="10">
        <f>IF(Raw_Data_Assets!G104=0,AVERAGE(Raw_Data_Assets!G103:G105),Raw_Data_Assets!G104)</f>
        <v>549.02995989303247</v>
      </c>
      <c r="H100" s="10">
        <f>IF(Raw_Data_Assets!H104=0,AVERAGE(Raw_Data_Assets!H103:H105),Raw_Data_Assets!H104)</f>
        <v>638.63321075418492</v>
      </c>
      <c r="I100" s="10">
        <f>IF(Raw_Data_Assets!I104=0,AVERAGE(Raw_Data_Assets!I103:I105),Raw_Data_Assets!I104)</f>
        <v>241.1119435826252</v>
      </c>
    </row>
    <row r="101" spans="1:9" x14ac:dyDescent="0.35">
      <c r="A101" s="7">
        <v>45761</v>
      </c>
      <c r="B101" s="10">
        <f>IF(Raw_Data_Assets!B105=0,AVERAGE(Raw_Data_Assets!B104:B106),Raw_Data_Assets!B105)</f>
        <v>103.7444834739677</v>
      </c>
      <c r="C101" s="10">
        <f>IF(Raw_Data_Assets!C105=0,AVERAGE(Raw_Data_Assets!C104:C106),Raw_Data_Assets!C105)</f>
        <v>307.60661517281142</v>
      </c>
      <c r="D101" s="10">
        <f>IF(Raw_Data_Assets!D105=0,AVERAGE(Raw_Data_Assets!D104:D106),Raw_Data_Assets!D105)</f>
        <v>602.25440063992482</v>
      </c>
      <c r="E101" s="10">
        <f>IF(Raw_Data_Assets!E105=0,AVERAGE(Raw_Data_Assets!E104:E106),Raw_Data_Assets!E105)</f>
        <v>519.56825937194446</v>
      </c>
      <c r="F101" s="10">
        <f>IF(Raw_Data_Assets!F105=0,AVERAGE(Raw_Data_Assets!F104:F106),Raw_Data_Assets!F105)</f>
        <v>581.39741179721102</v>
      </c>
      <c r="G101" s="10">
        <f>IF(Raw_Data_Assets!G105=0,AVERAGE(Raw_Data_Assets!G104:G106),Raw_Data_Assets!G105)</f>
        <v>551.64419015171859</v>
      </c>
      <c r="H101" s="10">
        <f>IF(Raw_Data_Assets!H105=0,AVERAGE(Raw_Data_Assets!H104:H106),Raw_Data_Assets!H105)</f>
        <v>637.64754140191565</v>
      </c>
      <c r="I101" s="10">
        <f>IF(Raw_Data_Assets!I105=0,AVERAGE(Raw_Data_Assets!I104:I106),Raw_Data_Assets!I105)</f>
        <v>241.11794815502759</v>
      </c>
    </row>
    <row r="102" spans="1:9" x14ac:dyDescent="0.35">
      <c r="A102" s="6">
        <v>45762</v>
      </c>
      <c r="B102" s="10">
        <f>IF(Raw_Data_Assets!B106=0,AVERAGE(Raw_Data_Assets!B105:B107),Raw_Data_Assets!B106)</f>
        <v>103.9641171525415</v>
      </c>
      <c r="C102" s="10">
        <f>IF(Raw_Data_Assets!C106=0,AVERAGE(Raw_Data_Assets!C105:C107),Raw_Data_Assets!C106)</f>
        <v>461.91170303941362</v>
      </c>
      <c r="D102" s="10">
        <f>IF(Raw_Data_Assets!D106=0,AVERAGE(Raw_Data_Assets!D105:D107),Raw_Data_Assets!D106)</f>
        <v>606.65137894477743</v>
      </c>
      <c r="E102" s="10">
        <f>IF(Raw_Data_Assets!E106=0,AVERAGE(Raw_Data_Assets!E105:E107),Raw_Data_Assets!E106)</f>
        <v>525.57234279704323</v>
      </c>
      <c r="F102" s="10">
        <f>IF(Raw_Data_Assets!F106=0,AVERAGE(Raw_Data_Assets!F105:F107),Raw_Data_Assets!F106)</f>
        <v>575.70623871437749</v>
      </c>
      <c r="G102" s="10">
        <f>IF(Raw_Data_Assets!G106=0,AVERAGE(Raw_Data_Assets!G105:G107),Raw_Data_Assets!G106)</f>
        <v>545.71037983485417</v>
      </c>
      <c r="H102" s="10">
        <f>IF(Raw_Data_Assets!H106=0,AVERAGE(Raw_Data_Assets!H105:H107),Raw_Data_Assets!H106)</f>
        <v>633.77413133908192</v>
      </c>
      <c r="I102" s="10">
        <f>IF(Raw_Data_Assets!I106=0,AVERAGE(Raw_Data_Assets!I105:I107),Raw_Data_Assets!I106)</f>
        <v>241.10329240809369</v>
      </c>
    </row>
    <row r="103" spans="1:9" x14ac:dyDescent="0.35">
      <c r="A103" s="7">
        <v>45763</v>
      </c>
      <c r="B103" s="10">
        <f>IF(Raw_Data_Assets!B107=0,AVERAGE(Raw_Data_Assets!B106:B108),Raw_Data_Assets!B107)</f>
        <v>102.9516196888394</v>
      </c>
      <c r="C103" s="10">
        <f>IF(Raw_Data_Assets!C107=0,AVERAGE(Raw_Data_Assets!C106:C108),Raw_Data_Assets!C107)</f>
        <v>469.08346021680211</v>
      </c>
      <c r="D103" s="10">
        <f>IF(Raw_Data_Assets!D107=0,AVERAGE(Raw_Data_Assets!D106:D108),Raw_Data_Assets!D107)</f>
        <v>401.59278550318169</v>
      </c>
      <c r="E103" s="10">
        <f>IF(Raw_Data_Assets!E107=0,AVERAGE(Raw_Data_Assets!E106:E108),Raw_Data_Assets!E107)</f>
        <v>522.04524100479352</v>
      </c>
      <c r="F103" s="10">
        <f>IF(Raw_Data_Assets!F107=0,AVERAGE(Raw_Data_Assets!F106:F108),Raw_Data_Assets!F107)</f>
        <v>383.89709028880497</v>
      </c>
      <c r="G103" s="10">
        <f>IF(Raw_Data_Assets!G107=0,AVERAGE(Raw_Data_Assets!G106:G108),Raw_Data_Assets!G107)</f>
        <v>552.05413069270355</v>
      </c>
      <c r="H103" s="10">
        <f>IF(Raw_Data_Assets!H107=0,AVERAGE(Raw_Data_Assets!H106:H108),Raw_Data_Assets!H107)</f>
        <v>642.43256901125335</v>
      </c>
      <c r="I103" s="10">
        <f>IF(Raw_Data_Assets!I107=0,AVERAGE(Raw_Data_Assets!I106:I108),Raw_Data_Assets!I107)</f>
        <v>241.0928097757272</v>
      </c>
    </row>
    <row r="104" spans="1:9" x14ac:dyDescent="0.35">
      <c r="A104" s="6">
        <v>45764</v>
      </c>
      <c r="B104" s="10">
        <f>IF(Raw_Data_Assets!B108=0,AVERAGE(Raw_Data_Assets!B107:B109),Raw_Data_Assets!B108)</f>
        <v>100.6247234179517</v>
      </c>
      <c r="C104" s="10">
        <f>IF(Raw_Data_Assets!C108=0,AVERAGE(Raw_Data_Assets!C107:C109),Raw_Data_Assets!C108)</f>
        <v>471.62447522693128</v>
      </c>
      <c r="D104" s="10">
        <f>IF(Raw_Data_Assets!D108=0,AVERAGE(Raw_Data_Assets!D107:D109),Raw_Data_Assets!D108)</f>
        <v>598.12697756476757</v>
      </c>
      <c r="E104" s="10">
        <f>IF(Raw_Data_Assets!E108=0,AVERAGE(Raw_Data_Assets!E107:E109),Raw_Data_Assets!E108)</f>
        <v>527.68560997382804</v>
      </c>
      <c r="F104" s="10">
        <f>IF(Raw_Data_Assets!F108=0,AVERAGE(Raw_Data_Assets!F107:F109),Raw_Data_Assets!F108)</f>
        <v>575.98503215203755</v>
      </c>
      <c r="G104" s="10">
        <f>IF(Raw_Data_Assets!G108=0,AVERAGE(Raw_Data_Assets!G107:G109),Raw_Data_Assets!G108)</f>
        <v>561.5289245011711</v>
      </c>
      <c r="H104" s="10">
        <f>IF(Raw_Data_Assets!H108=0,AVERAGE(Raw_Data_Assets!H107:H109),Raw_Data_Assets!H108)</f>
        <v>633.52683425210739</v>
      </c>
      <c r="I104" s="10">
        <f>IF(Raw_Data_Assets!I108=0,AVERAGE(Raw_Data_Assets!I107:I109),Raw_Data_Assets!I108)</f>
        <v>241.0844447272564</v>
      </c>
    </row>
    <row r="105" spans="1:9" x14ac:dyDescent="0.35">
      <c r="A105" s="7">
        <v>45765</v>
      </c>
      <c r="B105" s="10">
        <f>IF(Raw_Data_Assets!B109=0,AVERAGE(Raw_Data_Assets!B108:B110),Raw_Data_Assets!B109)</f>
        <v>102.0589547507458</v>
      </c>
      <c r="C105" s="10">
        <f>IF(Raw_Data_Assets!C109=0,AVERAGE(Raw_Data_Assets!C108:C110),Raw_Data_Assets!C109)</f>
        <v>477.54631405216003</v>
      </c>
      <c r="D105" s="10">
        <f>IF(Raw_Data_Assets!D109=0,AVERAGE(Raw_Data_Assets!D108:D110),Raw_Data_Assets!D109)</f>
        <v>591.76283110473969</v>
      </c>
      <c r="E105" s="10">
        <f>IF(Raw_Data_Assets!E109=0,AVERAGE(Raw_Data_Assets!E108:E110),Raw_Data_Assets!E109)</f>
        <v>530.18633914394593</v>
      </c>
      <c r="F105" s="10">
        <f>IF(Raw_Data_Assets!F109=0,AVERAGE(Raw_Data_Assets!F108:F110),Raw_Data_Assets!F109)</f>
        <v>571.26475598908644</v>
      </c>
      <c r="G105" s="10">
        <f>IF(Raw_Data_Assets!G109=0,AVERAGE(Raw_Data_Assets!G108:G110),Raw_Data_Assets!G109)</f>
        <v>559.23945800562853</v>
      </c>
      <c r="H105" s="10">
        <f>IF(Raw_Data_Assets!H109=0,AVERAGE(Raw_Data_Assets!H108:H110),Raw_Data_Assets!H109)</f>
        <v>641.85515617823876</v>
      </c>
      <c r="I105" s="10">
        <f>IF(Raw_Data_Assets!I109=0,AVERAGE(Raw_Data_Assets!I108:I110),Raw_Data_Assets!I109)</f>
        <v>241.05152633727141</v>
      </c>
    </row>
    <row r="106" spans="1:9" x14ac:dyDescent="0.35">
      <c r="A106" s="6">
        <v>45766</v>
      </c>
      <c r="B106" s="10">
        <f>IF(Raw_Data_Assets!B110=0,AVERAGE(Raw_Data_Assets!B109:B111),Raw_Data_Assets!B110)</f>
        <v>103.9437975443866</v>
      </c>
      <c r="C106" s="10">
        <f>IF(Raw_Data_Assets!C110=0,AVERAGE(Raw_Data_Assets!C109:C111),Raw_Data_Assets!C110)</f>
        <v>478.73908306574617</v>
      </c>
      <c r="D106" s="10">
        <f>IF(Raw_Data_Assets!D110=0,AVERAGE(Raw_Data_Assets!D109:D111),Raw_Data_Assets!D110)</f>
        <v>585.36108806138873</v>
      </c>
      <c r="E106" s="10">
        <f>IF(Raw_Data_Assets!E110=0,AVERAGE(Raw_Data_Assets!E109:E111),Raw_Data_Assets!E110)</f>
        <v>534.14999833914874</v>
      </c>
      <c r="F106" s="10">
        <f>IF(Raw_Data_Assets!F110=0,AVERAGE(Raw_Data_Assets!F109:F111),Raw_Data_Assets!F110)</f>
        <v>563.95638692036709</v>
      </c>
      <c r="G106" s="10">
        <f>IF(Raw_Data_Assets!G110=0,AVERAGE(Raw_Data_Assets!G109:G111),Raw_Data_Assets!G110)</f>
        <v>554.02165803471655</v>
      </c>
      <c r="H106" s="10">
        <f>IF(Raw_Data_Assets!H110=0,AVERAGE(Raw_Data_Assets!H109:H111),Raw_Data_Assets!H110)</f>
        <v>638.58541212092837</v>
      </c>
      <c r="I106" s="10">
        <f>IF(Raw_Data_Assets!I110=0,AVERAGE(Raw_Data_Assets!I109:I111),Raw_Data_Assets!I110)</f>
        <v>241.08363870288659</v>
      </c>
    </row>
    <row r="107" spans="1:9" x14ac:dyDescent="0.35">
      <c r="A107" s="7">
        <v>45767</v>
      </c>
      <c r="B107" s="10">
        <f>IF(Raw_Data_Assets!B111=0,AVERAGE(Raw_Data_Assets!B110:B112),Raw_Data_Assets!B111)</f>
        <v>102.1446028840398</v>
      </c>
      <c r="C107" s="10">
        <f>IF(Raw_Data_Assets!C111=0,AVERAGE(Raw_Data_Assets!C110:C112),Raw_Data_Assets!C111)</f>
        <v>476.85108996794219</v>
      </c>
      <c r="D107" s="10">
        <f>IF(Raw_Data_Assets!D111=0,AVERAGE(Raw_Data_Assets!D110:D112),Raw_Data_Assets!D111)</f>
        <v>590.645864317872</v>
      </c>
      <c r="E107" s="10">
        <f>IF(Raw_Data_Assets!E111=0,AVERAGE(Raw_Data_Assets!E110:E112),Raw_Data_Assets!E111)</f>
        <v>534.39403588029904</v>
      </c>
      <c r="F107" s="10">
        <f>IF(Raw_Data_Assets!F111=0,AVERAGE(Raw_Data_Assets!F110:F112),Raw_Data_Assets!F111)</f>
        <v>567.00685683683992</v>
      </c>
      <c r="G107" s="10">
        <f>IF(Raw_Data_Assets!G111=0,AVERAGE(Raw_Data_Assets!G110:G112),Raw_Data_Assets!G111)</f>
        <v>549.24501420888362</v>
      </c>
      <c r="H107" s="10">
        <f>IF(Raw_Data_Assets!H111=0,AVERAGE(Raw_Data_Assets!H110:H112),Raw_Data_Assets!H111)</f>
        <v>639.61695507326681</v>
      </c>
      <c r="I107" s="10">
        <f>IF(Raw_Data_Assets!I111=0,AVERAGE(Raw_Data_Assets!I110:I112),Raw_Data_Assets!I111)</f>
        <v>241.03393720039861</v>
      </c>
    </row>
    <row r="108" spans="1:9" x14ac:dyDescent="0.35">
      <c r="A108" s="6">
        <v>45768</v>
      </c>
      <c r="B108" s="10">
        <f>IF(Raw_Data_Assets!B112=0,AVERAGE(Raw_Data_Assets!B111:B113),Raw_Data_Assets!B112)</f>
        <v>100.7354738009753</v>
      </c>
      <c r="C108" s="10">
        <f>IF(Raw_Data_Assets!C112=0,AVERAGE(Raw_Data_Assets!C111:C113),Raw_Data_Assets!C112)</f>
        <v>476.59026210276153</v>
      </c>
      <c r="D108" s="10">
        <f>IF(Raw_Data_Assets!D112=0,AVERAGE(Raw_Data_Assets!D111:D113),Raw_Data_Assets!D112)</f>
        <v>575.04985923393167</v>
      </c>
      <c r="E108" s="10">
        <f>IF(Raw_Data_Assets!E112=0,AVERAGE(Raw_Data_Assets!E111:E113),Raw_Data_Assets!E112)</f>
        <v>530.07229694255216</v>
      </c>
      <c r="F108" s="10">
        <f>IF(Raw_Data_Assets!F112=0,AVERAGE(Raw_Data_Assets!F111:F113),Raw_Data_Assets!F112)</f>
        <v>565.50995650242567</v>
      </c>
      <c r="G108" s="10">
        <f>IF(Raw_Data_Assets!G112=0,AVERAGE(Raw_Data_Assets!G111:G113),Raw_Data_Assets!G112)</f>
        <v>553.97161431908705</v>
      </c>
      <c r="H108" s="10">
        <f>IF(Raw_Data_Assets!H112=0,AVERAGE(Raw_Data_Assets!H111:H113),Raw_Data_Assets!H112)</f>
        <v>635.66121668842902</v>
      </c>
      <c r="I108" s="10">
        <f>IF(Raw_Data_Assets!I112=0,AVERAGE(Raw_Data_Assets!I111:I113),Raw_Data_Assets!I112)</f>
        <v>241.03538923448971</v>
      </c>
    </row>
    <row r="109" spans="1:9" x14ac:dyDescent="0.35">
      <c r="A109" s="7">
        <v>45769</v>
      </c>
      <c r="B109" s="10">
        <f>IF(Raw_Data_Assets!B113=0,AVERAGE(Raw_Data_Assets!B112:B114),Raw_Data_Assets!B113)</f>
        <v>100.34446158674299</v>
      </c>
      <c r="C109" s="10">
        <f>IF(Raw_Data_Assets!C113=0,AVERAGE(Raw_Data_Assets!C112:C114),Raw_Data_Assets!C113)</f>
        <v>468.42231792473598</v>
      </c>
      <c r="D109" s="10">
        <f>IF(Raw_Data_Assets!D113=0,AVERAGE(Raw_Data_Assets!D112:D114),Raw_Data_Assets!D113)</f>
        <v>574.01642096556657</v>
      </c>
      <c r="E109" s="10">
        <f>IF(Raw_Data_Assets!E113=0,AVERAGE(Raw_Data_Assets!E112:E114),Raw_Data_Assets!E113)</f>
        <v>536.62866192851197</v>
      </c>
      <c r="F109" s="10">
        <f>IF(Raw_Data_Assets!F113=0,AVERAGE(Raw_Data_Assets!F112:F114),Raw_Data_Assets!F113)</f>
        <v>565.83361321232871</v>
      </c>
      <c r="G109" s="10">
        <f>IF(Raw_Data_Assets!G113=0,AVERAGE(Raw_Data_Assets!G112:G114),Raw_Data_Assets!G113)</f>
        <v>551.90640223129742</v>
      </c>
      <c r="H109" s="10">
        <f>IF(Raw_Data_Assets!H113=0,AVERAGE(Raw_Data_Assets!H112:H114),Raw_Data_Assets!H113)</f>
        <v>423.91401074542347</v>
      </c>
      <c r="I109" s="10">
        <f>IF(Raw_Data_Assets!I113=0,AVERAGE(Raw_Data_Assets!I112:I114),Raw_Data_Assets!I113)</f>
        <v>241.0487939938493</v>
      </c>
    </row>
    <row r="110" spans="1:9" x14ac:dyDescent="0.35">
      <c r="A110" s="6">
        <v>45770</v>
      </c>
      <c r="B110" s="10">
        <f>IF(Raw_Data_Assets!B114=0,AVERAGE(Raw_Data_Assets!B113:B115),Raw_Data_Assets!B114)</f>
        <v>99.869124232912228</v>
      </c>
      <c r="C110" s="10">
        <f>IF(Raw_Data_Assets!C114=0,AVERAGE(Raw_Data_Assets!C113:C115),Raw_Data_Assets!C114)</f>
        <v>468.89380567983977</v>
      </c>
      <c r="D110" s="10">
        <f>IF(Raw_Data_Assets!D114=0,AVERAGE(Raw_Data_Assets!D113:D115),Raw_Data_Assets!D114)</f>
        <v>578.42811222278226</v>
      </c>
      <c r="E110" s="10">
        <f>IF(Raw_Data_Assets!E114=0,AVERAGE(Raw_Data_Assets!E113:E115),Raw_Data_Assets!E114)</f>
        <v>545.28088408844496</v>
      </c>
      <c r="F110" s="10">
        <f>IF(Raw_Data_Assets!F114=0,AVERAGE(Raw_Data_Assets!F113:F115),Raw_Data_Assets!F114)</f>
        <v>573.52952738884858</v>
      </c>
      <c r="G110" s="10">
        <f>IF(Raw_Data_Assets!G114=0,AVERAGE(Raw_Data_Assets!G113:G115),Raw_Data_Assets!G114)</f>
        <v>546.30096532781249</v>
      </c>
      <c r="H110" s="10">
        <f>IF(Raw_Data_Assets!H114=0,AVERAGE(Raw_Data_Assets!H113:H115),Raw_Data_Assets!H114)</f>
        <v>636.08081554784155</v>
      </c>
      <c r="I110" s="10">
        <f>IF(Raw_Data_Assets!I114=0,AVERAGE(Raw_Data_Assets!I113:I115),Raw_Data_Assets!I114)</f>
        <v>240.99924046287839</v>
      </c>
    </row>
    <row r="111" spans="1:9" x14ac:dyDescent="0.35">
      <c r="A111" s="7">
        <v>45771</v>
      </c>
      <c r="B111" s="10">
        <f>IF(Raw_Data_Assets!B115=0,AVERAGE(Raw_Data_Assets!B114:B116),Raw_Data_Assets!B115)</f>
        <v>99.319965332833874</v>
      </c>
      <c r="C111" s="10">
        <f>IF(Raw_Data_Assets!C115=0,AVERAGE(Raw_Data_Assets!C114:C116),Raw_Data_Assets!C115)</f>
        <v>468.96080573518242</v>
      </c>
      <c r="D111" s="10">
        <f>IF(Raw_Data_Assets!D115=0,AVERAGE(Raw_Data_Assets!D114:D116),Raw_Data_Assets!D115)</f>
        <v>579.91324759982297</v>
      </c>
      <c r="E111" s="10">
        <f>IF(Raw_Data_Assets!E115=0,AVERAGE(Raw_Data_Assets!E114:E116),Raw_Data_Assets!E115)</f>
        <v>543.17545793423676</v>
      </c>
      <c r="F111" s="10">
        <f>IF(Raw_Data_Assets!F115=0,AVERAGE(Raw_Data_Assets!F114:F116),Raw_Data_Assets!F115)</f>
        <v>573.65978718369388</v>
      </c>
      <c r="G111" s="10">
        <f>IF(Raw_Data_Assets!G115=0,AVERAGE(Raw_Data_Assets!G114:G116),Raw_Data_Assets!G115)</f>
        <v>546.59474048805066</v>
      </c>
      <c r="H111" s="10">
        <f>IF(Raw_Data_Assets!H115=0,AVERAGE(Raw_Data_Assets!H114:H116),Raw_Data_Assets!H115)</f>
        <v>632.93114655117972</v>
      </c>
      <c r="I111" s="10">
        <f>IF(Raw_Data_Assets!I115=0,AVERAGE(Raw_Data_Assets!I114:I116),Raw_Data_Assets!I115)</f>
        <v>241.00433407809891</v>
      </c>
    </row>
    <row r="112" spans="1:9" x14ac:dyDescent="0.35">
      <c r="A112" s="6">
        <v>45772</v>
      </c>
      <c r="B112" s="10">
        <f>IF(Raw_Data_Assets!B116=0,AVERAGE(Raw_Data_Assets!B115:B117),Raw_Data_Assets!B116)</f>
        <v>98.925127290843804</v>
      </c>
      <c r="C112" s="10">
        <f>IF(Raw_Data_Assets!C116=0,AVERAGE(Raw_Data_Assets!C115:C117),Raw_Data_Assets!C116)</f>
        <v>465.57658388293049</v>
      </c>
      <c r="D112" s="10">
        <f>IF(Raw_Data_Assets!D116=0,AVERAGE(Raw_Data_Assets!D115:D117),Raw_Data_Assets!D116)</f>
        <v>575.55585600206166</v>
      </c>
      <c r="E112" s="10">
        <f>IF(Raw_Data_Assets!E116=0,AVERAGE(Raw_Data_Assets!E115:E117),Raw_Data_Assets!E116)</f>
        <v>541.09579798494292</v>
      </c>
      <c r="F112" s="10">
        <f>IF(Raw_Data_Assets!F116=0,AVERAGE(Raw_Data_Assets!F115:F117),Raw_Data_Assets!F116)</f>
        <v>576.71232722507989</v>
      </c>
      <c r="G112" s="10">
        <f>IF(Raw_Data_Assets!G116=0,AVERAGE(Raw_Data_Assets!G115:G117),Raw_Data_Assets!G116)</f>
        <v>548.39197143373985</v>
      </c>
      <c r="H112" s="10">
        <f>IF(Raw_Data_Assets!H116=0,AVERAGE(Raw_Data_Assets!H115:H117),Raw_Data_Assets!H116)</f>
        <v>634.7001331073061</v>
      </c>
      <c r="I112" s="10">
        <f>IF(Raw_Data_Assets!I116=0,AVERAGE(Raw_Data_Assets!I115:I117),Raw_Data_Assets!I116)</f>
        <v>240.9958373122831</v>
      </c>
    </row>
    <row r="113" spans="1:9" x14ac:dyDescent="0.35">
      <c r="A113" s="7">
        <v>45773</v>
      </c>
      <c r="B113" s="10">
        <f>IF(Raw_Data_Assets!B117=0,AVERAGE(Raw_Data_Assets!B116:B118),Raw_Data_Assets!B117)</f>
        <v>98.819211496134429</v>
      </c>
      <c r="C113" s="10">
        <f>IF(Raw_Data_Assets!C117=0,AVERAGE(Raw_Data_Assets!C116:C118),Raw_Data_Assets!C117)</f>
        <v>469.02722300687532</v>
      </c>
      <c r="D113" s="10">
        <f>IF(Raw_Data_Assets!D117=0,AVERAGE(Raw_Data_Assets!D116:D118),Raw_Data_Assets!D117)</f>
        <v>577.7159432811327</v>
      </c>
      <c r="E113" s="10">
        <f>IF(Raw_Data_Assets!E117=0,AVERAGE(Raw_Data_Assets!E116:E118),Raw_Data_Assets!E117)</f>
        <v>545.72590768540385</v>
      </c>
      <c r="F113" s="10">
        <f>IF(Raw_Data_Assets!F117=0,AVERAGE(Raw_Data_Assets!F116:F118),Raw_Data_Assets!F117)</f>
        <v>579.83692945983682</v>
      </c>
      <c r="G113" s="10">
        <f>IF(Raw_Data_Assets!G117=0,AVERAGE(Raw_Data_Assets!G116:G118),Raw_Data_Assets!G117)</f>
        <v>542.09910883174553</v>
      </c>
      <c r="H113" s="10">
        <f>IF(Raw_Data_Assets!H117=0,AVERAGE(Raw_Data_Assets!H116:H118),Raw_Data_Assets!H117)</f>
        <v>630.81098066250377</v>
      </c>
      <c r="I113" s="10">
        <f>IF(Raw_Data_Assets!I117=0,AVERAGE(Raw_Data_Assets!I116:I118),Raw_Data_Assets!I117)</f>
        <v>240.98257499666781</v>
      </c>
    </row>
    <row r="114" spans="1:9" x14ac:dyDescent="0.35">
      <c r="A114" s="6">
        <v>45774</v>
      </c>
      <c r="B114" s="10">
        <f>IF(Raw_Data_Assets!B118=0,AVERAGE(Raw_Data_Assets!B117:B119),Raw_Data_Assets!B118)</f>
        <v>98.58955996563715</v>
      </c>
      <c r="C114" s="10">
        <f>IF(Raw_Data_Assets!C118=0,AVERAGE(Raw_Data_Assets!C117:C119),Raw_Data_Assets!C118)</f>
        <v>467.34843941952221</v>
      </c>
      <c r="D114" s="10">
        <f>IF(Raw_Data_Assets!D118=0,AVERAGE(Raw_Data_Assets!D117:D119),Raw_Data_Assets!D118)</f>
        <v>575.40563100534348</v>
      </c>
      <c r="E114" s="10">
        <f>IF(Raw_Data_Assets!E118=0,AVERAGE(Raw_Data_Assets!E117:E119),Raw_Data_Assets!E118)</f>
        <v>546.42226236483612</v>
      </c>
      <c r="F114" s="10">
        <f>IF(Raw_Data_Assets!F118=0,AVERAGE(Raw_Data_Assets!F117:F119),Raw_Data_Assets!F118)</f>
        <v>580.40235326966103</v>
      </c>
      <c r="G114" s="10">
        <f>IF(Raw_Data_Assets!G118=0,AVERAGE(Raw_Data_Assets!G117:G119),Raw_Data_Assets!G118)</f>
        <v>529.30652375239913</v>
      </c>
      <c r="H114" s="10">
        <f>IF(Raw_Data_Assets!H118=0,AVERAGE(Raw_Data_Assets!H117:H119),Raw_Data_Assets!H118)</f>
        <v>631.08289258341915</v>
      </c>
      <c r="I114" s="10">
        <f>IF(Raw_Data_Assets!I118=0,AVERAGE(Raw_Data_Assets!I117:I119),Raw_Data_Assets!I118)</f>
        <v>240.99703146343529</v>
      </c>
    </row>
    <row r="115" spans="1:9" x14ac:dyDescent="0.35">
      <c r="A115" s="7">
        <v>45775</v>
      </c>
      <c r="B115" s="10">
        <f>IF(Raw_Data_Assets!B119=0,AVERAGE(Raw_Data_Assets!B118:B120),Raw_Data_Assets!B119)</f>
        <v>99.747131603275193</v>
      </c>
      <c r="C115" s="10">
        <f>IF(Raw_Data_Assets!C119=0,AVERAGE(Raw_Data_Assets!C118:C120),Raw_Data_Assets!C119)</f>
        <v>470.70524224890289</v>
      </c>
      <c r="D115" s="10">
        <f>IF(Raw_Data_Assets!D119=0,AVERAGE(Raw_Data_Assets!D118:D120),Raw_Data_Assets!D119)</f>
        <v>568.19656576523607</v>
      </c>
      <c r="E115" s="10">
        <f>IF(Raw_Data_Assets!E119=0,AVERAGE(Raw_Data_Assets!E118:E120),Raw_Data_Assets!E119)</f>
        <v>544.66844535063603</v>
      </c>
      <c r="F115" s="10">
        <f>IF(Raw_Data_Assets!F119=0,AVERAGE(Raw_Data_Assets!F118:F120),Raw_Data_Assets!F119)</f>
        <v>578.09332382851312</v>
      </c>
      <c r="G115" s="10">
        <f>IF(Raw_Data_Assets!G119=0,AVERAGE(Raw_Data_Assets!G118:G120),Raw_Data_Assets!G119)</f>
        <v>525.14416764046098</v>
      </c>
      <c r="H115" s="10">
        <f>IF(Raw_Data_Assets!H119=0,AVERAGE(Raw_Data_Assets!H118:H120),Raw_Data_Assets!H119)</f>
        <v>625.3637181115156</v>
      </c>
      <c r="I115" s="10">
        <f>IF(Raw_Data_Assets!I119=0,AVERAGE(Raw_Data_Assets!I118:I120),Raw_Data_Assets!I119)</f>
        <v>241.0074788783638</v>
      </c>
    </row>
    <row r="116" spans="1:9" x14ac:dyDescent="0.35">
      <c r="A116" s="6">
        <v>45776</v>
      </c>
      <c r="B116" s="10">
        <f>IF(Raw_Data_Assets!B120=0,AVERAGE(Raw_Data_Assets!B119:B121),Raw_Data_Assets!B120)</f>
        <v>100.84370608239389</v>
      </c>
      <c r="C116" s="10">
        <f>IF(Raw_Data_Assets!C120=0,AVERAGE(Raw_Data_Assets!C119:C121),Raw_Data_Assets!C120)</f>
        <v>475.95211547143759</v>
      </c>
      <c r="D116" s="10">
        <f>IF(Raw_Data_Assets!D120=0,AVERAGE(Raw_Data_Assets!D119:D121),Raw_Data_Assets!D120)</f>
        <v>578.78630255938242</v>
      </c>
      <c r="E116" s="10">
        <f>IF(Raw_Data_Assets!E120=0,AVERAGE(Raw_Data_Assets!E119:E121),Raw_Data_Assets!E120)</f>
        <v>543.19608895319118</v>
      </c>
      <c r="F116" s="10">
        <f>IF(Raw_Data_Assets!F120=0,AVERAGE(Raw_Data_Assets!F119:F121),Raw_Data_Assets!F120)</f>
        <v>573.99604240097585</v>
      </c>
      <c r="G116" s="10">
        <f>IF(Raw_Data_Assets!G120=0,AVERAGE(Raw_Data_Assets!G119:G121),Raw_Data_Assets!G120)</f>
        <v>516.94325609026032</v>
      </c>
      <c r="H116" s="10">
        <f>IF(Raw_Data_Assets!H120=0,AVERAGE(Raw_Data_Assets!H119:H121),Raw_Data_Assets!H120)</f>
        <v>632.86705215219661</v>
      </c>
      <c r="I116" s="10">
        <f>IF(Raw_Data_Assets!I120=0,AVERAGE(Raw_Data_Assets!I119:I121),Raw_Data_Assets!I120)</f>
        <v>241.04036357759031</v>
      </c>
    </row>
    <row r="117" spans="1:9" x14ac:dyDescent="0.35">
      <c r="A117" s="7">
        <v>45777</v>
      </c>
      <c r="B117" s="10">
        <f>IF(Raw_Data_Assets!B121=0,AVERAGE(Raw_Data_Assets!B120:B122),Raw_Data_Assets!B121)</f>
        <v>98.96891750218461</v>
      </c>
      <c r="C117" s="10">
        <f>IF(Raw_Data_Assets!C121=0,AVERAGE(Raw_Data_Assets!C120:C122),Raw_Data_Assets!C121)</f>
        <v>479.65440887654881</v>
      </c>
      <c r="D117" s="10">
        <f>IF(Raw_Data_Assets!D121=0,AVERAGE(Raw_Data_Assets!D120:D122),Raw_Data_Assets!D121)</f>
        <v>571.19557507243803</v>
      </c>
      <c r="E117" s="10">
        <f>IF(Raw_Data_Assets!E121=0,AVERAGE(Raw_Data_Assets!E120:E122),Raw_Data_Assets!E121)</f>
        <v>554.65745177664189</v>
      </c>
      <c r="F117" s="10">
        <f>IF(Raw_Data_Assets!F121=0,AVERAGE(Raw_Data_Assets!F120:F122),Raw_Data_Assets!F121)</f>
        <v>573.93823616525719</v>
      </c>
      <c r="G117" s="10">
        <f>IF(Raw_Data_Assets!G121=0,AVERAGE(Raw_Data_Assets!G120:G122),Raw_Data_Assets!G121)</f>
        <v>519.18498463832896</v>
      </c>
      <c r="H117" s="10">
        <f>IF(Raw_Data_Assets!H121=0,AVERAGE(Raw_Data_Assets!H120:H122),Raw_Data_Assets!H121)</f>
        <v>627.03649353968001</v>
      </c>
      <c r="I117" s="10">
        <f>IF(Raw_Data_Assets!I121=0,AVERAGE(Raw_Data_Assets!I120:I122),Raw_Data_Assets!I121)</f>
        <v>241.0289499310903</v>
      </c>
    </row>
    <row r="118" spans="1:9" x14ac:dyDescent="0.35">
      <c r="A118" s="6">
        <v>45778</v>
      </c>
      <c r="B118" s="10">
        <f>IF(Raw_Data_Assets!B122=0,AVERAGE(Raw_Data_Assets!B121:B123),Raw_Data_Assets!B122)</f>
        <v>65.802847541690653</v>
      </c>
      <c r="C118" s="10">
        <f>IF(Raw_Data_Assets!C122=0,AVERAGE(Raw_Data_Assets!C121:C123),Raw_Data_Assets!C122)</f>
        <v>477.28124839462481</v>
      </c>
      <c r="D118" s="10">
        <f>IF(Raw_Data_Assets!D122=0,AVERAGE(Raw_Data_Assets!D121:D123),Raw_Data_Assets!D122)</f>
        <v>574.5785623983669</v>
      </c>
      <c r="E118" s="10">
        <f>IF(Raw_Data_Assets!E122=0,AVERAGE(Raw_Data_Assets!E121:E123),Raw_Data_Assets!E122)</f>
        <v>550.9805303396289</v>
      </c>
      <c r="F118" s="10">
        <f>IF(Raw_Data_Assets!F122=0,AVERAGE(Raw_Data_Assets!F121:F123),Raw_Data_Assets!F122)</f>
        <v>581.64256221270875</v>
      </c>
      <c r="G118" s="10">
        <f>IF(Raw_Data_Assets!G122=0,AVERAGE(Raw_Data_Assets!G121:G123),Raw_Data_Assets!G122)</f>
        <v>515.04337804280681</v>
      </c>
      <c r="H118" s="10">
        <f>IF(Raw_Data_Assets!H122=0,AVERAGE(Raw_Data_Assets!H121:H123),Raw_Data_Assets!H122)</f>
        <v>628.3332221949413</v>
      </c>
      <c r="I118" s="10">
        <f>IF(Raw_Data_Assets!I122=0,AVERAGE(Raw_Data_Assets!I121:I123),Raw_Data_Assets!I122)</f>
        <v>241.0307957701024</v>
      </c>
    </row>
    <row r="119" spans="1:9" x14ac:dyDescent="0.35">
      <c r="A119" s="7">
        <v>45779</v>
      </c>
      <c r="B119" s="10">
        <f>IF(Raw_Data_Assets!B37=0,AVERAGE(Raw_Data_Assets!B36:B38),Raw_Data_Assets!B37)</f>
        <v>109.3757337027732</v>
      </c>
      <c r="C119" s="10">
        <f>IF(Raw_Data_Assets!C37=0,AVERAGE(Raw_Data_Assets!C36:C38),Raw_Data_Assets!C37)</f>
        <v>462.87231824829212</v>
      </c>
      <c r="D119" s="10">
        <f>IF(Raw_Data_Assets!D37=0,AVERAGE(Raw_Data_Assets!D36:D38),Raw_Data_Assets!D37)</f>
        <v>708.52862230991946</v>
      </c>
      <c r="E119" s="10">
        <f>IF(Raw_Data_Assets!E37=0,AVERAGE(Raw_Data_Assets!E36:E38),Raw_Data_Assets!E37)</f>
        <v>493.06867752468952</v>
      </c>
      <c r="F119" s="10">
        <f>IF(Raw_Data_Assets!F37=0,AVERAGE(Raw_Data_Assets!F36:F38),Raw_Data_Assets!F37)</f>
        <v>538.63033904298163</v>
      </c>
      <c r="G119" s="10">
        <f>IF(Raw_Data_Assets!G37=0,AVERAGE(Raw_Data_Assets!G36:G38),Raw_Data_Assets!G37)</f>
        <v>528.57530771832774</v>
      </c>
      <c r="H119" s="10">
        <f>IF(Raw_Data_Assets!H37=0,AVERAGE(Raw_Data_Assets!H36:H38),Raw_Data_Assets!H37)</f>
        <v>565.97797617408833</v>
      </c>
      <c r="I119" s="10">
        <f>IF(Raw_Data_Assets!I37=0,AVERAGE(Raw_Data_Assets!I36:I38),Raw_Data_Assets!I37)</f>
        <v>241.2021965394905</v>
      </c>
    </row>
    <row r="120" spans="1:9" x14ac:dyDescent="0.35">
      <c r="A120" s="6">
        <v>45780</v>
      </c>
      <c r="B120" s="10">
        <f>IF(Raw_Data_Assets!B124=0,AVERAGE(Raw_Data_Assets!B123:B125),Raw_Data_Assets!B124)</f>
        <v>96.70949900689412</v>
      </c>
      <c r="C120" s="10">
        <f>IF(Raw_Data_Assets!C124=0,AVERAGE(Raw_Data_Assets!C123:C125),Raw_Data_Assets!C124)</f>
        <v>483.61499757490998</v>
      </c>
      <c r="D120" s="10">
        <f>IF(Raw_Data_Assets!D124=0,AVERAGE(Raw_Data_Assets!D123:D125),Raw_Data_Assets!D124)</f>
        <v>578.81612739089439</v>
      </c>
      <c r="E120" s="10">
        <f>IF(Raw_Data_Assets!E124=0,AVERAGE(Raw_Data_Assets!E123:E125),Raw_Data_Assets!E124)</f>
        <v>552.49266153535348</v>
      </c>
      <c r="F120" s="10">
        <f>IF(Raw_Data_Assets!F124=0,AVERAGE(Raw_Data_Assets!F123:F125),Raw_Data_Assets!F124)</f>
        <v>587.60337340753176</v>
      </c>
      <c r="G120" s="10">
        <f>IF(Raw_Data_Assets!G124=0,AVERAGE(Raw_Data_Assets!G123:G125),Raw_Data_Assets!G124)</f>
        <v>499.34069688724207</v>
      </c>
      <c r="H120" s="10">
        <f>IF(Raw_Data_Assets!H124=0,AVERAGE(Raw_Data_Assets!H123:H125),Raw_Data_Assets!H124)</f>
        <v>624.09845884306003</v>
      </c>
      <c r="I120" s="10">
        <f>IF(Raw_Data_Assets!I124=0,AVERAGE(Raw_Data_Assets!I123:I125),Raw_Data_Assets!I124)</f>
        <v>240.97912252737041</v>
      </c>
    </row>
    <row r="121" spans="1:9" x14ac:dyDescent="0.35">
      <c r="A121" s="7">
        <v>45781</v>
      </c>
      <c r="B121" s="10">
        <f>IF(Raw_Data_Assets!B125=0,AVERAGE(Raw_Data_Assets!B124:B126),Raw_Data_Assets!B125)</f>
        <v>97.416746909944905</v>
      </c>
      <c r="C121" s="10">
        <f>IF(Raw_Data_Assets!C125=0,AVERAGE(Raw_Data_Assets!C124:C126),Raw_Data_Assets!C125)</f>
        <v>481.63751797416342</v>
      </c>
      <c r="D121" s="10">
        <f>IF(Raw_Data_Assets!D125=0,AVERAGE(Raw_Data_Assets!D124:D126),Raw_Data_Assets!D125)</f>
        <v>583.93949401728401</v>
      </c>
      <c r="E121" s="10">
        <f>IF(Raw_Data_Assets!E125=0,AVERAGE(Raw_Data_Assets!E124:E126),Raw_Data_Assets!E125)</f>
        <v>562.30878895214232</v>
      </c>
      <c r="F121" s="10">
        <f>IF(Raw_Data_Assets!F125=0,AVERAGE(Raw_Data_Assets!F124:F126),Raw_Data_Assets!F125)</f>
        <v>593.28239547583826</v>
      </c>
      <c r="G121" s="10">
        <f>IF(Raw_Data_Assets!G125=0,AVERAGE(Raw_Data_Assets!G124:G126),Raw_Data_Assets!G125)</f>
        <v>490.3207434171311</v>
      </c>
      <c r="H121" s="10">
        <f>IF(Raw_Data_Assets!H125=0,AVERAGE(Raw_Data_Assets!H124:H126),Raw_Data_Assets!H125)</f>
        <v>424.04592076621066</v>
      </c>
      <c r="I121" s="10">
        <f>IF(Raw_Data_Assets!I125=0,AVERAGE(Raw_Data_Assets!I124:I126),Raw_Data_Assets!I125)</f>
        <v>240.95563704610871</v>
      </c>
    </row>
    <row r="122" spans="1:9" x14ac:dyDescent="0.35">
      <c r="A122" s="6">
        <v>45782</v>
      </c>
      <c r="B122" s="10">
        <f>IF(Raw_Data_Assets!B126=0,AVERAGE(Raw_Data_Assets!B125:B127),Raw_Data_Assets!B126)</f>
        <v>97.4950810994427</v>
      </c>
      <c r="C122" s="10">
        <f>IF(Raw_Data_Assets!C126=0,AVERAGE(Raw_Data_Assets!C125:C127),Raw_Data_Assets!C126)</f>
        <v>479.02979595742289</v>
      </c>
      <c r="D122" s="10">
        <f>IF(Raw_Data_Assets!D126=0,AVERAGE(Raw_Data_Assets!D125:D127),Raw_Data_Assets!D126)</f>
        <v>584.18592163347626</v>
      </c>
      <c r="E122" s="10">
        <f>IF(Raw_Data_Assets!E126=0,AVERAGE(Raw_Data_Assets!E125:E127),Raw_Data_Assets!E126)</f>
        <v>557.90826900981097</v>
      </c>
      <c r="F122" s="10">
        <f>IF(Raw_Data_Assets!F126=0,AVERAGE(Raw_Data_Assets!F125:F127),Raw_Data_Assets!F126)</f>
        <v>595.30042527832472</v>
      </c>
      <c r="G122" s="10">
        <f>IF(Raw_Data_Assets!G126=0,AVERAGE(Raw_Data_Assets!G125:G127),Raw_Data_Assets!G126)</f>
        <v>490.943631220398</v>
      </c>
      <c r="H122" s="10">
        <f>IF(Raw_Data_Assets!H126=0,AVERAGE(Raw_Data_Assets!H125:H127),Raw_Data_Assets!H126)</f>
        <v>648.03930345557183</v>
      </c>
      <c r="I122" s="10">
        <f>IF(Raw_Data_Assets!I126=0,AVERAGE(Raw_Data_Assets!I125:I127),Raw_Data_Assets!I126)</f>
        <v>240.97531547971261</v>
      </c>
    </row>
    <row r="123" spans="1:9" x14ac:dyDescent="0.35">
      <c r="A123" s="7">
        <v>45783</v>
      </c>
      <c r="B123" s="10">
        <f>IF(Raw_Data_Assets!B127=0,AVERAGE(Raw_Data_Assets!B126:B128),Raw_Data_Assets!B127)</f>
        <v>96.455137922253371</v>
      </c>
      <c r="C123" s="10">
        <f>IF(Raw_Data_Assets!C127=0,AVERAGE(Raw_Data_Assets!C126:C128),Raw_Data_Assets!C127)</f>
        <v>481.26875870046928</v>
      </c>
      <c r="D123" s="10">
        <f>IF(Raw_Data_Assets!D127=0,AVERAGE(Raw_Data_Assets!D126:D128),Raw_Data_Assets!D127)</f>
        <v>585.10590680806581</v>
      </c>
      <c r="E123" s="10">
        <f>IF(Raw_Data_Assets!E127=0,AVERAGE(Raw_Data_Assets!E126:E128),Raw_Data_Assets!E127)</f>
        <v>550.81013623594538</v>
      </c>
      <c r="F123" s="10">
        <f>IF(Raw_Data_Assets!F127=0,AVERAGE(Raw_Data_Assets!F126:F128),Raw_Data_Assets!F127)</f>
        <v>598.57333043519964</v>
      </c>
      <c r="G123" s="10">
        <f>IF(Raw_Data_Assets!G127=0,AVERAGE(Raw_Data_Assets!G126:G128),Raw_Data_Assets!G127)</f>
        <v>485.57703819895642</v>
      </c>
      <c r="H123" s="10">
        <f>IF(Raw_Data_Assets!H127=0,AVERAGE(Raw_Data_Assets!H126:H128),Raw_Data_Assets!H127)</f>
        <v>641.7818266196939</v>
      </c>
      <c r="I123" s="10">
        <f>IF(Raw_Data_Assets!I127=0,AVERAGE(Raw_Data_Assets!I126:I128),Raw_Data_Assets!I127)</f>
        <v>240.98020133439809</v>
      </c>
    </row>
    <row r="124" spans="1:9" x14ac:dyDescent="0.35">
      <c r="A124" s="6">
        <v>45784</v>
      </c>
      <c r="B124" s="10">
        <f>IF(Raw_Data_Assets!B128=0,AVERAGE(Raw_Data_Assets!B127:B129),Raw_Data_Assets!B128)</f>
        <v>98.289806250909734</v>
      </c>
      <c r="C124" s="10">
        <f>IF(Raw_Data_Assets!C128=0,AVERAGE(Raw_Data_Assets!C127:C129),Raw_Data_Assets!C128)</f>
        <v>489.43289701845231</v>
      </c>
      <c r="D124" s="10">
        <f>IF(Raw_Data_Assets!D128=0,AVERAGE(Raw_Data_Assets!D127:D129),Raw_Data_Assets!D128)</f>
        <v>586.81253522770896</v>
      </c>
      <c r="E124" s="10">
        <f>IF(Raw_Data_Assets!E128=0,AVERAGE(Raw_Data_Assets!E127:E129),Raw_Data_Assets!E128)</f>
        <v>543.57675501415042</v>
      </c>
      <c r="F124" s="10">
        <f>IF(Raw_Data_Assets!F128=0,AVERAGE(Raw_Data_Assets!F127:F129),Raw_Data_Assets!F128)</f>
        <v>596.46761492654241</v>
      </c>
      <c r="G124" s="10">
        <f>IF(Raw_Data_Assets!G128=0,AVERAGE(Raw_Data_Assets!G127:G129),Raw_Data_Assets!G128)</f>
        <v>484.50285969247392</v>
      </c>
      <c r="H124" s="10">
        <f>IF(Raw_Data_Assets!H128=0,AVERAGE(Raw_Data_Assets!H127:H129),Raw_Data_Assets!H128)</f>
        <v>641.40705185695867</v>
      </c>
      <c r="I124" s="10">
        <f>IF(Raw_Data_Assets!I128=0,AVERAGE(Raw_Data_Assets!I127:I129),Raw_Data_Assets!I128)</f>
        <v>240.94309885938549</v>
      </c>
    </row>
    <row r="125" spans="1:9" x14ac:dyDescent="0.35">
      <c r="A125" s="7">
        <v>45785</v>
      </c>
      <c r="B125" s="10">
        <f>IF(Raw_Data_Assets!B129=0,AVERAGE(Raw_Data_Assets!B128:B130),Raw_Data_Assets!B129)</f>
        <v>97.240993132014609</v>
      </c>
      <c r="C125" s="10">
        <f>IF(Raw_Data_Assets!C129=0,AVERAGE(Raw_Data_Assets!C128:C130),Raw_Data_Assets!C129)</f>
        <v>492.05584651219539</v>
      </c>
      <c r="D125" s="10">
        <f>IF(Raw_Data_Assets!D129=0,AVERAGE(Raw_Data_Assets!D128:D130),Raw_Data_Assets!D129)</f>
        <v>574.45113354676892</v>
      </c>
      <c r="E125" s="10">
        <f>IF(Raw_Data_Assets!E129=0,AVERAGE(Raw_Data_Assets!E128:E130),Raw_Data_Assets!E129)</f>
        <v>539.52545836862453</v>
      </c>
      <c r="F125" s="10">
        <f>IF(Raw_Data_Assets!F129=0,AVERAGE(Raw_Data_Assets!F128:F130),Raw_Data_Assets!F129)</f>
        <v>590.81342749677719</v>
      </c>
      <c r="G125" s="10">
        <f>IF(Raw_Data_Assets!G129=0,AVERAGE(Raw_Data_Assets!G128:G130),Raw_Data_Assets!G129)</f>
        <v>482.72211333120919</v>
      </c>
      <c r="H125" s="10">
        <f>IF(Raw_Data_Assets!H129=0,AVERAGE(Raw_Data_Assets!H128:H130),Raw_Data_Assets!H129)</f>
        <v>645.79515992979327</v>
      </c>
      <c r="I125" s="10">
        <f>IF(Raw_Data_Assets!I129=0,AVERAGE(Raw_Data_Assets!I128:I130),Raw_Data_Assets!I129)</f>
        <v>240.9002774120205</v>
      </c>
    </row>
    <row r="126" spans="1:9" x14ac:dyDescent="0.35">
      <c r="A126" s="6">
        <v>45786</v>
      </c>
      <c r="B126" s="10">
        <f>IF(Raw_Data_Assets!B130=0,AVERAGE(Raw_Data_Assets!B129:B131),Raw_Data_Assets!B130)</f>
        <v>97.494488267167256</v>
      </c>
      <c r="C126" s="10">
        <f>IF(Raw_Data_Assets!C130=0,AVERAGE(Raw_Data_Assets!C129:C131),Raw_Data_Assets!C130)</f>
        <v>328.21772164642539</v>
      </c>
      <c r="D126" s="10">
        <f>IF(Raw_Data_Assets!D130=0,AVERAGE(Raw_Data_Assets!D129:D131),Raw_Data_Assets!D130)</f>
        <v>571.73550839470875</v>
      </c>
      <c r="E126" s="10">
        <f>IF(Raw_Data_Assets!E130=0,AVERAGE(Raw_Data_Assets!E129:E131),Raw_Data_Assets!E130)</f>
        <v>548.28780541363778</v>
      </c>
      <c r="F126" s="10">
        <f>IF(Raw_Data_Assets!F130=0,AVERAGE(Raw_Data_Assets!F129:F131),Raw_Data_Assets!F130)</f>
        <v>599.57027756635955</v>
      </c>
      <c r="G126" s="10">
        <f>IF(Raw_Data_Assets!G130=0,AVERAGE(Raw_Data_Assets!G129:G131),Raw_Data_Assets!G130)</f>
        <v>478.62588121066568</v>
      </c>
      <c r="H126" s="10">
        <f>IF(Raw_Data_Assets!H130=0,AVERAGE(Raw_Data_Assets!H129:H131),Raw_Data_Assets!H130)</f>
        <v>639.61925726103595</v>
      </c>
      <c r="I126" s="10">
        <f>IF(Raw_Data_Assets!I130=0,AVERAGE(Raw_Data_Assets!I129:I131),Raw_Data_Assets!I130)</f>
        <v>240.9209034160059</v>
      </c>
    </row>
    <row r="127" spans="1:9" x14ac:dyDescent="0.35">
      <c r="A127" s="7">
        <v>45787</v>
      </c>
      <c r="B127" s="10">
        <f>IF(Raw_Data_Assets!B131=0,AVERAGE(Raw_Data_Assets!B130:B132),Raw_Data_Assets!B131)</f>
        <v>99.14895203890994</v>
      </c>
      <c r="C127" s="10">
        <f>IF(Raw_Data_Assets!C131=0,AVERAGE(Raw_Data_Assets!C130:C132),Raw_Data_Assets!C131)</f>
        <v>492.59731842708072</v>
      </c>
      <c r="D127" s="10">
        <f>IF(Raw_Data_Assets!D131=0,AVERAGE(Raw_Data_Assets!D130:D132),Raw_Data_Assets!D131)</f>
        <v>379.86659686840341</v>
      </c>
      <c r="E127" s="10">
        <f>IF(Raw_Data_Assets!E131=0,AVERAGE(Raw_Data_Assets!E130:E132),Raw_Data_Assets!E131)</f>
        <v>542.3495858807637</v>
      </c>
      <c r="F127" s="10">
        <f>IF(Raw_Data_Assets!F131=0,AVERAGE(Raw_Data_Assets!F130:F132),Raw_Data_Assets!F131)</f>
        <v>608.91824633489773</v>
      </c>
      <c r="G127" s="10">
        <f>IF(Raw_Data_Assets!G131=0,AVERAGE(Raw_Data_Assets!G130:G132),Raw_Data_Assets!G131)</f>
        <v>473.94721639367731</v>
      </c>
      <c r="H127" s="10">
        <f>IF(Raw_Data_Assets!H131=0,AVERAGE(Raw_Data_Assets!H130:H132),Raw_Data_Assets!H131)</f>
        <v>635.81995429232086</v>
      </c>
      <c r="I127" s="10">
        <f>IF(Raw_Data_Assets!I131=0,AVERAGE(Raw_Data_Assets!I130:I132),Raw_Data_Assets!I131)</f>
        <v>240.94577412480541</v>
      </c>
    </row>
    <row r="128" spans="1:9" x14ac:dyDescent="0.35">
      <c r="A128" s="6">
        <v>45788</v>
      </c>
      <c r="B128" s="10">
        <f>IF(Raw_Data_Assets!B132=0,AVERAGE(Raw_Data_Assets!B131:B133),Raw_Data_Assets!B132)</f>
        <v>99.526942577679463</v>
      </c>
      <c r="C128" s="10">
        <f>IF(Raw_Data_Assets!C132=0,AVERAGE(Raw_Data_Assets!C131:C133),Raw_Data_Assets!C132)</f>
        <v>501.22151904118562</v>
      </c>
      <c r="D128" s="10">
        <f>IF(Raw_Data_Assets!D132=0,AVERAGE(Raw_Data_Assets!D131:D133),Raw_Data_Assets!D132)</f>
        <v>567.86428221050141</v>
      </c>
      <c r="E128" s="10">
        <f>IF(Raw_Data_Assets!E132=0,AVERAGE(Raw_Data_Assets!E131:E133),Raw_Data_Assets!E132)</f>
        <v>541.56034247833838</v>
      </c>
      <c r="F128" s="10">
        <f>IF(Raw_Data_Assets!F132=0,AVERAGE(Raw_Data_Assets!F131:F133),Raw_Data_Assets!F132)</f>
        <v>606.34352259318268</v>
      </c>
      <c r="G128" s="10">
        <f>IF(Raw_Data_Assets!G132=0,AVERAGE(Raw_Data_Assets!G131:G133),Raw_Data_Assets!G132)</f>
        <v>474.33873327079033</v>
      </c>
      <c r="H128" s="10">
        <f>IF(Raw_Data_Assets!H132=0,AVERAGE(Raw_Data_Assets!H131:H133),Raw_Data_Assets!H132)</f>
        <v>631.22441693350129</v>
      </c>
      <c r="I128" s="10">
        <f>IF(Raw_Data_Assets!I132=0,AVERAGE(Raw_Data_Assets!I131:I133),Raw_Data_Assets!I132)</f>
        <v>240.93889755075119</v>
      </c>
    </row>
    <row r="129" spans="1:9" x14ac:dyDescent="0.35">
      <c r="A129" s="7">
        <v>45789</v>
      </c>
      <c r="B129" s="10">
        <f>IF(Raw_Data_Assets!B133=0,AVERAGE(Raw_Data_Assets!B132:B134),Raw_Data_Assets!B133)</f>
        <v>100.20354070603319</v>
      </c>
      <c r="C129" s="10">
        <f>IF(Raw_Data_Assets!C133=0,AVERAGE(Raw_Data_Assets!C132:C134),Raw_Data_Assets!C133)</f>
        <v>499.64891763033393</v>
      </c>
      <c r="D129" s="10">
        <f>IF(Raw_Data_Assets!D133=0,AVERAGE(Raw_Data_Assets!D132:D134),Raw_Data_Assets!D133)</f>
        <v>580.10118352568463</v>
      </c>
      <c r="E129" s="10">
        <f>IF(Raw_Data_Assets!E133=0,AVERAGE(Raw_Data_Assets!E132:E134),Raw_Data_Assets!E133)</f>
        <v>537.2764791287417</v>
      </c>
      <c r="F129" s="10">
        <f>IF(Raw_Data_Assets!F133=0,AVERAGE(Raw_Data_Assets!F132:F134),Raw_Data_Assets!F133)</f>
        <v>610.79165211314262</v>
      </c>
      <c r="G129" s="10">
        <f>IF(Raw_Data_Assets!G133=0,AVERAGE(Raw_Data_Assets!G132:G134),Raw_Data_Assets!G133)</f>
        <v>474.57746042419819</v>
      </c>
      <c r="H129" s="10">
        <f>IF(Raw_Data_Assets!H133=0,AVERAGE(Raw_Data_Assets!H132:H134),Raw_Data_Assets!H133)</f>
        <v>634.55073194706347</v>
      </c>
      <c r="I129" s="10">
        <f>IF(Raw_Data_Assets!I133=0,AVERAGE(Raw_Data_Assets!I132:I134),Raw_Data_Assets!I133)</f>
        <v>240.91518638069999</v>
      </c>
    </row>
    <row r="130" spans="1:9" x14ac:dyDescent="0.35">
      <c r="A130" s="6">
        <v>45790</v>
      </c>
      <c r="B130" s="10">
        <f>IF(Raw_Data_Assets!B134=0,AVERAGE(Raw_Data_Assets!B133:B135),Raw_Data_Assets!B134)</f>
        <v>100.76682938517909</v>
      </c>
      <c r="C130" s="10">
        <f>IF(Raw_Data_Assets!C134=0,AVERAGE(Raw_Data_Assets!C133:C135),Raw_Data_Assets!C134)</f>
        <v>508.36845352548079</v>
      </c>
      <c r="D130" s="10">
        <f>IF(Raw_Data_Assets!D134=0,AVERAGE(Raw_Data_Assets!D133:D135),Raw_Data_Assets!D134)</f>
        <v>585.87789936345507</v>
      </c>
      <c r="E130" s="10">
        <f>IF(Raw_Data_Assets!E134=0,AVERAGE(Raw_Data_Assets!E133:E135),Raw_Data_Assets!E134)</f>
        <v>539.25126353577105</v>
      </c>
      <c r="F130" s="10">
        <f>IF(Raw_Data_Assets!F134=0,AVERAGE(Raw_Data_Assets!F133:F135),Raw_Data_Assets!F134)</f>
        <v>613.02959663831246</v>
      </c>
      <c r="G130" s="10">
        <f>IF(Raw_Data_Assets!G134=0,AVERAGE(Raw_Data_Assets!G133:G135),Raw_Data_Assets!G134)</f>
        <v>466.73030948454061</v>
      </c>
      <c r="H130" s="10">
        <f>IF(Raw_Data_Assets!H134=0,AVERAGE(Raw_Data_Assets!H133:H135),Raw_Data_Assets!H134)</f>
        <v>637.89730648800958</v>
      </c>
      <c r="I130" s="10">
        <f>IF(Raw_Data_Assets!I134=0,AVERAGE(Raw_Data_Assets!I133:I135),Raw_Data_Assets!I134)</f>
        <v>240.9374604344772</v>
      </c>
    </row>
    <row r="131" spans="1:9" x14ac:dyDescent="0.35">
      <c r="A131" s="7">
        <v>45791</v>
      </c>
      <c r="B131" s="10">
        <f>IF(Raw_Data_Assets!B135=0,AVERAGE(Raw_Data_Assets!B134:B136),Raw_Data_Assets!B135)</f>
        <v>100.4405194080816</v>
      </c>
      <c r="C131" s="10">
        <f>IF(Raw_Data_Assets!C135=0,AVERAGE(Raw_Data_Assets!C134:C136),Raw_Data_Assets!C135)</f>
        <v>508.07648896023312</v>
      </c>
      <c r="D131" s="10">
        <f>IF(Raw_Data_Assets!D135=0,AVERAGE(Raw_Data_Assets!D134:D136),Raw_Data_Assets!D135)</f>
        <v>585.64478555676237</v>
      </c>
      <c r="E131" s="10">
        <f>IF(Raw_Data_Assets!E135=0,AVERAGE(Raw_Data_Assets!E134:E136),Raw_Data_Assets!E135)</f>
        <v>537.02703266048968</v>
      </c>
      <c r="F131" s="10">
        <f>IF(Raw_Data_Assets!F135=0,AVERAGE(Raw_Data_Assets!F134:F136),Raw_Data_Assets!F135)</f>
        <v>610.58308683444659</v>
      </c>
      <c r="G131" s="10">
        <f>IF(Raw_Data_Assets!G135=0,AVERAGE(Raw_Data_Assets!G134:G136),Raw_Data_Assets!G135)</f>
        <v>466.46076723012078</v>
      </c>
      <c r="H131" s="10">
        <f>IF(Raw_Data_Assets!H135=0,AVERAGE(Raw_Data_Assets!H134:H136),Raw_Data_Assets!H135)</f>
        <v>641.62276622524894</v>
      </c>
      <c r="I131" s="10">
        <f>IF(Raw_Data_Assets!I135=0,AVERAGE(Raw_Data_Assets!I134:I136),Raw_Data_Assets!I135)</f>
        <v>240.95246005262061</v>
      </c>
    </row>
    <row r="132" spans="1:9" x14ac:dyDescent="0.35">
      <c r="A132" s="6">
        <v>45792</v>
      </c>
      <c r="B132" s="10">
        <f>IF(Raw_Data_Assets!B136=0,AVERAGE(Raw_Data_Assets!B135:B137),Raw_Data_Assets!B136)</f>
        <v>100.0384769833226</v>
      </c>
      <c r="C132" s="10">
        <f>IF(Raw_Data_Assets!C136=0,AVERAGE(Raw_Data_Assets!C135:C137),Raw_Data_Assets!C136)</f>
        <v>501.82276388073251</v>
      </c>
      <c r="D132" s="10">
        <f>IF(Raw_Data_Assets!D136=0,AVERAGE(Raw_Data_Assets!D135:D137),Raw_Data_Assets!D136)</f>
        <v>589.91756317836291</v>
      </c>
      <c r="E132" s="10">
        <f>IF(Raw_Data_Assets!E136=0,AVERAGE(Raw_Data_Assets!E135:E137),Raw_Data_Assets!E136)</f>
        <v>538.56042509875715</v>
      </c>
      <c r="F132" s="10">
        <f>IF(Raw_Data_Assets!F136=0,AVERAGE(Raw_Data_Assets!F135:F137),Raw_Data_Assets!F136)</f>
        <v>609.19118131861353</v>
      </c>
      <c r="G132" s="10">
        <f>IF(Raw_Data_Assets!G136=0,AVERAGE(Raw_Data_Assets!G135:G137),Raw_Data_Assets!G136)</f>
        <v>460.92802612890591</v>
      </c>
      <c r="H132" s="10">
        <f>IF(Raw_Data_Assets!H136=0,AVERAGE(Raw_Data_Assets!H135:H137),Raw_Data_Assets!H136)</f>
        <v>641.32400928518541</v>
      </c>
      <c r="I132" s="10">
        <f>IF(Raw_Data_Assets!I136=0,AVERAGE(Raw_Data_Assets!I135:I137),Raw_Data_Assets!I136)</f>
        <v>240.96901798774189</v>
      </c>
    </row>
    <row r="133" spans="1:9" x14ac:dyDescent="0.35">
      <c r="A133" s="7">
        <v>45793</v>
      </c>
      <c r="B133" s="10">
        <f>IF(Raw_Data_Assets!B137=0,AVERAGE(Raw_Data_Assets!B136:B138),Raw_Data_Assets!B137)</f>
        <v>98.55879132583172</v>
      </c>
      <c r="C133" s="10">
        <f>IF(Raw_Data_Assets!C137=0,AVERAGE(Raw_Data_Assets!C136:C138),Raw_Data_Assets!C137)</f>
        <v>498.66774537489232</v>
      </c>
      <c r="D133" s="10">
        <f>IF(Raw_Data_Assets!D137=0,AVERAGE(Raw_Data_Assets!D136:D138),Raw_Data_Assets!D137)</f>
        <v>582.45296957659525</v>
      </c>
      <c r="E133" s="10">
        <f>IF(Raw_Data_Assets!E137=0,AVERAGE(Raw_Data_Assets!E136:E138),Raw_Data_Assets!E137)</f>
        <v>536.85615466905324</v>
      </c>
      <c r="F133" s="10">
        <f>IF(Raw_Data_Assets!F137=0,AVERAGE(Raw_Data_Assets!F136:F138),Raw_Data_Assets!F137)</f>
        <v>595.96837356988146</v>
      </c>
      <c r="G133" s="10">
        <f>IF(Raw_Data_Assets!G137=0,AVERAGE(Raw_Data_Assets!G136:G138),Raw_Data_Assets!G137)</f>
        <v>456.96275206758071</v>
      </c>
      <c r="H133" s="10">
        <f>IF(Raw_Data_Assets!H137=0,AVERAGE(Raw_Data_Assets!H136:H138),Raw_Data_Assets!H137)</f>
        <v>650.00325944023098</v>
      </c>
      <c r="I133" s="10">
        <f>IF(Raw_Data_Assets!I137=0,AVERAGE(Raw_Data_Assets!I136:I138),Raw_Data_Assets!I137)</f>
        <v>240.97877460917729</v>
      </c>
    </row>
    <row r="134" spans="1:9" x14ac:dyDescent="0.35">
      <c r="A134" s="6">
        <v>45794</v>
      </c>
      <c r="B134" s="10">
        <f>IF(Raw_Data_Assets!B138=0,AVERAGE(Raw_Data_Assets!B137:B139),Raw_Data_Assets!B138)</f>
        <v>95.685249525683702</v>
      </c>
      <c r="C134" s="10">
        <f>IF(Raw_Data_Assets!C138=0,AVERAGE(Raw_Data_Assets!C137:C139),Raw_Data_Assets!C138)</f>
        <v>507.35562317576989</v>
      </c>
      <c r="D134" s="10">
        <f>IF(Raw_Data_Assets!D138=0,AVERAGE(Raw_Data_Assets!D137:D139),Raw_Data_Assets!D138)</f>
        <v>586.48237889754319</v>
      </c>
      <c r="E134" s="10">
        <f>IF(Raw_Data_Assets!E138=0,AVERAGE(Raw_Data_Assets!E137:E139),Raw_Data_Assets!E138)</f>
        <v>531.25290287320706</v>
      </c>
      <c r="F134" s="10">
        <f>IF(Raw_Data_Assets!F138=0,AVERAGE(Raw_Data_Assets!F137:F139),Raw_Data_Assets!F138)</f>
        <v>589.06819746682254</v>
      </c>
      <c r="G134" s="10">
        <f>IF(Raw_Data_Assets!G138=0,AVERAGE(Raw_Data_Assets!G137:G139),Raw_Data_Assets!G138)</f>
        <v>457.3364857383641</v>
      </c>
      <c r="H134" s="10">
        <f>IF(Raw_Data_Assets!H138=0,AVERAGE(Raw_Data_Assets!H137:H139),Raw_Data_Assets!H138)</f>
        <v>647.23581809662153</v>
      </c>
      <c r="I134" s="10">
        <f>IF(Raw_Data_Assets!I138=0,AVERAGE(Raw_Data_Assets!I137:I139),Raw_Data_Assets!I138)</f>
        <v>240.97694401764241</v>
      </c>
    </row>
    <row r="135" spans="1:9" x14ac:dyDescent="0.35">
      <c r="A135" s="7">
        <v>45795</v>
      </c>
      <c r="B135" s="10">
        <f>IF(Raw_Data_Assets!B139=0,AVERAGE(Raw_Data_Assets!B138:B140),Raw_Data_Assets!B139)</f>
        <v>96.55884307368629</v>
      </c>
      <c r="C135" s="10">
        <f>IF(Raw_Data_Assets!C139=0,AVERAGE(Raw_Data_Assets!C138:C140),Raw_Data_Assets!C139)</f>
        <v>506.95565127065248</v>
      </c>
      <c r="D135" s="10">
        <f>IF(Raw_Data_Assets!D139=0,AVERAGE(Raw_Data_Assets!D138:D140),Raw_Data_Assets!D139)</f>
        <v>583.50562943627881</v>
      </c>
      <c r="E135" s="10">
        <f>IF(Raw_Data_Assets!E139=0,AVERAGE(Raw_Data_Assets!E138:E140),Raw_Data_Assets!E139)</f>
        <v>524.44990206058787</v>
      </c>
      <c r="F135" s="10">
        <f>IF(Raw_Data_Assets!F139=0,AVERAGE(Raw_Data_Assets!F138:F140),Raw_Data_Assets!F139)</f>
        <v>585.97929049066988</v>
      </c>
      <c r="G135" s="10">
        <f>IF(Raw_Data_Assets!G139=0,AVERAGE(Raw_Data_Assets!G138:G140),Raw_Data_Assets!G139)</f>
        <v>459.97850438823872</v>
      </c>
      <c r="H135" s="10">
        <f>IF(Raw_Data_Assets!H139=0,AVERAGE(Raw_Data_Assets!H138:H140),Raw_Data_Assets!H139)</f>
        <v>652.81618201143533</v>
      </c>
      <c r="I135" s="10">
        <f>IF(Raw_Data_Assets!I139=0,AVERAGE(Raw_Data_Assets!I138:I140),Raw_Data_Assets!I139)</f>
        <v>240.91937637757599</v>
      </c>
    </row>
    <row r="136" spans="1:9" x14ac:dyDescent="0.35">
      <c r="A136" s="6">
        <v>45796</v>
      </c>
      <c r="B136" s="10">
        <f>IF(Raw_Data_Assets!B140=0,AVERAGE(Raw_Data_Assets!B139:B141),Raw_Data_Assets!B140)</f>
        <v>96.787429263910113</v>
      </c>
      <c r="C136" s="10">
        <f>IF(Raw_Data_Assets!C140=0,AVERAGE(Raw_Data_Assets!C139:C141),Raw_Data_Assets!C140)</f>
        <v>504.01910478645829</v>
      </c>
      <c r="D136" s="10">
        <f>IF(Raw_Data_Assets!D140=0,AVERAGE(Raw_Data_Assets!D139:D141),Raw_Data_Assets!D140)</f>
        <v>576.29077346046836</v>
      </c>
      <c r="E136" s="10">
        <f>IF(Raw_Data_Assets!E140=0,AVERAGE(Raw_Data_Assets!E139:E141),Raw_Data_Assets!E140)</f>
        <v>527.56184056372786</v>
      </c>
      <c r="F136" s="10">
        <f>IF(Raw_Data_Assets!F140=0,AVERAGE(Raw_Data_Assets!F139:F141),Raw_Data_Assets!F140)</f>
        <v>591.52323919056585</v>
      </c>
      <c r="G136" s="10">
        <f>IF(Raw_Data_Assets!G140=0,AVERAGE(Raw_Data_Assets!G139:G141),Raw_Data_Assets!G140)</f>
        <v>460.2704464165667</v>
      </c>
      <c r="H136" s="10">
        <f>IF(Raw_Data_Assets!H140=0,AVERAGE(Raw_Data_Assets!H139:H141),Raw_Data_Assets!H140)</f>
        <v>645.54770536477702</v>
      </c>
      <c r="I136" s="10">
        <f>IF(Raw_Data_Assets!I140=0,AVERAGE(Raw_Data_Assets!I139:I141),Raw_Data_Assets!I140)</f>
        <v>240.96745841793751</v>
      </c>
    </row>
    <row r="137" spans="1:9" x14ac:dyDescent="0.35">
      <c r="A137" s="7">
        <v>45797</v>
      </c>
      <c r="B137" s="10">
        <f>IF(Raw_Data_Assets!B141=0,AVERAGE(Raw_Data_Assets!B140:B142),Raw_Data_Assets!B141)</f>
        <v>95.86290923130295</v>
      </c>
      <c r="C137" s="10">
        <f>IF(Raw_Data_Assets!C141=0,AVERAGE(Raw_Data_Assets!C140:C142),Raw_Data_Assets!C141)</f>
        <v>500.355949262119</v>
      </c>
      <c r="D137" s="10">
        <f>IF(Raw_Data_Assets!D141=0,AVERAGE(Raw_Data_Assets!D140:D142),Raw_Data_Assets!D141)</f>
        <v>578.55874743329389</v>
      </c>
      <c r="E137" s="10">
        <f>IF(Raw_Data_Assets!E141=0,AVERAGE(Raw_Data_Assets!E140:E142),Raw_Data_Assets!E141)</f>
        <v>536.8497021064029</v>
      </c>
      <c r="F137" s="10">
        <f>IF(Raw_Data_Assets!F141=0,AVERAGE(Raw_Data_Assets!F140:F142),Raw_Data_Assets!F141)</f>
        <v>594.22308189754256</v>
      </c>
      <c r="G137" s="10">
        <f>IF(Raw_Data_Assets!G141=0,AVERAGE(Raw_Data_Assets!G140:G142),Raw_Data_Assets!G141)</f>
        <v>448.98562045589739</v>
      </c>
      <c r="H137" s="10">
        <f>IF(Raw_Data_Assets!H141=0,AVERAGE(Raw_Data_Assets!H140:H142),Raw_Data_Assets!H141)</f>
        <v>659.344400798832</v>
      </c>
      <c r="I137" s="10">
        <f>IF(Raw_Data_Assets!I141=0,AVERAGE(Raw_Data_Assets!I140:I142),Raw_Data_Assets!I141)</f>
        <v>240.98226382491799</v>
      </c>
    </row>
    <row r="138" spans="1:9" x14ac:dyDescent="0.35">
      <c r="A138" s="6">
        <v>45798</v>
      </c>
      <c r="B138" s="10">
        <f>IF(Raw_Data_Assets!B142=0,AVERAGE(Raw_Data_Assets!B141:B143),Raw_Data_Assets!B142)</f>
        <v>96.43426630342725</v>
      </c>
      <c r="C138" s="10">
        <f>IF(Raw_Data_Assets!C142=0,AVERAGE(Raw_Data_Assets!C141:C143),Raw_Data_Assets!C142)</f>
        <v>497.69934138884969</v>
      </c>
      <c r="D138" s="10">
        <f>IF(Raw_Data_Assets!D142=0,AVERAGE(Raw_Data_Assets!D141:D143),Raw_Data_Assets!D142)</f>
        <v>566.80098557417432</v>
      </c>
      <c r="E138" s="10">
        <f>IF(Raw_Data_Assets!E142=0,AVERAGE(Raw_Data_Assets!E141:E143),Raw_Data_Assets!E142)</f>
        <v>530.53689696677679</v>
      </c>
      <c r="F138" s="10">
        <f>IF(Raw_Data_Assets!F142=0,AVERAGE(Raw_Data_Assets!F141:F143),Raw_Data_Assets!F142)</f>
        <v>596.47836991484235</v>
      </c>
      <c r="G138" s="10">
        <f>IF(Raw_Data_Assets!G142=0,AVERAGE(Raw_Data_Assets!G141:G143),Raw_Data_Assets!G142)</f>
        <v>454.1283437849022</v>
      </c>
      <c r="H138" s="10">
        <f>IF(Raw_Data_Assets!H142=0,AVERAGE(Raw_Data_Assets!H141:H143),Raw_Data_Assets!H142)</f>
        <v>666.07431016875137</v>
      </c>
      <c r="I138" s="10">
        <f>IF(Raw_Data_Assets!I142=0,AVERAGE(Raw_Data_Assets!I141:I143),Raw_Data_Assets!I142)</f>
        <v>241.01839006832051</v>
      </c>
    </row>
    <row r="139" spans="1:9" x14ac:dyDescent="0.35">
      <c r="A139" s="7">
        <v>45799</v>
      </c>
      <c r="B139" s="10">
        <f>IF(Raw_Data_Assets!B143=0,AVERAGE(Raw_Data_Assets!B142:B144),Raw_Data_Assets!B143)</f>
        <v>95.88069185515927</v>
      </c>
      <c r="C139" s="10">
        <f>IF(Raw_Data_Assets!C143=0,AVERAGE(Raw_Data_Assets!C142:C144),Raw_Data_Assets!C143)</f>
        <v>501.95061134829018</v>
      </c>
      <c r="D139" s="10">
        <f>IF(Raw_Data_Assets!D143=0,AVERAGE(Raw_Data_Assets!D142:D144),Raw_Data_Assets!D143)</f>
        <v>562.48516286051824</v>
      </c>
      <c r="E139" s="10">
        <f>IF(Raw_Data_Assets!E143=0,AVERAGE(Raw_Data_Assets!E142:E144),Raw_Data_Assets!E143)</f>
        <v>546.23482516068907</v>
      </c>
      <c r="F139" s="10">
        <f>IF(Raw_Data_Assets!F143=0,AVERAGE(Raw_Data_Assets!F142:F144),Raw_Data_Assets!F143)</f>
        <v>586.00303509767002</v>
      </c>
      <c r="G139" s="10">
        <f>IF(Raw_Data_Assets!G143=0,AVERAGE(Raw_Data_Assets!G142:G144),Raw_Data_Assets!G143)</f>
        <v>443.64590432806023</v>
      </c>
      <c r="H139" s="10">
        <f>IF(Raw_Data_Assets!H143=0,AVERAGE(Raw_Data_Assets!H142:H144),Raw_Data_Assets!H143)</f>
        <v>662.94571219180546</v>
      </c>
      <c r="I139" s="10">
        <f>IF(Raw_Data_Assets!I143=0,AVERAGE(Raw_Data_Assets!I142:I144),Raw_Data_Assets!I143)</f>
        <v>160.66061778996311</v>
      </c>
    </row>
    <row r="140" spans="1:9" x14ac:dyDescent="0.35">
      <c r="A140" s="6">
        <v>45800</v>
      </c>
      <c r="B140" s="10">
        <f>IF(Raw_Data_Assets!B144=0,AVERAGE(Raw_Data_Assets!B143:B145),Raw_Data_Assets!B144)</f>
        <v>95.710092707582078</v>
      </c>
      <c r="C140" s="10">
        <f>IF(Raw_Data_Assets!C144=0,AVERAGE(Raw_Data_Assets!C143:C145),Raw_Data_Assets!C144)</f>
        <v>507.42212830278288</v>
      </c>
      <c r="D140" s="10">
        <f>IF(Raw_Data_Assets!D144=0,AVERAGE(Raw_Data_Assets!D143:D145),Raw_Data_Assets!D144)</f>
        <v>574.07457743357122</v>
      </c>
      <c r="E140" s="10">
        <f>IF(Raw_Data_Assets!E144=0,AVERAGE(Raw_Data_Assets!E143:E145),Raw_Data_Assets!E144)</f>
        <v>558.22217773194666</v>
      </c>
      <c r="F140" s="10">
        <f>IF(Raw_Data_Assets!F144=0,AVERAGE(Raw_Data_Assets!F143:F145),Raw_Data_Assets!F144)</f>
        <v>594.62832058048377</v>
      </c>
      <c r="G140" s="10">
        <f>IF(Raw_Data_Assets!G144=0,AVERAGE(Raw_Data_Assets!G143:G145),Raw_Data_Assets!G144)</f>
        <v>441.97500898365519</v>
      </c>
      <c r="H140" s="10">
        <f>IF(Raw_Data_Assets!H144=0,AVERAGE(Raw_Data_Assets!H143:H145),Raw_Data_Assets!H144)</f>
        <v>658.0636461002789</v>
      </c>
      <c r="I140" s="10">
        <f>IF(Raw_Data_Assets!I144=0,AVERAGE(Raw_Data_Assets!I143:I145),Raw_Data_Assets!I144)</f>
        <v>240.96346330156879</v>
      </c>
    </row>
    <row r="141" spans="1:9" x14ac:dyDescent="0.35">
      <c r="A141" s="7">
        <v>45801</v>
      </c>
      <c r="B141" s="10">
        <f>IF(Raw_Data_Assets!B145=0,AVERAGE(Raw_Data_Assets!B144:B146),Raw_Data_Assets!B145)</f>
        <v>94.154465362182734</v>
      </c>
      <c r="C141" s="10">
        <f>IF(Raw_Data_Assets!C145=0,AVERAGE(Raw_Data_Assets!C144:C146),Raw_Data_Assets!C145)</f>
        <v>509.42407588339063</v>
      </c>
      <c r="D141" s="10">
        <f>IF(Raw_Data_Assets!D145=0,AVERAGE(Raw_Data_Assets!D144:D146),Raw_Data_Assets!D145)</f>
        <v>577.05642060111575</v>
      </c>
      <c r="E141" s="10">
        <f>IF(Raw_Data_Assets!E145=0,AVERAGE(Raw_Data_Assets!E144:E146),Raw_Data_Assets!E145)</f>
        <v>553.35906390338198</v>
      </c>
      <c r="F141" s="10">
        <f>IF(Raw_Data_Assets!F145=0,AVERAGE(Raw_Data_Assets!F144:F146),Raw_Data_Assets!F145)</f>
        <v>606.72834365877577</v>
      </c>
      <c r="G141" s="10">
        <f>IF(Raw_Data_Assets!G145=0,AVERAGE(Raw_Data_Assets!G144:G146),Raw_Data_Assets!G145)</f>
        <v>445.73336371248092</v>
      </c>
      <c r="H141" s="10">
        <f>IF(Raw_Data_Assets!H145=0,AVERAGE(Raw_Data_Assets!H144:H146),Raw_Data_Assets!H145)</f>
        <v>658.0496098133907</v>
      </c>
      <c r="I141" s="10">
        <f>IF(Raw_Data_Assets!I145=0,AVERAGE(Raw_Data_Assets!I144:I146),Raw_Data_Assets!I145)</f>
        <v>240.92466451734779</v>
      </c>
    </row>
    <row r="142" spans="1:9" x14ac:dyDescent="0.35">
      <c r="A142" s="6">
        <v>45802</v>
      </c>
      <c r="B142" s="10">
        <f>IF(Raw_Data_Assets!B146=0,AVERAGE(Raw_Data_Assets!B145:B147),Raw_Data_Assets!B146)</f>
        <v>91.796386873747551</v>
      </c>
      <c r="C142" s="10">
        <f>IF(Raw_Data_Assets!C146=0,AVERAGE(Raw_Data_Assets!C145:C147),Raw_Data_Assets!C146)</f>
        <v>503.56679721118422</v>
      </c>
      <c r="D142" s="10">
        <f>IF(Raw_Data_Assets!D146=0,AVERAGE(Raw_Data_Assets!D145:D147),Raw_Data_Assets!D146)</f>
        <v>570.74695636456659</v>
      </c>
      <c r="E142" s="10">
        <f>IF(Raw_Data_Assets!E146=0,AVERAGE(Raw_Data_Assets!E145:E147),Raw_Data_Assets!E146)</f>
        <v>553.66089230367947</v>
      </c>
      <c r="F142" s="10">
        <f>IF(Raw_Data_Assets!F146=0,AVERAGE(Raw_Data_Assets!F145:F147),Raw_Data_Assets!F146)</f>
        <v>600.28155471133675</v>
      </c>
      <c r="G142" s="10">
        <f>IF(Raw_Data_Assets!G146=0,AVERAGE(Raw_Data_Assets!G145:G147),Raw_Data_Assets!G146)</f>
        <v>450.2222124105607</v>
      </c>
      <c r="H142" s="10">
        <f>IF(Raw_Data_Assets!H146=0,AVERAGE(Raw_Data_Assets!H145:H147),Raw_Data_Assets!H146)</f>
        <v>664.96925952121603</v>
      </c>
      <c r="I142" s="10">
        <f>IF(Raw_Data_Assets!I146=0,AVERAGE(Raw_Data_Assets!I145:I147),Raw_Data_Assets!I146)</f>
        <v>160.6038818181558</v>
      </c>
    </row>
    <row r="143" spans="1:9" x14ac:dyDescent="0.35">
      <c r="A143" s="7">
        <v>45803</v>
      </c>
      <c r="B143" s="10">
        <f>IF(Raw_Data_Assets!B147=0,AVERAGE(Raw_Data_Assets!B146:B148),Raw_Data_Assets!B147)</f>
        <v>91.694255962091773</v>
      </c>
      <c r="C143" s="10">
        <f>IF(Raw_Data_Assets!C147=0,AVERAGE(Raw_Data_Assets!C146:C148),Raw_Data_Assets!C147)</f>
        <v>498.99738697676202</v>
      </c>
      <c r="D143" s="10">
        <f>IF(Raw_Data_Assets!D147=0,AVERAGE(Raw_Data_Assets!D146:D148),Raw_Data_Assets!D147)</f>
        <v>573.75109656246229</v>
      </c>
      <c r="E143" s="10">
        <f>IF(Raw_Data_Assets!E147=0,AVERAGE(Raw_Data_Assets!E146:E148),Raw_Data_Assets!E147)</f>
        <v>548.28843817061045</v>
      </c>
      <c r="F143" s="10">
        <f>IF(Raw_Data_Assets!F147=0,AVERAGE(Raw_Data_Assets!F146:F148),Raw_Data_Assets!F147)</f>
        <v>605.51727890700499</v>
      </c>
      <c r="G143" s="10">
        <f>IF(Raw_Data_Assets!G147=0,AVERAGE(Raw_Data_Assets!G146:G148),Raw_Data_Assets!G147)</f>
        <v>451.58272646567292</v>
      </c>
      <c r="H143" s="10">
        <f>IF(Raw_Data_Assets!H147=0,AVERAGE(Raw_Data_Assets!H146:H148),Raw_Data_Assets!H147)</f>
        <v>661.03230055485255</v>
      </c>
      <c r="I143" s="10">
        <f>IF(Raw_Data_Assets!I147=0,AVERAGE(Raw_Data_Assets!I146:I148),Raw_Data_Assets!I147)</f>
        <v>240.8869809371196</v>
      </c>
    </row>
    <row r="144" spans="1:9" x14ac:dyDescent="0.35">
      <c r="A144" s="6">
        <v>45804</v>
      </c>
      <c r="B144" s="10">
        <f>IF(Raw_Data_Assets!B148=0,AVERAGE(Raw_Data_Assets!B147:B149),Raw_Data_Assets!B148)</f>
        <v>92.20471073333313</v>
      </c>
      <c r="C144" s="10">
        <f>IF(Raw_Data_Assets!C148=0,AVERAGE(Raw_Data_Assets!C147:C149),Raw_Data_Assets!C148)</f>
        <v>504.44296454988239</v>
      </c>
      <c r="D144" s="10">
        <f>IF(Raw_Data_Assets!D148=0,AVERAGE(Raw_Data_Assets!D147:D149),Raw_Data_Assets!D148)</f>
        <v>570.61825478627122</v>
      </c>
      <c r="E144" s="10">
        <f>IF(Raw_Data_Assets!E148=0,AVERAGE(Raw_Data_Assets!E147:E149),Raw_Data_Assets!E148)</f>
        <v>548.73491858416367</v>
      </c>
      <c r="F144" s="10">
        <f>IF(Raw_Data_Assets!F148=0,AVERAGE(Raw_Data_Assets!F147:F149),Raw_Data_Assets!F148)</f>
        <v>607.42608061492581</v>
      </c>
      <c r="G144" s="10">
        <f>IF(Raw_Data_Assets!G148=0,AVERAGE(Raw_Data_Assets!G147:G149),Raw_Data_Assets!G148)</f>
        <v>455.39449837274282</v>
      </c>
      <c r="H144" s="10">
        <f>IF(Raw_Data_Assets!H148=0,AVERAGE(Raw_Data_Assets!H147:H149),Raw_Data_Assets!H148)</f>
        <v>664.20634846942846</v>
      </c>
      <c r="I144" s="10">
        <f>IF(Raw_Data_Assets!I148=0,AVERAGE(Raw_Data_Assets!I147:I149),Raw_Data_Assets!I148)</f>
        <v>240.8773857989577</v>
      </c>
    </row>
    <row r="145" spans="1:9" x14ac:dyDescent="0.35">
      <c r="A145" s="7">
        <v>45805</v>
      </c>
      <c r="B145" s="10">
        <f>IF(Raw_Data_Assets!B149=0,AVERAGE(Raw_Data_Assets!B148:B150),Raw_Data_Assets!B149)</f>
        <v>92.460629010770319</v>
      </c>
      <c r="C145" s="10">
        <f>IF(Raw_Data_Assets!C149=0,AVERAGE(Raw_Data_Assets!C148:C150),Raw_Data_Assets!C149)</f>
        <v>496.0341935934544</v>
      </c>
      <c r="D145" s="10">
        <f>IF(Raw_Data_Assets!D149=0,AVERAGE(Raw_Data_Assets!D148:D150),Raw_Data_Assets!D149)</f>
        <v>566.16079466076064</v>
      </c>
      <c r="E145" s="10">
        <f>IF(Raw_Data_Assets!E149=0,AVERAGE(Raw_Data_Assets!E148:E150),Raw_Data_Assets!E149)</f>
        <v>550.33426537150399</v>
      </c>
      <c r="F145" s="10">
        <f>IF(Raw_Data_Assets!F149=0,AVERAGE(Raw_Data_Assets!F148:F150),Raw_Data_Assets!F149)</f>
        <v>614.2287559681921</v>
      </c>
      <c r="G145" s="10">
        <f>IF(Raw_Data_Assets!G149=0,AVERAGE(Raw_Data_Assets!G148:G150),Raw_Data_Assets!G149)</f>
        <v>458.23309303861117</v>
      </c>
      <c r="H145" s="10">
        <f>IF(Raw_Data_Assets!H149=0,AVERAGE(Raw_Data_Assets!H148:H150),Raw_Data_Assets!H149)</f>
        <v>666.82645846312312</v>
      </c>
      <c r="I145" s="10">
        <f>IF(Raw_Data_Assets!I149=0,AVERAGE(Raw_Data_Assets!I148:I150),Raw_Data_Assets!I149)</f>
        <v>240.88424559054459</v>
      </c>
    </row>
    <row r="146" spans="1:9" x14ac:dyDescent="0.35">
      <c r="A146" s="6">
        <v>45806</v>
      </c>
      <c r="B146" s="10">
        <f>IF(Raw_Data_Assets!B150=0,AVERAGE(Raw_Data_Assets!B149:B151),Raw_Data_Assets!B150)</f>
        <v>91.329648085560478</v>
      </c>
      <c r="C146" s="10">
        <f>IF(Raw_Data_Assets!C150=0,AVERAGE(Raw_Data_Assets!C149:C151),Raw_Data_Assets!C150)</f>
        <v>502.18694414849909</v>
      </c>
      <c r="D146" s="10">
        <f>IF(Raw_Data_Assets!D150=0,AVERAGE(Raw_Data_Assets!D149:D151),Raw_Data_Assets!D150)</f>
        <v>561.16756163688171</v>
      </c>
      <c r="E146" s="10">
        <f>IF(Raw_Data_Assets!E150=0,AVERAGE(Raw_Data_Assets!E149:E151),Raw_Data_Assets!E150)</f>
        <v>555.51485457273805</v>
      </c>
      <c r="F146" s="10">
        <f>IF(Raw_Data_Assets!F150=0,AVERAGE(Raw_Data_Assets!F149:F151),Raw_Data_Assets!F150)</f>
        <v>619.40301699315978</v>
      </c>
      <c r="G146" s="10">
        <f>IF(Raw_Data_Assets!G150=0,AVERAGE(Raw_Data_Assets!G149:G151),Raw_Data_Assets!G150)</f>
        <v>462.77887099680868</v>
      </c>
      <c r="H146" s="10">
        <f>IF(Raw_Data_Assets!H150=0,AVERAGE(Raw_Data_Assets!H149:H151),Raw_Data_Assets!H150)</f>
        <v>663.05759528240128</v>
      </c>
      <c r="I146" s="10">
        <f>IF(Raw_Data_Assets!I150=0,AVERAGE(Raw_Data_Assets!I149:I151),Raw_Data_Assets!I150)</f>
        <v>240.86819932817329</v>
      </c>
    </row>
    <row r="147" spans="1:9" x14ac:dyDescent="0.35">
      <c r="A147" s="7">
        <v>45807</v>
      </c>
      <c r="B147" s="10">
        <f>IF(Raw_Data_Assets!B151=0,AVERAGE(Raw_Data_Assets!B150:B152),Raw_Data_Assets!B151)</f>
        <v>92.15026820029901</v>
      </c>
      <c r="C147" s="10">
        <f>IF(Raw_Data_Assets!C151=0,AVERAGE(Raw_Data_Assets!C150:C152),Raw_Data_Assets!C151)</f>
        <v>496.82304405054822</v>
      </c>
      <c r="D147" s="10">
        <f>IF(Raw_Data_Assets!D151=0,AVERAGE(Raw_Data_Assets!D150:D152),Raw_Data_Assets!D151)</f>
        <v>553.8229716900031</v>
      </c>
      <c r="E147" s="10">
        <f>IF(Raw_Data_Assets!E151=0,AVERAGE(Raw_Data_Assets!E150:E152),Raw_Data_Assets!E151)</f>
        <v>550.68819237607488</v>
      </c>
      <c r="F147" s="10">
        <f>IF(Raw_Data_Assets!F151=0,AVERAGE(Raw_Data_Assets!F150:F152),Raw_Data_Assets!F151)</f>
        <v>620.35983370574115</v>
      </c>
      <c r="G147" s="10">
        <f>IF(Raw_Data_Assets!G151=0,AVERAGE(Raw_Data_Assets!G150:G152),Raw_Data_Assets!G151)</f>
        <v>461.81992623777779</v>
      </c>
      <c r="H147" s="10">
        <f>IF(Raw_Data_Assets!H151=0,AVERAGE(Raw_Data_Assets!H150:H152),Raw_Data_Assets!H151)</f>
        <v>660.21355107331431</v>
      </c>
      <c r="I147" s="10">
        <f>IF(Raw_Data_Assets!I151=0,AVERAGE(Raw_Data_Assets!I150:I152),Raw_Data_Assets!I151)</f>
        <v>240.83780504114961</v>
      </c>
    </row>
    <row r="148" spans="1:9" x14ac:dyDescent="0.35">
      <c r="A148" s="6">
        <v>45808</v>
      </c>
      <c r="B148" s="10">
        <f>IF(Raw_Data_Assets!B152=0,AVERAGE(Raw_Data_Assets!B151:B153),Raw_Data_Assets!B152)</f>
        <v>91.484218959502201</v>
      </c>
      <c r="C148" s="10">
        <f>IF(Raw_Data_Assets!C152=0,AVERAGE(Raw_Data_Assets!C151:C153),Raw_Data_Assets!C152)</f>
        <v>486.90385301017011</v>
      </c>
      <c r="D148" s="10">
        <f>IF(Raw_Data_Assets!D152=0,AVERAGE(Raw_Data_Assets!D151:D153),Raw_Data_Assets!D152)</f>
        <v>558.53448583017439</v>
      </c>
      <c r="E148" s="10">
        <f>IF(Raw_Data_Assets!E152=0,AVERAGE(Raw_Data_Assets!E151:E153),Raw_Data_Assets!E152)</f>
        <v>549.03730071950235</v>
      </c>
      <c r="F148" s="10">
        <f>IF(Raw_Data_Assets!F152=0,AVERAGE(Raw_Data_Assets!F151:F153),Raw_Data_Assets!F152)</f>
        <v>621.47033498072994</v>
      </c>
      <c r="G148" s="10">
        <f>IF(Raw_Data_Assets!G152=0,AVERAGE(Raw_Data_Assets!G151:G153),Raw_Data_Assets!G152)</f>
        <v>461.64079993765989</v>
      </c>
      <c r="H148" s="10">
        <f>IF(Raw_Data_Assets!H152=0,AVERAGE(Raw_Data_Assets!H151:H153),Raw_Data_Assets!H152)</f>
        <v>663.74790539571336</v>
      </c>
      <c r="I148" s="10">
        <f>IF(Raw_Data_Assets!I152=0,AVERAGE(Raw_Data_Assets!I151:I153),Raw_Data_Assets!I152)</f>
        <v>240.8535956474465</v>
      </c>
    </row>
    <row r="149" spans="1:9" x14ac:dyDescent="0.35">
      <c r="A149" s="7">
        <v>45809</v>
      </c>
      <c r="B149" s="10">
        <f>IF(Raw_Data_Assets!B153=0,AVERAGE(Raw_Data_Assets!B152:B154),Raw_Data_Assets!B153)</f>
        <v>93.17609574997023</v>
      </c>
      <c r="C149" s="10">
        <f>IF(Raw_Data_Assets!C153=0,AVERAGE(Raw_Data_Assets!C152:C154),Raw_Data_Assets!C153)</f>
        <v>483.02213094875839</v>
      </c>
      <c r="D149" s="10">
        <f>IF(Raw_Data_Assets!D153=0,AVERAGE(Raw_Data_Assets!D152:D154),Raw_Data_Assets!D153)</f>
        <v>552.34205296058963</v>
      </c>
      <c r="E149" s="10">
        <f>IF(Raw_Data_Assets!E153=0,AVERAGE(Raw_Data_Assets!E152:E154),Raw_Data_Assets!E153)</f>
        <v>554.25480051429452</v>
      </c>
      <c r="F149" s="10">
        <f>IF(Raw_Data_Assets!F153=0,AVERAGE(Raw_Data_Assets!F152:F154),Raw_Data_Assets!F153)</f>
        <v>613.77253886401422</v>
      </c>
      <c r="G149" s="10">
        <f>IF(Raw_Data_Assets!G153=0,AVERAGE(Raw_Data_Assets!G152:G154),Raw_Data_Assets!G153)</f>
        <v>459.35909546375478</v>
      </c>
      <c r="H149" s="10">
        <f>IF(Raw_Data_Assets!H153=0,AVERAGE(Raw_Data_Assets!H152:H154),Raw_Data_Assets!H153)</f>
        <v>668.68419503790108</v>
      </c>
      <c r="I149" s="10">
        <f>IF(Raw_Data_Assets!I153=0,AVERAGE(Raw_Data_Assets!I152:I154),Raw_Data_Assets!I153)</f>
        <v>240.8974075265574</v>
      </c>
    </row>
    <row r="150" spans="1:9" x14ac:dyDescent="0.35">
      <c r="A150" s="6">
        <v>45810</v>
      </c>
      <c r="B150" s="10">
        <f>IF(Raw_Data_Assets!B38=0,AVERAGE(Raw_Data_Assets!B37:B39),Raw_Data_Assets!B38)</f>
        <v>107.8918109582351</v>
      </c>
      <c r="C150" s="10">
        <f>IF(Raw_Data_Assets!C38=0,AVERAGE(Raw_Data_Assets!C37:C39),Raw_Data_Assets!C38)</f>
        <v>464.46588706674879</v>
      </c>
      <c r="D150" s="10">
        <f>IF(Raw_Data_Assets!D38=0,AVERAGE(Raw_Data_Assets!D37:D39),Raw_Data_Assets!D38)</f>
        <v>702.51895538148028</v>
      </c>
      <c r="E150" s="10">
        <f>IF(Raw_Data_Assets!E38=0,AVERAGE(Raw_Data_Assets!E37:E39),Raw_Data_Assets!E38)</f>
        <v>492.35560746530041</v>
      </c>
      <c r="F150" s="10">
        <f>IF(Raw_Data_Assets!F38=0,AVERAGE(Raw_Data_Assets!F37:F39),Raw_Data_Assets!F38)</f>
        <v>543.50039794127679</v>
      </c>
      <c r="G150" s="10">
        <f>IF(Raw_Data_Assets!G38=0,AVERAGE(Raw_Data_Assets!G37:G39),Raw_Data_Assets!G38)</f>
        <v>532.54827389246122</v>
      </c>
      <c r="H150" s="10">
        <f>IF(Raw_Data_Assets!H38=0,AVERAGE(Raw_Data_Assets!H37:H39),Raw_Data_Assets!H38)</f>
        <v>566.47343740289648</v>
      </c>
      <c r="I150" s="10">
        <f>IF(Raw_Data_Assets!I38=0,AVERAGE(Raw_Data_Assets!I37:I39),Raw_Data_Assets!I38)</f>
        <v>241.21586350440921</v>
      </c>
    </row>
    <row r="151" spans="1:9" x14ac:dyDescent="0.35">
      <c r="A151" s="7">
        <v>45811</v>
      </c>
      <c r="B151" s="10">
        <f>IF(Raw_Data_Assets!B155=0,AVERAGE(Raw_Data_Assets!B154:B156),Raw_Data_Assets!B155)</f>
        <v>94.87714580692392</v>
      </c>
      <c r="C151" s="10">
        <f>IF(Raw_Data_Assets!C155=0,AVERAGE(Raw_Data_Assets!C154:C156),Raw_Data_Assets!C155)</f>
        <v>489.37425696023729</v>
      </c>
      <c r="D151" s="10">
        <f>IF(Raw_Data_Assets!D155=0,AVERAGE(Raw_Data_Assets!D154:D156),Raw_Data_Assets!D155)</f>
        <v>566.23079615278311</v>
      </c>
      <c r="E151" s="10">
        <f>IF(Raw_Data_Assets!E155=0,AVERAGE(Raw_Data_Assets!E154:E156),Raw_Data_Assets!E155)</f>
        <v>373.03046526832713</v>
      </c>
      <c r="F151" s="10">
        <f>IF(Raw_Data_Assets!F155=0,AVERAGE(Raw_Data_Assets!F154:F156),Raw_Data_Assets!F155)</f>
        <v>607.24152654987506</v>
      </c>
      <c r="G151" s="10">
        <f>IF(Raw_Data_Assets!G155=0,AVERAGE(Raw_Data_Assets!G154:G156),Raw_Data_Assets!G155)</f>
        <v>471.41867837968931</v>
      </c>
      <c r="H151" s="10">
        <f>IF(Raw_Data_Assets!H155=0,AVERAGE(Raw_Data_Assets!H154:H156),Raw_Data_Assets!H155)</f>
        <v>653.78750799126806</v>
      </c>
      <c r="I151" s="10">
        <f>IF(Raw_Data_Assets!I155=0,AVERAGE(Raw_Data_Assets!I154:I156),Raw_Data_Assets!I155)</f>
        <v>240.9100439629762</v>
      </c>
    </row>
    <row r="152" spans="1:9" x14ac:dyDescent="0.35">
      <c r="A152" s="6">
        <v>45812</v>
      </c>
      <c r="B152" s="10">
        <f>IF(Raw_Data_Assets!B156=0,AVERAGE(Raw_Data_Assets!B155:B157),Raw_Data_Assets!B156)</f>
        <v>62.883128272746212</v>
      </c>
      <c r="C152" s="10">
        <f>IF(Raw_Data_Assets!C156=0,AVERAGE(Raw_Data_Assets!C155:C157),Raw_Data_Assets!C156)</f>
        <v>493.38129503145791</v>
      </c>
      <c r="D152" s="10">
        <f>IF(Raw_Data_Assets!D156=0,AVERAGE(Raw_Data_Assets!D155:D157),Raw_Data_Assets!D156)</f>
        <v>560.68075825758558</v>
      </c>
      <c r="E152" s="10">
        <f>IF(Raw_Data_Assets!E156=0,AVERAGE(Raw_Data_Assets!E155:E157),Raw_Data_Assets!E156)</f>
        <v>561.34637519139199</v>
      </c>
      <c r="F152" s="10">
        <f>IF(Raw_Data_Assets!F156=0,AVERAGE(Raw_Data_Assets!F155:F157),Raw_Data_Assets!F156)</f>
        <v>607.22765194312103</v>
      </c>
      <c r="G152" s="10">
        <f>IF(Raw_Data_Assets!G156=0,AVERAGE(Raw_Data_Assets!G155:G157),Raw_Data_Assets!G156)</f>
        <v>470.26718438612028</v>
      </c>
      <c r="H152" s="10">
        <f>IF(Raw_Data_Assets!H156=0,AVERAGE(Raw_Data_Assets!H155:H157),Raw_Data_Assets!H156)</f>
        <v>661.13552092644454</v>
      </c>
      <c r="I152" s="10">
        <f>IF(Raw_Data_Assets!I156=0,AVERAGE(Raw_Data_Assets!I155:I157),Raw_Data_Assets!I156)</f>
        <v>240.90362322250559</v>
      </c>
    </row>
    <row r="153" spans="1:9" x14ac:dyDescent="0.35">
      <c r="A153" s="7">
        <v>45813</v>
      </c>
      <c r="B153" s="10">
        <f>IF(Raw_Data_Assets!B157=0,AVERAGE(Raw_Data_Assets!B156:B158),Raw_Data_Assets!B157)</f>
        <v>93.772239011314724</v>
      </c>
      <c r="C153" s="10">
        <f>IF(Raw_Data_Assets!C157=0,AVERAGE(Raw_Data_Assets!C156:C158),Raw_Data_Assets!C157)</f>
        <v>492.65833024297899</v>
      </c>
      <c r="D153" s="10">
        <f>IF(Raw_Data_Assets!D157=0,AVERAGE(Raw_Data_Assets!D156:D158),Raw_Data_Assets!D157)</f>
        <v>554.62696123245553</v>
      </c>
      <c r="E153" s="10">
        <f>IF(Raw_Data_Assets!E157=0,AVERAGE(Raw_Data_Assets!E156:E158),Raw_Data_Assets!E157)</f>
        <v>558.03790960247375</v>
      </c>
      <c r="F153" s="10">
        <f>IF(Raw_Data_Assets!F157=0,AVERAGE(Raw_Data_Assets!F156:F158),Raw_Data_Assets!F157)</f>
        <v>609.64488108228738</v>
      </c>
      <c r="G153" s="10">
        <f>IF(Raw_Data_Assets!G157=0,AVERAGE(Raw_Data_Assets!G156:G158),Raw_Data_Assets!G157)</f>
        <v>475.64231673320143</v>
      </c>
      <c r="H153" s="10">
        <f>IF(Raw_Data_Assets!H157=0,AVERAGE(Raw_Data_Assets!H156:H158),Raw_Data_Assets!H157)</f>
        <v>650.23269870894842</v>
      </c>
      <c r="I153" s="10">
        <f>IF(Raw_Data_Assets!I157=0,AVERAGE(Raw_Data_Assets!I156:I158),Raw_Data_Assets!I157)</f>
        <v>240.92069475976149</v>
      </c>
    </row>
    <row r="154" spans="1:9" x14ac:dyDescent="0.35">
      <c r="A154" s="6">
        <v>45814</v>
      </c>
      <c r="B154" s="10">
        <f>IF(Raw_Data_Assets!B158=0,AVERAGE(Raw_Data_Assets!B157:B159),Raw_Data_Assets!B158)</f>
        <v>94.358376032109476</v>
      </c>
      <c r="C154" s="10">
        <f>IF(Raw_Data_Assets!C158=0,AVERAGE(Raw_Data_Assets!C157:C159),Raw_Data_Assets!C158)</f>
        <v>501.85774542371388</v>
      </c>
      <c r="D154" s="10">
        <f>IF(Raw_Data_Assets!D158=0,AVERAGE(Raw_Data_Assets!D157:D159),Raw_Data_Assets!D158)</f>
        <v>559.47137627417612</v>
      </c>
      <c r="E154" s="10">
        <f>IF(Raw_Data_Assets!E158=0,AVERAGE(Raw_Data_Assets!E157:E159),Raw_Data_Assets!E158)</f>
        <v>553.07898831203772</v>
      </c>
      <c r="F154" s="10">
        <f>IF(Raw_Data_Assets!F158=0,AVERAGE(Raw_Data_Assets!F157:F159),Raw_Data_Assets!F158)</f>
        <v>611.78490294891503</v>
      </c>
      <c r="G154" s="10">
        <f>IF(Raw_Data_Assets!G158=0,AVERAGE(Raw_Data_Assets!G157:G159),Raw_Data_Assets!G158)</f>
        <v>475.70809864732092</v>
      </c>
      <c r="H154" s="10">
        <f>IF(Raw_Data_Assets!H158=0,AVERAGE(Raw_Data_Assets!H157:H159),Raw_Data_Assets!H158)</f>
        <v>652.32641820748313</v>
      </c>
      <c r="I154" s="10">
        <f>IF(Raw_Data_Assets!I158=0,AVERAGE(Raw_Data_Assets!I157:I159),Raw_Data_Assets!I158)</f>
        <v>240.93649551264249</v>
      </c>
    </row>
    <row r="155" spans="1:9" x14ac:dyDescent="0.35">
      <c r="A155" s="7">
        <v>45815</v>
      </c>
      <c r="B155" s="10">
        <f>IF(Raw_Data_Assets!B159=0,AVERAGE(Raw_Data_Assets!B158:B160),Raw_Data_Assets!B159)</f>
        <v>94.961502923083501</v>
      </c>
      <c r="C155" s="10">
        <f>IF(Raw_Data_Assets!C159=0,AVERAGE(Raw_Data_Assets!C158:C160),Raw_Data_Assets!C159)</f>
        <v>333.86762351422936</v>
      </c>
      <c r="D155" s="10">
        <f>IF(Raw_Data_Assets!D159=0,AVERAGE(Raw_Data_Assets!D158:D160),Raw_Data_Assets!D159)</f>
        <v>556.45453539772234</v>
      </c>
      <c r="E155" s="10">
        <f>IF(Raw_Data_Assets!E159=0,AVERAGE(Raw_Data_Assets!E158:E160),Raw_Data_Assets!E159)</f>
        <v>558.85556305707428</v>
      </c>
      <c r="F155" s="10">
        <f>IF(Raw_Data_Assets!F159=0,AVERAGE(Raw_Data_Assets!F158:F160),Raw_Data_Assets!F159)</f>
        <v>613.8384643607759</v>
      </c>
      <c r="G155" s="10">
        <f>IF(Raw_Data_Assets!G159=0,AVERAGE(Raw_Data_Assets!G158:G160),Raw_Data_Assets!G159)</f>
        <v>316.47889899980322</v>
      </c>
      <c r="H155" s="10">
        <f>IF(Raw_Data_Assets!H159=0,AVERAGE(Raw_Data_Assets!H158:H160),Raw_Data_Assets!H159)</f>
        <v>440.5242951709883</v>
      </c>
      <c r="I155" s="10">
        <f>IF(Raw_Data_Assets!I159=0,AVERAGE(Raw_Data_Assets!I158:I160),Raw_Data_Assets!I159)</f>
        <v>240.9185575136373</v>
      </c>
    </row>
    <row r="156" spans="1:9" x14ac:dyDescent="0.35">
      <c r="A156" s="6">
        <v>45816</v>
      </c>
      <c r="B156" s="10">
        <f>IF(Raw_Data_Assets!B160=0,AVERAGE(Raw_Data_Assets!B159:B161),Raw_Data_Assets!B160)</f>
        <v>95.992048727196163</v>
      </c>
      <c r="C156" s="10">
        <f>IF(Raw_Data_Assets!C160=0,AVERAGE(Raw_Data_Assets!C159:C161),Raw_Data_Assets!C160)</f>
        <v>499.74512511897427</v>
      </c>
      <c r="D156" s="10">
        <f>IF(Raw_Data_Assets!D160=0,AVERAGE(Raw_Data_Assets!D159:D161),Raw_Data_Assets!D160)</f>
        <v>554.12708011121617</v>
      </c>
      <c r="E156" s="10">
        <f>IF(Raw_Data_Assets!E160=0,AVERAGE(Raw_Data_Assets!E159:E161),Raw_Data_Assets!E160)</f>
        <v>561.74941145054993</v>
      </c>
      <c r="F156" s="10">
        <f>IF(Raw_Data_Assets!F160=0,AVERAGE(Raw_Data_Assets!F159:F161),Raw_Data_Assets!F160)</f>
        <v>613.89978590711553</v>
      </c>
      <c r="G156" s="10">
        <f>IF(Raw_Data_Assets!G160=0,AVERAGE(Raw_Data_Assets!G159:G161),Raw_Data_Assets!G160)</f>
        <v>473.72859835208862</v>
      </c>
      <c r="H156" s="10">
        <f>IF(Raw_Data_Assets!H160=0,AVERAGE(Raw_Data_Assets!H159:H161),Raw_Data_Assets!H160)</f>
        <v>669.2464673054817</v>
      </c>
      <c r="I156" s="10">
        <f>IF(Raw_Data_Assets!I160=0,AVERAGE(Raw_Data_Assets!I159:I161),Raw_Data_Assets!I160)</f>
        <v>240.89738814380351</v>
      </c>
    </row>
    <row r="157" spans="1:9" x14ac:dyDescent="0.35">
      <c r="A157" s="7">
        <v>45817</v>
      </c>
      <c r="B157" s="10">
        <f>IF(Raw_Data_Assets!B161=0,AVERAGE(Raw_Data_Assets!B160:B162),Raw_Data_Assets!B161)</f>
        <v>96.11635238047991</v>
      </c>
      <c r="C157" s="10">
        <f>IF(Raw_Data_Assets!C161=0,AVERAGE(Raw_Data_Assets!C160:C162),Raw_Data_Assets!C161)</f>
        <v>500.88181167252469</v>
      </c>
      <c r="D157" s="10">
        <f>IF(Raw_Data_Assets!D161=0,AVERAGE(Raw_Data_Assets!D160:D162),Raw_Data_Assets!D161)</f>
        <v>551.20732528106862</v>
      </c>
      <c r="E157" s="10">
        <f>IF(Raw_Data_Assets!E161=0,AVERAGE(Raw_Data_Assets!E160:E162),Raw_Data_Assets!E161)</f>
        <v>564.20337205210444</v>
      </c>
      <c r="F157" s="10">
        <f>IF(Raw_Data_Assets!F161=0,AVERAGE(Raw_Data_Assets!F160:F162),Raw_Data_Assets!F161)</f>
        <v>610.73882087455536</v>
      </c>
      <c r="G157" s="10">
        <f>IF(Raw_Data_Assets!G161=0,AVERAGE(Raw_Data_Assets!G160:G162),Raw_Data_Assets!G161)</f>
        <v>470.57364309689672</v>
      </c>
      <c r="H157" s="10">
        <f>IF(Raw_Data_Assets!H161=0,AVERAGE(Raw_Data_Assets!H160:H162),Raw_Data_Assets!H161)</f>
        <v>658.78615201425123</v>
      </c>
      <c r="I157" s="10">
        <f>IF(Raw_Data_Assets!I161=0,AVERAGE(Raw_Data_Assets!I160:I162),Raw_Data_Assets!I161)</f>
        <v>240.86916930838041</v>
      </c>
    </row>
    <row r="158" spans="1:9" x14ac:dyDescent="0.35">
      <c r="A158" s="6">
        <v>45818</v>
      </c>
      <c r="B158" s="10">
        <f>IF(Raw_Data_Assets!B162=0,AVERAGE(Raw_Data_Assets!B161:B163),Raw_Data_Assets!B162)</f>
        <v>95.743488127816889</v>
      </c>
      <c r="C158" s="10">
        <f>IF(Raw_Data_Assets!C162=0,AVERAGE(Raw_Data_Assets!C161:C163),Raw_Data_Assets!C162)</f>
        <v>499.92403935153192</v>
      </c>
      <c r="D158" s="10">
        <f>IF(Raw_Data_Assets!D162=0,AVERAGE(Raw_Data_Assets!D161:D163),Raw_Data_Assets!D162)</f>
        <v>551.17052415406727</v>
      </c>
      <c r="E158" s="10">
        <f>IF(Raw_Data_Assets!E162=0,AVERAGE(Raw_Data_Assets!E161:E163),Raw_Data_Assets!E162)</f>
        <v>563.68890776701676</v>
      </c>
      <c r="F158" s="10">
        <f>IF(Raw_Data_Assets!F162=0,AVERAGE(Raw_Data_Assets!F161:F163),Raw_Data_Assets!F162)</f>
        <v>613.03518844978146</v>
      </c>
      <c r="G158" s="10">
        <f>IF(Raw_Data_Assets!G162=0,AVERAGE(Raw_Data_Assets!G161:G163),Raw_Data_Assets!G162)</f>
        <v>468.81232307781602</v>
      </c>
      <c r="H158" s="10">
        <f>IF(Raw_Data_Assets!H162=0,AVERAGE(Raw_Data_Assets!H161:H163),Raw_Data_Assets!H162)</f>
        <v>666.68497202348578</v>
      </c>
      <c r="I158" s="10">
        <f>IF(Raw_Data_Assets!I162=0,AVERAGE(Raw_Data_Assets!I161:I163),Raw_Data_Assets!I162)</f>
        <v>240.87543102464639</v>
      </c>
    </row>
    <row r="159" spans="1:9" x14ac:dyDescent="0.35">
      <c r="A159" s="7">
        <v>45819</v>
      </c>
      <c r="B159" s="10">
        <f>IF(Raw_Data_Assets!B163=0,AVERAGE(Raw_Data_Assets!B162:B164),Raw_Data_Assets!B163)</f>
        <v>95.630285025504705</v>
      </c>
      <c r="C159" s="10">
        <f>IF(Raw_Data_Assets!C163=0,AVERAGE(Raw_Data_Assets!C162:C164),Raw_Data_Assets!C163)</f>
        <v>504.44521084450759</v>
      </c>
      <c r="D159" s="10">
        <f>IF(Raw_Data_Assets!D163=0,AVERAGE(Raw_Data_Assets!D162:D164),Raw_Data_Assets!D163)</f>
        <v>552.06458541981351</v>
      </c>
      <c r="E159" s="10">
        <f>IF(Raw_Data_Assets!E163=0,AVERAGE(Raw_Data_Assets!E162:E164),Raw_Data_Assets!E163)</f>
        <v>377.24437347743674</v>
      </c>
      <c r="F159" s="10">
        <f>IF(Raw_Data_Assets!F163=0,AVERAGE(Raw_Data_Assets!F162:F164),Raw_Data_Assets!F163)</f>
        <v>407.29462390952267</v>
      </c>
      <c r="G159" s="10">
        <f>IF(Raw_Data_Assets!G163=0,AVERAGE(Raw_Data_Assets!G162:G164),Raw_Data_Assets!G163)</f>
        <v>462.13831193364291</v>
      </c>
      <c r="H159" s="10">
        <f>IF(Raw_Data_Assets!H163=0,AVERAGE(Raw_Data_Assets!H162:H164),Raw_Data_Assets!H163)</f>
        <v>660.1597107077996</v>
      </c>
      <c r="I159" s="10">
        <f>IF(Raw_Data_Assets!I163=0,AVERAGE(Raw_Data_Assets!I162:I164),Raw_Data_Assets!I163)</f>
        <v>240.84590016488241</v>
      </c>
    </row>
    <row r="160" spans="1:9" x14ac:dyDescent="0.35">
      <c r="A160" s="6">
        <v>45820</v>
      </c>
      <c r="B160" s="10">
        <f>IF(Raw_Data_Assets!B164=0,AVERAGE(Raw_Data_Assets!B163:B165),Raw_Data_Assets!B164)</f>
        <v>96.086858642881722</v>
      </c>
      <c r="C160" s="10">
        <f>IF(Raw_Data_Assets!C164=0,AVERAGE(Raw_Data_Assets!C163:C165),Raw_Data_Assets!C164)</f>
        <v>501.1697018097218</v>
      </c>
      <c r="D160" s="10">
        <f>IF(Raw_Data_Assets!D164=0,AVERAGE(Raw_Data_Assets!D163:D165),Raw_Data_Assets!D164)</f>
        <v>547.00423454597944</v>
      </c>
      <c r="E160" s="10">
        <f>IF(Raw_Data_Assets!E164=0,AVERAGE(Raw_Data_Assets!E163:E165),Raw_Data_Assets!E164)</f>
        <v>568.04421266529346</v>
      </c>
      <c r="F160" s="10">
        <f>IF(Raw_Data_Assets!F164=0,AVERAGE(Raw_Data_Assets!F163:F165),Raw_Data_Assets!F164)</f>
        <v>608.84868327878644</v>
      </c>
      <c r="G160" s="10">
        <f>IF(Raw_Data_Assets!G164=0,AVERAGE(Raw_Data_Assets!G163:G165),Raw_Data_Assets!G164)</f>
        <v>460.18548865420678</v>
      </c>
      <c r="H160" s="10">
        <f>IF(Raw_Data_Assets!H164=0,AVERAGE(Raw_Data_Assets!H163:H165),Raw_Data_Assets!H164)</f>
        <v>659.68333762364955</v>
      </c>
      <c r="I160" s="10">
        <f>IF(Raw_Data_Assets!I164=0,AVERAGE(Raw_Data_Assets!I163:I165),Raw_Data_Assets!I164)</f>
        <v>240.81836684318131</v>
      </c>
    </row>
    <row r="161" spans="1:9" x14ac:dyDescent="0.35">
      <c r="A161" s="7">
        <v>45821</v>
      </c>
      <c r="B161" s="10">
        <f>IF(Raw_Data_Assets!B165=0,AVERAGE(Raw_Data_Assets!B164:B166),Raw_Data_Assets!B165)</f>
        <v>97.477970005215255</v>
      </c>
      <c r="C161" s="10">
        <f>IF(Raw_Data_Assets!C165=0,AVERAGE(Raw_Data_Assets!C164:C166),Raw_Data_Assets!C165)</f>
        <v>504.11510208008178</v>
      </c>
      <c r="D161" s="10">
        <f>IF(Raw_Data_Assets!D165=0,AVERAGE(Raw_Data_Assets!D164:D166),Raw_Data_Assets!D165)</f>
        <v>553.99146289616328</v>
      </c>
      <c r="E161" s="10">
        <f>IF(Raw_Data_Assets!E165=0,AVERAGE(Raw_Data_Assets!E164:E166),Raw_Data_Assets!E165)</f>
        <v>577.47370668891256</v>
      </c>
      <c r="F161" s="10">
        <f>IF(Raw_Data_Assets!F165=0,AVERAGE(Raw_Data_Assets!F164:F166),Raw_Data_Assets!F165)</f>
        <v>611.07399773324096</v>
      </c>
      <c r="G161" s="10">
        <f>IF(Raw_Data_Assets!G165=0,AVERAGE(Raw_Data_Assets!G164:G166),Raw_Data_Assets!G165)</f>
        <v>462.12579849609961</v>
      </c>
      <c r="H161" s="10">
        <f>IF(Raw_Data_Assets!H165=0,AVERAGE(Raw_Data_Assets!H164:H166),Raw_Data_Assets!H165)</f>
        <v>663.31247205384261</v>
      </c>
      <c r="I161" s="10">
        <f>IF(Raw_Data_Assets!I165=0,AVERAGE(Raw_Data_Assets!I164:I166),Raw_Data_Assets!I165)</f>
        <v>240.84559861850599</v>
      </c>
    </row>
    <row r="162" spans="1:9" x14ac:dyDescent="0.35">
      <c r="A162" s="6">
        <v>45822</v>
      </c>
      <c r="B162" s="10">
        <f>IF(Raw_Data_Assets!B166=0,AVERAGE(Raw_Data_Assets!B165:B167),Raw_Data_Assets!B166)</f>
        <v>97.909139676492032</v>
      </c>
      <c r="C162" s="10">
        <f>IF(Raw_Data_Assets!C166=0,AVERAGE(Raw_Data_Assets!C165:C167),Raw_Data_Assets!C166)</f>
        <v>503.62934601116592</v>
      </c>
      <c r="D162" s="10">
        <f>IF(Raw_Data_Assets!D166=0,AVERAGE(Raw_Data_Assets!D165:D167),Raw_Data_Assets!D166)</f>
        <v>552.21467242194024</v>
      </c>
      <c r="E162" s="10">
        <f>IF(Raw_Data_Assets!E166=0,AVERAGE(Raw_Data_Assets!E165:E167),Raw_Data_Assets!E166)</f>
        <v>573.50319939404631</v>
      </c>
      <c r="F162" s="10">
        <f>IF(Raw_Data_Assets!F166=0,AVERAGE(Raw_Data_Assets!F165:F167),Raw_Data_Assets!F166)</f>
        <v>622.02117242102963</v>
      </c>
      <c r="G162" s="10">
        <f>IF(Raw_Data_Assets!G166=0,AVERAGE(Raw_Data_Assets!G165:G167),Raw_Data_Assets!G166)</f>
        <v>460.56119139651292</v>
      </c>
      <c r="H162" s="10">
        <f>IF(Raw_Data_Assets!H166=0,AVERAGE(Raw_Data_Assets!H165:H167),Raw_Data_Assets!H166)</f>
        <v>664.34327217048167</v>
      </c>
      <c r="I162" s="10">
        <f>IF(Raw_Data_Assets!I166=0,AVERAGE(Raw_Data_Assets!I165:I167),Raw_Data_Assets!I166)</f>
        <v>240.8439243208569</v>
      </c>
    </row>
    <row r="163" spans="1:9" x14ac:dyDescent="0.35">
      <c r="A163" s="7">
        <v>45823</v>
      </c>
      <c r="B163" s="10">
        <f>IF(Raw_Data_Assets!B167=0,AVERAGE(Raw_Data_Assets!B166:B168),Raw_Data_Assets!B167)</f>
        <v>97.344532401543404</v>
      </c>
      <c r="C163" s="10">
        <f>IF(Raw_Data_Assets!C167=0,AVERAGE(Raw_Data_Assets!C166:C168),Raw_Data_Assets!C167)</f>
        <v>514.13326361538964</v>
      </c>
      <c r="D163" s="10">
        <f>IF(Raw_Data_Assets!D167=0,AVERAGE(Raw_Data_Assets!D166:D168),Raw_Data_Assets!D167)</f>
        <v>551.19505263861208</v>
      </c>
      <c r="E163" s="10">
        <f>IF(Raw_Data_Assets!E167=0,AVERAGE(Raw_Data_Assets!E166:E168),Raw_Data_Assets!E167)</f>
        <v>577.0577628130111</v>
      </c>
      <c r="F163" s="10">
        <f>IF(Raw_Data_Assets!F167=0,AVERAGE(Raw_Data_Assets!F166:F168),Raw_Data_Assets!F167)</f>
        <v>418.65022057650822</v>
      </c>
      <c r="G163" s="10">
        <f>IF(Raw_Data_Assets!G167=0,AVERAGE(Raw_Data_Assets!G166:G168),Raw_Data_Assets!G167)</f>
        <v>461.76190298815033</v>
      </c>
      <c r="H163" s="10">
        <f>IF(Raw_Data_Assets!H167=0,AVERAGE(Raw_Data_Assets!H166:H168),Raw_Data_Assets!H167)</f>
        <v>667.62660661147572</v>
      </c>
      <c r="I163" s="10">
        <f>IF(Raw_Data_Assets!I167=0,AVERAGE(Raw_Data_Assets!I166:I168),Raw_Data_Assets!I167)</f>
        <v>240.85569802009701</v>
      </c>
    </row>
    <row r="164" spans="1:9" x14ac:dyDescent="0.35">
      <c r="A164" s="6">
        <v>45824</v>
      </c>
      <c r="B164" s="10">
        <f>IF(Raw_Data_Assets!B168=0,AVERAGE(Raw_Data_Assets!B167:B169),Raw_Data_Assets!B168)</f>
        <v>97.55742546008851</v>
      </c>
      <c r="C164" s="10">
        <f>IF(Raw_Data_Assets!C168=0,AVERAGE(Raw_Data_Assets!C167:C169),Raw_Data_Assets!C168)</f>
        <v>509.8800500780527</v>
      </c>
      <c r="D164" s="10">
        <f>IF(Raw_Data_Assets!D168=0,AVERAGE(Raw_Data_Assets!D167:D169),Raw_Data_Assets!D168)</f>
        <v>552.06818829286374</v>
      </c>
      <c r="E164" s="10">
        <f>IF(Raw_Data_Assets!E168=0,AVERAGE(Raw_Data_Assets!E167:E169),Raw_Data_Assets!E168)</f>
        <v>579.42736802908041</v>
      </c>
      <c r="F164" s="10">
        <f>IF(Raw_Data_Assets!F168=0,AVERAGE(Raw_Data_Assets!F167:F169),Raw_Data_Assets!F168)</f>
        <v>633.92948930849491</v>
      </c>
      <c r="G164" s="10">
        <f>IF(Raw_Data_Assets!G168=0,AVERAGE(Raw_Data_Assets!G167:G169),Raw_Data_Assets!G168)</f>
        <v>470.90334463316901</v>
      </c>
      <c r="H164" s="10">
        <f>IF(Raw_Data_Assets!H168=0,AVERAGE(Raw_Data_Assets!H167:H169),Raw_Data_Assets!H168)</f>
        <v>663.26213900674907</v>
      </c>
      <c r="I164" s="10">
        <f>IF(Raw_Data_Assets!I168=0,AVERAGE(Raw_Data_Assets!I167:I169),Raw_Data_Assets!I168)</f>
        <v>240.8718503842957</v>
      </c>
    </row>
    <row r="165" spans="1:9" x14ac:dyDescent="0.35">
      <c r="A165" s="7">
        <v>45825</v>
      </c>
      <c r="B165" s="10">
        <f>IF(Raw_Data_Assets!B169=0,AVERAGE(Raw_Data_Assets!B168:B170),Raw_Data_Assets!B169)</f>
        <v>96.410054468989628</v>
      </c>
      <c r="C165" s="10">
        <f>IF(Raw_Data_Assets!C169=0,AVERAGE(Raw_Data_Assets!C168:C170),Raw_Data_Assets!C169)</f>
        <v>507.73342635847843</v>
      </c>
      <c r="D165" s="10">
        <f>IF(Raw_Data_Assets!D169=0,AVERAGE(Raw_Data_Assets!D168:D170),Raw_Data_Assets!D169)</f>
        <v>560.48051229817008</v>
      </c>
      <c r="E165" s="10">
        <f>IF(Raw_Data_Assets!E169=0,AVERAGE(Raw_Data_Assets!E168:E170),Raw_Data_Assets!E169)</f>
        <v>581.58120270808217</v>
      </c>
      <c r="F165" s="10">
        <f>IF(Raw_Data_Assets!F169=0,AVERAGE(Raw_Data_Assets!F168:F170),Raw_Data_Assets!F169)</f>
        <v>645.22966428470738</v>
      </c>
      <c r="G165" s="10">
        <f>IF(Raw_Data_Assets!G169=0,AVERAGE(Raw_Data_Assets!G168:G170),Raw_Data_Assets!G169)</f>
        <v>476.06629630197421</v>
      </c>
      <c r="H165" s="10">
        <f>IF(Raw_Data_Assets!H169=0,AVERAGE(Raw_Data_Assets!H168:H170),Raw_Data_Assets!H169)</f>
        <v>668.9988535021572</v>
      </c>
      <c r="I165" s="10">
        <f>IF(Raw_Data_Assets!I169=0,AVERAGE(Raw_Data_Assets!I168:I170),Raw_Data_Assets!I169)</f>
        <v>240.83527516333169</v>
      </c>
    </row>
    <row r="166" spans="1:9" x14ac:dyDescent="0.35">
      <c r="A166" s="6">
        <v>45826</v>
      </c>
      <c r="B166" s="10">
        <f>IF(Raw_Data_Assets!B170=0,AVERAGE(Raw_Data_Assets!B169:B171),Raw_Data_Assets!B170)</f>
        <v>96.273299858796619</v>
      </c>
      <c r="C166" s="10">
        <f>IF(Raw_Data_Assets!C170=0,AVERAGE(Raw_Data_Assets!C169:C171),Raw_Data_Assets!C170)</f>
        <v>505.63919933203459</v>
      </c>
      <c r="D166" s="10">
        <f>IF(Raw_Data_Assets!D170=0,AVERAGE(Raw_Data_Assets!D169:D171),Raw_Data_Assets!D170)</f>
        <v>368.86220614674386</v>
      </c>
      <c r="E166" s="10">
        <f>IF(Raw_Data_Assets!E170=0,AVERAGE(Raw_Data_Assets!E169:E171),Raw_Data_Assets!E170)</f>
        <v>580.66808107840745</v>
      </c>
      <c r="F166" s="10">
        <f>IF(Raw_Data_Assets!F170=0,AVERAGE(Raw_Data_Assets!F169:F171),Raw_Data_Assets!F170)</f>
        <v>641.50215976251923</v>
      </c>
      <c r="G166" s="10">
        <f>IF(Raw_Data_Assets!G170=0,AVERAGE(Raw_Data_Assets!G169:G171),Raw_Data_Assets!G170)</f>
        <v>478.83495440397058</v>
      </c>
      <c r="H166" s="10">
        <f>IF(Raw_Data_Assets!H170=0,AVERAGE(Raw_Data_Assets!H169:H171),Raw_Data_Assets!H170)</f>
        <v>678.50748256150564</v>
      </c>
      <c r="I166" s="10">
        <f>IF(Raw_Data_Assets!I170=0,AVERAGE(Raw_Data_Assets!I169:I171),Raw_Data_Assets!I170)</f>
        <v>240.88014262535449</v>
      </c>
    </row>
    <row r="167" spans="1:9" x14ac:dyDescent="0.35">
      <c r="A167" s="7">
        <v>45827</v>
      </c>
      <c r="B167" s="10">
        <f>IF(Raw_Data_Assets!B171=0,AVERAGE(Raw_Data_Assets!B170:B172),Raw_Data_Assets!B171)</f>
        <v>96.99397002154501</v>
      </c>
      <c r="C167" s="10">
        <f>IF(Raw_Data_Assets!C171=0,AVERAGE(Raw_Data_Assets!C170:C172),Raw_Data_Assets!C171)</f>
        <v>511.30867476915012</v>
      </c>
      <c r="D167" s="10">
        <f>IF(Raw_Data_Assets!D171=0,AVERAGE(Raw_Data_Assets!D170:D172),Raw_Data_Assets!D171)</f>
        <v>546.10610614206144</v>
      </c>
      <c r="E167" s="10">
        <f>IF(Raw_Data_Assets!E171=0,AVERAGE(Raw_Data_Assets!E170:E172),Raw_Data_Assets!E171)</f>
        <v>578.41922376031903</v>
      </c>
      <c r="F167" s="10">
        <f>IF(Raw_Data_Assets!F171=0,AVERAGE(Raw_Data_Assets!F170:F172),Raw_Data_Assets!F171)</f>
        <v>639.68021451065863</v>
      </c>
      <c r="G167" s="10">
        <f>IF(Raw_Data_Assets!G171=0,AVERAGE(Raw_Data_Assets!G170:G172),Raw_Data_Assets!G171)</f>
        <v>315.69236814706534</v>
      </c>
      <c r="H167" s="10">
        <f>IF(Raw_Data_Assets!H171=0,AVERAGE(Raw_Data_Assets!H170:H172),Raw_Data_Assets!H171)</f>
        <v>672.05316652601402</v>
      </c>
      <c r="I167" s="10">
        <f>IF(Raw_Data_Assets!I171=0,AVERAGE(Raw_Data_Assets!I170:I172),Raw_Data_Assets!I171)</f>
        <v>240.93062348618139</v>
      </c>
    </row>
    <row r="168" spans="1:9" x14ac:dyDescent="0.35">
      <c r="A168" s="6">
        <v>45828</v>
      </c>
      <c r="B168" s="10">
        <f>IF(Raw_Data_Assets!B172=0,AVERAGE(Raw_Data_Assets!B171:B173),Raw_Data_Assets!B172)</f>
        <v>96.959157270621972</v>
      </c>
      <c r="C168" s="10">
        <f>IF(Raw_Data_Assets!C172=0,AVERAGE(Raw_Data_Assets!C171:C173),Raw_Data_Assets!C172)</f>
        <v>514.8003326467782</v>
      </c>
      <c r="D168" s="10">
        <f>IF(Raw_Data_Assets!D172=0,AVERAGE(Raw_Data_Assets!D171:D173),Raw_Data_Assets!D172)</f>
        <v>543.35379332898844</v>
      </c>
      <c r="E168" s="10">
        <f>IF(Raw_Data_Assets!E172=0,AVERAGE(Raw_Data_Assets!E171:E173),Raw_Data_Assets!E172)</f>
        <v>578.82747035182842</v>
      </c>
      <c r="F168" s="10">
        <f>IF(Raw_Data_Assets!F172=0,AVERAGE(Raw_Data_Assets!F171:F173),Raw_Data_Assets!F172)</f>
        <v>635.13951452195533</v>
      </c>
      <c r="G168" s="10">
        <f>IF(Raw_Data_Assets!G172=0,AVERAGE(Raw_Data_Assets!G171:G173),Raw_Data_Assets!G172)</f>
        <v>468.24215003722537</v>
      </c>
      <c r="H168" s="10">
        <f>IF(Raw_Data_Assets!H172=0,AVERAGE(Raw_Data_Assets!H171:H173),Raw_Data_Assets!H172)</f>
        <v>673.6995593132641</v>
      </c>
      <c r="I168" s="10">
        <f>IF(Raw_Data_Assets!I172=0,AVERAGE(Raw_Data_Assets!I171:I173),Raw_Data_Assets!I172)</f>
        <v>240.96512567227239</v>
      </c>
    </row>
    <row r="169" spans="1:9" x14ac:dyDescent="0.35">
      <c r="A169" s="7">
        <v>45829</v>
      </c>
      <c r="B169" s="10">
        <f>IF(Raw_Data_Assets!B173=0,AVERAGE(Raw_Data_Assets!B172:B174),Raw_Data_Assets!B173)</f>
        <v>97.820535175665853</v>
      </c>
      <c r="C169" s="10">
        <f>IF(Raw_Data_Assets!C173=0,AVERAGE(Raw_Data_Assets!C172:C174),Raw_Data_Assets!C173)</f>
        <v>510.59423440525308</v>
      </c>
      <c r="D169" s="10">
        <f>IF(Raw_Data_Assets!D173=0,AVERAGE(Raw_Data_Assets!D172:D174),Raw_Data_Assets!D173)</f>
        <v>549.37957493424358</v>
      </c>
      <c r="E169" s="10">
        <f>IF(Raw_Data_Assets!E173=0,AVERAGE(Raw_Data_Assets!E172:E174),Raw_Data_Assets!E173)</f>
        <v>577.58970361076558</v>
      </c>
      <c r="F169" s="10">
        <f>IF(Raw_Data_Assets!F173=0,AVERAGE(Raw_Data_Assets!F172:F174),Raw_Data_Assets!F173)</f>
        <v>629.64725226354074</v>
      </c>
      <c r="G169" s="10">
        <f>IF(Raw_Data_Assets!G173=0,AVERAGE(Raw_Data_Assets!G172:G174),Raw_Data_Assets!G173)</f>
        <v>475.41770499903521</v>
      </c>
      <c r="H169" s="10">
        <f>IF(Raw_Data_Assets!H173=0,AVERAGE(Raw_Data_Assets!H172:H174),Raw_Data_Assets!H173)</f>
        <v>679.60783772802517</v>
      </c>
      <c r="I169" s="10">
        <f>IF(Raw_Data_Assets!I173=0,AVERAGE(Raw_Data_Assets!I172:I174),Raw_Data_Assets!I173)</f>
        <v>240.97191042651451</v>
      </c>
    </row>
    <row r="170" spans="1:9" x14ac:dyDescent="0.35">
      <c r="A170" s="6">
        <v>45830</v>
      </c>
      <c r="B170" s="10">
        <f>IF(Raw_Data_Assets!B174=0,AVERAGE(Raw_Data_Assets!B173:B175),Raw_Data_Assets!B174)</f>
        <v>98.479564435581494</v>
      </c>
      <c r="C170" s="10">
        <f>IF(Raw_Data_Assets!C174=0,AVERAGE(Raw_Data_Assets!C173:C175),Raw_Data_Assets!C174)</f>
        <v>520.99563216319734</v>
      </c>
      <c r="D170" s="10">
        <f>IF(Raw_Data_Assets!D174=0,AVERAGE(Raw_Data_Assets!D173:D175),Raw_Data_Assets!D174)</f>
        <v>543.35797764797178</v>
      </c>
      <c r="E170" s="10">
        <f>IF(Raw_Data_Assets!E174=0,AVERAGE(Raw_Data_Assets!E173:E175),Raw_Data_Assets!E174)</f>
        <v>587.09539179182366</v>
      </c>
      <c r="F170" s="10">
        <f>IF(Raw_Data_Assets!F174=0,AVERAGE(Raw_Data_Assets!F173:F175),Raw_Data_Assets!F174)</f>
        <v>637.23463089346626</v>
      </c>
      <c r="G170" s="10">
        <f>IF(Raw_Data_Assets!G174=0,AVERAGE(Raw_Data_Assets!G173:G175),Raw_Data_Assets!G174)</f>
        <v>476.75179217110087</v>
      </c>
      <c r="H170" s="10">
        <f>IF(Raw_Data_Assets!H174=0,AVERAGE(Raw_Data_Assets!H173:H175),Raw_Data_Assets!H174)</f>
        <v>680.58719258242274</v>
      </c>
      <c r="I170" s="10">
        <f>IF(Raw_Data_Assets!I174=0,AVERAGE(Raw_Data_Assets!I173:I175),Raw_Data_Assets!I174)</f>
        <v>241.0034259225788</v>
      </c>
    </row>
    <row r="171" spans="1:9" x14ac:dyDescent="0.35">
      <c r="A171" s="7">
        <v>45831</v>
      </c>
      <c r="B171" s="10">
        <f>IF(Raw_Data_Assets!B175=0,AVERAGE(Raw_Data_Assets!B174:B176),Raw_Data_Assets!B175)</f>
        <v>97.692434944358084</v>
      </c>
      <c r="C171" s="10">
        <f>IF(Raw_Data_Assets!C175=0,AVERAGE(Raw_Data_Assets!C174:C176),Raw_Data_Assets!C175)</f>
        <v>515.83853423134201</v>
      </c>
      <c r="D171" s="10">
        <f>IF(Raw_Data_Assets!D175=0,AVERAGE(Raw_Data_Assets!D174:D176),Raw_Data_Assets!D175)</f>
        <v>544.36878718637115</v>
      </c>
      <c r="E171" s="10">
        <f>IF(Raw_Data_Assets!E175=0,AVERAGE(Raw_Data_Assets!E174:E176),Raw_Data_Assets!E175)</f>
        <v>583.56792719801626</v>
      </c>
      <c r="F171" s="10">
        <f>IF(Raw_Data_Assets!F175=0,AVERAGE(Raw_Data_Assets!F174:F176),Raw_Data_Assets!F175)</f>
        <v>641.08762318299432</v>
      </c>
      <c r="G171" s="10">
        <f>IF(Raw_Data_Assets!G175=0,AVERAGE(Raw_Data_Assets!G174:G176),Raw_Data_Assets!G175)</f>
        <v>318.77887164737007</v>
      </c>
      <c r="H171" s="10">
        <f>IF(Raw_Data_Assets!H175=0,AVERAGE(Raw_Data_Assets!H174:H176),Raw_Data_Assets!H175)</f>
        <v>668.26621958603664</v>
      </c>
      <c r="I171" s="10">
        <f>IF(Raw_Data_Assets!I175=0,AVERAGE(Raw_Data_Assets!I174:I176),Raw_Data_Assets!I175)</f>
        <v>240.97826739534881</v>
      </c>
    </row>
    <row r="172" spans="1:9" x14ac:dyDescent="0.35">
      <c r="A172" s="6">
        <v>45832</v>
      </c>
      <c r="B172" s="10">
        <f>IF(Raw_Data_Assets!B176=0,AVERAGE(Raw_Data_Assets!B175:B177),Raw_Data_Assets!B176)</f>
        <v>97.040539459672146</v>
      </c>
      <c r="C172" s="10">
        <f>IF(Raw_Data_Assets!C176=0,AVERAGE(Raw_Data_Assets!C175:C177),Raw_Data_Assets!C176)</f>
        <v>518.41795789137609</v>
      </c>
      <c r="D172" s="10">
        <f>IF(Raw_Data_Assets!D176=0,AVERAGE(Raw_Data_Assets!D175:D177),Raw_Data_Assets!D176)</f>
        <v>550.68090594588762</v>
      </c>
      <c r="E172" s="10">
        <f>IF(Raw_Data_Assets!E176=0,AVERAGE(Raw_Data_Assets!E175:E177),Raw_Data_Assets!E176)</f>
        <v>585.17835838442522</v>
      </c>
      <c r="F172" s="10">
        <f>IF(Raw_Data_Assets!F176=0,AVERAGE(Raw_Data_Assets!F175:F177),Raw_Data_Assets!F176)</f>
        <v>649.07566229862789</v>
      </c>
      <c r="G172" s="10">
        <f>IF(Raw_Data_Assets!G176=0,AVERAGE(Raw_Data_Assets!G175:G177),Raw_Data_Assets!G176)</f>
        <v>479.58482277100921</v>
      </c>
      <c r="H172" s="10">
        <f>IF(Raw_Data_Assets!H176=0,AVERAGE(Raw_Data_Assets!H175:H177),Raw_Data_Assets!H176)</f>
        <v>675.83673472415478</v>
      </c>
      <c r="I172" s="10">
        <f>IF(Raw_Data_Assets!I176=0,AVERAGE(Raw_Data_Assets!I175:I177),Raw_Data_Assets!I176)</f>
        <v>240.98865884974001</v>
      </c>
    </row>
    <row r="173" spans="1:9" x14ac:dyDescent="0.35">
      <c r="A173" s="7">
        <v>45833</v>
      </c>
      <c r="B173" s="10">
        <f>IF(Raw_Data_Assets!B177=0,AVERAGE(Raw_Data_Assets!B176:B178),Raw_Data_Assets!B177)</f>
        <v>95.501711795586829</v>
      </c>
      <c r="C173" s="10">
        <f>IF(Raw_Data_Assets!C177=0,AVERAGE(Raw_Data_Assets!C176:C178),Raw_Data_Assets!C177)</f>
        <v>516.37153764279435</v>
      </c>
      <c r="D173" s="10">
        <f>IF(Raw_Data_Assets!D177=0,AVERAGE(Raw_Data_Assets!D176:D178),Raw_Data_Assets!D177)</f>
        <v>367.61126928000277</v>
      </c>
      <c r="E173" s="10">
        <f>IF(Raw_Data_Assets!E177=0,AVERAGE(Raw_Data_Assets!E176:E178),Raw_Data_Assets!E177)</f>
        <v>589.51037414541315</v>
      </c>
      <c r="F173" s="10">
        <f>IF(Raw_Data_Assets!F177=0,AVERAGE(Raw_Data_Assets!F176:F178),Raw_Data_Assets!F177)</f>
        <v>654.19966153353107</v>
      </c>
      <c r="G173" s="10">
        <f>IF(Raw_Data_Assets!G177=0,AVERAGE(Raw_Data_Assets!G176:G178),Raw_Data_Assets!G177)</f>
        <v>479.94794856006632</v>
      </c>
      <c r="H173" s="10">
        <f>IF(Raw_Data_Assets!H177=0,AVERAGE(Raw_Data_Assets!H176:H178),Raw_Data_Assets!H177)</f>
        <v>674.62466438256502</v>
      </c>
      <c r="I173" s="10">
        <f>IF(Raw_Data_Assets!I177=0,AVERAGE(Raw_Data_Assets!I176:I178),Raw_Data_Assets!I177)</f>
        <v>240.9523585152242</v>
      </c>
    </row>
    <row r="174" spans="1:9" x14ac:dyDescent="0.35">
      <c r="A174" s="6">
        <v>45834</v>
      </c>
      <c r="B174" s="10">
        <f>IF(Raw_Data_Assets!B178=0,AVERAGE(Raw_Data_Assets!B177:B179),Raw_Data_Assets!B178)</f>
        <v>95.383420623147757</v>
      </c>
      <c r="C174" s="10">
        <f>IF(Raw_Data_Assets!C178=0,AVERAGE(Raw_Data_Assets!C177:C179),Raw_Data_Assets!C178)</f>
        <v>514.16209365867053</v>
      </c>
      <c r="D174" s="10">
        <f>IF(Raw_Data_Assets!D178=0,AVERAGE(Raw_Data_Assets!D177:D179),Raw_Data_Assets!D178)</f>
        <v>552.15290189412087</v>
      </c>
      <c r="E174" s="10">
        <f>IF(Raw_Data_Assets!E178=0,AVERAGE(Raw_Data_Assets!E177:E179),Raw_Data_Assets!E178)</f>
        <v>589.86446658071725</v>
      </c>
      <c r="F174" s="10">
        <f>IF(Raw_Data_Assets!F178=0,AVERAGE(Raw_Data_Assets!F177:F179),Raw_Data_Assets!F178)</f>
        <v>648.20799710694837</v>
      </c>
      <c r="G174" s="10">
        <f>IF(Raw_Data_Assets!G178=0,AVERAGE(Raw_Data_Assets!G177:G179),Raw_Data_Assets!G178)</f>
        <v>476.02550281961612</v>
      </c>
      <c r="H174" s="10">
        <f>IF(Raw_Data_Assets!H178=0,AVERAGE(Raw_Data_Assets!H177:H179),Raw_Data_Assets!H178)</f>
        <v>674.33784199794445</v>
      </c>
      <c r="I174" s="10">
        <f>IF(Raw_Data_Assets!I178=0,AVERAGE(Raw_Data_Assets!I177:I179),Raw_Data_Assets!I178)</f>
        <v>240.95350727178149</v>
      </c>
    </row>
    <row r="175" spans="1:9" x14ac:dyDescent="0.35">
      <c r="A175" s="7">
        <v>45835</v>
      </c>
      <c r="B175" s="10">
        <f>IF(Raw_Data_Assets!B179=0,AVERAGE(Raw_Data_Assets!B178:B180),Raw_Data_Assets!B179)</f>
        <v>94.780812558903833</v>
      </c>
      <c r="C175" s="10">
        <f>IF(Raw_Data_Assets!C179=0,AVERAGE(Raw_Data_Assets!C178:C180),Raw_Data_Assets!C179)</f>
        <v>512.39282579400572</v>
      </c>
      <c r="D175" s="10">
        <f>IF(Raw_Data_Assets!D179=0,AVERAGE(Raw_Data_Assets!D178:D180),Raw_Data_Assets!D179)</f>
        <v>548.62137905140958</v>
      </c>
      <c r="E175" s="10">
        <f>IF(Raw_Data_Assets!E179=0,AVERAGE(Raw_Data_Assets!E178:E180),Raw_Data_Assets!E179)</f>
        <v>589.19892813939077</v>
      </c>
      <c r="F175" s="10">
        <f>IF(Raw_Data_Assets!F179=0,AVERAGE(Raw_Data_Assets!F178:F180),Raw_Data_Assets!F179)</f>
        <v>644.9337125737278</v>
      </c>
      <c r="G175" s="10">
        <f>IF(Raw_Data_Assets!G179=0,AVERAGE(Raw_Data_Assets!G178:G180),Raw_Data_Assets!G179)</f>
        <v>472.90120597165088</v>
      </c>
      <c r="H175" s="10">
        <f>IF(Raw_Data_Assets!H179=0,AVERAGE(Raw_Data_Assets!H178:H180),Raw_Data_Assets!H179)</f>
        <v>665.39201203236007</v>
      </c>
      <c r="I175" s="10">
        <f>IF(Raw_Data_Assets!I179=0,AVERAGE(Raw_Data_Assets!I178:I180),Raw_Data_Assets!I179)</f>
        <v>240.93664215437221</v>
      </c>
    </row>
    <row r="176" spans="1:9" x14ac:dyDescent="0.35">
      <c r="A176" s="6">
        <v>45836</v>
      </c>
      <c r="B176" s="10">
        <f>IF(Raw_Data_Assets!B180=0,AVERAGE(Raw_Data_Assets!B179:B181),Raw_Data_Assets!B180)</f>
        <v>94.08479106392322</v>
      </c>
      <c r="C176" s="10">
        <f>IF(Raw_Data_Assets!C180=0,AVERAGE(Raw_Data_Assets!C179:C181),Raw_Data_Assets!C180)</f>
        <v>511.80322702719099</v>
      </c>
      <c r="D176" s="10">
        <f>IF(Raw_Data_Assets!D180=0,AVERAGE(Raw_Data_Assets!D179:D181),Raw_Data_Assets!D180)</f>
        <v>551.96298106587233</v>
      </c>
      <c r="E176" s="10">
        <f>IF(Raw_Data_Assets!E180=0,AVERAGE(Raw_Data_Assets!E179:E181),Raw_Data_Assets!E180)</f>
        <v>594.41604491368946</v>
      </c>
      <c r="F176" s="10">
        <f>IF(Raw_Data_Assets!F180=0,AVERAGE(Raw_Data_Assets!F179:F181),Raw_Data_Assets!F180)</f>
        <v>655.0680055778995</v>
      </c>
      <c r="G176" s="10">
        <f>IF(Raw_Data_Assets!G180=0,AVERAGE(Raw_Data_Assets!G179:G181),Raw_Data_Assets!G180)</f>
        <v>470.57521365263818</v>
      </c>
      <c r="H176" s="10">
        <f>IF(Raw_Data_Assets!H180=0,AVERAGE(Raw_Data_Assets!H179:H181),Raw_Data_Assets!H180)</f>
        <v>663.66922129180682</v>
      </c>
      <c r="I176" s="10">
        <f>IF(Raw_Data_Assets!I180=0,AVERAGE(Raw_Data_Assets!I179:I181),Raw_Data_Assets!I180)</f>
        <v>240.93252619211879</v>
      </c>
    </row>
    <row r="177" spans="1:9" x14ac:dyDescent="0.35">
      <c r="A177" s="7">
        <v>45837</v>
      </c>
      <c r="B177" s="10">
        <f>IF(Raw_Data_Assets!B181=0,AVERAGE(Raw_Data_Assets!B180:B182),Raw_Data_Assets!B181)</f>
        <v>92.785897237867488</v>
      </c>
      <c r="C177" s="10">
        <f>IF(Raw_Data_Assets!C181=0,AVERAGE(Raw_Data_Assets!C180:C182),Raw_Data_Assets!C181)</f>
        <v>512.79615758345119</v>
      </c>
      <c r="D177" s="10">
        <f>IF(Raw_Data_Assets!D181=0,AVERAGE(Raw_Data_Assets!D180:D182),Raw_Data_Assets!D181)</f>
        <v>544.65156661465096</v>
      </c>
      <c r="E177" s="10">
        <f>IF(Raw_Data_Assets!E181=0,AVERAGE(Raw_Data_Assets!E180:E182),Raw_Data_Assets!E181)</f>
        <v>606.05485438102244</v>
      </c>
      <c r="F177" s="10">
        <f>IF(Raw_Data_Assets!F181=0,AVERAGE(Raw_Data_Assets!F180:F182),Raw_Data_Assets!F181)</f>
        <v>662.1753844297491</v>
      </c>
      <c r="G177" s="10">
        <f>IF(Raw_Data_Assets!G181=0,AVERAGE(Raw_Data_Assets!G180:G182),Raw_Data_Assets!G181)</f>
        <v>470.97906905051059</v>
      </c>
      <c r="H177" s="10">
        <f>IF(Raw_Data_Assets!H181=0,AVERAGE(Raw_Data_Assets!H180:H182),Raw_Data_Assets!H181)</f>
        <v>665.7509167766616</v>
      </c>
      <c r="I177" s="10">
        <f>IF(Raw_Data_Assets!I181=0,AVERAGE(Raw_Data_Assets!I180:I182),Raw_Data_Assets!I181)</f>
        <v>240.9465583205936</v>
      </c>
    </row>
    <row r="178" spans="1:9" x14ac:dyDescent="0.35">
      <c r="A178" s="6">
        <v>45838</v>
      </c>
      <c r="B178" s="10">
        <f>IF(Raw_Data_Assets!B182=0,AVERAGE(Raw_Data_Assets!B181:B183),Raw_Data_Assets!B182)</f>
        <v>93.904639800522091</v>
      </c>
      <c r="C178" s="10">
        <f>IF(Raw_Data_Assets!C182=0,AVERAGE(Raw_Data_Assets!C181:C183),Raw_Data_Assets!C182)</f>
        <v>516.27606109365195</v>
      </c>
      <c r="D178" s="10">
        <f>IF(Raw_Data_Assets!D182=0,AVERAGE(Raw_Data_Assets!D181:D183),Raw_Data_Assets!D182)</f>
        <v>546.74733766085126</v>
      </c>
      <c r="E178" s="10">
        <f>IF(Raw_Data_Assets!E182=0,AVERAGE(Raw_Data_Assets!E181:E183),Raw_Data_Assets!E182)</f>
        <v>613.21536621095061</v>
      </c>
      <c r="F178" s="10">
        <f>IF(Raw_Data_Assets!F182=0,AVERAGE(Raw_Data_Assets!F181:F183),Raw_Data_Assets!F182)</f>
        <v>658.78279737012963</v>
      </c>
      <c r="G178" s="10">
        <f>IF(Raw_Data_Assets!G182=0,AVERAGE(Raw_Data_Assets!G181:G183),Raw_Data_Assets!G182)</f>
        <v>471.13958752682652</v>
      </c>
      <c r="H178" s="10">
        <f>IF(Raw_Data_Assets!H182=0,AVERAGE(Raw_Data_Assets!H181:H183),Raw_Data_Assets!H182)</f>
        <v>662.30227571223861</v>
      </c>
      <c r="I178" s="10">
        <f>IF(Raw_Data_Assets!I182=0,AVERAGE(Raw_Data_Assets!I181:I183),Raw_Data_Assets!I182)</f>
        <v>240.9261646555882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
  <sheetViews>
    <sheetView workbookViewId="0">
      <selection activeCell="E9" sqref="E9"/>
    </sheetView>
  </sheetViews>
  <sheetFormatPr defaultRowHeight="14.5" x14ac:dyDescent="0.35"/>
  <cols>
    <col min="2" max="2" width="11.1796875" customWidth="1"/>
  </cols>
  <sheetData>
    <row r="1" spans="1:3" x14ac:dyDescent="0.35">
      <c r="A1" s="1" t="s">
        <v>17</v>
      </c>
      <c r="B1" s="1" t="s">
        <v>18</v>
      </c>
      <c r="C1" s="1" t="s">
        <v>19</v>
      </c>
    </row>
    <row r="2" spans="1:3" x14ac:dyDescent="0.35">
      <c r="A2" t="s">
        <v>1</v>
      </c>
      <c r="B2" t="s">
        <v>20</v>
      </c>
      <c r="C2" t="s">
        <v>23</v>
      </c>
    </row>
    <row r="3" spans="1:3" x14ac:dyDescent="0.35">
      <c r="A3" t="s">
        <v>2</v>
      </c>
      <c r="B3" t="s">
        <v>20</v>
      </c>
      <c r="C3" t="s">
        <v>23</v>
      </c>
    </row>
    <row r="4" spans="1:3" x14ac:dyDescent="0.35">
      <c r="A4" t="s">
        <v>3</v>
      </c>
      <c r="B4" t="s">
        <v>20</v>
      </c>
      <c r="C4" t="s">
        <v>23</v>
      </c>
    </row>
    <row r="5" spans="1:3" x14ac:dyDescent="0.35">
      <c r="A5" t="s">
        <v>4</v>
      </c>
      <c r="B5" t="s">
        <v>21</v>
      </c>
      <c r="C5" t="s">
        <v>24</v>
      </c>
    </row>
    <row r="6" spans="1:3" x14ac:dyDescent="0.35">
      <c r="A6" t="s">
        <v>5</v>
      </c>
      <c r="B6" t="s">
        <v>21</v>
      </c>
      <c r="C6" t="s">
        <v>24</v>
      </c>
    </row>
    <row r="7" spans="1:3" x14ac:dyDescent="0.35">
      <c r="A7" t="s">
        <v>6</v>
      </c>
      <c r="B7" t="s">
        <v>22</v>
      </c>
      <c r="C7" t="s">
        <v>25</v>
      </c>
    </row>
    <row r="8" spans="1:3" x14ac:dyDescent="0.35">
      <c r="A8" t="s">
        <v>7</v>
      </c>
      <c r="B8" t="s">
        <v>7</v>
      </c>
      <c r="C8" t="s">
        <v>25</v>
      </c>
    </row>
    <row r="9" spans="1:3" x14ac:dyDescent="0.35">
      <c r="A9" t="s">
        <v>8</v>
      </c>
      <c r="B9" t="s">
        <v>8</v>
      </c>
      <c r="C9" t="s">
        <v>26</v>
      </c>
    </row>
  </sheetData>
  <conditionalFormatting sqref="C2:C9">
    <cfRule type="cellIs" dxfId="2" priority="1" operator="equal">
      <formula>"Medium"</formula>
    </cfRule>
    <cfRule type="cellIs" dxfId="1" priority="2" operator="equal">
      <formula>"Low"</formula>
    </cfRule>
    <cfRule type="cellIs" dxfId="0" priority="3" operator="equal">
      <formula>"High"</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193"/>
  <sheetViews>
    <sheetView workbookViewId="0">
      <selection activeCell="B2" sqref="B2"/>
    </sheetView>
  </sheetViews>
  <sheetFormatPr defaultRowHeight="14.5" x14ac:dyDescent="0.35"/>
  <cols>
    <col min="12" max="12" width="11.6328125" customWidth="1"/>
    <col min="21" max="21" width="10.81640625" bestFit="1" customWidth="1"/>
    <col min="23" max="23" width="10.08984375" bestFit="1" customWidth="1"/>
    <col min="34" max="34" width="10.08984375" bestFit="1" customWidth="1"/>
    <col min="43" max="43" width="10.81640625" bestFit="1" customWidth="1"/>
    <col min="45" max="45" width="10.08984375" bestFit="1" customWidth="1"/>
    <col min="54" max="54" width="10.81640625" bestFit="1" customWidth="1"/>
    <col min="57" max="57" width="10.08984375" bestFit="1" customWidth="1"/>
    <col min="66" max="66" width="10.81640625" bestFit="1" customWidth="1"/>
    <col min="69" max="69" width="10.08984375" bestFit="1" customWidth="1"/>
  </cols>
  <sheetData>
    <row r="1" spans="1:67" x14ac:dyDescent="0.35">
      <c r="A1" s="1" t="s">
        <v>9</v>
      </c>
      <c r="B1" s="1" t="s">
        <v>1</v>
      </c>
      <c r="C1" s="1" t="s">
        <v>10</v>
      </c>
      <c r="D1" s="1" t="s">
        <v>3</v>
      </c>
      <c r="E1" s="1" t="s">
        <v>4</v>
      </c>
      <c r="F1" s="1" t="s">
        <v>5</v>
      </c>
      <c r="G1" s="1" t="s">
        <v>11</v>
      </c>
      <c r="H1" s="1" t="s">
        <v>7</v>
      </c>
      <c r="I1" s="1" t="s">
        <v>8</v>
      </c>
      <c r="L1" s="11"/>
      <c r="M1" s="48" t="s">
        <v>14</v>
      </c>
      <c r="N1" s="49"/>
      <c r="O1" s="49"/>
      <c r="P1" s="49"/>
      <c r="Q1" s="49"/>
      <c r="R1" s="49"/>
      <c r="S1" s="49"/>
      <c r="T1" s="49"/>
      <c r="W1" s="47" t="s">
        <v>16</v>
      </c>
      <c r="X1" s="47"/>
      <c r="Y1" s="47"/>
      <c r="Z1" s="47"/>
      <c r="AA1" s="47"/>
      <c r="AB1" s="47"/>
      <c r="AC1" s="47"/>
      <c r="AD1" s="47"/>
      <c r="AE1" s="47"/>
      <c r="AF1" s="47"/>
      <c r="AH1" s="47" t="s">
        <v>12</v>
      </c>
      <c r="AI1" s="47"/>
      <c r="AJ1" s="47"/>
      <c r="AK1" s="47"/>
      <c r="AL1" s="47"/>
      <c r="AM1" s="47"/>
      <c r="AN1" s="47"/>
      <c r="AO1" s="47"/>
      <c r="AP1" s="47"/>
      <c r="AQ1" s="47"/>
      <c r="AS1" s="47" t="s">
        <v>13</v>
      </c>
      <c r="AT1" s="47"/>
      <c r="AU1" s="47"/>
      <c r="AV1" s="47"/>
      <c r="AW1" s="47"/>
      <c r="AX1" s="47"/>
      <c r="AY1" s="47"/>
      <c r="AZ1" s="47"/>
      <c r="BA1" s="47"/>
      <c r="BB1" s="47"/>
      <c r="BE1" s="47" t="s">
        <v>15</v>
      </c>
      <c r="BF1" s="47"/>
      <c r="BG1" s="47"/>
      <c r="BH1" s="47"/>
      <c r="BI1" s="47"/>
      <c r="BJ1" s="47"/>
      <c r="BK1" s="47"/>
      <c r="BL1" s="47"/>
      <c r="BM1" s="47"/>
      <c r="BN1" s="47"/>
      <c r="BO1" s="18"/>
    </row>
    <row r="2" spans="1:67" x14ac:dyDescent="0.35">
      <c r="A2" t="s">
        <v>14</v>
      </c>
      <c r="B2">
        <v>16199.68</v>
      </c>
      <c r="C2">
        <v>23998.29</v>
      </c>
      <c r="D2">
        <v>3402.4</v>
      </c>
      <c r="E2">
        <v>879.44</v>
      </c>
      <c r="F2">
        <v>20020.82</v>
      </c>
      <c r="G2">
        <v>25571.61</v>
      </c>
      <c r="H2">
        <v>5148.62</v>
      </c>
      <c r="I2">
        <v>4779.1400000000003</v>
      </c>
      <c r="L2" s="17" t="s">
        <v>0</v>
      </c>
      <c r="M2" s="1" t="s">
        <v>1</v>
      </c>
      <c r="N2" s="1" t="s">
        <v>10</v>
      </c>
      <c r="O2" s="1" t="s">
        <v>3</v>
      </c>
      <c r="P2" s="1" t="s">
        <v>4</v>
      </c>
      <c r="Q2" s="1" t="s">
        <v>5</v>
      </c>
      <c r="R2" s="1" t="s">
        <v>11</v>
      </c>
      <c r="S2" s="1" t="s">
        <v>7</v>
      </c>
      <c r="T2" s="1" t="s">
        <v>8</v>
      </c>
      <c r="U2" s="15" t="s">
        <v>28</v>
      </c>
      <c r="W2" s="17" t="s">
        <v>0</v>
      </c>
      <c r="X2" s="1" t="s">
        <v>1</v>
      </c>
      <c r="Y2" s="1" t="s">
        <v>10</v>
      </c>
      <c r="Z2" s="1" t="s">
        <v>3</v>
      </c>
      <c r="AA2" s="1" t="s">
        <v>4</v>
      </c>
      <c r="AB2" s="1" t="s">
        <v>5</v>
      </c>
      <c r="AC2" s="1" t="s">
        <v>11</v>
      </c>
      <c r="AD2" s="1" t="s">
        <v>7</v>
      </c>
      <c r="AE2" s="1" t="s">
        <v>8</v>
      </c>
      <c r="AF2" s="15" t="s">
        <v>28</v>
      </c>
      <c r="AH2" s="17" t="s">
        <v>0</v>
      </c>
      <c r="AI2" s="1" t="s">
        <v>1</v>
      </c>
      <c r="AJ2" s="1" t="s">
        <v>10</v>
      </c>
      <c r="AK2" s="1" t="s">
        <v>3</v>
      </c>
      <c r="AL2" s="1" t="s">
        <v>4</v>
      </c>
      <c r="AM2" s="1" t="s">
        <v>5</v>
      </c>
      <c r="AN2" s="1" t="s">
        <v>11</v>
      </c>
      <c r="AO2" s="1" t="s">
        <v>7</v>
      </c>
      <c r="AP2" s="1" t="s">
        <v>8</v>
      </c>
      <c r="AQ2" s="15" t="s">
        <v>28</v>
      </c>
      <c r="AS2" s="17" t="s">
        <v>0</v>
      </c>
      <c r="AT2" s="1" t="s">
        <v>1</v>
      </c>
      <c r="AU2" s="1" t="s">
        <v>10</v>
      </c>
      <c r="AV2" s="1" t="s">
        <v>3</v>
      </c>
      <c r="AW2" s="1" t="s">
        <v>4</v>
      </c>
      <c r="AX2" s="1" t="s">
        <v>5</v>
      </c>
      <c r="AY2" s="1" t="s">
        <v>11</v>
      </c>
      <c r="AZ2" s="1" t="s">
        <v>7</v>
      </c>
      <c r="BA2" s="1" t="s">
        <v>8</v>
      </c>
      <c r="BB2" s="15" t="s">
        <v>28</v>
      </c>
      <c r="BE2" s="17" t="s">
        <v>0</v>
      </c>
      <c r="BF2" s="1" t="s">
        <v>1</v>
      </c>
      <c r="BG2" s="1" t="s">
        <v>10</v>
      </c>
      <c r="BH2" s="1" t="s">
        <v>3</v>
      </c>
      <c r="BI2" s="1" t="s">
        <v>4</v>
      </c>
      <c r="BJ2" s="1" t="s">
        <v>5</v>
      </c>
      <c r="BK2" s="1" t="s">
        <v>11</v>
      </c>
      <c r="BL2" s="1" t="s">
        <v>7</v>
      </c>
      <c r="BM2" s="1" t="s">
        <v>8</v>
      </c>
      <c r="BN2" s="15" t="s">
        <v>28</v>
      </c>
      <c r="BO2" s="15"/>
    </row>
    <row r="3" spans="1:67" x14ac:dyDescent="0.35">
      <c r="A3" t="s">
        <v>16</v>
      </c>
      <c r="B3">
        <v>1948.79</v>
      </c>
      <c r="C3">
        <v>6205.97</v>
      </c>
      <c r="D3">
        <v>18264.16</v>
      </c>
      <c r="E3">
        <v>12102.48</v>
      </c>
      <c r="F3">
        <v>15302.04</v>
      </c>
      <c r="G3">
        <v>2892.14</v>
      </c>
      <c r="H3">
        <v>23914.71</v>
      </c>
      <c r="I3">
        <v>19369.71</v>
      </c>
      <c r="L3" s="16">
        <v>45658</v>
      </c>
      <c r="M3">
        <f>B$4*CleanedAssets!B2</f>
        <v>2825418.1999999997</v>
      </c>
      <c r="N3">
        <f>C$4*CleanedAssets!C2</f>
        <v>8765229.9199999999</v>
      </c>
      <c r="O3">
        <f>D$4*CleanedAssets!D2</f>
        <v>2098488.1399999997</v>
      </c>
      <c r="P3">
        <f>E$4*CleanedAssets!E2</f>
        <v>2895460.61</v>
      </c>
      <c r="Q3">
        <f>F$4*CleanedAssets!F2</f>
        <v>1148478.75</v>
      </c>
      <c r="R3">
        <f>G$4*CleanedAssets!G2</f>
        <v>12586095.74</v>
      </c>
      <c r="S3">
        <f>H$4*CleanedAssets!H2</f>
        <v>4896174.82</v>
      </c>
      <c r="T3">
        <f>I$4*CleanedAssets!I2</f>
        <v>2236513.7399999998</v>
      </c>
      <c r="U3">
        <f>SUM(M3:T3)</f>
        <v>37451859.920000002</v>
      </c>
      <c r="W3" s="16">
        <v>45658</v>
      </c>
      <c r="X3">
        <f>B$6*CleanedAssets!B2</f>
        <v>1019334.8</v>
      </c>
      <c r="Y3">
        <f>C$6*CleanedAssets!C2</f>
        <v>4256201.24</v>
      </c>
      <c r="Z3">
        <f>D$6*CleanedAssets!D2</f>
        <v>18335308.300000001</v>
      </c>
      <c r="AA3">
        <f>E$6*CleanedAssets!E2</f>
        <v>7936460.21</v>
      </c>
      <c r="AB3">
        <f>F$6*CleanedAssets!F2</f>
        <v>11862165.690000001</v>
      </c>
      <c r="AC3">
        <f>G$6*CleanedAssets!G2</f>
        <v>2572038.12</v>
      </c>
      <c r="AD3">
        <f>H$6*CleanedAssets!H2</f>
        <v>2965005.69</v>
      </c>
      <c r="AE3">
        <f>I$6*CleanedAssets!I2</f>
        <v>942184.68</v>
      </c>
      <c r="AF3">
        <f>SUM(X3:AE3)</f>
        <v>49888698.729999997</v>
      </c>
      <c r="AH3" s="16">
        <v>45658</v>
      </c>
      <c r="AI3">
        <f>B$2*CleanedAssets!B2</f>
        <v>1781964.8</v>
      </c>
      <c r="AJ3">
        <f>C$2*CleanedAssets!C2</f>
        <v>9815300.6100000013</v>
      </c>
      <c r="AK3">
        <f>D$2*CleanedAssets!D2</f>
        <v>2374875.2000000002</v>
      </c>
      <c r="AL3">
        <f>E$2*CleanedAssets!E2</f>
        <v>412457.36000000004</v>
      </c>
      <c r="AM3">
        <f>F$2*CleanedAssets!F2</f>
        <v>10270680.66</v>
      </c>
      <c r="AN3">
        <f>G$2*CleanedAssets!G2</f>
        <v>13757526.18</v>
      </c>
      <c r="AO3">
        <f>H$2*CleanedAssets!H2</f>
        <v>2867781.34</v>
      </c>
      <c r="AP3">
        <f>I$2*CleanedAssets!I2</f>
        <v>1151772.74</v>
      </c>
      <c r="AQ3">
        <f>SUM(AI3:AP3)</f>
        <v>42432358.890000008</v>
      </c>
      <c r="AS3" s="16">
        <v>45658</v>
      </c>
      <c r="AT3">
        <f>B$3*CleanedAssets!B2</f>
        <v>214366.9</v>
      </c>
      <c r="AU3">
        <f>C$3*CleanedAssets!C2</f>
        <v>2538241.73</v>
      </c>
      <c r="AV3">
        <f>D$3*CleanedAssets!D2</f>
        <v>12748383.68</v>
      </c>
      <c r="AW3">
        <f>E$3*CleanedAssets!E2</f>
        <v>5676063.1200000001</v>
      </c>
      <c r="AX3">
        <f>F$3*CleanedAssets!F2</f>
        <v>7849946.5200000005</v>
      </c>
      <c r="AY3">
        <f>G$3*CleanedAssets!G2</f>
        <v>1555971.3199999998</v>
      </c>
      <c r="AZ3">
        <f>H$3*CleanedAssets!H2</f>
        <v>13320493.469999999</v>
      </c>
      <c r="BA3">
        <f>I$3*CleanedAssets!I2</f>
        <v>4668100.1099999994</v>
      </c>
      <c r="BB3">
        <f>SUM(AT3:BA3)</f>
        <v>48571566.849999994</v>
      </c>
      <c r="BE3" s="16">
        <v>45658</v>
      </c>
      <c r="BF3">
        <f>B$5*CleanedAssets!B2</f>
        <v>203446.1</v>
      </c>
      <c r="BG3">
        <f>C$5*CleanedAssets!C2</f>
        <v>1862369.2300000002</v>
      </c>
      <c r="BH3">
        <f>D$5*CleanedAssets!D2</f>
        <v>3360953.76</v>
      </c>
      <c r="BI3">
        <f>E$5*CleanedAssets!E2</f>
        <v>2485517.09</v>
      </c>
      <c r="BJ3">
        <f>F$5*CleanedAssets!F2</f>
        <v>9953677.4400000013</v>
      </c>
      <c r="BK3">
        <f>G$5*CleanedAssets!G2</f>
        <v>596453.70000000007</v>
      </c>
      <c r="BL3">
        <f>H$5*CleanedAssets!H2</f>
        <v>20249038.75</v>
      </c>
      <c r="BM3">
        <f>I$5*CleanedAssets!I2</f>
        <v>6414697</v>
      </c>
      <c r="BN3">
        <f>SUM(BF3:BM3)</f>
        <v>45126153.07</v>
      </c>
    </row>
    <row r="4" spans="1:67" x14ac:dyDescent="0.35">
      <c r="A4" t="s">
        <v>12</v>
      </c>
      <c r="B4">
        <v>25685.62</v>
      </c>
      <c r="C4">
        <v>21430.880000000001</v>
      </c>
      <c r="D4">
        <v>3006.43</v>
      </c>
      <c r="E4">
        <v>6173.69</v>
      </c>
      <c r="F4">
        <v>2238.75</v>
      </c>
      <c r="G4">
        <v>23394.23</v>
      </c>
      <c r="H4">
        <v>8790.26</v>
      </c>
      <c r="I4">
        <v>9280.14</v>
      </c>
      <c r="L4" s="13">
        <v>45659</v>
      </c>
      <c r="M4">
        <f>B$4*CleanedAssets!B3</f>
        <v>2760109.18393313</v>
      </c>
      <c r="N4">
        <f>C$4*CleanedAssets!C3</f>
        <v>8915678.4902680852</v>
      </c>
      <c r="O4">
        <f>D$4*CleanedAssets!D3</f>
        <v>2115798.4331892421</v>
      </c>
      <c r="P4">
        <f>E$4*CleanedAssets!E3</f>
        <v>2895292.5840458381</v>
      </c>
      <c r="Q4">
        <f>F$4*CleanedAssets!F3</f>
        <v>1145291.6004449257</v>
      </c>
      <c r="R4">
        <f>G$4*CleanedAssets!G3</f>
        <v>12765646.386119504</v>
      </c>
      <c r="S4">
        <f>H$4*CleanedAssets!H3</f>
        <v>4910887.7150834342</v>
      </c>
      <c r="T4">
        <f>I$4*CleanedAssets!I3</f>
        <v>2236548.7512599588</v>
      </c>
      <c r="U4">
        <f t="shared" ref="U4:U67" si="0">SUM(M4:T4)</f>
        <v>37745253.144344114</v>
      </c>
      <c r="W4" s="13">
        <v>45659</v>
      </c>
      <c r="X4">
        <f>B$6*CleanedAssets!B3</f>
        <v>995773.065729753</v>
      </c>
      <c r="Y4">
        <f>C$6*CleanedAssets!C3</f>
        <v>4329255.7288355026</v>
      </c>
      <c r="Z4">
        <f>D$6*CleanedAssets!D3</f>
        <v>18486555.074445982</v>
      </c>
      <c r="AA4">
        <f>E$6*CleanedAssets!E3</f>
        <v>7935999.6507042367</v>
      </c>
      <c r="AB4">
        <f>F$6*CleanedAssets!F3</f>
        <v>11829246.930204835</v>
      </c>
      <c r="AC4">
        <f>G$6*CleanedAssets!G3</f>
        <v>2608730.2853728016</v>
      </c>
      <c r="AD4">
        <f>H$6*CleanedAssets!H3</f>
        <v>2973915.4653332992</v>
      </c>
      <c r="AE4">
        <f>I$6*CleanedAssets!I3</f>
        <v>942199.42932712042</v>
      </c>
      <c r="AF4">
        <f t="shared" ref="AF4:AF67" si="1">SUM(X4:AE4)</f>
        <v>50101675.629953533</v>
      </c>
      <c r="AH4" s="13">
        <v>45659</v>
      </c>
      <c r="AI4">
        <f>B$2*CleanedAssets!B3</f>
        <v>1740775.0151554781</v>
      </c>
      <c r="AJ4">
        <f>C$2*CleanedAssets!C3</f>
        <v>9983772.8528280556</v>
      </c>
      <c r="AK4">
        <f>D$2*CleanedAssets!D3</f>
        <v>2394465.3922037361</v>
      </c>
      <c r="AL4">
        <f>E$2*CleanedAssets!E3</f>
        <v>412433.42476108647</v>
      </c>
      <c r="AM4">
        <f>F$2*CleanedAssets!F3</f>
        <v>10242178.438869804</v>
      </c>
      <c r="AN4">
        <f>G$2*CleanedAssets!G3</f>
        <v>13953788.211185295</v>
      </c>
      <c r="AO4">
        <f>H$2*CleanedAssets!H3</f>
        <v>2876398.9583508191</v>
      </c>
      <c r="AP4">
        <f>I$2*CleanedAssets!I3</f>
        <v>1151790.7703005041</v>
      </c>
      <c r="AQ4">
        <f t="shared" ref="AQ4:AQ67" si="2">SUM(AI4:AP4)</f>
        <v>42755603.06365478</v>
      </c>
      <c r="AS4" s="13">
        <v>45659</v>
      </c>
      <c r="AT4">
        <f>B$3*CleanedAssets!B3</f>
        <v>209411.84898620492</v>
      </c>
      <c r="AU4">
        <f>C$3*CleanedAssets!C3</f>
        <v>2581808.7376836152</v>
      </c>
      <c r="AV4">
        <f>D$3*CleanedAssets!D3</f>
        <v>12853544.273945387</v>
      </c>
      <c r="AW4">
        <f>E$3*CleanedAssets!E3</f>
        <v>5675733.7334014298</v>
      </c>
      <c r="AX4">
        <f>F$3*CleanedAssets!F3</f>
        <v>7828162.0911992276</v>
      </c>
      <c r="AY4">
        <f>G$3*CleanedAssets!G3</f>
        <v>1578168.4859536586</v>
      </c>
      <c r="AZ4">
        <f>H$3*CleanedAssets!H3</f>
        <v>13360521.252930284</v>
      </c>
      <c r="BA4">
        <f>I$3*CleanedAssets!I3</f>
        <v>4668173.1862630881</v>
      </c>
      <c r="BB4">
        <f t="shared" ref="BB4:BB67" si="3">SUM(AT4:BA4)</f>
        <v>48755523.610362887</v>
      </c>
      <c r="BE4" s="13">
        <v>45659</v>
      </c>
      <c r="BF4">
        <f>B$5*CleanedAssets!B3</f>
        <v>198743.48124655598</v>
      </c>
      <c r="BG4">
        <f>C$5*CleanedAssets!C3</f>
        <v>1894335.3952372009</v>
      </c>
      <c r="BH4">
        <f>D$5*CleanedAssets!D3</f>
        <v>3388678.0505843088</v>
      </c>
      <c r="BI4">
        <f>E$5*CleanedAssets!E3</f>
        <v>2485372.8534045545</v>
      </c>
      <c r="BJ4">
        <f>F$5*CleanedAssets!F3</f>
        <v>9926054.9362103138</v>
      </c>
      <c r="BK4">
        <f>G$5*CleanedAssets!G3</f>
        <v>604962.58547391335</v>
      </c>
      <c r="BL4">
        <f>H$5*CleanedAssets!H3</f>
        <v>20309886.655481681</v>
      </c>
      <c r="BM4">
        <f>I$5*CleanedAssets!I3</f>
        <v>6414797.4181732517</v>
      </c>
      <c r="BN4">
        <f t="shared" ref="BN4:BN67" si="4">SUM(BF4:BM4)</f>
        <v>45222831.375811785</v>
      </c>
    </row>
    <row r="5" spans="1:67" x14ac:dyDescent="0.35">
      <c r="A5" t="s">
        <v>13</v>
      </c>
      <c r="B5">
        <v>1849.51</v>
      </c>
      <c r="C5">
        <v>4553.47</v>
      </c>
      <c r="D5">
        <v>4815.12</v>
      </c>
      <c r="E5">
        <v>5299.61</v>
      </c>
      <c r="F5">
        <v>19402.88</v>
      </c>
      <c r="G5">
        <v>1108.6500000000001</v>
      </c>
      <c r="H5">
        <v>36353.75</v>
      </c>
      <c r="I5">
        <v>26617</v>
      </c>
      <c r="L5" s="12">
        <v>45660</v>
      </c>
      <c r="M5">
        <f>B$4*CleanedAssets!B4</f>
        <v>2747734.1390401395</v>
      </c>
      <c r="N5">
        <f>C$4*CleanedAssets!C4</f>
        <v>9071516.7112944275</v>
      </c>
      <c r="O5">
        <f>D$4*CleanedAssets!D4</f>
        <v>2104814.8124049436</v>
      </c>
      <c r="P5">
        <f>E$4*CleanedAssets!E4</f>
        <v>2899928.9745684923</v>
      </c>
      <c r="Q5">
        <f>F$4*CleanedAssets!F4</f>
        <v>759935.08906811697</v>
      </c>
      <c r="R5">
        <f>G$4*CleanedAssets!G4</f>
        <v>12718132.821746882</v>
      </c>
      <c r="S5">
        <f>H$4*CleanedAssets!H4</f>
        <v>4908057.504795935</v>
      </c>
      <c r="T5">
        <f>I$4*CleanedAssets!I4</f>
        <v>2236703.2389301779</v>
      </c>
      <c r="U5">
        <f t="shared" si="0"/>
        <v>37446823.291849121</v>
      </c>
      <c r="W5" s="12">
        <v>45660</v>
      </c>
      <c r="X5">
        <f>B$6*CleanedAssets!B4</f>
        <v>991308.48278377089</v>
      </c>
      <c r="Y5">
        <f>C$6*CleanedAssets!C4</f>
        <v>4404927.3125390038</v>
      </c>
      <c r="Z5">
        <f>D$6*CleanedAssets!D4</f>
        <v>18390586.901220851</v>
      </c>
      <c r="AA5">
        <f>E$6*CleanedAssets!E4</f>
        <v>7948708.0014149956</v>
      </c>
      <c r="AB5">
        <f>F$6*CleanedAssets!F4</f>
        <v>7849057.6688257502</v>
      </c>
      <c r="AC5">
        <f>G$6*CleanedAssets!G4</f>
        <v>2599020.6262928164</v>
      </c>
      <c r="AD5">
        <f>H$6*CleanedAssets!H4</f>
        <v>2972201.5580659253</v>
      </c>
      <c r="AE5">
        <f>I$6*CleanedAssets!I4</f>
        <v>942264.51093763171</v>
      </c>
      <c r="AF5">
        <f t="shared" si="1"/>
        <v>46098075.062080748</v>
      </c>
      <c r="AH5" s="12">
        <v>45660</v>
      </c>
      <c r="AI5">
        <f>B$2*CleanedAssets!B4</f>
        <v>1732970.1902280641</v>
      </c>
      <c r="AJ5">
        <f>C$2*CleanedAssets!C4</f>
        <v>10158280.424205163</v>
      </c>
      <c r="AK5">
        <f>D$2*CleanedAssets!D4</f>
        <v>2382035.1439170646</v>
      </c>
      <c r="AL5">
        <f>E$2*CleanedAssets!E4</f>
        <v>413093.87698354071</v>
      </c>
      <c r="AM5">
        <f>F$2*CleanedAssets!F4</f>
        <v>6795990.4544575037</v>
      </c>
      <c r="AN5">
        <f>G$2*CleanedAssets!G4</f>
        <v>13901852.398899678</v>
      </c>
      <c r="AO5">
        <f>H$2*CleanedAssets!H4</f>
        <v>2874741.2511509839</v>
      </c>
      <c r="AP5">
        <f>I$2*CleanedAssets!I4</f>
        <v>1151870.3292515816</v>
      </c>
      <c r="AQ5">
        <f t="shared" si="2"/>
        <v>39410834.069093578</v>
      </c>
      <c r="AS5" s="12">
        <v>45660</v>
      </c>
      <c r="AT5">
        <f>B$3*CleanedAssets!B4</f>
        <v>208472.94372571242</v>
      </c>
      <c r="AU5">
        <f>C$3*CleanedAssets!C4</f>
        <v>2626936.4843997015</v>
      </c>
      <c r="AV5">
        <f>D$3*CleanedAssets!D4</f>
        <v>12786818.420563217</v>
      </c>
      <c r="AW5">
        <f>E$3*CleanedAssets!E4</f>
        <v>5684822.5965566281</v>
      </c>
      <c r="AX5">
        <f>F$3*CleanedAssets!F4</f>
        <v>5194218.707012346</v>
      </c>
      <c r="AY5">
        <f>G$3*CleanedAssets!G4</f>
        <v>1572294.564047931</v>
      </c>
      <c r="AZ5">
        <f>H$3*CleanedAssets!H4</f>
        <v>13352821.405796688</v>
      </c>
      <c r="BA5">
        <f>I$3*CleanedAssets!I4</f>
        <v>4668495.6362876268</v>
      </c>
      <c r="BB5">
        <f t="shared" si="3"/>
        <v>46094880.75838986</v>
      </c>
      <c r="BE5" s="12">
        <v>45660</v>
      </c>
      <c r="BF5">
        <f>B$5*CleanedAssets!B4</f>
        <v>197852.40798143586</v>
      </c>
      <c r="BG5">
        <f>C$5*CleanedAssets!C4</f>
        <v>1927446.7123784854</v>
      </c>
      <c r="BH5">
        <f>D$5*CleanedAssets!D4</f>
        <v>3371086.6042140652</v>
      </c>
      <c r="BI5">
        <f>E$5*CleanedAssets!E4</f>
        <v>2489352.817020765</v>
      </c>
      <c r="BJ5">
        <f>F$5*CleanedAssets!F4</f>
        <v>6586233.0947975367</v>
      </c>
      <c r="BK5">
        <f>G$5*CleanedAssets!G4</f>
        <v>602710.92285703286</v>
      </c>
      <c r="BL5">
        <f>H$5*CleanedAssets!H4</f>
        <v>20298181.796098776</v>
      </c>
      <c r="BM5">
        <f>I$5*CleanedAssets!I4</f>
        <v>6415240.514755656</v>
      </c>
      <c r="BN5">
        <f t="shared" si="4"/>
        <v>41888104.870103754</v>
      </c>
    </row>
    <row r="6" spans="1:67" x14ac:dyDescent="0.35">
      <c r="A6" t="s">
        <v>15</v>
      </c>
      <c r="B6">
        <v>9266.68</v>
      </c>
      <c r="C6">
        <v>10406.36</v>
      </c>
      <c r="D6">
        <v>26268.35</v>
      </c>
      <c r="E6">
        <v>16922.09</v>
      </c>
      <c r="F6">
        <v>23123.13</v>
      </c>
      <c r="G6">
        <v>4780.74</v>
      </c>
      <c r="H6">
        <v>5323.17</v>
      </c>
      <c r="I6">
        <v>3909.48</v>
      </c>
      <c r="L6" s="13">
        <v>45661</v>
      </c>
      <c r="M6">
        <f>B$4*CleanedAssets!B5</f>
        <v>2719251.3575934269</v>
      </c>
      <c r="N6">
        <f>C$4*CleanedAssets!C5</f>
        <v>8996378.971599659</v>
      </c>
      <c r="O6">
        <f>D$4*CleanedAssets!D5</f>
        <v>2128134.2093250155</v>
      </c>
      <c r="P6">
        <f>E$4*CleanedAssets!E5</f>
        <v>2872114.1573501937</v>
      </c>
      <c r="Q6">
        <f>F$4*CleanedAssets!F5</f>
        <v>1134513.6667594251</v>
      </c>
      <c r="R6">
        <f>G$4*CleanedAssets!G5</f>
        <v>12679858.507174332</v>
      </c>
      <c r="S6">
        <f>H$4*CleanedAssets!H5</f>
        <v>4922098.7657484822</v>
      </c>
      <c r="T6">
        <f>I$4*CleanedAssets!I5</f>
        <v>2237033.6841850406</v>
      </c>
      <c r="U6">
        <f t="shared" si="0"/>
        <v>37689383.319735572</v>
      </c>
      <c r="W6" s="13">
        <v>45661</v>
      </c>
      <c r="X6">
        <f>B$6*CleanedAssets!B5</f>
        <v>981032.66225942213</v>
      </c>
      <c r="Y6">
        <f>C$6*CleanedAssets!C5</f>
        <v>4368442.0926670227</v>
      </c>
      <c r="Z6">
        <f>D$6*CleanedAssets!D5</f>
        <v>18594337.555679917</v>
      </c>
      <c r="AA6">
        <f>E$6*CleanedAssets!E5</f>
        <v>7872467.5616939208</v>
      </c>
      <c r="AB6">
        <f>F$6*CleanedAssets!F5</f>
        <v>11717926.076272415</v>
      </c>
      <c r="AC6">
        <f>G$6*CleanedAssets!G5</f>
        <v>2591199.0588956596</v>
      </c>
      <c r="AD6">
        <f>H$6*CleanedAssets!H5</f>
        <v>2980704.6079261987</v>
      </c>
      <c r="AE6">
        <f>I$6*CleanedAssets!I5</f>
        <v>942403.71887145389</v>
      </c>
      <c r="AF6">
        <f t="shared" si="1"/>
        <v>50048513.334266007</v>
      </c>
      <c r="AH6" s="13">
        <v>45661</v>
      </c>
      <c r="AI6">
        <f>B$2*CleanedAssets!B5</f>
        <v>1715006.366697751</v>
      </c>
      <c r="AJ6">
        <f>C$2*CleanedAssets!C5</f>
        <v>10074141.216335978</v>
      </c>
      <c r="AK6">
        <f>D$2*CleanedAssets!D5</f>
        <v>2408425.8851220328</v>
      </c>
      <c r="AL6">
        <f>E$2*CleanedAssets!E5</f>
        <v>409131.6659145591</v>
      </c>
      <c r="AM6">
        <f>F$2*CleanedAssets!F5</f>
        <v>10145792.924502706</v>
      </c>
      <c r="AN6">
        <f>G$2*CleanedAssets!G5</f>
        <v>13860015.764598545</v>
      </c>
      <c r="AO6">
        <f>H$2*CleanedAssets!H5</f>
        <v>2882965.4808057952</v>
      </c>
      <c r="AP6">
        <f>I$2*CleanedAssets!I5</f>
        <v>1152040.503854047</v>
      </c>
      <c r="AQ6">
        <f t="shared" si="2"/>
        <v>42647519.807831407</v>
      </c>
      <c r="AS6" s="13">
        <v>45661</v>
      </c>
      <c r="AT6">
        <f>B$3*CleanedAssets!B5</f>
        <v>206311.9306897982</v>
      </c>
      <c r="AU6">
        <f>C$3*CleanedAssets!C5</f>
        <v>2605178.0424498827</v>
      </c>
      <c r="AV6">
        <f>D$3*CleanedAssets!D5</f>
        <v>12928484.515051266</v>
      </c>
      <c r="AW6">
        <f>E$3*CleanedAssets!E5</f>
        <v>5630296.3295934154</v>
      </c>
      <c r="AX6">
        <f>F$3*CleanedAssets!F5</f>
        <v>7754494.0298378095</v>
      </c>
      <c r="AY6">
        <f>G$3*CleanedAssets!G5</f>
        <v>1567562.8555818752</v>
      </c>
      <c r="AZ6">
        <f>H$3*CleanedAssets!H5</f>
        <v>13391021.946362551</v>
      </c>
      <c r="BA6">
        <f>I$3*CleanedAssets!I5</f>
        <v>4669185.3488089433</v>
      </c>
      <c r="BB6">
        <f t="shared" si="3"/>
        <v>48752534.998375542</v>
      </c>
      <c r="BE6" s="13">
        <v>45661</v>
      </c>
      <c r="BF6">
        <f>B$5*CleanedAssets!B5</f>
        <v>195801.4865275831</v>
      </c>
      <c r="BG6">
        <f>C$5*CleanedAssets!C5</f>
        <v>1911482.0182750267</v>
      </c>
      <c r="BH6">
        <f>D$5*CleanedAssets!D5</f>
        <v>3408435.1187305441</v>
      </c>
      <c r="BI6">
        <f>E$5*CleanedAssets!E5</f>
        <v>2465476.0620365874</v>
      </c>
      <c r="BJ6">
        <f>F$5*CleanedAssets!F5</f>
        <v>9832644.3481822964</v>
      </c>
      <c r="BK6">
        <f>G$5*CleanedAssets!G5</f>
        <v>600897.10727725702</v>
      </c>
      <c r="BL6">
        <f>H$5*CleanedAssets!H5</f>
        <v>20356252.03410694</v>
      </c>
      <c r="BM6">
        <f>I$5*CleanedAssets!I5</f>
        <v>6416188.2872406272</v>
      </c>
      <c r="BN6">
        <f t="shared" si="4"/>
        <v>45187176.462376863</v>
      </c>
    </row>
    <row r="7" spans="1:67" x14ac:dyDescent="0.35">
      <c r="L7" s="12">
        <v>45662</v>
      </c>
      <c r="M7">
        <f>B$4*CleanedAssets!B6</f>
        <v>2685578.9074734147</v>
      </c>
      <c r="N7">
        <f>C$4*CleanedAssets!C6</f>
        <v>9110903.5777184647</v>
      </c>
      <c r="O7">
        <f>D$4*CleanedAssets!D6</f>
        <v>2154064.5991834649</v>
      </c>
      <c r="P7">
        <f>E$4*CleanedAssets!E6</f>
        <v>2900712.197415343</v>
      </c>
      <c r="Q7">
        <f>F$4*CleanedAssets!F6</f>
        <v>1165052.4527448858</v>
      </c>
      <c r="R7">
        <f>G$4*CleanedAssets!G6</f>
        <v>12913254.506178141</v>
      </c>
      <c r="S7">
        <f>H$4*CleanedAssets!H6</f>
        <v>4922446.4480368346</v>
      </c>
      <c r="T7">
        <f>I$4*CleanedAssets!I6</f>
        <v>2237329.2450802587</v>
      </c>
      <c r="U7">
        <f t="shared" si="0"/>
        <v>38089341.933830813</v>
      </c>
      <c r="W7" s="12">
        <v>45662</v>
      </c>
      <c r="X7">
        <f>B$6*CleanedAssets!B6</f>
        <v>968884.54903193854</v>
      </c>
      <c r="Y7">
        <f>C$6*CleanedAssets!C6</f>
        <v>4424052.7012902088</v>
      </c>
      <c r="Z7">
        <f>D$6*CleanedAssets!D6</f>
        <v>18820901.472497605</v>
      </c>
      <c r="AA7">
        <f>E$6*CleanedAssets!E6</f>
        <v>7950854.8159626098</v>
      </c>
      <c r="AB7">
        <f>F$6*CleanedAssets!F6</f>
        <v>12033348.664048621</v>
      </c>
      <c r="AC7">
        <f>G$6*CleanedAssets!G6</f>
        <v>2638894.8192723622</v>
      </c>
      <c r="AD7">
        <f>H$6*CleanedAssets!H6</f>
        <v>2980915.1559562786</v>
      </c>
      <c r="AE7">
        <f>I$6*CleanedAssets!I6</f>
        <v>942528.23093793518</v>
      </c>
      <c r="AF7">
        <f t="shared" si="1"/>
        <v>50760380.408997558</v>
      </c>
      <c r="AH7" s="12">
        <v>45662</v>
      </c>
      <c r="AI7">
        <f>B$2*CleanedAssets!B6</f>
        <v>1693769.4677340444</v>
      </c>
      <c r="AJ7">
        <f>C$2*CleanedAssets!C6</f>
        <v>10202385.819906848</v>
      </c>
      <c r="AK7">
        <f>D$2*CleanedAssets!D6</f>
        <v>2437771.5071569341</v>
      </c>
      <c r="AL7">
        <f>E$2*CleanedAssets!E6</f>
        <v>413205.44680652081</v>
      </c>
      <c r="AM7">
        <f>F$2*CleanedAssets!F6</f>
        <v>10418896.905399827</v>
      </c>
      <c r="AN7">
        <f>G$2*CleanedAssets!G6</f>
        <v>14115134.71752351</v>
      </c>
      <c r="AO7">
        <f>H$2*CleanedAssets!H6</f>
        <v>2883169.1248371955</v>
      </c>
      <c r="AP7">
        <f>I$2*CleanedAssets!I6</f>
        <v>1152192.7135078639</v>
      </c>
      <c r="AQ7">
        <f t="shared" si="2"/>
        <v>43316525.702872738</v>
      </c>
      <c r="AS7" s="12">
        <v>45662</v>
      </c>
      <c r="AT7">
        <f>B$3*CleanedAssets!B6</f>
        <v>203757.17304449397</v>
      </c>
      <c r="AU7">
        <f>C$3*CleanedAssets!C6</f>
        <v>2638342.1621610248</v>
      </c>
      <c r="AV7">
        <f>D$3*CleanedAssets!D6</f>
        <v>13086012.476532856</v>
      </c>
      <c r="AW7">
        <f>E$3*CleanedAssets!E6</f>
        <v>5686357.9731044546</v>
      </c>
      <c r="AX7">
        <f>F$3*CleanedAssets!F6</f>
        <v>7963229.1385819558</v>
      </c>
      <c r="AY7">
        <f>G$3*CleanedAssets!G6</f>
        <v>1596416.718459981</v>
      </c>
      <c r="AZ7">
        <f>H$3*CleanedAssets!H6</f>
        <v>13391967.847973891</v>
      </c>
      <c r="BA7">
        <f>I$3*CleanedAssets!I6</f>
        <v>4669802.2499362659</v>
      </c>
      <c r="BB7">
        <f t="shared" si="3"/>
        <v>49235885.739794925</v>
      </c>
      <c r="BE7" s="12">
        <v>45662</v>
      </c>
      <c r="BF7">
        <f>B$5*CleanedAssets!B6</f>
        <v>193376.87955989208</v>
      </c>
      <c r="BG7">
        <f>C$5*CleanedAssets!C6</f>
        <v>1935815.3334829786</v>
      </c>
      <c r="BH7">
        <f>D$5*CleanedAssets!D6</f>
        <v>3449965.418393339</v>
      </c>
      <c r="BI7">
        <f>E$5*CleanedAssets!E6</f>
        <v>2490025.1500390084</v>
      </c>
      <c r="BJ7">
        <f>F$5*CleanedAssets!F6</f>
        <v>10097319.010302486</v>
      </c>
      <c r="BK7">
        <f>G$5*CleanedAssets!G6</f>
        <v>611957.71813282149</v>
      </c>
      <c r="BL7">
        <f>H$5*CleanedAssets!H6</f>
        <v>20357689.938672926</v>
      </c>
      <c r="BM7">
        <f>I$5*CleanedAssets!I6</f>
        <v>6417036.005523758</v>
      </c>
      <c r="BN7">
        <f t="shared" si="4"/>
        <v>45553185.45410721</v>
      </c>
    </row>
    <row r="8" spans="1:67" x14ac:dyDescent="0.35">
      <c r="L8" s="13">
        <v>45663</v>
      </c>
      <c r="M8">
        <f>B$4*CleanedAssets!B7</f>
        <v>2681277.0069245137</v>
      </c>
      <c r="N8">
        <f>C$4*CleanedAssets!C7</f>
        <v>9158041.6371978614</v>
      </c>
      <c r="O8">
        <f>D$4*CleanedAssets!D7</f>
        <v>2116884.4975572694</v>
      </c>
      <c r="P8">
        <f>E$4*CleanedAssets!E7</f>
        <v>2865552.2973610624</v>
      </c>
      <c r="Q8">
        <f>F$4*CleanedAssets!F7</f>
        <v>1176332.0627856448</v>
      </c>
      <c r="R8">
        <f>G$4*CleanedAssets!G7</f>
        <v>12803346.631768944</v>
      </c>
      <c r="S8">
        <f>H$4*CleanedAssets!H7</f>
        <v>4975265.9406514307</v>
      </c>
      <c r="T8">
        <f>I$4*CleanedAssets!I7</f>
        <v>2237577.8687284146</v>
      </c>
      <c r="U8">
        <f t="shared" si="0"/>
        <v>38014277.942975141</v>
      </c>
      <c r="W8" s="13">
        <v>45663</v>
      </c>
      <c r="X8">
        <f>B$6*CleanedAssets!B7</f>
        <v>967332.53916110471</v>
      </c>
      <c r="Y8">
        <f>C$6*CleanedAssets!C7</f>
        <v>4446941.8974708617</v>
      </c>
      <c r="Z8">
        <f>D$6*CleanedAssets!D7</f>
        <v>18496044.441882398</v>
      </c>
      <c r="AA8">
        <f>E$6*CleanedAssets!E7</f>
        <v>7854481.4973946959</v>
      </c>
      <c r="AB8">
        <f>F$6*CleanedAssets!F7</f>
        <v>12149851.127173927</v>
      </c>
      <c r="AC8">
        <f>G$6*CleanedAssets!G7</f>
        <v>2616434.5386175592</v>
      </c>
      <c r="AD8">
        <f>H$6*CleanedAssets!H7</f>
        <v>3012901.3700729529</v>
      </c>
      <c r="AE8">
        <f>I$6*CleanedAssets!I7</f>
        <v>942632.96957118786</v>
      </c>
      <c r="AF8">
        <f t="shared" si="1"/>
        <v>50486620.381344691</v>
      </c>
      <c r="AH8" s="13">
        <v>45663</v>
      </c>
      <c r="AI8">
        <f>B$2*CleanedAssets!B7</f>
        <v>1691056.2993431697</v>
      </c>
      <c r="AJ8">
        <f>C$2*CleanedAssets!C7</f>
        <v>10255170.998183418</v>
      </c>
      <c r="AK8">
        <f>D$2*CleanedAssets!D7</f>
        <v>2395694.4996187682</v>
      </c>
      <c r="AL8">
        <f>E$2*CleanedAssets!E7</f>
        <v>408196.93123419106</v>
      </c>
      <c r="AM8">
        <f>F$2*CleanedAssets!F7</f>
        <v>10519768.839423828</v>
      </c>
      <c r="AN8">
        <f>G$2*CleanedAssets!G7</f>
        <v>13994997.346029729</v>
      </c>
      <c r="AO8">
        <f>H$2*CleanedAssets!H7</f>
        <v>2914106.4914299198</v>
      </c>
      <c r="AP8">
        <f>I$2*CleanedAssets!I7</f>
        <v>1152320.7511475815</v>
      </c>
      <c r="AQ8">
        <f t="shared" si="2"/>
        <v>43331312.156410605</v>
      </c>
      <c r="AS8" s="13">
        <v>45663</v>
      </c>
      <c r="AT8">
        <f>B$3*CleanedAssets!B7</f>
        <v>203430.78416345111</v>
      </c>
      <c r="AU8">
        <f>C$3*CleanedAssets!C7</f>
        <v>2651992.4361109207</v>
      </c>
      <c r="AV8">
        <f>D$3*CleanedAssets!D7</f>
        <v>12860142.150293065</v>
      </c>
      <c r="AW8">
        <f>E$3*CleanedAssets!E7</f>
        <v>5617432.9076721231</v>
      </c>
      <c r="AX8">
        <f>F$3*CleanedAssets!F7</f>
        <v>8040326.1990076825</v>
      </c>
      <c r="AY8">
        <f>G$3*CleanedAssets!G7</f>
        <v>1582829.2244542451</v>
      </c>
      <c r="AZ8">
        <f>H$3*CleanedAssets!H7</f>
        <v>13535668.130812531</v>
      </c>
      <c r="BA8">
        <f>I$3*CleanedAssets!I7</f>
        <v>4670321.1826208942</v>
      </c>
      <c r="BB8">
        <f t="shared" si="3"/>
        <v>49162143.015134916</v>
      </c>
      <c r="BE8" s="13">
        <v>45663</v>
      </c>
      <c r="BF8">
        <f>B$5*CleanedAssets!B7</f>
        <v>193067.11837506579</v>
      </c>
      <c r="BG8">
        <f>C$5*CleanedAssets!C7</f>
        <v>1945830.8689951764</v>
      </c>
      <c r="BH8">
        <f>D$5*CleanedAssets!D7</f>
        <v>3390417.4991195402</v>
      </c>
      <c r="BI8">
        <f>E$5*CleanedAssets!E7</f>
        <v>2459843.2397184926</v>
      </c>
      <c r="BJ8">
        <f>F$5*CleanedAssets!F7</f>
        <v>10195077.545229407</v>
      </c>
      <c r="BK8">
        <f>G$5*CleanedAssets!G7</f>
        <v>606749.1959902352</v>
      </c>
      <c r="BL8">
        <f>H$5*CleanedAssets!H7</f>
        <v>20576134.743449789</v>
      </c>
      <c r="BM8">
        <f>I$5*CleanedAssets!I7</f>
        <v>6417749.0998998098</v>
      </c>
      <c r="BN8">
        <f t="shared" si="4"/>
        <v>45784869.310777515</v>
      </c>
    </row>
    <row r="9" spans="1:67" x14ac:dyDescent="0.35">
      <c r="L9" s="12">
        <v>45664</v>
      </c>
      <c r="M9">
        <f>B$4*CleanedAssets!B8</f>
        <v>2641876.1727426983</v>
      </c>
      <c r="N9">
        <f>C$4*CleanedAssets!C8</f>
        <v>9249813.4929569177</v>
      </c>
      <c r="O9">
        <f>D$4*CleanedAssets!D8</f>
        <v>2141144.0945533426</v>
      </c>
      <c r="P9">
        <f>E$4*CleanedAssets!E8</f>
        <v>2862128.0050820271</v>
      </c>
      <c r="Q9">
        <f>F$4*CleanedAssets!F8</f>
        <v>1176601.7052128569</v>
      </c>
      <c r="R9">
        <f>G$4*CleanedAssets!G8</f>
        <v>12553170.681475291</v>
      </c>
      <c r="S9">
        <f>H$4*CleanedAssets!H8</f>
        <v>4969451.9889672641</v>
      </c>
      <c r="T9">
        <f>I$4*CleanedAssets!I8</f>
        <v>2237416.3035094584</v>
      </c>
      <c r="U9">
        <f t="shared" si="0"/>
        <v>37831602.444499858</v>
      </c>
      <c r="W9" s="12">
        <v>45664</v>
      </c>
      <c r="X9">
        <f>B$6*CleanedAssets!B8</f>
        <v>953117.77922554757</v>
      </c>
      <c r="Y9">
        <f>C$6*CleanedAssets!C8</f>
        <v>4491504.2751658894</v>
      </c>
      <c r="Z9">
        <f>D$6*CleanedAssets!D8</f>
        <v>18708009.99064016</v>
      </c>
      <c r="AA9">
        <f>E$6*CleanedAssets!E8</f>
        <v>7845095.5090907579</v>
      </c>
      <c r="AB9">
        <f>F$6*CleanedAssets!F8</f>
        <v>12152636.153147323</v>
      </c>
      <c r="AC9">
        <f>G$6*CleanedAssets!G8</f>
        <v>2565309.7025957331</v>
      </c>
      <c r="AD9">
        <f>H$6*CleanedAssets!H8</f>
        <v>3009380.5807917938</v>
      </c>
      <c r="AE9">
        <f>I$6*CleanedAssets!I8</f>
        <v>942564.90637470526</v>
      </c>
      <c r="AF9">
        <f t="shared" si="1"/>
        <v>50667618.897031911</v>
      </c>
      <c r="AH9" s="12">
        <v>45664</v>
      </c>
      <c r="AI9">
        <f>B$2*CleanedAssets!B8</f>
        <v>1666206.5621953621</v>
      </c>
      <c r="AJ9">
        <f>C$2*CleanedAssets!C8</f>
        <v>10357937.081906719</v>
      </c>
      <c r="AK9">
        <f>D$2*CleanedAssets!D8</f>
        <v>2423149.2724953829</v>
      </c>
      <c r="AL9">
        <f>E$2*CleanedAssets!E8</f>
        <v>407709.14198628988</v>
      </c>
      <c r="AM9">
        <f>F$2*CleanedAssets!F8</f>
        <v>10522180.212957976</v>
      </c>
      <c r="AN9">
        <f>G$2*CleanedAssets!G8</f>
        <v>13721536.675074169</v>
      </c>
      <c r="AO9">
        <f>H$2*CleanedAssets!H8</f>
        <v>2910701.150982637</v>
      </c>
      <c r="AP9">
        <f>I$2*CleanedAssets!I8</f>
        <v>1152237.5473596512</v>
      </c>
      <c r="AQ9">
        <f t="shared" si="2"/>
        <v>43161657.644958191</v>
      </c>
      <c r="AS9" s="12">
        <v>45664</v>
      </c>
      <c r="AT9">
        <f>B$3*CleanedAssets!B8</f>
        <v>200441.40911059352</v>
      </c>
      <c r="AU9">
        <f>C$3*CleanedAssets!C8</f>
        <v>2678567.7976306081</v>
      </c>
      <c r="AV9">
        <f>D$3*CleanedAssets!D8</f>
        <v>13007519.990812153</v>
      </c>
      <c r="AW9">
        <f>E$3*CleanedAssets!E8</f>
        <v>5610720.1590855923</v>
      </c>
      <c r="AX9">
        <f>F$3*CleanedAssets!F8</f>
        <v>8042169.2271291334</v>
      </c>
      <c r="AY9">
        <f>G$3*CleanedAssets!G8</f>
        <v>1551900.9197875694</v>
      </c>
      <c r="AZ9">
        <f>H$3*CleanedAssets!H8</f>
        <v>13519850.741056046</v>
      </c>
      <c r="BA9">
        <f>I$3*CleanedAssets!I8</f>
        <v>4669983.9601827329</v>
      </c>
      <c r="BB9">
        <f t="shared" si="3"/>
        <v>49281154.204794429</v>
      </c>
      <c r="BE9" s="12">
        <v>45664</v>
      </c>
      <c r="BF9">
        <f>B$5*CleanedAssets!B8</f>
        <v>190230.03533686741</v>
      </c>
      <c r="BG9">
        <f>C$5*CleanedAssets!C8</f>
        <v>1965329.8532666198</v>
      </c>
      <c r="BH9">
        <f>D$5*CleanedAssets!D8</f>
        <v>3429271.844867731</v>
      </c>
      <c r="BI9">
        <f>E$5*CleanedAssets!E8</f>
        <v>2456903.7637155023</v>
      </c>
      <c r="BJ9">
        <f>F$5*CleanedAssets!F8</f>
        <v>10197414.492033698</v>
      </c>
      <c r="BK9">
        <f>G$5*CleanedAssets!G8</f>
        <v>594893.38507903798</v>
      </c>
      <c r="BL9">
        <f>H$5*CleanedAssets!H8</f>
        <v>20552090.068316374</v>
      </c>
      <c r="BM9">
        <f>I$5*CleanedAssets!I8</f>
        <v>6417285.7037190441</v>
      </c>
      <c r="BN9">
        <f t="shared" si="4"/>
        <v>45803419.146334872</v>
      </c>
    </row>
    <row r="10" spans="1:67" x14ac:dyDescent="0.35">
      <c r="L10" s="13">
        <v>45665</v>
      </c>
      <c r="M10">
        <f>B$4*CleanedAssets!B9</f>
        <v>2693750.8900236478</v>
      </c>
      <c r="N10">
        <f>C$4*CleanedAssets!C9</f>
        <v>9337342.0898529757</v>
      </c>
      <c r="O10">
        <f>D$4*CleanedAssets!D9</f>
        <v>2136013.1093339184</v>
      </c>
      <c r="P10">
        <f>E$4*CleanedAssets!E9</f>
        <v>2860506.603280785</v>
      </c>
      <c r="Q10">
        <f>F$4*CleanedAssets!F9</f>
        <v>1179891.1237080207</v>
      </c>
      <c r="R10">
        <f>G$4*CleanedAssets!G9</f>
        <v>12604858.109401338</v>
      </c>
      <c r="S10">
        <f>H$4*CleanedAssets!H9</f>
        <v>4967103.5120062726</v>
      </c>
      <c r="T10">
        <f>I$4*CleanedAssets!I9</f>
        <v>2237567.3088603551</v>
      </c>
      <c r="U10">
        <f t="shared" si="0"/>
        <v>38017032.746467315</v>
      </c>
      <c r="W10" s="13">
        <v>45665</v>
      </c>
      <c r="X10">
        <f>B$6*CleanedAssets!B9</f>
        <v>971832.78027021885</v>
      </c>
      <c r="Y10">
        <f>C$6*CleanedAssets!C9</f>
        <v>4534006.2204707609</v>
      </c>
      <c r="Z10">
        <f>D$6*CleanedAssets!D9</f>
        <v>18663178.574113362</v>
      </c>
      <c r="AA10">
        <f>E$6*CleanedAssets!E9</f>
        <v>7840651.2452539308</v>
      </c>
      <c r="AB10">
        <f>F$6*CleanedAssets!F9</f>
        <v>12186611.206855007</v>
      </c>
      <c r="AC10">
        <f>G$6*CleanedAssets!G9</f>
        <v>2575872.3137260494</v>
      </c>
      <c r="AD10">
        <f>H$6*CleanedAssets!H9</f>
        <v>3007958.3996385122</v>
      </c>
      <c r="AE10">
        <f>I$6*CleanedAssets!I9</f>
        <v>942628.52097526344</v>
      </c>
      <c r="AF10">
        <f t="shared" si="1"/>
        <v>50722739.261303104</v>
      </c>
      <c r="AH10" s="13">
        <v>45665</v>
      </c>
      <c r="AI10">
        <f>B$2*CleanedAssets!B9</f>
        <v>1698923.4606016243</v>
      </c>
      <c r="AJ10">
        <f>C$2*CleanedAssets!C9</f>
        <v>10455951.566221161</v>
      </c>
      <c r="AK10">
        <f>D$2*CleanedAssets!D9</f>
        <v>2417342.4969807127</v>
      </c>
      <c r="AL10">
        <f>E$2*CleanedAssets!E9</f>
        <v>407478.17386186443</v>
      </c>
      <c r="AM10">
        <f>F$2*CleanedAssets!F9</f>
        <v>10551597.010544283</v>
      </c>
      <c r="AN10">
        <f>G$2*CleanedAssets!G9</f>
        <v>13778034.826491335</v>
      </c>
      <c r="AO10">
        <f>H$2*CleanedAssets!H9</f>
        <v>2909325.6040191907</v>
      </c>
      <c r="AP10">
        <f>I$2*CleanedAssets!I9</f>
        <v>1152315.3129658473</v>
      </c>
      <c r="AQ10">
        <f t="shared" si="2"/>
        <v>43370968.451686017</v>
      </c>
      <c r="AS10" s="13">
        <v>45665</v>
      </c>
      <c r="AT10">
        <f>B$3*CleanedAssets!B9</f>
        <v>204377.18836334045</v>
      </c>
      <c r="AU10">
        <f>C$3*CleanedAssets!C9</f>
        <v>2703914.3931264081</v>
      </c>
      <c r="AV10">
        <f>D$3*CleanedAssets!D9</f>
        <v>12976349.088777116</v>
      </c>
      <c r="AW10">
        <f>E$3*CleanedAssets!E9</f>
        <v>5607541.6737921136</v>
      </c>
      <c r="AX10">
        <f>F$3*CleanedAssets!F9</f>
        <v>8064652.67252935</v>
      </c>
      <c r="AY10">
        <f>G$3*CleanedAssets!G9</f>
        <v>1558290.8406271113</v>
      </c>
      <c r="AZ10">
        <f>H$3*CleanedAssets!H9</f>
        <v>13513461.493700016</v>
      </c>
      <c r="BA10">
        <f>I$3*CleanedAssets!I9</f>
        <v>4670299.1418346604</v>
      </c>
      <c r="BB10">
        <f t="shared" si="3"/>
        <v>49298886.492750116</v>
      </c>
      <c r="BE10" s="13">
        <v>45665</v>
      </c>
      <c r="BF10">
        <f>B$5*CleanedAssets!B9</f>
        <v>193965.30855037321</v>
      </c>
      <c r="BG10">
        <f>C$5*CleanedAssets!C9</f>
        <v>1983927.2622441463</v>
      </c>
      <c r="BH10">
        <f>D$5*CleanedAssets!D9</f>
        <v>3421054.0218850723</v>
      </c>
      <c r="BI10">
        <f>E$5*CleanedAssets!E9</f>
        <v>2455511.9223370268</v>
      </c>
      <c r="BJ10">
        <f>F$5*CleanedAssets!F9</f>
        <v>10225923.343996374</v>
      </c>
      <c r="BK10">
        <f>G$5*CleanedAssets!G9</f>
        <v>597342.84663302859</v>
      </c>
      <c r="BL10">
        <f>H$5*CleanedAssets!H9</f>
        <v>20542377.506421655</v>
      </c>
      <c r="BM10">
        <f>I$5*CleanedAssets!I9</f>
        <v>6417718.8124248199</v>
      </c>
      <c r="BN10">
        <f t="shared" si="4"/>
        <v>45837821.024492502</v>
      </c>
    </row>
    <row r="11" spans="1:67" x14ac:dyDescent="0.35">
      <c r="L11" s="12">
        <v>45666</v>
      </c>
      <c r="M11">
        <f>B$4*CleanedAssets!B10</f>
        <v>2691948.360867118</v>
      </c>
      <c r="N11">
        <f>C$4*CleanedAssets!C10</f>
        <v>9569002.4329266436</v>
      </c>
      <c r="O11">
        <f>D$4*CleanedAssets!D10</f>
        <v>2138081.9416120821</v>
      </c>
      <c r="P11">
        <f>E$4*CleanedAssets!E10</f>
        <v>1905171.5097314066</v>
      </c>
      <c r="Q11">
        <f>F$4*CleanedAssets!F10</f>
        <v>1178066.0371622515</v>
      </c>
      <c r="R11">
        <f>G$4*CleanedAssets!G10</f>
        <v>12594928.671699768</v>
      </c>
      <c r="S11">
        <f>H$4*CleanedAssets!H10</f>
        <v>5005238.9232697291</v>
      </c>
      <c r="T11">
        <f>I$4*CleanedAssets!I10</f>
        <v>2237470.4486578363</v>
      </c>
      <c r="U11">
        <f t="shared" si="0"/>
        <v>37319908.325926825</v>
      </c>
      <c r="W11" s="12">
        <v>45666</v>
      </c>
      <c r="X11">
        <f>B$6*CleanedAssets!B10</f>
        <v>971182.47629140771</v>
      </c>
      <c r="Y11">
        <f>C$6*CleanedAssets!C10</f>
        <v>4646495.3449373292</v>
      </c>
      <c r="Z11">
        <f>D$6*CleanedAssets!D10</f>
        <v>18681254.767596696</v>
      </c>
      <c r="AA11">
        <f>E$6*CleanedAssets!E10</f>
        <v>5222076.8702527564</v>
      </c>
      <c r="AB11">
        <f>F$6*CleanedAssets!F10</f>
        <v>12167760.636912374</v>
      </c>
      <c r="AC11">
        <f>G$6*CleanedAssets!G10</f>
        <v>2573843.1783367926</v>
      </c>
      <c r="AD11">
        <f>H$6*CleanedAssets!H10</f>
        <v>3031052.2873250307</v>
      </c>
      <c r="AE11">
        <f>I$6*CleanedAssets!I10</f>
        <v>942587.71630803391</v>
      </c>
      <c r="AF11">
        <f t="shared" si="1"/>
        <v>48236253.277960427</v>
      </c>
      <c r="AH11" s="12">
        <v>45666</v>
      </c>
      <c r="AI11">
        <f>B$2*CleanedAssets!B10</f>
        <v>1697786.6223424561</v>
      </c>
      <c r="AJ11">
        <f>C$2*CleanedAssets!C10</f>
        <v>10715364.716524899</v>
      </c>
      <c r="AK11">
        <f>D$2*CleanedAssets!D10</f>
        <v>2419683.8104133303</v>
      </c>
      <c r="AL11">
        <f>E$2*CleanedAssets!E10</f>
        <v>271391.02101307135</v>
      </c>
      <c r="AM11">
        <f>F$2*CleanedAssets!F10</f>
        <v>10535275.523456728</v>
      </c>
      <c r="AN11">
        <f>G$2*CleanedAssets!G10</f>
        <v>13767181.22248625</v>
      </c>
      <c r="AO11">
        <f>H$2*CleanedAssets!H10</f>
        <v>2931662.2290040329</v>
      </c>
      <c r="AP11">
        <f>I$2*CleanedAssets!I10</f>
        <v>1152265.4313403261</v>
      </c>
      <c r="AQ11">
        <f t="shared" si="2"/>
        <v>43490610.576581098</v>
      </c>
      <c r="AS11" s="12">
        <v>45666</v>
      </c>
      <c r="AT11">
        <f>B$3*CleanedAssets!B10</f>
        <v>204240.42893160577</v>
      </c>
      <c r="AU11">
        <f>C$3*CleanedAssets!C10</f>
        <v>2770998.7657375601</v>
      </c>
      <c r="AV11">
        <f>D$3*CleanedAssets!D10</f>
        <v>12988917.312132239</v>
      </c>
      <c r="AW11">
        <f>E$3*CleanedAssets!E10</f>
        <v>3734768.0387408757</v>
      </c>
      <c r="AX11">
        <f>F$3*CleanedAssets!F10</f>
        <v>8052178.0561912945</v>
      </c>
      <c r="AY11">
        <f>G$3*CleanedAssets!G10</f>
        <v>1557063.3018727168</v>
      </c>
      <c r="AZ11">
        <f>H$3*CleanedAssets!H10</f>
        <v>13617212.384014558</v>
      </c>
      <c r="BA11">
        <f>I$3*CleanedAssets!I10</f>
        <v>4670096.9731137874</v>
      </c>
      <c r="BB11">
        <f t="shared" si="3"/>
        <v>47595475.26073464</v>
      </c>
      <c r="BE11" s="12">
        <v>45666</v>
      </c>
      <c r="BF11">
        <f>B$5*CleanedAssets!B10</f>
        <v>193835.51625023433</v>
      </c>
      <c r="BG11">
        <f>C$5*CleanedAssets!C10</f>
        <v>2033148.685833642</v>
      </c>
      <c r="BH11">
        <f>D$5*CleanedAssets!D10</f>
        <v>3424367.4786025849</v>
      </c>
      <c r="BI11">
        <f>E$5*CleanedAssets!E10</f>
        <v>1635434.5593458142</v>
      </c>
      <c r="BJ11">
        <f>F$5*CleanedAssets!F10</f>
        <v>10210105.617480608</v>
      </c>
      <c r="BK11">
        <f>G$5*CleanedAssets!G10</f>
        <v>596872.2916667891</v>
      </c>
      <c r="BL11">
        <f>H$5*CleanedAssets!H10</f>
        <v>20700093.570248991</v>
      </c>
      <c r="BM11">
        <f>I$5*CleanedAssets!I10</f>
        <v>6417441.001097573</v>
      </c>
      <c r="BN11">
        <f t="shared" si="4"/>
        <v>45211298.720526241</v>
      </c>
    </row>
    <row r="12" spans="1:67" x14ac:dyDescent="0.35">
      <c r="L12" s="13">
        <v>45667</v>
      </c>
      <c r="M12">
        <f>B$4*CleanedAssets!B11</f>
        <v>2640225.5898706941</v>
      </c>
      <c r="N12">
        <f>C$4*CleanedAssets!C11</f>
        <v>9469283.6634844784</v>
      </c>
      <c r="O12">
        <f>D$4*CleanedAssets!D11</f>
        <v>2115063.2156589129</v>
      </c>
      <c r="P12">
        <f>E$4*CleanedAssets!E11</f>
        <v>2855007.9259134354</v>
      </c>
      <c r="Q12">
        <f>F$4*CleanedAssets!F11</f>
        <v>1166395.8901704431</v>
      </c>
      <c r="R12">
        <f>G$4*CleanedAssets!G11</f>
        <v>12510965.451385461</v>
      </c>
      <c r="S12">
        <f>H$4*CleanedAssets!H11</f>
        <v>4951724.8180034468</v>
      </c>
      <c r="T12">
        <f>I$4*CleanedAssets!I11</f>
        <v>2237663.7481025313</v>
      </c>
      <c r="U12">
        <f t="shared" si="0"/>
        <v>37946330.302589402</v>
      </c>
      <c r="W12" s="13">
        <v>45667</v>
      </c>
      <c r="X12">
        <f>B$6*CleanedAssets!B11</f>
        <v>952522.29337438475</v>
      </c>
      <c r="Y12">
        <f>C$6*CleanedAssets!C11</f>
        <v>4598074.1222170219</v>
      </c>
      <c r="Z12">
        <f>D$6*CleanedAssets!D11</f>
        <v>18480131.192495354</v>
      </c>
      <c r="AA12">
        <f>E$6*CleanedAssets!E11</f>
        <v>7825579.3655043403</v>
      </c>
      <c r="AB12">
        <f>F$6*CleanedAssets!F11</f>
        <v>12047224.477890287</v>
      </c>
      <c r="AC12">
        <f>G$6*CleanedAssets!G11</f>
        <v>2556684.8309201254</v>
      </c>
      <c r="AD12">
        <f>H$6*CleanedAssets!H11</f>
        <v>2998645.4324958995</v>
      </c>
      <c r="AE12">
        <f>I$6*CleanedAssets!I11</f>
        <v>942669.14830292272</v>
      </c>
      <c r="AF12">
        <f t="shared" si="1"/>
        <v>50401530.863200329</v>
      </c>
      <c r="AH12" s="13">
        <v>45667</v>
      </c>
      <c r="AI12">
        <f>B$2*CleanedAssets!B11</f>
        <v>1665165.5550349373</v>
      </c>
      <c r="AJ12">
        <f>C$2*CleanedAssets!C11</f>
        <v>10603699.682353824</v>
      </c>
      <c r="AK12">
        <f>D$2*CleanedAssets!D11</f>
        <v>2393633.3408587212</v>
      </c>
      <c r="AL12">
        <f>E$2*CleanedAssets!E11</f>
        <v>406694.88917734969</v>
      </c>
      <c r="AM12">
        <f>F$2*CleanedAssets!F11</f>
        <v>10430911.073519692</v>
      </c>
      <c r="AN12">
        <f>G$2*CleanedAssets!G11</f>
        <v>13675403.261671916</v>
      </c>
      <c r="AO12">
        <f>H$2*CleanedAssets!H11</f>
        <v>2900318.0147650815</v>
      </c>
      <c r="AP12">
        <f>I$2*CleanedAssets!I11</f>
        <v>1152364.9778027846</v>
      </c>
      <c r="AQ12">
        <f t="shared" si="2"/>
        <v>43228190.795184307</v>
      </c>
      <c r="AS12" s="13">
        <v>45667</v>
      </c>
      <c r="AT12">
        <f>B$3*CleanedAssets!B11</f>
        <v>200316.17797367205</v>
      </c>
      <c r="AU12">
        <f>C$3*CleanedAssets!C11</f>
        <v>2742122.1311058979</v>
      </c>
      <c r="AV12">
        <f>D$3*CleanedAssets!D11</f>
        <v>12849077.803544035</v>
      </c>
      <c r="AW12">
        <f>E$3*CleanedAssets!E11</f>
        <v>5596762.442430513</v>
      </c>
      <c r="AX12">
        <f>F$3*CleanedAssets!F11</f>
        <v>7972411.6436510235</v>
      </c>
      <c r="AY12">
        <f>G$3*CleanedAssets!G11</f>
        <v>1546683.2471327309</v>
      </c>
      <c r="AZ12">
        <f>H$3*CleanedAssets!H11</f>
        <v>13471622.343634341</v>
      </c>
      <c r="BA12">
        <f>I$3*CleanedAssets!I11</f>
        <v>4670500.4319179542</v>
      </c>
      <c r="BB12">
        <f t="shared" si="3"/>
        <v>49049496.221390173</v>
      </c>
      <c r="BE12" s="13">
        <v>45667</v>
      </c>
      <c r="BF12">
        <f>B$5*CleanedAssets!B11</f>
        <v>190111.18402910841</v>
      </c>
      <c r="BG12">
        <f>C$5*CleanedAssets!C11</f>
        <v>2011961.2019276235</v>
      </c>
      <c r="BH12">
        <f>D$5*CleanedAssets!D11</f>
        <v>3387500.5208780994</v>
      </c>
      <c r="BI12">
        <f>E$5*CleanedAssets!E11</f>
        <v>2450791.7557004159</v>
      </c>
      <c r="BJ12">
        <f>F$5*CleanedAssets!F11</f>
        <v>10108962.36268913</v>
      </c>
      <c r="BK12">
        <f>G$5*CleanedAssets!G11</f>
        <v>592893.28384300286</v>
      </c>
      <c r="BL12">
        <f>H$5*CleanedAssets!H11</f>
        <v>20478776.066065487</v>
      </c>
      <c r="BM12">
        <f>I$5*CleanedAssets!I11</f>
        <v>6417995.4163671117</v>
      </c>
      <c r="BN12">
        <f t="shared" si="4"/>
        <v>45638991.79149998</v>
      </c>
    </row>
    <row r="13" spans="1:67" x14ac:dyDescent="0.35">
      <c r="L13" s="12">
        <v>45668</v>
      </c>
      <c r="M13">
        <f>B$4*CleanedAssets!B12</f>
        <v>2651573.461364544</v>
      </c>
      <c r="N13">
        <f>C$4*CleanedAssets!C12</f>
        <v>9357780.1883114539</v>
      </c>
      <c r="O13">
        <f>D$4*CleanedAssets!D12</f>
        <v>2103314.7837878228</v>
      </c>
      <c r="P13">
        <f>E$4*CleanedAssets!E12</f>
        <v>2868726.4434016249</v>
      </c>
      <c r="Q13">
        <f>F$4*CleanedAssets!F12</f>
        <v>1169012.1140680851</v>
      </c>
      <c r="R13">
        <f>G$4*CleanedAssets!G12</f>
        <v>12481627.381399643</v>
      </c>
      <c r="S13">
        <f>H$4*CleanedAssets!H12</f>
        <v>5049341.9480870422</v>
      </c>
      <c r="T13">
        <f>I$4*CleanedAssets!I12</f>
        <v>2237675.277979041</v>
      </c>
      <c r="U13">
        <f t="shared" si="0"/>
        <v>37919051.598399252</v>
      </c>
      <c r="W13" s="12">
        <v>45668</v>
      </c>
      <c r="X13">
        <f>B$6*CleanedAssets!B12</f>
        <v>956616.29981902696</v>
      </c>
      <c r="Y13">
        <f>C$6*CleanedAssets!C12</f>
        <v>4543930.5077736787</v>
      </c>
      <c r="Z13">
        <f>D$6*CleanedAssets!D12</f>
        <v>18377480.566889253</v>
      </c>
      <c r="AA13">
        <f>E$6*CleanedAssets!E12</f>
        <v>7863181.8346276227</v>
      </c>
      <c r="AB13">
        <f>F$6*CleanedAssets!F12</f>
        <v>12074246.380869308</v>
      </c>
      <c r="AC13">
        <f>G$6*CleanedAssets!G12</f>
        <v>2550689.4344183384</v>
      </c>
      <c r="AD13">
        <f>H$6*CleanedAssets!H12</f>
        <v>3057760.0182245462</v>
      </c>
      <c r="AE13">
        <f>I$6*CleanedAssets!I12</f>
        <v>942674.00553800934</v>
      </c>
      <c r="AF13">
        <f t="shared" si="1"/>
        <v>50366579.048159778</v>
      </c>
      <c r="AH13" s="12">
        <v>45668</v>
      </c>
      <c r="AI13">
        <f>B$2*CleanedAssets!B12</f>
        <v>1672322.5513185191</v>
      </c>
      <c r="AJ13">
        <f>C$2*CleanedAssets!C12</f>
        <v>10478838.13988753</v>
      </c>
      <c r="AK13">
        <f>D$2*CleanedAssets!D12</f>
        <v>2380337.5499711246</v>
      </c>
      <c r="AL13">
        <f>E$2*CleanedAssets!E12</f>
        <v>408649.08723715076</v>
      </c>
      <c r="AM13">
        <f>F$2*CleanedAssets!F12</f>
        <v>10454307.588420592</v>
      </c>
      <c r="AN13">
        <f>G$2*CleanedAssets!G12</f>
        <v>13643334.598423326</v>
      </c>
      <c r="AO13">
        <f>H$2*CleanedAssets!H12</f>
        <v>2957494.1970726582</v>
      </c>
      <c r="AP13">
        <f>I$2*CleanedAssets!I12</f>
        <v>1152370.9155250627</v>
      </c>
      <c r="AQ13">
        <f t="shared" si="2"/>
        <v>43147654.627855964</v>
      </c>
      <c r="AS13" s="12">
        <v>45668</v>
      </c>
      <c r="AT13">
        <f>B$3*CleanedAssets!B12</f>
        <v>201177.15070816316</v>
      </c>
      <c r="AU13">
        <f>C$3*CleanedAssets!C12</f>
        <v>2709832.8727170904</v>
      </c>
      <c r="AV13">
        <f>D$3*CleanedAssets!D12</f>
        <v>12777705.69794281</v>
      </c>
      <c r="AW13">
        <f>E$3*CleanedAssets!E12</f>
        <v>5623655.28666637</v>
      </c>
      <c r="AX13">
        <f>F$3*CleanedAssets!F12</f>
        <v>7990293.7487233514</v>
      </c>
      <c r="AY13">
        <f>G$3*CleanedAssets!G12</f>
        <v>1543056.2927200922</v>
      </c>
      <c r="AZ13">
        <f>H$3*CleanedAssets!H12</f>
        <v>13737198.715320896</v>
      </c>
      <c r="BA13">
        <f>I$3*CleanedAssets!I12</f>
        <v>4670524.497326917</v>
      </c>
      <c r="BB13">
        <f t="shared" si="3"/>
        <v>49253444.262125693</v>
      </c>
      <c r="BE13" s="12">
        <v>45668</v>
      </c>
      <c r="BF13">
        <f>B$5*CleanedAssets!B12</f>
        <v>190928.29499651314</v>
      </c>
      <c r="BG13">
        <f>C$5*CleanedAssets!C12</f>
        <v>1988269.7935908632</v>
      </c>
      <c r="BH13">
        <f>D$5*CleanedAssets!D12</f>
        <v>3368684.147547896</v>
      </c>
      <c r="BI13">
        <f>E$5*CleanedAssets!E12</f>
        <v>2462567.9855508921</v>
      </c>
      <c r="BJ13">
        <f>F$5*CleanedAssets!F12</f>
        <v>10131636.747206865</v>
      </c>
      <c r="BK13">
        <f>G$5*CleanedAssets!G12</f>
        <v>591502.95591642533</v>
      </c>
      <c r="BL13">
        <f>H$5*CleanedAssets!H12</f>
        <v>20882489.806361735</v>
      </c>
      <c r="BM13">
        <f>I$5*CleanedAssets!I12</f>
        <v>6418028.4859892353</v>
      </c>
      <c r="BN13">
        <f t="shared" si="4"/>
        <v>46034108.217160426</v>
      </c>
    </row>
    <row r="14" spans="1:67" x14ac:dyDescent="0.35">
      <c r="L14" s="13">
        <v>45992</v>
      </c>
      <c r="M14">
        <f>B$4*CleanedAssets!B13</f>
        <v>2609658.3391977074</v>
      </c>
      <c r="N14">
        <f>C$4*CleanedAssets!C13</f>
        <v>9318455.5713443942</v>
      </c>
      <c r="O14">
        <f>D$4*CleanedAssets!D13</f>
        <v>2129150.6029856368</v>
      </c>
      <c r="P14">
        <f>E$4*CleanedAssets!E13</f>
        <v>2858262.3783463459</v>
      </c>
      <c r="Q14">
        <f>F$4*CleanedAssets!F13</f>
        <v>1172232.8749080345</v>
      </c>
      <c r="R14">
        <f>G$4*CleanedAssets!G13</f>
        <v>12335488.046532722</v>
      </c>
      <c r="S14">
        <f>H$4*CleanedAssets!H13</f>
        <v>5065257.228841885</v>
      </c>
      <c r="T14">
        <f>I$4*CleanedAssets!I13</f>
        <v>2238249.098088501</v>
      </c>
      <c r="U14">
        <f t="shared" si="0"/>
        <v>37726754.140245229</v>
      </c>
      <c r="W14" s="13">
        <v>45992</v>
      </c>
      <c r="X14">
        <f>B$6*CleanedAssets!B13</f>
        <v>941494.45248651237</v>
      </c>
      <c r="Y14">
        <f>C$6*CleanedAssets!C13</f>
        <v>4524835.3459781148</v>
      </c>
      <c r="Z14">
        <f>D$6*CleanedAssets!D13</f>
        <v>18603218.183007006</v>
      </c>
      <c r="AA14">
        <f>E$6*CleanedAssets!E13</f>
        <v>7834499.8226329666</v>
      </c>
      <c r="AB14">
        <f>F$6*CleanedAssets!F13</f>
        <v>12107512.297832372</v>
      </c>
      <c r="AC14">
        <f>G$6*CleanedAssets!G13</f>
        <v>2520825.054878098</v>
      </c>
      <c r="AD14">
        <f>H$6*CleanedAssets!H13</f>
        <v>3067397.9293962014</v>
      </c>
      <c r="AE14">
        <f>I$6*CleanedAssets!I13</f>
        <v>942915.74092578713</v>
      </c>
      <c r="AF14">
        <f t="shared" si="1"/>
        <v>50542698.82713706</v>
      </c>
      <c r="AH14" s="13">
        <v>45992</v>
      </c>
      <c r="AI14">
        <f>B$2*CleanedAssets!B13</f>
        <v>1645887.0762837073</v>
      </c>
      <c r="AJ14">
        <f>C$2*CleanedAssets!C13</f>
        <v>10434802.451100398</v>
      </c>
      <c r="AK14">
        <f>D$2*CleanedAssets!D13</f>
        <v>2409576.1456605778</v>
      </c>
      <c r="AL14">
        <f>E$2*CleanedAssets!E13</f>
        <v>407158.48479805607</v>
      </c>
      <c r="AM14">
        <f>F$2*CleanedAssets!F13</f>
        <v>10483110.390448363</v>
      </c>
      <c r="AN14">
        <f>G$2*CleanedAssets!G13</f>
        <v>13483593.582075436</v>
      </c>
      <c r="AO14">
        <f>H$2*CleanedAssets!H13</f>
        <v>2966816.0752423597</v>
      </c>
      <c r="AP14">
        <f>I$2*CleanedAssets!I13</f>
        <v>1152666.4247132782</v>
      </c>
      <c r="AQ14">
        <f t="shared" si="2"/>
        <v>42983610.630322173</v>
      </c>
      <c r="AS14" s="13">
        <v>45992</v>
      </c>
      <c r="AT14">
        <f>B$3*CleanedAssets!B13</f>
        <v>197997.01447133065</v>
      </c>
      <c r="AU14">
        <f>C$3*CleanedAssets!C13</f>
        <v>2698445.2211993244</v>
      </c>
      <c r="AV14">
        <f>D$3*CleanedAssets!D13</f>
        <v>12934659.139586203</v>
      </c>
      <c r="AW14">
        <f>E$3*CleanedAssets!E13</f>
        <v>5603142.2485886216</v>
      </c>
      <c r="AX14">
        <f>F$3*CleanedAssets!F13</f>
        <v>8012307.9134149598</v>
      </c>
      <c r="AY14">
        <f>G$3*CleanedAssets!G13</f>
        <v>1524989.6405609052</v>
      </c>
      <c r="AZ14">
        <f>H$3*CleanedAssets!H13</f>
        <v>13780497.698948301</v>
      </c>
      <c r="BA14">
        <f>I$3*CleanedAssets!I13</f>
        <v>4671722.1871368131</v>
      </c>
      <c r="BB14">
        <f t="shared" si="3"/>
        <v>49423761.063906461</v>
      </c>
      <c r="BE14" s="13">
        <v>45992</v>
      </c>
      <c r="BF14">
        <f>B$5*CleanedAssets!B13</f>
        <v>187910.16899454061</v>
      </c>
      <c r="BG14">
        <f>C$5*CleanedAssets!C13</f>
        <v>1979914.3987764181</v>
      </c>
      <c r="BH14">
        <f>D$5*CleanedAssets!D13</f>
        <v>3410062.982157642</v>
      </c>
      <c r="BI14">
        <f>E$5*CleanedAssets!E13</f>
        <v>2453585.4380294569</v>
      </c>
      <c r="BJ14">
        <f>F$5*CleanedAssets!F13</f>
        <v>10159550.554503901</v>
      </c>
      <c r="BK14">
        <f>G$5*CleanedAssets!G13</f>
        <v>584577.4288270442</v>
      </c>
      <c r="BL14">
        <f>H$5*CleanedAssets!H13</f>
        <v>20948310.40071746</v>
      </c>
      <c r="BM14">
        <f>I$5*CleanedAssets!I13</f>
        <v>6419674.2984288642</v>
      </c>
      <c r="BN14">
        <f t="shared" si="4"/>
        <v>46143585.670435324</v>
      </c>
    </row>
    <row r="15" spans="1:67" x14ac:dyDescent="0.35">
      <c r="L15" s="12">
        <v>45670</v>
      </c>
      <c r="M15">
        <f>B$4*CleanedAssets!B14</f>
        <v>2660306.9757106677</v>
      </c>
      <c r="N15">
        <f>C$4*CleanedAssets!C14</f>
        <v>9329347.7211684193</v>
      </c>
      <c r="O15">
        <f>D$4*CleanedAssets!D14</f>
        <v>2162314.6546134022</v>
      </c>
      <c r="P15">
        <f>E$4*CleanedAssets!E14</f>
        <v>2829540.1839999883</v>
      </c>
      <c r="Q15">
        <f>F$4*CleanedAssets!F14</f>
        <v>1171280.6642164164</v>
      </c>
      <c r="R15">
        <f>G$4*CleanedAssets!G14</f>
        <v>12188934.003781006</v>
      </c>
      <c r="S15">
        <f>H$4*CleanedAssets!H14</f>
        <v>5024900.7298821537</v>
      </c>
      <c r="T15">
        <f>I$4*CleanedAssets!I14</f>
        <v>2238193.8541662358</v>
      </c>
      <c r="U15">
        <f t="shared" si="0"/>
        <v>37604818.78753829</v>
      </c>
      <c r="W15" s="12">
        <v>45670</v>
      </c>
      <c r="X15">
        <f>B$6*CleanedAssets!B14</f>
        <v>959767.11660760106</v>
      </c>
      <c r="Y15">
        <f>C$6*CleanedAssets!C14</f>
        <v>4530124.3323493106</v>
      </c>
      <c r="Z15">
        <f>D$6*CleanedAssets!D14</f>
        <v>18892985.420420222</v>
      </c>
      <c r="AA15">
        <f>E$6*CleanedAssets!E14</f>
        <v>7755772.2613646565</v>
      </c>
      <c r="AB15">
        <f>F$6*CleanedAssets!F14</f>
        <v>12097677.30437188</v>
      </c>
      <c r="AC15">
        <f>G$6*CleanedAssets!G14</f>
        <v>2490875.9274930614</v>
      </c>
      <c r="AD15">
        <f>H$6*CleanedAssets!H14</f>
        <v>3042959.0044306745</v>
      </c>
      <c r="AE15">
        <f>I$6*CleanedAssets!I14</f>
        <v>942892.46810778894</v>
      </c>
      <c r="AF15">
        <f t="shared" si="1"/>
        <v>50713053.83514519</v>
      </c>
      <c r="AH15" s="12">
        <v>45670</v>
      </c>
      <c r="AI15">
        <f>B$2*CleanedAssets!B14</f>
        <v>1677830.69703128</v>
      </c>
      <c r="AJ15">
        <f>C$2*CleanedAssets!C14</f>
        <v>10446999.475683633</v>
      </c>
      <c r="AK15">
        <f>D$2*CleanedAssets!D14</f>
        <v>2447108.1584659019</v>
      </c>
      <c r="AL15">
        <f>E$2*CleanedAssets!E14</f>
        <v>403067.0181717822</v>
      </c>
      <c r="AM15">
        <f>F$2*CleanedAssets!F14</f>
        <v>10474594.906870939</v>
      </c>
      <c r="AN15">
        <f>G$2*CleanedAssets!G14</f>
        <v>13323399.259579239</v>
      </c>
      <c r="AO15">
        <f>H$2*CleanedAssets!H14</f>
        <v>2943178.5175735247</v>
      </c>
      <c r="AP15">
        <f>I$2*CleanedAssets!I14</f>
        <v>1152637.9748796921</v>
      </c>
      <c r="AQ15">
        <f t="shared" si="2"/>
        <v>42868816.008255996</v>
      </c>
      <c r="AS15" s="12">
        <v>45670</v>
      </c>
      <c r="AT15">
        <f>B$3*CleanedAssets!B14</f>
        <v>201839.76992555335</v>
      </c>
      <c r="AU15">
        <f>C$3*CleanedAssets!C14</f>
        <v>2701599.3779601944</v>
      </c>
      <c r="AV15">
        <f>D$3*CleanedAssets!D14</f>
        <v>13136131.831509106</v>
      </c>
      <c r="AW15">
        <f>E$3*CleanedAssets!E14</f>
        <v>5546837.2215087218</v>
      </c>
      <c r="AX15">
        <f>F$3*CleanedAssets!F14</f>
        <v>8005799.4751831042</v>
      </c>
      <c r="AY15">
        <f>G$3*CleanedAssets!G14</f>
        <v>1506871.7196375004</v>
      </c>
      <c r="AZ15">
        <f>H$3*CleanedAssets!H14</f>
        <v>13670704.135477224</v>
      </c>
      <c r="BA15">
        <f>I$3*CleanedAssets!I14</f>
        <v>4671606.8808210092</v>
      </c>
      <c r="BB15">
        <f t="shared" si="3"/>
        <v>49441390.412022419</v>
      </c>
      <c r="BE15" s="12">
        <v>45670</v>
      </c>
      <c r="BF15">
        <f>B$5*CleanedAssets!B14</f>
        <v>191557.15745411778</v>
      </c>
      <c r="BG15">
        <f>C$5*CleanedAssets!C14</f>
        <v>1982228.6797326456</v>
      </c>
      <c r="BH15">
        <f>D$5*CleanedAssets!D14</f>
        <v>3463178.7667506267</v>
      </c>
      <c r="BI15">
        <f>E$5*CleanedAssets!E14</f>
        <v>2428929.7736893459</v>
      </c>
      <c r="BJ15">
        <f>F$5*CleanedAssets!F14</f>
        <v>10151297.900217274</v>
      </c>
      <c r="BK15">
        <f>G$5*CleanedAssets!G14</f>
        <v>577632.24877637834</v>
      </c>
      <c r="BL15">
        <f>H$5*CleanedAssets!H14</f>
        <v>20781408.616918422</v>
      </c>
      <c r="BM15">
        <f>I$5*CleanedAssets!I14</f>
        <v>6419515.8495823024</v>
      </c>
      <c r="BN15">
        <f t="shared" si="4"/>
        <v>45995748.993121117</v>
      </c>
    </row>
    <row r="16" spans="1:67" x14ac:dyDescent="0.35">
      <c r="L16" s="13">
        <v>45671</v>
      </c>
      <c r="M16">
        <f>B$4*CleanedAssets!B15</f>
        <v>2621055.5310804918</v>
      </c>
      <c r="N16">
        <f>C$4*CleanedAssets!C15</f>
        <v>9371480.0540101901</v>
      </c>
      <c r="O16">
        <f>D$4*CleanedAssets!D15</f>
        <v>2111961.9444890753</v>
      </c>
      <c r="P16">
        <f>E$4*CleanedAssets!E15</f>
        <v>2855775.1273726746</v>
      </c>
      <c r="Q16">
        <f>F$4*CleanedAssets!F15</f>
        <v>1188655.6943277088</v>
      </c>
      <c r="R16">
        <f>G$4*CleanedAssets!G15</f>
        <v>12087172.915839037</v>
      </c>
      <c r="S16">
        <f>H$4*CleanedAssets!H15</f>
        <v>4849421.1240104018</v>
      </c>
      <c r="T16">
        <f>I$4*CleanedAssets!I15</f>
        <v>2238134.240468041</v>
      </c>
      <c r="U16">
        <f t="shared" si="0"/>
        <v>37323656.631597616</v>
      </c>
      <c r="W16" s="13">
        <v>45671</v>
      </c>
      <c r="X16">
        <f>B$6*CleanedAssets!B15</f>
        <v>945606.25239931815</v>
      </c>
      <c r="Y16">
        <f>C$6*CleanedAssets!C15</f>
        <v>4550582.8586996654</v>
      </c>
      <c r="Z16">
        <f>D$6*CleanedAssets!D15</f>
        <v>18453034.178251151</v>
      </c>
      <c r="AA16">
        <f>E$6*CleanedAssets!E15</f>
        <v>7827682.2654136941</v>
      </c>
      <c r="AB16">
        <f>F$6*CleanedAssets!F15</f>
        <v>12277136.859935177</v>
      </c>
      <c r="AC16">
        <f>G$6*CleanedAssets!G15</f>
        <v>2470080.4876103345</v>
      </c>
      <c r="AD16">
        <f>H$6*CleanedAssets!H15</f>
        <v>2936692.7764023417</v>
      </c>
      <c r="AE16">
        <f>I$6*CleanedAssets!I15</f>
        <v>942867.35441760556</v>
      </c>
      <c r="AF16">
        <f t="shared" si="1"/>
        <v>50403683.033129282</v>
      </c>
      <c r="AH16" s="13">
        <v>45671</v>
      </c>
      <c r="AI16">
        <f>B$2*CleanedAssets!B15</f>
        <v>1653075.1784747273</v>
      </c>
      <c r="AJ16">
        <f>C$2*CleanedAssets!C15</f>
        <v>10494179.243472606</v>
      </c>
      <c r="AK16">
        <f>D$2*CleanedAssets!D15</f>
        <v>2390123.6083759246</v>
      </c>
      <c r="AL16">
        <f>E$2*CleanedAssets!E15</f>
        <v>406804.17675921938</v>
      </c>
      <c r="AM16">
        <f>F$2*CleanedAssets!F15</f>
        <v>10629977.307921868</v>
      </c>
      <c r="AN16">
        <f>G$2*CleanedAssets!G15</f>
        <v>13212166.923484921</v>
      </c>
      <c r="AO16">
        <f>H$2*CleanedAssets!H15</f>
        <v>2840396.8241556487</v>
      </c>
      <c r="AP16">
        <f>I$2*CleanedAssets!I15</f>
        <v>1152607.274673705</v>
      </c>
      <c r="AQ16">
        <f t="shared" si="2"/>
        <v>42779330.537318625</v>
      </c>
      <c r="AS16" s="13">
        <v>45671</v>
      </c>
      <c r="AT16">
        <f>B$3*CleanedAssets!B15</f>
        <v>198861.72918599405</v>
      </c>
      <c r="AU16">
        <f>C$3*CleanedAssets!C15</f>
        <v>2713800.0899069761</v>
      </c>
      <c r="AV16">
        <f>D$3*CleanedAssets!D15</f>
        <v>12830237.480353639</v>
      </c>
      <c r="AW16">
        <f>E$3*CleanedAssets!E15</f>
        <v>5598266.4117448796</v>
      </c>
      <c r="AX16">
        <f>F$3*CleanedAssets!F15</f>
        <v>8124559.232085037</v>
      </c>
      <c r="AY16">
        <f>G$3*CleanedAssets!G15</f>
        <v>1494291.3819696014</v>
      </c>
      <c r="AZ16">
        <f>H$3*CleanedAssets!H15</f>
        <v>13193295.744219488</v>
      </c>
      <c r="BA16">
        <f>I$3*CleanedAssets!I15</f>
        <v>4671482.4538138676</v>
      </c>
      <c r="BB16">
        <f t="shared" si="3"/>
        <v>48824794.523279481</v>
      </c>
      <c r="BE16" s="13">
        <v>45671</v>
      </c>
      <c r="BF16">
        <f>B$5*CleanedAssets!B15</f>
        <v>188730.83130906246</v>
      </c>
      <c r="BG16">
        <f>C$5*CleanedAssets!C15</f>
        <v>1991180.636610992</v>
      </c>
      <c r="BH16">
        <f>D$5*CleanedAssets!D15</f>
        <v>3382533.5025755586</v>
      </c>
      <c r="BI16">
        <f>E$5*CleanedAssets!E15</f>
        <v>2451450.3356623836</v>
      </c>
      <c r="BJ16">
        <f>F$5*CleanedAssets!F15</f>
        <v>10301884.443710649</v>
      </c>
      <c r="BK16">
        <f>G$5*CleanedAssets!G15</f>
        <v>572809.80195308628</v>
      </c>
      <c r="BL16">
        <f>H$5*CleanedAssets!H15</f>
        <v>20055680.171803012</v>
      </c>
      <c r="BM16">
        <f>I$5*CleanedAssets!I15</f>
        <v>6419344.8674845267</v>
      </c>
      <c r="BN16">
        <f t="shared" si="4"/>
        <v>45363614.591109268</v>
      </c>
    </row>
    <row r="17" spans="12:66" x14ac:dyDescent="0.35">
      <c r="L17" s="12">
        <v>45672</v>
      </c>
      <c r="M17">
        <f>B$4*CleanedAssets!B16</f>
        <v>2600363.8584374771</v>
      </c>
      <c r="N17">
        <f>C$4*CleanedAssets!C16</f>
        <v>9382338.1654532813</v>
      </c>
      <c r="O17">
        <f>D$4*CleanedAssets!D16</f>
        <v>2129521.5204338119</v>
      </c>
      <c r="P17">
        <f>E$4*CleanedAssets!E16</f>
        <v>2881221.5517768771</v>
      </c>
      <c r="Q17">
        <f>F$4*CleanedAssets!F16</f>
        <v>1193434.029622932</v>
      </c>
      <c r="R17">
        <f>G$4*CleanedAssets!G16</f>
        <v>12157062.021036759</v>
      </c>
      <c r="S17">
        <f>H$4*CleanedAssets!H16</f>
        <v>4899431.2193395402</v>
      </c>
      <c r="T17">
        <f>I$4*CleanedAssets!I16</f>
        <v>2237942.0669573648</v>
      </c>
      <c r="U17">
        <f t="shared" si="0"/>
        <v>37481314.433058038</v>
      </c>
      <c r="W17" s="12">
        <v>45672</v>
      </c>
      <c r="X17">
        <f>B$6*CleanedAssets!B16</f>
        <v>938141.25412216643</v>
      </c>
      <c r="Y17">
        <f>C$6*CleanedAssets!C16</f>
        <v>4555855.3167880373</v>
      </c>
      <c r="Z17">
        <f>D$6*CleanedAssets!D16</f>
        <v>18606459.033234607</v>
      </c>
      <c r="AA17">
        <f>E$6*CleanedAssets!E16</f>
        <v>7897430.9382408224</v>
      </c>
      <c r="AB17">
        <f>F$6*CleanedAssets!F16</f>
        <v>12326490.324241165</v>
      </c>
      <c r="AC17">
        <f>G$6*CleanedAssets!G16</f>
        <v>2484362.711935861</v>
      </c>
      <c r="AD17">
        <f>H$6*CleanedAssets!H16</f>
        <v>2966977.687105007</v>
      </c>
      <c r="AE17">
        <f>I$6*CleanedAssets!I16</f>
        <v>942786.39674923872</v>
      </c>
      <c r="AF17">
        <f t="shared" si="1"/>
        <v>50718503.662416905</v>
      </c>
      <c r="AH17" s="12">
        <v>45672</v>
      </c>
      <c r="AI17">
        <f>B$2*CleanedAssets!B16</f>
        <v>1640025.1343067612</v>
      </c>
      <c r="AJ17">
        <f>C$2*CleanedAssets!C16</f>
        <v>10506338.151891841</v>
      </c>
      <c r="AK17">
        <f>D$2*CleanedAssets!D16</f>
        <v>2409995.9157951465</v>
      </c>
      <c r="AL17">
        <f>E$2*CleanedAssets!E16</f>
        <v>410429.0110929861</v>
      </c>
      <c r="AM17">
        <f>F$2*CleanedAssets!F16</f>
        <v>10672709.274798611</v>
      </c>
      <c r="AN17">
        <f>G$2*CleanedAssets!G16</f>
        <v>13288560.843753515</v>
      </c>
      <c r="AO17">
        <f>H$2*CleanedAssets!H16</f>
        <v>2869688.6741138422</v>
      </c>
      <c r="AP17">
        <f>I$2*CleanedAssets!I16</f>
        <v>1152508.3080512388</v>
      </c>
      <c r="AQ17">
        <f t="shared" si="2"/>
        <v>42950255.313803941</v>
      </c>
      <c r="AS17" s="12">
        <v>45672</v>
      </c>
      <c r="AT17">
        <f>B$3*CleanedAssets!B16</f>
        <v>197291.83425139711</v>
      </c>
      <c r="AU17">
        <f>C$3*CleanedAssets!C16</f>
        <v>2716944.3898084494</v>
      </c>
      <c r="AV17">
        <f>D$3*CleanedAssets!D16</f>
        <v>12936912.475143746</v>
      </c>
      <c r="AW17">
        <f>E$3*CleanedAssets!E16</f>
        <v>5648149.8432782702</v>
      </c>
      <c r="AX17">
        <f>F$3*CleanedAssets!F16</f>
        <v>8157219.5460195607</v>
      </c>
      <c r="AY17">
        <f>G$3*CleanedAssets!G16</f>
        <v>1502931.5071930664</v>
      </c>
      <c r="AZ17">
        <f>H$3*CleanedAssets!H16</f>
        <v>13329352.803608937</v>
      </c>
      <c r="BA17">
        <f>I$3*CleanedAssets!I16</f>
        <v>4671081.345083667</v>
      </c>
      <c r="BB17">
        <f t="shared" si="3"/>
        <v>49159883.744387098</v>
      </c>
      <c r="BE17" s="12">
        <v>45672</v>
      </c>
      <c r="BF17">
        <f>B$5*CleanedAssets!B16</f>
        <v>187240.91378050047</v>
      </c>
      <c r="BG17">
        <f>C$5*CleanedAssets!C16</f>
        <v>1993487.6853515373</v>
      </c>
      <c r="BH17">
        <f>D$5*CleanedAssets!D16</f>
        <v>3410657.0462213513</v>
      </c>
      <c r="BI17">
        <f>E$5*CleanedAssets!E16</f>
        <v>2473294.0183281405</v>
      </c>
      <c r="BJ17">
        <f>F$5*CleanedAssets!F16</f>
        <v>10343297.493998971</v>
      </c>
      <c r="BK17">
        <f>G$5*CleanedAssets!G16</f>
        <v>576121.83900142915</v>
      </c>
      <c r="BL17">
        <f>H$5*CleanedAssets!H16</f>
        <v>20262506.193225775</v>
      </c>
      <c r="BM17">
        <f>I$5*CleanedAssets!I16</f>
        <v>6418793.6815828411</v>
      </c>
      <c r="BN17">
        <f t="shared" si="4"/>
        <v>45665398.871490538</v>
      </c>
    </row>
    <row r="18" spans="12:66" x14ac:dyDescent="0.35">
      <c r="L18" s="13">
        <v>45673</v>
      </c>
      <c r="M18">
        <f>B$4*CleanedAssets!B17</f>
        <v>2600670.2177533857</v>
      </c>
      <c r="N18">
        <f>C$4*CleanedAssets!C17</f>
        <v>9468871.9133967701</v>
      </c>
      <c r="O18">
        <f>D$4*CleanedAssets!D17</f>
        <v>2138938.7501859553</v>
      </c>
      <c r="P18">
        <f>E$4*CleanedAssets!E17</f>
        <v>2870165.9989928678</v>
      </c>
      <c r="Q18">
        <f>F$4*CleanedAssets!F17</f>
        <v>1203467.7545682099</v>
      </c>
      <c r="R18">
        <f>G$4*CleanedAssets!G17</f>
        <v>12301296.189670447</v>
      </c>
      <c r="S18">
        <f>H$4*CleanedAssets!H17</f>
        <v>4872424.0954966648</v>
      </c>
      <c r="T18">
        <f>I$4*CleanedAssets!I17</f>
        <v>2237963.8134729383</v>
      </c>
      <c r="U18">
        <f t="shared" si="0"/>
        <v>37693798.733537242</v>
      </c>
      <c r="W18" s="13">
        <v>45673</v>
      </c>
      <c r="X18">
        <f>B$6*CleanedAssets!B17</f>
        <v>938251.78031330148</v>
      </c>
      <c r="Y18">
        <f>C$6*CleanedAssets!C17</f>
        <v>4597874.1855068766</v>
      </c>
      <c r="Z18">
        <f>D$6*CleanedAssets!D17</f>
        <v>18688741.037857939</v>
      </c>
      <c r="AA18">
        <f>E$6*CleanedAssets!E17</f>
        <v>7867127.6578346537</v>
      </c>
      <c r="AB18">
        <f>F$6*CleanedAssets!F17</f>
        <v>12430124.551508123</v>
      </c>
      <c r="AC18">
        <f>G$6*CleanedAssets!G17</f>
        <v>2513837.7602428072</v>
      </c>
      <c r="AD18">
        <f>H$6*CleanedAssets!H17</f>
        <v>2950622.8225814686</v>
      </c>
      <c r="AE18">
        <f>I$6*CleanedAssets!I17</f>
        <v>942795.55798686051</v>
      </c>
      <c r="AF18">
        <f t="shared" si="1"/>
        <v>50929375.353832029</v>
      </c>
      <c r="AH18" s="13">
        <v>45673</v>
      </c>
      <c r="AI18">
        <f>B$2*CleanedAssets!B17</f>
        <v>1640218.3522583907</v>
      </c>
      <c r="AJ18">
        <f>C$2*CleanedAssets!C17</f>
        <v>10603238.60478667</v>
      </c>
      <c r="AK18">
        <f>D$2*CleanedAssets!D17</f>
        <v>2420653.467279363</v>
      </c>
      <c r="AL18">
        <f>E$2*CleanedAssets!E17</f>
        <v>408854.15143201035</v>
      </c>
      <c r="AM18">
        <f>F$2*CleanedAssets!F17</f>
        <v>10762439.437192321</v>
      </c>
      <c r="AN18">
        <f>G$2*CleanedAssets!G17</f>
        <v>13446219.373612156</v>
      </c>
      <c r="AO18">
        <f>H$2*CleanedAssets!H17</f>
        <v>2853870.0956008169</v>
      </c>
      <c r="AP18">
        <f>I$2*CleanedAssets!I17</f>
        <v>1152519.5071972038</v>
      </c>
      <c r="AQ18">
        <f t="shared" si="2"/>
        <v>43288012.989358924</v>
      </c>
      <c r="AS18" s="13">
        <v>45673</v>
      </c>
      <c r="AT18">
        <f>B$3*CleanedAssets!B17</f>
        <v>197315.07799522145</v>
      </c>
      <c r="AU18">
        <f>C$3*CleanedAssets!C17</f>
        <v>2742002.8962125191</v>
      </c>
      <c r="AV18">
        <f>D$3*CleanedAssets!D17</f>
        <v>12994122.452076491</v>
      </c>
      <c r="AW18">
        <f>E$3*CleanedAssets!E17</f>
        <v>5626477.2930761352</v>
      </c>
      <c r="AX18">
        <f>F$3*CleanedAssets!F17</f>
        <v>8225800.8795590978</v>
      </c>
      <c r="AY18">
        <f>G$3*CleanedAssets!G17</f>
        <v>1520762.6308706671</v>
      </c>
      <c r="AZ18">
        <f>H$3*CleanedAssets!H17</f>
        <v>13255877.441715607</v>
      </c>
      <c r="BA18">
        <f>I$3*CleanedAssets!I17</f>
        <v>4671126.7348838393</v>
      </c>
      <c r="BB18">
        <f t="shared" si="3"/>
        <v>49233485.406389579</v>
      </c>
      <c r="BE18" s="13">
        <v>45673</v>
      </c>
      <c r="BF18">
        <f>B$5*CleanedAssets!B17</f>
        <v>187262.97338499379</v>
      </c>
      <c r="BG18">
        <f>C$5*CleanedAssets!C17</f>
        <v>2011873.7164080425</v>
      </c>
      <c r="BH18">
        <f>D$5*CleanedAssets!D17</f>
        <v>3425739.7494022474</v>
      </c>
      <c r="BI18">
        <f>E$5*CleanedAssets!E17</f>
        <v>2463803.7267699856</v>
      </c>
      <c r="BJ18">
        <f>F$5*CleanedAssets!F17</f>
        <v>10430258.146624871</v>
      </c>
      <c r="BK18">
        <f>G$5*CleanedAssets!G17</f>
        <v>582957.0804714727</v>
      </c>
      <c r="BL18">
        <f>H$5*CleanedAssets!H17</f>
        <v>20150813.225281376</v>
      </c>
      <c r="BM18">
        <f>I$5*CleanedAssets!I17</f>
        <v>6418856.0542415529</v>
      </c>
      <c r="BN18">
        <f t="shared" si="4"/>
        <v>45671564.672584541</v>
      </c>
    </row>
    <row r="19" spans="12:66" x14ac:dyDescent="0.35">
      <c r="L19" s="12">
        <v>45674</v>
      </c>
      <c r="M19">
        <f>B$4*CleanedAssets!B18</f>
        <v>2625005.7591839982</v>
      </c>
      <c r="N19">
        <f>C$4*CleanedAssets!C18</f>
        <v>9627220.4126228113</v>
      </c>
      <c r="O19">
        <f>D$4*CleanedAssets!D18</f>
        <v>2104551.1891928515</v>
      </c>
      <c r="P19">
        <f>E$4*CleanedAssets!E18</f>
        <v>2869156.8757890966</v>
      </c>
      <c r="Q19">
        <f>F$4*CleanedAssets!F18</f>
        <v>1208397.3909525163</v>
      </c>
      <c r="R19">
        <f>G$4*CleanedAssets!G18</f>
        <v>12400277.927138347</v>
      </c>
      <c r="S19">
        <f>H$4*CleanedAssets!H18</f>
        <v>4883154.2028356511</v>
      </c>
      <c r="T19">
        <f>I$4*CleanedAssets!I18</f>
        <v>2238260.4034524523</v>
      </c>
      <c r="U19">
        <f t="shared" si="0"/>
        <v>37956024.161167726</v>
      </c>
      <c r="W19" s="12">
        <v>45674</v>
      </c>
      <c r="X19">
        <f>B$6*CleanedAssets!B18</f>
        <v>947031.38832214964</v>
      </c>
      <c r="Y19">
        <f>C$6*CleanedAssets!C18</f>
        <v>4674764.7046272261</v>
      </c>
      <c r="Z19">
        <f>D$6*CleanedAssets!D18</f>
        <v>18388283.522528064</v>
      </c>
      <c r="AA19">
        <f>E$6*CleanedAssets!E18</f>
        <v>7864361.6501997858</v>
      </c>
      <c r="AB19">
        <f>F$6*CleanedAssets!F18</f>
        <v>12481040.742671518</v>
      </c>
      <c r="AC19">
        <f>G$6*CleanedAssets!G18</f>
        <v>2534065.2245184979</v>
      </c>
      <c r="AD19">
        <f>H$6*CleanedAssets!H18</f>
        <v>2957120.7174655418</v>
      </c>
      <c r="AE19">
        <f>I$6*CleanedAssets!I18</f>
        <v>942920.50357961131</v>
      </c>
      <c r="AF19">
        <f t="shared" si="1"/>
        <v>50789588.453912392</v>
      </c>
      <c r="AH19" s="12">
        <v>45674</v>
      </c>
      <c r="AI19">
        <f>B$2*CleanedAssets!B18</f>
        <v>1655566.5503475419</v>
      </c>
      <c r="AJ19">
        <f>C$2*CleanedAssets!C18</f>
        <v>10780557.184587935</v>
      </c>
      <c r="AK19">
        <f>D$2*CleanedAssets!D18</f>
        <v>2381736.7994963326</v>
      </c>
      <c r="AL19">
        <f>E$2*CleanedAssets!E18</f>
        <v>408710.40218150947</v>
      </c>
      <c r="AM19">
        <f>F$2*CleanedAssets!F18</f>
        <v>10806524.467997747</v>
      </c>
      <c r="AN19">
        <f>G$2*CleanedAssets!G18</f>
        <v>13554413.675696539</v>
      </c>
      <c r="AO19">
        <f>H$2*CleanedAssets!H18</f>
        <v>2860154.9205374685</v>
      </c>
      <c r="AP19">
        <f>I$2*CleanedAssets!I18</f>
        <v>1152672.2468147846</v>
      </c>
      <c r="AQ19">
        <f t="shared" si="2"/>
        <v>43600336.247659862</v>
      </c>
      <c r="AS19" s="12">
        <v>45674</v>
      </c>
      <c r="AT19">
        <f>B$3*CleanedAssets!B18</f>
        <v>199161.43637724858</v>
      </c>
      <c r="AU19">
        <f>C$3*CleanedAssets!C18</f>
        <v>2787857.5711368266</v>
      </c>
      <c r="AV19">
        <f>D$3*CleanedAssets!D18</f>
        <v>12785216.900978409</v>
      </c>
      <c r="AW19">
        <f>E$3*CleanedAssets!E18</f>
        <v>5624499.0769053884</v>
      </c>
      <c r="AX19">
        <f>F$3*CleanedAssets!F18</f>
        <v>8259495.348855854</v>
      </c>
      <c r="AY19">
        <f>G$3*CleanedAssets!G18</f>
        <v>1532999.3679720983</v>
      </c>
      <c r="AZ19">
        <f>H$3*CleanedAssets!H18</f>
        <v>13285069.684639107</v>
      </c>
      <c r="BA19">
        <f>I$3*CleanedAssets!I18</f>
        <v>4671745.7839382812</v>
      </c>
      <c r="BB19">
        <f t="shared" si="3"/>
        <v>49146045.170803212</v>
      </c>
      <c r="BE19" s="12">
        <v>45674</v>
      </c>
      <c r="BF19">
        <f>B$5*CleanedAssets!B18</f>
        <v>189015.27008763645</v>
      </c>
      <c r="BG19">
        <f>C$5*CleanedAssets!C18</f>
        <v>2045518.3983236151</v>
      </c>
      <c r="BH19">
        <f>D$5*CleanedAssets!D18</f>
        <v>3370664.3833737304</v>
      </c>
      <c r="BI19">
        <f>E$5*CleanedAssets!E18</f>
        <v>2462937.4766955669</v>
      </c>
      <c r="BJ19">
        <f>F$5*CleanedAssets!F18</f>
        <v>10472982.49870006</v>
      </c>
      <c r="BK19">
        <f>G$5*CleanedAssets!G18</f>
        <v>587647.81417990371</v>
      </c>
      <c r="BL19">
        <f>H$5*CleanedAssets!H18</f>
        <v>20195189.573611762</v>
      </c>
      <c r="BM19">
        <f>I$5*CleanedAssets!I18</f>
        <v>6419706.7241112664</v>
      </c>
      <c r="BN19">
        <f t="shared" si="4"/>
        <v>45743662.139083542</v>
      </c>
    </row>
    <row r="20" spans="12:66" x14ac:dyDescent="0.35">
      <c r="L20" s="13">
        <v>45675</v>
      </c>
      <c r="M20">
        <f>B$4*CleanedAssets!B19</f>
        <v>2664925.580367486</v>
      </c>
      <c r="N20">
        <f>C$4*CleanedAssets!C19</f>
        <v>9491538.4813261852</v>
      </c>
      <c r="O20">
        <f>D$4*CleanedAssets!D19</f>
        <v>2103803.141347527</v>
      </c>
      <c r="P20">
        <f>E$4*CleanedAssets!E19</f>
        <v>2948025.9400468981</v>
      </c>
      <c r="Q20">
        <f>F$4*CleanedAssets!F19</f>
        <v>1211268.1222476074</v>
      </c>
      <c r="R20">
        <f>G$4*CleanedAssets!G19</f>
        <v>12343886.164195837</v>
      </c>
      <c r="S20">
        <f>H$4*CleanedAssets!H19</f>
        <v>4905292.6631967211</v>
      </c>
      <c r="T20">
        <f>I$4*CleanedAssets!I19</f>
        <v>2238334.642263961</v>
      </c>
      <c r="U20">
        <f t="shared" si="0"/>
        <v>37907074.734992228</v>
      </c>
      <c r="W20" s="13">
        <v>45675</v>
      </c>
      <c r="X20">
        <f>B$6*CleanedAssets!B19</f>
        <v>961433.38479194883</v>
      </c>
      <c r="Y20">
        <f>C$6*CleanedAssets!C19</f>
        <v>4608880.5681583565</v>
      </c>
      <c r="Z20">
        <f>D$6*CleanedAssets!D19</f>
        <v>18381747.537117552</v>
      </c>
      <c r="AA20">
        <f>E$6*CleanedAssets!E19</f>
        <v>8080541.8282758314</v>
      </c>
      <c r="AB20">
        <f>F$6*CleanedAssets!F19</f>
        <v>12510691.348112706</v>
      </c>
      <c r="AC20">
        <f>G$6*CleanedAssets!G19</f>
        <v>2522541.2565670088</v>
      </c>
      <c r="AD20">
        <f>H$6*CleanedAssets!H19</f>
        <v>2970527.2365036858</v>
      </c>
      <c r="AE20">
        <f>I$6*CleanedAssets!I19</f>
        <v>942951.77844710439</v>
      </c>
      <c r="AF20">
        <f t="shared" si="1"/>
        <v>50979314.9379742</v>
      </c>
      <c r="AH20" s="13">
        <v>45675</v>
      </c>
      <c r="AI20">
        <f>B$2*CleanedAssets!B19</f>
        <v>1680743.6077372304</v>
      </c>
      <c r="AJ20">
        <f>C$2*CleanedAssets!C19</f>
        <v>10628620.617586648</v>
      </c>
      <c r="AK20">
        <f>D$2*CleanedAssets!D19</f>
        <v>2380890.2279849611</v>
      </c>
      <c r="AL20">
        <f>E$2*CleanedAssets!E19</f>
        <v>419945.27304008533</v>
      </c>
      <c r="AM20">
        <f>F$2*CleanedAssets!F19</f>
        <v>10832197.006033432</v>
      </c>
      <c r="AN20">
        <f>G$2*CleanedAssets!G19</f>
        <v>13492773.340914061</v>
      </c>
      <c r="AO20">
        <f>H$2*CleanedAssets!H19</f>
        <v>2873121.8316168007</v>
      </c>
      <c r="AP20">
        <f>I$2*CleanedAssets!I19</f>
        <v>1152710.4787459443</v>
      </c>
      <c r="AQ20">
        <f t="shared" si="2"/>
        <v>43461002.383659169</v>
      </c>
      <c r="AS20" s="13">
        <v>45675</v>
      </c>
      <c r="AT20">
        <f>B$3*CleanedAssets!B19</f>
        <v>202190.187418655</v>
      </c>
      <c r="AU20">
        <f>C$3*CleanedAssets!C19</f>
        <v>2748566.6976323817</v>
      </c>
      <c r="AV20">
        <f>D$3*CleanedAssets!D19</f>
        <v>12780672.4859963</v>
      </c>
      <c r="AW20">
        <f>E$3*CleanedAssets!E19</f>
        <v>5779108.6009985572</v>
      </c>
      <c r="AX20">
        <f>F$3*CleanedAssets!F19</f>
        <v>8279117.0328789633</v>
      </c>
      <c r="AY20">
        <f>G$3*CleanedAssets!G19</f>
        <v>1526027.8680220444</v>
      </c>
      <c r="AZ20">
        <f>H$3*CleanedAssets!H19</f>
        <v>13345299.400185801</v>
      </c>
      <c r="BA20">
        <f>I$3*CleanedAssets!I19</f>
        <v>4671900.7367999479</v>
      </c>
      <c r="BB20">
        <f t="shared" si="3"/>
        <v>49332883.009932645</v>
      </c>
      <c r="BE20" s="13">
        <v>45675</v>
      </c>
      <c r="BF20">
        <f>B$5*CleanedAssets!B19</f>
        <v>191889.72312700527</v>
      </c>
      <c r="BG20">
        <f>C$5*CleanedAssets!C19</f>
        <v>2016689.735958782</v>
      </c>
      <c r="BH20">
        <f>D$5*CleanedAssets!D19</f>
        <v>3369466.3045423659</v>
      </c>
      <c r="BI20">
        <f>E$5*CleanedAssets!E19</f>
        <v>2530640.1442463002</v>
      </c>
      <c r="BJ20">
        <f>F$5*CleanedAssets!F19</f>
        <v>10497862.657195156</v>
      </c>
      <c r="BK20">
        <f>G$5*CleanedAssets!G19</f>
        <v>584975.41470421199</v>
      </c>
      <c r="BL20">
        <f>H$5*CleanedAssets!H19</f>
        <v>20286747.28104604</v>
      </c>
      <c r="BM20">
        <f>I$5*CleanedAssets!I19</f>
        <v>6419919.6534901261</v>
      </c>
      <c r="BN20">
        <f t="shared" si="4"/>
        <v>45898190.914309986</v>
      </c>
    </row>
    <row r="21" spans="12:66" x14ac:dyDescent="0.35">
      <c r="L21" s="12">
        <v>45676</v>
      </c>
      <c r="M21">
        <f>B$4*CleanedAssets!B20</f>
        <v>2642282.1201226139</v>
      </c>
      <c r="N21">
        <f>C$4*CleanedAssets!C20</f>
        <v>9590259.3618797045</v>
      </c>
      <c r="O21">
        <f>D$4*CleanedAssets!D20</f>
        <v>2117653.5450897142</v>
      </c>
      <c r="P21">
        <f>E$4*CleanedAssets!E20</f>
        <v>2939782.5187352677</v>
      </c>
      <c r="Q21">
        <f>F$4*CleanedAssets!F20</f>
        <v>1217622.9659269336</v>
      </c>
      <c r="R21">
        <f>G$4*CleanedAssets!G20</f>
        <v>12357963.370626584</v>
      </c>
      <c r="S21">
        <f>H$4*CleanedAssets!H20</f>
        <v>4905511.1184439948</v>
      </c>
      <c r="T21">
        <f>I$4*CleanedAssets!I20</f>
        <v>2238475.0359824975</v>
      </c>
      <c r="U21">
        <f t="shared" si="0"/>
        <v>38009550.036807306</v>
      </c>
      <c r="W21" s="12">
        <v>45676</v>
      </c>
      <c r="X21">
        <f>B$6*CleanedAssets!B20</f>
        <v>953264.2341083386</v>
      </c>
      <c r="Y21">
        <f>C$6*CleanedAssets!C20</f>
        <v>4656817.2381670969</v>
      </c>
      <c r="Z21">
        <f>D$6*CleanedAssets!D20</f>
        <v>18502763.90973926</v>
      </c>
      <c r="AA21">
        <f>E$6*CleanedAssets!E20</f>
        <v>8057946.6028363733</v>
      </c>
      <c r="AB21">
        <f>F$6*CleanedAssets!F20</f>
        <v>12576327.920542292</v>
      </c>
      <c r="AC21">
        <f>G$6*CleanedAssets!G20</f>
        <v>2525418.0113852574</v>
      </c>
      <c r="AD21">
        <f>H$6*CleanedAssets!H20</f>
        <v>2970659.5277463375</v>
      </c>
      <c r="AE21">
        <f>I$6*CleanedAssets!I20</f>
        <v>943010.92264479352</v>
      </c>
      <c r="AF21">
        <f t="shared" si="1"/>
        <v>51186208.367169745</v>
      </c>
      <c r="AH21" s="12">
        <v>45676</v>
      </c>
      <c r="AI21">
        <f>B$2*CleanedAssets!B20</f>
        <v>1666462.5894063646</v>
      </c>
      <c r="AJ21">
        <f>C$2*CleanedAssets!C20</f>
        <v>10739168.21621903</v>
      </c>
      <c r="AK21">
        <f>D$2*CleanedAssets!D20</f>
        <v>2396564.8366378876</v>
      </c>
      <c r="AL21">
        <f>E$2*CleanedAssets!E20</f>
        <v>418771.00053234684</v>
      </c>
      <c r="AM21">
        <f>F$2*CleanedAssets!F20</f>
        <v>10889027.461167736</v>
      </c>
      <c r="AN21">
        <f>G$2*CleanedAssets!G20</f>
        <v>13508160.760493014</v>
      </c>
      <c r="AO21">
        <f>H$2*CleanedAssets!H20</f>
        <v>2873249.7849486955</v>
      </c>
      <c r="AP21">
        <f>I$2*CleanedAssets!I20</f>
        <v>1152782.7795125281</v>
      </c>
      <c r="AQ21">
        <f t="shared" si="2"/>
        <v>43644187.428917602</v>
      </c>
      <c r="AS21" s="12">
        <v>45676</v>
      </c>
      <c r="AT21">
        <f>B$3*CleanedAssets!B20</f>
        <v>200472.20868617337</v>
      </c>
      <c r="AU21">
        <f>C$3*CleanedAssets!C20</f>
        <v>2777154.3628653879</v>
      </c>
      <c r="AV21">
        <f>D$3*CleanedAssets!D20</f>
        <v>12864814.139057208</v>
      </c>
      <c r="AW21">
        <f>E$3*CleanedAssets!E20</f>
        <v>5762948.7611692855</v>
      </c>
      <c r="AX21">
        <f>F$3*CleanedAssets!F20</f>
        <v>8322552.9110139925</v>
      </c>
      <c r="AY21">
        <f>G$3*CleanedAssets!G20</f>
        <v>1527768.17970602</v>
      </c>
      <c r="AZ21">
        <f>H$3*CleanedAssets!H20</f>
        <v>13345893.727758199</v>
      </c>
      <c r="BA21">
        <f>I$3*CleanedAssets!I20</f>
        <v>4672193.7696220679</v>
      </c>
      <c r="BB21">
        <f t="shared" si="3"/>
        <v>49473798.059878327</v>
      </c>
      <c r="BE21" s="12">
        <v>45676</v>
      </c>
      <c r="BF21">
        <f>B$5*CleanedAssets!B20</f>
        <v>190259.26584555776</v>
      </c>
      <c r="BG21">
        <f>C$5*CleanedAssets!C20</f>
        <v>2037665.1960413374</v>
      </c>
      <c r="BH21">
        <f>D$5*CleanedAssets!D20</f>
        <v>3391649.2112014536</v>
      </c>
      <c r="BI21">
        <f>E$5*CleanedAssets!E20</f>
        <v>2523563.8385008988</v>
      </c>
      <c r="BJ21">
        <f>F$5*CleanedAssets!F20</f>
        <v>10552939.047738418</v>
      </c>
      <c r="BK21">
        <f>G$5*CleanedAssets!G20</f>
        <v>585642.53197669529</v>
      </c>
      <c r="BL21">
        <f>H$5*CleanedAssets!H20</f>
        <v>20287650.743224133</v>
      </c>
      <c r="BM21">
        <f>I$5*CleanedAssets!I20</f>
        <v>6420322.3262522044</v>
      </c>
      <c r="BN21">
        <f t="shared" si="4"/>
        <v>45989692.160780698</v>
      </c>
    </row>
    <row r="22" spans="12:66" x14ac:dyDescent="0.35">
      <c r="L22" s="13">
        <v>45677</v>
      </c>
      <c r="M22">
        <f>B$4*CleanedAssets!B21</f>
        <v>2659912.8175377846</v>
      </c>
      <c r="N22">
        <f>C$4*CleanedAssets!C21</f>
        <v>9578012.5758655146</v>
      </c>
      <c r="O22">
        <f>D$4*CleanedAssets!D21</f>
        <v>2142281.4457349828</v>
      </c>
      <c r="P22">
        <f>E$4*CleanedAssets!E21</f>
        <v>2906805.0878233467</v>
      </c>
      <c r="Q22">
        <f>F$4*CleanedAssets!F21</f>
        <v>1214677.7361067464</v>
      </c>
      <c r="R22">
        <f>G$4*CleanedAssets!G21</f>
        <v>12539215.538961627</v>
      </c>
      <c r="S22">
        <f>H$4*CleanedAssets!H21</f>
        <v>4846716.3241984351</v>
      </c>
      <c r="T22">
        <f>I$4*CleanedAssets!I21</f>
        <v>2238150.9740608521</v>
      </c>
      <c r="U22">
        <f t="shared" si="0"/>
        <v>38125772.500289291</v>
      </c>
      <c r="W22" s="13">
        <v>45677</v>
      </c>
      <c r="X22">
        <f>B$6*CleanedAssets!B21</f>
        <v>959624.91495323216</v>
      </c>
      <c r="Y22">
        <f>C$6*CleanedAssets!C21</f>
        <v>4650870.4705072241</v>
      </c>
      <c r="Z22">
        <f>D$6*CleanedAssets!D21</f>
        <v>18717947.470944788</v>
      </c>
      <c r="AA22">
        <f>E$6*CleanedAssets!E21</f>
        <v>7967555.4342062175</v>
      </c>
      <c r="AB22">
        <f>F$6*CleanedAssets!F21</f>
        <v>12545907.850408481</v>
      </c>
      <c r="AC22">
        <f>G$6*CleanedAssets!G21</f>
        <v>2562457.8922125418</v>
      </c>
      <c r="AD22">
        <f>H$6*CleanedAssets!H21</f>
        <v>2935054.8147021118</v>
      </c>
      <c r="AE22">
        <f>I$6*CleanedAssets!I21</f>
        <v>942874.40384212101</v>
      </c>
      <c r="AF22">
        <f t="shared" si="1"/>
        <v>51282293.25177671</v>
      </c>
      <c r="AH22" s="13">
        <v>45677</v>
      </c>
      <c r="AI22">
        <f>B$2*CleanedAssets!B21</f>
        <v>1677582.1051627526</v>
      </c>
      <c r="AJ22">
        <f>C$2*CleanedAssets!C21</f>
        <v>10725454.270625733</v>
      </c>
      <c r="AK22">
        <f>D$2*CleanedAssets!D21</f>
        <v>2424436.4215926221</v>
      </c>
      <c r="AL22">
        <f>E$2*CleanedAssets!E21</f>
        <v>414073.37693265523</v>
      </c>
      <c r="AM22">
        <f>F$2*CleanedAssets!F21</f>
        <v>10862688.693512302</v>
      </c>
      <c r="AN22">
        <f>G$2*CleanedAssets!G21</f>
        <v>13706282.680313332</v>
      </c>
      <c r="AO22">
        <f>H$2*CleanedAssets!H21</f>
        <v>2838812.5722213616</v>
      </c>
      <c r="AP22">
        <f>I$2*CleanedAssets!I21</f>
        <v>1152615.8922358048</v>
      </c>
      <c r="AQ22">
        <f t="shared" si="2"/>
        <v>43801946.012596563</v>
      </c>
      <c r="AS22" s="13">
        <v>45677</v>
      </c>
      <c r="AT22">
        <f>B$3*CleanedAssets!B21</f>
        <v>201809.86480721351</v>
      </c>
      <c r="AU22">
        <f>C$3*CleanedAssets!C21</f>
        <v>2773607.9295597803</v>
      </c>
      <c r="AV22">
        <f>D$3*CleanedAssets!D21</f>
        <v>13014429.436220052</v>
      </c>
      <c r="AW22">
        <f>E$3*CleanedAssets!E21</f>
        <v>5698302.0591057045</v>
      </c>
      <c r="AX22">
        <f>F$3*CleanedAssets!F21</f>
        <v>8302422.023457231</v>
      </c>
      <c r="AY22">
        <f>G$3*CleanedAssets!G21</f>
        <v>1550175.6984030884</v>
      </c>
      <c r="AZ22">
        <f>H$3*CleanedAssets!H21</f>
        <v>13185937.087807592</v>
      </c>
      <c r="BA22">
        <f>I$3*CleanedAssets!I21</f>
        <v>4671517.3805326456</v>
      </c>
      <c r="BB22">
        <f t="shared" si="3"/>
        <v>49398201.479893304</v>
      </c>
      <c r="BE22" s="13">
        <v>45677</v>
      </c>
      <c r="BF22">
        <f>B$5*CleanedAssets!B21</f>
        <v>191528.77583505123</v>
      </c>
      <c r="BG22">
        <f>C$5*CleanedAssets!C21</f>
        <v>2035063.0923147507</v>
      </c>
      <c r="BH22">
        <f>D$5*CleanedAssets!D21</f>
        <v>3431093.4347340306</v>
      </c>
      <c r="BI22">
        <f>E$5*CleanedAssets!E21</f>
        <v>2495255.4001706415</v>
      </c>
      <c r="BJ22">
        <f>F$5*CleanedAssets!F21</f>
        <v>10527413.222713955</v>
      </c>
      <c r="BK22">
        <f>G$5*CleanedAssets!G21</f>
        <v>594232.05240222951</v>
      </c>
      <c r="BL22">
        <f>H$5*CleanedAssets!H21</f>
        <v>20044493.97069357</v>
      </c>
      <c r="BM22">
        <f>I$5*CleanedAssets!I21</f>
        <v>6419392.8622388998</v>
      </c>
      <c r="BN22">
        <f t="shared" si="4"/>
        <v>45738472.81110312</v>
      </c>
    </row>
    <row r="23" spans="12:66" x14ac:dyDescent="0.35">
      <c r="L23" s="12">
        <v>45678</v>
      </c>
      <c r="M23">
        <f>B$4*CleanedAssets!B22</f>
        <v>2663201.4024123182</v>
      </c>
      <c r="N23">
        <f>C$4*CleanedAssets!C22</f>
        <v>9741077.0520942397</v>
      </c>
      <c r="O23">
        <f>D$4*CleanedAssets!D22</f>
        <v>2153872.4372911085</v>
      </c>
      <c r="P23">
        <f>E$4*CleanedAssets!E22</f>
        <v>2885556.3852182394</v>
      </c>
      <c r="Q23">
        <f>F$4*CleanedAssets!F22</f>
        <v>1186567.6648428561</v>
      </c>
      <c r="R23">
        <f>G$4*CleanedAssets!G22</f>
        <v>12659680.643978471</v>
      </c>
      <c r="S23">
        <f>H$4*CleanedAssets!H22</f>
        <v>4886435.1007694853</v>
      </c>
      <c r="T23">
        <f>I$4*CleanedAssets!I22</f>
        <v>2238436.3089735624</v>
      </c>
      <c r="U23">
        <f t="shared" si="0"/>
        <v>38414826.995580278</v>
      </c>
      <c r="W23" s="12">
        <v>45678</v>
      </c>
      <c r="X23">
        <f>B$6*CleanedAssets!B22</f>
        <v>960811.34781664528</v>
      </c>
      <c r="Y23">
        <f>C$6*CleanedAssets!C22</f>
        <v>4730050.9634616692</v>
      </c>
      <c r="Z23">
        <f>D$6*CleanedAssets!D22</f>
        <v>18819222.479191564</v>
      </c>
      <c r="AA23">
        <f>E$6*CleanedAssets!E22</f>
        <v>7909312.7207128508</v>
      </c>
      <c r="AB23">
        <f>F$6*CleanedAssets!F22</f>
        <v>12255570.460282655</v>
      </c>
      <c r="AC23">
        <f>G$6*CleanedAssets!G22</f>
        <v>2587075.6012013918</v>
      </c>
      <c r="AD23">
        <f>H$6*CleanedAssets!H22</f>
        <v>2959107.5503299222</v>
      </c>
      <c r="AE23">
        <f>I$6*CleanedAssets!I22</f>
        <v>942994.60796991899</v>
      </c>
      <c r="AF23">
        <f t="shared" si="1"/>
        <v>51164145.73096662</v>
      </c>
      <c r="AH23" s="12">
        <v>45678</v>
      </c>
      <c r="AI23">
        <f>B$2*CleanedAssets!B22</f>
        <v>1679656.1848470382</v>
      </c>
      <c r="AJ23">
        <f>C$2*CleanedAssets!C22</f>
        <v>10908053.799400803</v>
      </c>
      <c r="AK23">
        <f>D$2*CleanedAssets!D22</f>
        <v>2437554.0360624623</v>
      </c>
      <c r="AL23">
        <f>E$2*CleanedAssets!E22</f>
        <v>411046.50661376404</v>
      </c>
      <c r="AM23">
        <f>F$2*CleanedAssets!F22</f>
        <v>10611304.35986115</v>
      </c>
      <c r="AN23">
        <f>G$2*CleanedAssets!G22</f>
        <v>13837959.87952441</v>
      </c>
      <c r="AO23">
        <f>H$2*CleanedAssets!H22</f>
        <v>2862076.6039370606</v>
      </c>
      <c r="AP23">
        <f>I$2*CleanedAssets!I22</f>
        <v>1152762.8356541942</v>
      </c>
      <c r="AQ23">
        <f t="shared" si="2"/>
        <v>43900414.205900878</v>
      </c>
      <c r="AS23" s="12">
        <v>45678</v>
      </c>
      <c r="AT23">
        <f>B$3*CleanedAssets!B22</f>
        <v>202059.37255970857</v>
      </c>
      <c r="AU23">
        <f>C$3*CleanedAssets!C22</f>
        <v>2820828.2605747073</v>
      </c>
      <c r="AV23">
        <f>D$3*CleanedAssets!D22</f>
        <v>13084845.086788908</v>
      </c>
      <c r="AW23">
        <f>E$3*CleanedAssets!E22</f>
        <v>5656647.5545380544</v>
      </c>
      <c r="AX23">
        <f>F$3*CleanedAssets!F22</f>
        <v>8110287.3791767638</v>
      </c>
      <c r="AY23">
        <f>G$3*CleanedAssets!G22</f>
        <v>1565068.34282111</v>
      </c>
      <c r="AZ23">
        <f>H$3*CleanedAssets!H22</f>
        <v>13293995.668924812</v>
      </c>
      <c r="BA23">
        <f>I$3*CleanedAssets!I22</f>
        <v>4672112.9377669198</v>
      </c>
      <c r="BB23">
        <f t="shared" si="3"/>
        <v>49405844.603150979</v>
      </c>
      <c r="BE23" s="12">
        <v>45678</v>
      </c>
      <c r="BF23">
        <f>B$5*CleanedAssets!B22</f>
        <v>191765.57255676936</v>
      </c>
      <c r="BG23">
        <f>C$5*CleanedAssets!C22</f>
        <v>2069709.7890707036</v>
      </c>
      <c r="BH23">
        <f>D$5*CleanedAssets!D22</f>
        <v>3449657.6505187755</v>
      </c>
      <c r="BI23">
        <f>E$5*CleanedAssets!E22</f>
        <v>2477015.1197527628</v>
      </c>
      <c r="BJ23">
        <f>F$5*CleanedAssets!F22</f>
        <v>10283787.833758194</v>
      </c>
      <c r="BK23">
        <f>G$5*CleanedAssets!G22</f>
        <v>599940.88054818369</v>
      </c>
      <c r="BL23">
        <f>H$5*CleanedAssets!H22</f>
        <v>20208758.335316438</v>
      </c>
      <c r="BM23">
        <f>I$5*CleanedAssets!I22</f>
        <v>6420211.2506868774</v>
      </c>
      <c r="BN23">
        <f t="shared" si="4"/>
        <v>45700846.432208702</v>
      </c>
    </row>
    <row r="24" spans="12:66" x14ac:dyDescent="0.35">
      <c r="L24" s="13">
        <v>45679</v>
      </c>
      <c r="M24">
        <f>B$4*CleanedAssets!B23</f>
        <v>2658247.5939858202</v>
      </c>
      <c r="N24">
        <f>C$4*CleanedAssets!C23</f>
        <v>9675633.2187405378</v>
      </c>
      <c r="O24">
        <f>D$4*CleanedAssets!D23</f>
        <v>2154890.293895314</v>
      </c>
      <c r="P24">
        <f>E$4*CleanedAssets!E23</f>
        <v>2907542.9086199724</v>
      </c>
      <c r="Q24">
        <f>F$4*CleanedAssets!F23</f>
        <v>1183921.6945988925</v>
      </c>
      <c r="R24">
        <f>G$4*CleanedAssets!G23</f>
        <v>12734544.396269849</v>
      </c>
      <c r="S24">
        <f>H$4*CleanedAssets!H23</f>
        <v>4916150.7404517252</v>
      </c>
      <c r="T24">
        <f>I$4*CleanedAssets!I23</f>
        <v>2237877.4524472817</v>
      </c>
      <c r="U24">
        <f t="shared" si="0"/>
        <v>38468808.29900939</v>
      </c>
      <c r="W24" s="13">
        <v>45679</v>
      </c>
      <c r="X24">
        <f>B$6*CleanedAssets!B23</f>
        <v>959024.14713900315</v>
      </c>
      <c r="Y24">
        <f>C$6*CleanedAssets!C23</f>
        <v>4698272.8895021006</v>
      </c>
      <c r="Z24">
        <f>D$6*CleanedAssets!D23</f>
        <v>18828115.888826605</v>
      </c>
      <c r="AA24">
        <f>E$6*CleanedAssets!E23</f>
        <v>7969577.8016921729</v>
      </c>
      <c r="AB24">
        <f>F$6*CleanedAssets!F23</f>
        <v>12228241.31949994</v>
      </c>
      <c r="AC24">
        <f>G$6*CleanedAssets!G23</f>
        <v>2602374.4221127653</v>
      </c>
      <c r="AD24">
        <f>H$6*CleanedAssets!H23</f>
        <v>2977102.6268904912</v>
      </c>
      <c r="AE24">
        <f>I$6*CleanedAssets!I23</f>
        <v>942759.17634794302</v>
      </c>
      <c r="AF24">
        <f t="shared" si="1"/>
        <v>51205468.272011012</v>
      </c>
      <c r="AH24" s="13">
        <v>45679</v>
      </c>
      <c r="AI24">
        <f>B$2*CleanedAssets!B23</f>
        <v>1676531.8642625802</v>
      </c>
      <c r="AJ24">
        <f>C$2*CleanedAssets!C23</f>
        <v>10834769.823589552</v>
      </c>
      <c r="AK24">
        <f>D$2*CleanedAssets!D23</f>
        <v>2438705.9522255356</v>
      </c>
      <c r="AL24">
        <f>E$2*CleanedAssets!E23</f>
        <v>414178.47924932232</v>
      </c>
      <c r="AM24">
        <f>F$2*CleanedAssets!F23</f>
        <v>10587641.827653555</v>
      </c>
      <c r="AN24">
        <f>G$2*CleanedAssets!G23</f>
        <v>13919791.45409351</v>
      </c>
      <c r="AO24">
        <f>H$2*CleanedAssets!H23</f>
        <v>2879481.6109312535</v>
      </c>
      <c r="AP24">
        <f>I$2*CleanedAssets!I23</f>
        <v>1152475.032498314</v>
      </c>
      <c r="AQ24">
        <f t="shared" si="2"/>
        <v>43903576.044503629</v>
      </c>
      <c r="AS24" s="13">
        <v>45679</v>
      </c>
      <c r="AT24">
        <f>B$3*CleanedAssets!B23</f>
        <v>201683.52286935752</v>
      </c>
      <c r="AU24">
        <f>C$3*CleanedAssets!C23</f>
        <v>2801876.9871562538</v>
      </c>
      <c r="AV24">
        <f>D$3*CleanedAssets!D23</f>
        <v>13091028.598753685</v>
      </c>
      <c r="AW24">
        <f>E$3*CleanedAssets!E23</f>
        <v>5699748.432576797</v>
      </c>
      <c r="AX24">
        <f>F$3*CleanedAssets!F23</f>
        <v>8092201.9553858349</v>
      </c>
      <c r="AY24">
        <f>G$3*CleanedAssets!G23</f>
        <v>1574323.464812814</v>
      </c>
      <c r="AZ24">
        <f>H$3*CleanedAssets!H23</f>
        <v>13374839.79702401</v>
      </c>
      <c r="BA24">
        <f>I$3*CleanedAssets!I23</f>
        <v>4670946.4802732114</v>
      </c>
      <c r="BB24">
        <f t="shared" si="3"/>
        <v>49506649.238851964</v>
      </c>
      <c r="BE24" s="13">
        <v>45679</v>
      </c>
      <c r="BF24">
        <f>B$5*CleanedAssets!B23</f>
        <v>191408.8703154806</v>
      </c>
      <c r="BG24">
        <f>C$5*CleanedAssets!C23</f>
        <v>2055804.7822832509</v>
      </c>
      <c r="BH24">
        <f>D$5*CleanedAssets!D23</f>
        <v>3451287.8570068832</v>
      </c>
      <c r="BI24">
        <f>E$5*CleanedAssets!E23</f>
        <v>2495888.7592268954</v>
      </c>
      <c r="BJ24">
        <f>F$5*CleanedAssets!F23</f>
        <v>10260855.642523266</v>
      </c>
      <c r="BK24">
        <f>G$5*CleanedAssets!G23</f>
        <v>603488.66557798954</v>
      </c>
      <c r="BL24">
        <f>H$5*CleanedAssets!H23</f>
        <v>20331652.872690555</v>
      </c>
      <c r="BM24">
        <f>I$5*CleanedAssets!I23</f>
        <v>6418608.3563167471</v>
      </c>
      <c r="BN24">
        <f t="shared" si="4"/>
        <v>45808995.805941068</v>
      </c>
    </row>
    <row r="25" spans="12:66" x14ac:dyDescent="0.35">
      <c r="L25" s="12">
        <v>45680</v>
      </c>
      <c r="M25">
        <f>B$4*CleanedAssets!B24</f>
        <v>2655110.576363862</v>
      </c>
      <c r="N25">
        <f>C$4*CleanedAssets!C24</f>
        <v>9761476.4332717657</v>
      </c>
      <c r="O25">
        <f>D$4*CleanedAssets!D24</f>
        <v>2151746.4499180922</v>
      </c>
      <c r="P25">
        <f>E$4*CleanedAssets!E24</f>
        <v>2896892.4551726417</v>
      </c>
      <c r="Q25">
        <f>F$4*CleanedAssets!F24</f>
        <v>1173046.4532528326</v>
      </c>
      <c r="R25">
        <f>G$4*CleanedAssets!G24</f>
        <v>12773513.268891541</v>
      </c>
      <c r="S25">
        <f>H$4*CleanedAssets!H24</f>
        <v>4858244.6343706017</v>
      </c>
      <c r="T25">
        <f>I$4*CleanedAssets!I24</f>
        <v>2238523.7866983879</v>
      </c>
      <c r="U25">
        <f t="shared" si="0"/>
        <v>38508554.057939723</v>
      </c>
      <c r="W25" s="12">
        <v>45680</v>
      </c>
      <c r="X25">
        <f>B$6*CleanedAssets!B24</f>
        <v>957892.39565871772</v>
      </c>
      <c r="Y25">
        <f>C$6*CleanedAssets!C24</f>
        <v>4739956.4505116902</v>
      </c>
      <c r="Z25">
        <f>D$6*CleanedAssets!D24</f>
        <v>18800646.899380967</v>
      </c>
      <c r="AA25">
        <f>E$6*CleanedAssets!E24</f>
        <v>7940384.8989425134</v>
      </c>
      <c r="AB25">
        <f>F$6*CleanedAssets!F24</f>
        <v>12115915.41467523</v>
      </c>
      <c r="AC25">
        <f>G$6*CleanedAssets!G24</f>
        <v>2610337.9262801358</v>
      </c>
      <c r="AD25">
        <f>H$6*CleanedAssets!H24</f>
        <v>2942036.082020618</v>
      </c>
      <c r="AE25">
        <f>I$6*CleanedAssets!I24</f>
        <v>943031.4600449577</v>
      </c>
      <c r="AF25">
        <f t="shared" si="1"/>
        <v>51050201.527514823</v>
      </c>
      <c r="AH25" s="12">
        <v>45680</v>
      </c>
      <c r="AI25">
        <f>B$2*CleanedAssets!B24</f>
        <v>1674553.376625136</v>
      </c>
      <c r="AJ25">
        <f>C$2*CleanedAssets!C24</f>
        <v>10930897.017472988</v>
      </c>
      <c r="AK25">
        <f>D$2*CleanedAssets!D24</f>
        <v>2435148.0397685352</v>
      </c>
      <c r="AL25">
        <f>E$2*CleanedAssets!E24</f>
        <v>412661.32584840315</v>
      </c>
      <c r="AM25">
        <f>F$2*CleanedAssets!F24</f>
        <v>10490386.104841262</v>
      </c>
      <c r="AN25">
        <f>G$2*CleanedAssets!G24</f>
        <v>13962387.291307285</v>
      </c>
      <c r="AO25">
        <f>H$2*CleanedAssets!H24</f>
        <v>2845564.9195146863</v>
      </c>
      <c r="AP25">
        <f>I$2*CleanedAssets!I24</f>
        <v>1152807.8854372601</v>
      </c>
      <c r="AQ25">
        <f t="shared" si="2"/>
        <v>43904405.960815556</v>
      </c>
      <c r="AS25" s="12">
        <v>45680</v>
      </c>
      <c r="AT25">
        <f>B$3*CleanedAssets!B24</f>
        <v>201445.5146541968</v>
      </c>
      <c r="AU25">
        <f>C$3*CleanedAssets!C24</f>
        <v>2826735.5283866823</v>
      </c>
      <c r="AV25">
        <f>D$3*CleanedAssets!D24</f>
        <v>13071929.644374233</v>
      </c>
      <c r="AW25">
        <f>E$3*CleanedAssets!E24</f>
        <v>5678870.0114320274</v>
      </c>
      <c r="AX25">
        <f>F$3*CleanedAssets!F24</f>
        <v>8017868.7881777668</v>
      </c>
      <c r="AY25">
        <f>G$3*CleanedAssets!G24</f>
        <v>1579141.0388583844</v>
      </c>
      <c r="AZ25">
        <f>H$3*CleanedAssets!H24</f>
        <v>13217300.914879533</v>
      </c>
      <c r="BA25">
        <f>I$3*CleanedAssets!I24</f>
        <v>4672295.5231763348</v>
      </c>
      <c r="BB25">
        <f t="shared" si="3"/>
        <v>49265586.963939153</v>
      </c>
      <c r="BE25" s="12">
        <v>45680</v>
      </c>
      <c r="BF25">
        <f>B$5*CleanedAssets!B24</f>
        <v>191182.98729369687</v>
      </c>
      <c r="BG25">
        <f>C$5*CleanedAssets!C24</f>
        <v>2074044.0940647323</v>
      </c>
      <c r="BH25">
        <f>D$5*CleanedAssets!D24</f>
        <v>3446252.6537885815</v>
      </c>
      <c r="BI25">
        <f>E$5*CleanedAssets!E24</f>
        <v>2486746.2124527604</v>
      </c>
      <c r="BJ25">
        <f>F$5*CleanedAssets!F24</f>
        <v>10166601.704920299</v>
      </c>
      <c r="BK25">
        <f>G$5*CleanedAssets!G24</f>
        <v>605335.39618771838</v>
      </c>
      <c r="BL25">
        <f>H$5*CleanedAssets!H24</f>
        <v>20092171.434832446</v>
      </c>
      <c r="BM25">
        <f>I$5*CleanedAssets!I24</f>
        <v>6420462.1514924336</v>
      </c>
      <c r="BN25">
        <f t="shared" si="4"/>
        <v>45482796.635032669</v>
      </c>
    </row>
    <row r="26" spans="12:66" x14ac:dyDescent="0.35">
      <c r="L26" s="13">
        <v>45681</v>
      </c>
      <c r="M26">
        <f>B$4*CleanedAssets!B25</f>
        <v>2721282.7873573042</v>
      </c>
      <c r="N26">
        <f>C$4*CleanedAssets!C25</f>
        <v>9797779.3756039329</v>
      </c>
      <c r="O26">
        <f>D$4*CleanedAssets!D25</f>
        <v>2168104.0444247872</v>
      </c>
      <c r="P26">
        <f>E$4*CleanedAssets!E25</f>
        <v>2885654.223517694</v>
      </c>
      <c r="Q26">
        <f>F$4*CleanedAssets!F25</f>
        <v>1158307.9798638616</v>
      </c>
      <c r="R26">
        <f>G$4*CleanedAssets!G25</f>
        <v>8480632.7402352709</v>
      </c>
      <c r="S26">
        <f>H$4*CleanedAssets!H25</f>
        <v>4871590.9308106229</v>
      </c>
      <c r="T26">
        <f>I$4*CleanedAssets!I25</f>
        <v>2238366.4557109326</v>
      </c>
      <c r="U26">
        <f t="shared" si="0"/>
        <v>34321718.537524402</v>
      </c>
      <c r="W26" s="13">
        <v>45681</v>
      </c>
      <c r="X26">
        <f>B$6*CleanedAssets!B25</f>
        <v>981765.54741322913</v>
      </c>
      <c r="Y26">
        <f>C$6*CleanedAssets!C25</f>
        <v>4757584.3541240366</v>
      </c>
      <c r="Z26">
        <f>D$6*CleanedAssets!D25</f>
        <v>18943569.574334297</v>
      </c>
      <c r="AA26">
        <f>E$6*CleanedAssets!E25</f>
        <v>7909580.895582146</v>
      </c>
      <c r="AB26">
        <f>F$6*CleanedAssets!F25</f>
        <v>11963687.771492777</v>
      </c>
      <c r="AC26">
        <f>G$6*CleanedAssets!G25</f>
        <v>1733064.1002739721</v>
      </c>
      <c r="AD26">
        <f>H$6*CleanedAssets!H25</f>
        <v>2950118.278089975</v>
      </c>
      <c r="AE26">
        <f>I$6*CleanedAssets!I25</f>
        <v>942965.18061934167</v>
      </c>
      <c r="AF26">
        <f t="shared" si="1"/>
        <v>50182335.701929785</v>
      </c>
      <c r="AH26" s="13">
        <v>45681</v>
      </c>
      <c r="AI26">
        <f>B$2*CleanedAssets!B25</f>
        <v>1716287.5704264245</v>
      </c>
      <c r="AJ26">
        <f>C$2*CleanedAssets!C25</f>
        <v>10971549.036332717</v>
      </c>
      <c r="AK26">
        <f>D$2*CleanedAssets!D25</f>
        <v>2453660.0555312769</v>
      </c>
      <c r="AL26">
        <f>E$2*CleanedAssets!E25</f>
        <v>411060.44364559947</v>
      </c>
      <c r="AM26">
        <f>F$2*CleanedAssets!F25</f>
        <v>10358582.052224679</v>
      </c>
      <c r="AN26">
        <f>G$2*CleanedAssets!G25</f>
        <v>9269953.8726655096</v>
      </c>
      <c r="AO26">
        <f>H$2*CleanedAssets!H25</f>
        <v>2853382.0954317837</v>
      </c>
      <c r="AP26">
        <f>I$2*CleanedAssets!I25</f>
        <v>1152726.8622182799</v>
      </c>
      <c r="AQ26">
        <f t="shared" si="2"/>
        <v>39187201.988476276</v>
      </c>
      <c r="AS26" s="13">
        <v>45681</v>
      </c>
      <c r="AT26">
        <f>B$3*CleanedAssets!B25</f>
        <v>206466.05700676257</v>
      </c>
      <c r="AU26">
        <f>C$3*CleanedAssets!C25</f>
        <v>2837248.1611402207</v>
      </c>
      <c r="AV26">
        <f>D$3*CleanedAssets!D25</f>
        <v>13171302.562847439</v>
      </c>
      <c r="AW26">
        <f>E$3*CleanedAssets!E25</f>
        <v>5656839.3500545742</v>
      </c>
      <c r="AX26">
        <f>F$3*CleanedAssets!F25</f>
        <v>7917130.1128737051</v>
      </c>
      <c r="AY26">
        <f>G$3*CleanedAssets!G25</f>
        <v>1048428.4874237808</v>
      </c>
      <c r="AZ26">
        <f>H$3*CleanedAssets!H25</f>
        <v>13253610.740634078</v>
      </c>
      <c r="BA26">
        <f>I$3*CleanedAssets!I25</f>
        <v>4671967.1385182347</v>
      </c>
      <c r="BB26">
        <f t="shared" si="3"/>
        <v>48762992.610498801</v>
      </c>
      <c r="BE26" s="13">
        <v>45681</v>
      </c>
      <c r="BF26">
        <f>B$5*CleanedAssets!B25</f>
        <v>195947.7609668448</v>
      </c>
      <c r="BG26">
        <f>C$5*CleanedAssets!C25</f>
        <v>2081757.466489068</v>
      </c>
      <c r="BH26">
        <f>D$5*CleanedAssets!D25</f>
        <v>3472451.0952826715</v>
      </c>
      <c r="BI26">
        <f>E$5*CleanedAssets!E25</f>
        <v>2477099.1059636306</v>
      </c>
      <c r="BJ26">
        <f>F$5*CleanedAssets!F25</f>
        <v>10038865.767209794</v>
      </c>
      <c r="BK26">
        <f>G$5*CleanedAssets!G25</f>
        <v>401896.2576439504</v>
      </c>
      <c r="BL26">
        <f>H$5*CleanedAssets!H25</f>
        <v>20147367.51824823</v>
      </c>
      <c r="BM26">
        <f>I$5*CleanedAssets!I25</f>
        <v>6420010.8997986987</v>
      </c>
      <c r="BN26">
        <f t="shared" si="4"/>
        <v>45235395.871602885</v>
      </c>
    </row>
    <row r="27" spans="12:66" x14ac:dyDescent="0.35">
      <c r="L27" s="12">
        <v>45682</v>
      </c>
      <c r="M27">
        <f>B$4*CleanedAssets!B26</f>
        <v>2733533.3131449162</v>
      </c>
      <c r="N27">
        <f>C$4*CleanedAssets!C26</f>
        <v>9615251.6627163645</v>
      </c>
      <c r="O27">
        <f>D$4*CleanedAssets!D26</f>
        <v>2144901.7001196323</v>
      </c>
      <c r="P27">
        <f>E$4*CleanedAssets!E26</f>
        <v>2933750.2178825354</v>
      </c>
      <c r="Q27">
        <f>F$4*CleanedAssets!F26</f>
        <v>1177293.0206346055</v>
      </c>
      <c r="R27">
        <f>G$4*CleanedAssets!G26</f>
        <v>12668384.951814273</v>
      </c>
      <c r="S27">
        <f>H$4*CleanedAssets!H26</f>
        <v>4867927.5793387769</v>
      </c>
      <c r="T27">
        <f>I$4*CleanedAssets!I26</f>
        <v>2238155.6281250045</v>
      </c>
      <c r="U27">
        <f t="shared" si="0"/>
        <v>38379198.073776111</v>
      </c>
      <c r="W27" s="12">
        <v>45682</v>
      </c>
      <c r="X27">
        <f>B$6*CleanedAssets!B26</f>
        <v>986185.20721920417</v>
      </c>
      <c r="Y27">
        <f>C$6*CleanedAssets!C26</f>
        <v>4668952.9451345475</v>
      </c>
      <c r="Z27">
        <f>D$6*CleanedAssets!D26</f>
        <v>18740841.654167082</v>
      </c>
      <c r="AA27">
        <f>E$6*CleanedAssets!E26</f>
        <v>8041412.060619805</v>
      </c>
      <c r="AB27">
        <f>F$6*CleanedAssets!F26</f>
        <v>12159776.466432907</v>
      </c>
      <c r="AC27">
        <f>G$6*CleanedAssets!G26</f>
        <v>2588854.3745417809</v>
      </c>
      <c r="AD27">
        <f>H$6*CleanedAssets!H26</f>
        <v>2947899.8405631683</v>
      </c>
      <c r="AE27">
        <f>I$6*CleanedAssets!I26</f>
        <v>942876.36447749101</v>
      </c>
      <c r="AF27">
        <f t="shared" si="1"/>
        <v>51076798.913155995</v>
      </c>
      <c r="AH27" s="12">
        <v>45682</v>
      </c>
      <c r="AI27">
        <f>B$2*CleanedAssets!B26</f>
        <v>1724013.8623201402</v>
      </c>
      <c r="AJ27">
        <f>C$2*CleanedAssets!C26</f>
        <v>10767154.583705826</v>
      </c>
      <c r="AK27">
        <f>D$2*CleanedAssets!D26</f>
        <v>2427401.7836726741</v>
      </c>
      <c r="AL27">
        <f>E$2*CleanedAssets!E26</f>
        <v>417911.70136735361</v>
      </c>
      <c r="AM27">
        <f>F$2*CleanedAssets!F26</f>
        <v>10528362.547574192</v>
      </c>
      <c r="AN27">
        <f>G$2*CleanedAssets!G26</f>
        <v>13847474.326689249</v>
      </c>
      <c r="AO27">
        <f>H$2*CleanedAssets!H26</f>
        <v>2851236.4018282974</v>
      </c>
      <c r="AP27">
        <f>I$2*CleanedAssets!I26</f>
        <v>1152618.2890125941</v>
      </c>
      <c r="AQ27">
        <f t="shared" si="2"/>
        <v>43716173.496170327</v>
      </c>
      <c r="AS27" s="12">
        <v>45682</v>
      </c>
      <c r="AT27">
        <f>B$3*CleanedAssets!B26</f>
        <v>207395.5148960267</v>
      </c>
      <c r="AU27">
        <f>C$3*CleanedAssets!C26</f>
        <v>2784391.6517318878</v>
      </c>
      <c r="AV27">
        <f>D$3*CleanedAssets!D26</f>
        <v>13030347.566800818</v>
      </c>
      <c r="AW27">
        <f>E$3*CleanedAssets!E26</f>
        <v>5751123.450791833</v>
      </c>
      <c r="AX27">
        <f>F$3*CleanedAssets!F26</f>
        <v>8046894.4247779166</v>
      </c>
      <c r="AY27">
        <f>G$3*CleanedAssets!G26</f>
        <v>1566144.4234129584</v>
      </c>
      <c r="AZ27">
        <f>H$3*CleanedAssets!H26</f>
        <v>13243644.256357472</v>
      </c>
      <c r="BA27">
        <f>I$3*CleanedAssets!I26</f>
        <v>4671527.0945965452</v>
      </c>
      <c r="BB27">
        <f t="shared" si="3"/>
        <v>49301468.38336546</v>
      </c>
      <c r="BE27" s="12">
        <v>45682</v>
      </c>
      <c r="BF27">
        <f>B$5*CleanedAssets!B26</f>
        <v>196829.86815169945</v>
      </c>
      <c r="BG27">
        <f>C$5*CleanedAssets!C26</f>
        <v>2042975.3695895402</v>
      </c>
      <c r="BH27">
        <f>D$5*CleanedAssets!D26</f>
        <v>3435290.0530795809</v>
      </c>
      <c r="BI27">
        <f>E$5*CleanedAssets!E26</f>
        <v>2518385.5995672708</v>
      </c>
      <c r="BJ27">
        <f>F$5*CleanedAssets!F26</f>
        <v>10203406.009697722</v>
      </c>
      <c r="BK27">
        <f>G$5*CleanedAssets!G26</f>
        <v>600353.37674413295</v>
      </c>
      <c r="BL27">
        <f>H$5*CleanedAssets!H26</f>
        <v>20132217.049027793</v>
      </c>
      <c r="BM27">
        <f>I$5*CleanedAssets!I26</f>
        <v>6419406.2108764788</v>
      </c>
      <c r="BN27">
        <f t="shared" si="4"/>
        <v>45548863.536734223</v>
      </c>
    </row>
    <row r="28" spans="12:66" x14ac:dyDescent="0.35">
      <c r="L28" s="13">
        <v>45683</v>
      </c>
      <c r="M28">
        <f>B$4*CleanedAssets!B27</f>
        <v>2722692.7619670462</v>
      </c>
      <c r="N28">
        <f>C$4*CleanedAssets!C27</f>
        <v>9616874.3591167312</v>
      </c>
      <c r="O28">
        <f>D$4*CleanedAssets!D27</f>
        <v>2167241.4588521933</v>
      </c>
      <c r="P28">
        <f>E$4*CleanedAssets!E27</f>
        <v>2909733.6777843079</v>
      </c>
      <c r="Q28">
        <f>F$4*CleanedAssets!F27</f>
        <v>1180202.7632527784</v>
      </c>
      <c r="R28">
        <f>G$4*CleanedAssets!G27</f>
        <v>12616478.667941911</v>
      </c>
      <c r="S28">
        <f>H$4*CleanedAssets!H27</f>
        <v>4880785.0815641191</v>
      </c>
      <c r="T28">
        <f>I$4*CleanedAssets!I27</f>
        <v>2238202.7833097582</v>
      </c>
      <c r="U28">
        <f t="shared" si="0"/>
        <v>38332211.553788848</v>
      </c>
      <c r="W28" s="13">
        <v>45683</v>
      </c>
      <c r="X28">
        <f>B$6*CleanedAssets!B27</f>
        <v>982274.22828278202</v>
      </c>
      <c r="Y28">
        <f>C$6*CleanedAssets!C27</f>
        <v>4669740.890515835</v>
      </c>
      <c r="Z28">
        <f>D$6*CleanedAssets!D27</f>
        <v>18936032.828184925</v>
      </c>
      <c r="AA28">
        <f>E$6*CleanedAssets!E27</f>
        <v>7975582.7019978426</v>
      </c>
      <c r="AB28">
        <f>F$6*CleanedAssets!F27</f>
        <v>12189830.003820533</v>
      </c>
      <c r="AC28">
        <f>G$6*CleanedAssets!G27</f>
        <v>2578247.0389910936</v>
      </c>
      <c r="AD28">
        <f>H$6*CleanedAssets!H27</f>
        <v>2955686.0346144112</v>
      </c>
      <c r="AE28">
        <f>I$6*CleanedAssets!I27</f>
        <v>942896.22972216306</v>
      </c>
      <c r="AF28">
        <f t="shared" si="1"/>
        <v>51230289.956129588</v>
      </c>
      <c r="AH28" s="13">
        <v>45683</v>
      </c>
      <c r="AI28">
        <f>B$2*CleanedAssets!B27</f>
        <v>1717176.828209026</v>
      </c>
      <c r="AJ28">
        <f>C$2*CleanedAssets!C27</f>
        <v>10768971.678421393</v>
      </c>
      <c r="AK28">
        <f>D$2*CleanedAssets!D27</f>
        <v>2452683.8607912716</v>
      </c>
      <c r="AL28">
        <f>E$2*CleanedAssets!E27</f>
        <v>414490.55355721328</v>
      </c>
      <c r="AM28">
        <f>F$2*CleanedAssets!F27</f>
        <v>10554383.958274256</v>
      </c>
      <c r="AN28">
        <f>G$2*CleanedAssets!G27</f>
        <v>13790736.94966366</v>
      </c>
      <c r="AO28">
        <f>H$2*CleanedAssets!H27</f>
        <v>2858767.2818144918</v>
      </c>
      <c r="AP28">
        <f>I$2*CleanedAssets!I27</f>
        <v>1152642.5732615024</v>
      </c>
      <c r="AQ28">
        <f t="shared" si="2"/>
        <v>43709853.683992811</v>
      </c>
      <c r="AS28" s="13">
        <v>45683</v>
      </c>
      <c r="AT28">
        <f>B$3*CleanedAssets!B27</f>
        <v>206573.03298864348</v>
      </c>
      <c r="AU28">
        <f>C$3*CleanedAssets!C27</f>
        <v>2784861.5533495434</v>
      </c>
      <c r="AV28">
        <f>D$3*CleanedAssets!D27</f>
        <v>13166062.327448128</v>
      </c>
      <c r="AW28">
        <f>E$3*CleanedAssets!E27</f>
        <v>5704043.0667414516</v>
      </c>
      <c r="AX28">
        <f>F$3*CleanedAssets!F27</f>
        <v>8066782.7543962244</v>
      </c>
      <c r="AY28">
        <f>G$3*CleanedAssets!G27</f>
        <v>1559727.4462421511</v>
      </c>
      <c r="AZ28">
        <f>H$3*CleanedAssets!H27</f>
        <v>13278624.272539407</v>
      </c>
      <c r="BA28">
        <f>I$3*CleanedAssets!I27</f>
        <v>4671625.5179235293</v>
      </c>
      <c r="BB28">
        <f t="shared" si="3"/>
        <v>49438299.971629076</v>
      </c>
      <c r="BE28" s="13">
        <v>45683</v>
      </c>
      <c r="BF28">
        <f>B$5*CleanedAssets!B27</f>
        <v>196049.2871180712</v>
      </c>
      <c r="BG28">
        <f>C$5*CleanedAssets!C27</f>
        <v>2043320.1477497548</v>
      </c>
      <c r="BH28">
        <f>D$5*CleanedAssets!D27</f>
        <v>3471069.5720001371</v>
      </c>
      <c r="BI28">
        <f>E$5*CleanedAssets!E27</f>
        <v>2497769.3561099595</v>
      </c>
      <c r="BJ28">
        <f>F$5*CleanedAssets!F27</f>
        <v>10228624.272947881</v>
      </c>
      <c r="BK28">
        <f>G$5*CleanedAssets!G27</f>
        <v>597893.54363079276</v>
      </c>
      <c r="BL28">
        <f>H$5*CleanedAssets!H27</f>
        <v>20185391.633343223</v>
      </c>
      <c r="BM28">
        <f>I$5*CleanedAssets!I27</f>
        <v>6419541.4598654592</v>
      </c>
      <c r="BN28">
        <f t="shared" si="4"/>
        <v>45639659.272765279</v>
      </c>
    </row>
    <row r="29" spans="12:66" x14ac:dyDescent="0.35">
      <c r="L29" s="12">
        <v>45684</v>
      </c>
      <c r="M29">
        <f>B$4*CleanedAssets!B28</f>
        <v>2747626.2911290866</v>
      </c>
      <c r="N29">
        <f>C$4*CleanedAssets!C28</f>
        <v>9614442.2883223873</v>
      </c>
      <c r="O29">
        <f>D$4*CleanedAssets!D28</f>
        <v>2142882.1798885409</v>
      </c>
      <c r="P29">
        <f>E$4*CleanedAssets!E28</f>
        <v>2930150.1557381279</v>
      </c>
      <c r="Q29">
        <f>F$4*CleanedAssets!F28</f>
        <v>1198417.9312000547</v>
      </c>
      <c r="R29">
        <f>G$4*CleanedAssets!G28</f>
        <v>12696503.334419684</v>
      </c>
      <c r="S29">
        <f>H$4*CleanedAssets!H28</f>
        <v>4901945.228773877</v>
      </c>
      <c r="T29">
        <f>I$4*CleanedAssets!I28</f>
        <v>2238185.8336169757</v>
      </c>
      <c r="U29">
        <f t="shared" si="0"/>
        <v>38470153.243088737</v>
      </c>
      <c r="W29" s="12">
        <v>45684</v>
      </c>
      <c r="X29">
        <f>B$6*CleanedAssets!B28</f>
        <v>991269.57416173269</v>
      </c>
      <c r="Y29">
        <f>C$6*CleanedAssets!C28</f>
        <v>4668559.930880419</v>
      </c>
      <c r="Z29">
        <f>D$6*CleanedAssets!D28</f>
        <v>18723196.319247462</v>
      </c>
      <c r="AA29">
        <f>E$6*CleanedAssets!E28</f>
        <v>8031544.2869523121</v>
      </c>
      <c r="AB29">
        <f>F$6*CleanedAssets!F28</f>
        <v>12377966.998311523</v>
      </c>
      <c r="AC29">
        <f>G$6*CleanedAssets!G28</f>
        <v>2594600.5211966182</v>
      </c>
      <c r="AD29">
        <f>H$6*CleanedAssets!H28</f>
        <v>2968500.1107421443</v>
      </c>
      <c r="AE29">
        <f>I$6*CleanedAssets!I28</f>
        <v>942889.08926038782</v>
      </c>
      <c r="AF29">
        <f t="shared" si="1"/>
        <v>51298526.830752596</v>
      </c>
      <c r="AH29" s="12">
        <v>45684</v>
      </c>
      <c r="AI29">
        <f>B$2*CleanedAssets!B28</f>
        <v>1732902.1715605091</v>
      </c>
      <c r="AJ29">
        <f>C$2*CleanedAssets!C28</f>
        <v>10766248.246615363</v>
      </c>
      <c r="AK29">
        <f>D$2*CleanedAssets!D28</f>
        <v>2425116.2770637507</v>
      </c>
      <c r="AL29">
        <f>E$2*CleanedAssets!E28</f>
        <v>417398.87376307196</v>
      </c>
      <c r="AM29">
        <f>F$2*CleanedAssets!F28</f>
        <v>10717279.591436597</v>
      </c>
      <c r="AN29">
        <f>G$2*CleanedAssets!G28</f>
        <v>13878209.782133447</v>
      </c>
      <c r="AO29">
        <f>H$2*CleanedAssets!H28</f>
        <v>2871161.1765487893</v>
      </c>
      <c r="AP29">
        <f>I$2*CleanedAssets!I28</f>
        <v>1152633.8444109934</v>
      </c>
      <c r="AQ29">
        <f t="shared" si="2"/>
        <v>43960949.963532515</v>
      </c>
      <c r="AS29" s="12">
        <v>45684</v>
      </c>
      <c r="AT29">
        <f>B$3*CleanedAssets!B28</f>
        <v>208464.76121228345</v>
      </c>
      <c r="AU29">
        <f>C$3*CleanedAssets!C28</f>
        <v>2784157.2724993131</v>
      </c>
      <c r="AV29">
        <f>D$3*CleanedAssets!D28</f>
        <v>13018078.915734971</v>
      </c>
      <c r="AW29">
        <f>E$3*CleanedAssets!E28</f>
        <v>5744066.1349723712</v>
      </c>
      <c r="AX29">
        <f>F$3*CleanedAssets!F28</f>
        <v>8191284.9223631434</v>
      </c>
      <c r="AY29">
        <f>G$3*CleanedAssets!G28</f>
        <v>1569620.592496891</v>
      </c>
      <c r="AZ29">
        <f>H$3*CleanedAssets!H28</f>
        <v>13336192.397268217</v>
      </c>
      <c r="BA29">
        <f>I$3*CleanedAssets!I28</f>
        <v>4671590.1401561908</v>
      </c>
      <c r="BB29">
        <f t="shared" si="3"/>
        <v>49523455.136703387</v>
      </c>
      <c r="BE29" s="12">
        <v>45684</v>
      </c>
      <c r="BF29">
        <f>B$5*CleanedAssets!B28</f>
        <v>197844.64232150739</v>
      </c>
      <c r="BG29">
        <f>C$5*CleanedAssets!C28</f>
        <v>2042803.3998887278</v>
      </c>
      <c r="BH29">
        <f>D$5*CleanedAssets!D28</f>
        <v>3432055.5748927831</v>
      </c>
      <c r="BI29">
        <f>E$5*CleanedAssets!E28</f>
        <v>2515295.2394518256</v>
      </c>
      <c r="BJ29">
        <f>F$5*CleanedAssets!F28</f>
        <v>10386492.153622745</v>
      </c>
      <c r="BK29">
        <f>G$5*CleanedAssets!G28</f>
        <v>601685.90381920605</v>
      </c>
      <c r="BL29">
        <f>H$5*CleanedAssets!H28</f>
        <v>20272903.345354784</v>
      </c>
      <c r="BM29">
        <f>I$5*CleanedAssets!I28</f>
        <v>6419492.8453000765</v>
      </c>
      <c r="BN29">
        <f t="shared" si="4"/>
        <v>45868573.10465166</v>
      </c>
    </row>
    <row r="30" spans="12:66" x14ac:dyDescent="0.35">
      <c r="L30" s="13">
        <v>45685</v>
      </c>
      <c r="M30">
        <f>B$4*CleanedAssets!B29</f>
        <v>2784289.611561113</v>
      </c>
      <c r="N30">
        <f>C$4*CleanedAssets!C29</f>
        <v>9796258.3906050399</v>
      </c>
      <c r="O30">
        <f>D$4*CleanedAssets!D29</f>
        <v>2154476.0737609281</v>
      </c>
      <c r="P30">
        <f>E$4*CleanedAssets!E29</f>
        <v>2934893.6755804671</v>
      </c>
      <c r="Q30">
        <f>F$4*CleanedAssets!F29</f>
        <v>1201391.854465225</v>
      </c>
      <c r="R30">
        <f>G$4*CleanedAssets!G29</f>
        <v>12489027.961375039</v>
      </c>
      <c r="S30">
        <f>H$4*CleanedAssets!H29</f>
        <v>4845603.463328694</v>
      </c>
      <c r="T30">
        <f>I$4*CleanedAssets!I29</f>
        <v>2238406.8981758412</v>
      </c>
      <c r="U30">
        <f t="shared" si="0"/>
        <v>38444347.92885235</v>
      </c>
      <c r="W30" s="13">
        <v>45685</v>
      </c>
      <c r="X30">
        <f>B$6*CleanedAssets!B29</f>
        <v>1004496.71285572</v>
      </c>
      <c r="Y30">
        <f>C$6*CleanedAssets!C29</f>
        <v>4756845.7975433888</v>
      </c>
      <c r="Z30">
        <f>D$6*CleanedAssets!D29</f>
        <v>18824496.68616195</v>
      </c>
      <c r="AA30">
        <f>E$6*CleanedAssets!E29</f>
        <v>8044546.2792274104</v>
      </c>
      <c r="AB30">
        <f>F$6*CleanedAssets!F29</f>
        <v>12408683.431263197</v>
      </c>
      <c r="AC30">
        <f>G$6*CleanedAssets!G29</f>
        <v>2552201.7837759187</v>
      </c>
      <c r="AD30">
        <f>H$6*CleanedAssets!H29</f>
        <v>2934380.892930062</v>
      </c>
      <c r="AE30">
        <f>I$6*CleanedAssets!I29</f>
        <v>942982.21797090233</v>
      </c>
      <c r="AF30">
        <f t="shared" si="1"/>
        <v>51468633.801728547</v>
      </c>
      <c r="AH30" s="13">
        <v>45685</v>
      </c>
      <c r="AI30">
        <f>B$2*CleanedAssets!B29</f>
        <v>1756025.3844218804</v>
      </c>
      <c r="AJ30">
        <f>C$2*CleanedAssets!C29</f>
        <v>10969845.837999795</v>
      </c>
      <c r="AK30">
        <f>D$2*CleanedAssets!D29</f>
        <v>2438237.1761072706</v>
      </c>
      <c r="AL30">
        <f>E$2*CleanedAssets!E29</f>
        <v>418074.58651997207</v>
      </c>
      <c r="AM30">
        <f>F$2*CleanedAssets!F29</f>
        <v>10743874.96045314</v>
      </c>
      <c r="AN30">
        <f>G$2*CleanedAssets!G29</f>
        <v>13651423.975372456</v>
      </c>
      <c r="AO30">
        <f>H$2*CleanedAssets!H29</f>
        <v>2838160.7487563943</v>
      </c>
      <c r="AP30">
        <f>I$2*CleanedAssets!I29</f>
        <v>1152747.6895120216</v>
      </c>
      <c r="AQ30">
        <f t="shared" si="2"/>
        <v>43968390.359142929</v>
      </c>
      <c r="AS30" s="13">
        <v>45685</v>
      </c>
      <c r="AT30">
        <f>B$3*CleanedAssets!B29</f>
        <v>211246.43875110595</v>
      </c>
      <c r="AU30">
        <f>C$3*CleanedAssets!C29</f>
        <v>2836807.7131850473</v>
      </c>
      <c r="AV30">
        <f>D$3*CleanedAssets!D29</f>
        <v>13088512.197969483</v>
      </c>
      <c r="AW30">
        <f>E$3*CleanedAssets!E29</f>
        <v>5753365.007125251</v>
      </c>
      <c r="AX30">
        <f>F$3*CleanedAssets!F29</f>
        <v>8211611.9319714364</v>
      </c>
      <c r="AY30">
        <f>G$3*CleanedAssets!G29</f>
        <v>1543971.1983771727</v>
      </c>
      <c r="AZ30">
        <f>H$3*CleanedAssets!H29</f>
        <v>13182909.447559157</v>
      </c>
      <c r="BA30">
        <f>I$3*CleanedAssets!I29</f>
        <v>4672051.5509103937</v>
      </c>
      <c r="BB30">
        <f t="shared" si="3"/>
        <v>49500475.485849045</v>
      </c>
      <c r="BE30" s="13">
        <v>45685</v>
      </c>
      <c r="BF30">
        <f>B$5*CleanedAssets!B29</f>
        <v>200484.60887758966</v>
      </c>
      <c r="BG30">
        <f>C$5*CleanedAssets!C29</f>
        <v>2081434.2991920225</v>
      </c>
      <c r="BH30">
        <f>D$5*CleanedAssets!D29</f>
        <v>3450624.4390482134</v>
      </c>
      <c r="BI30">
        <f>E$5*CleanedAssets!E29</f>
        <v>2519367.1648629908</v>
      </c>
      <c r="BJ30">
        <f>F$5*CleanedAssets!F29</f>
        <v>10412266.660040749</v>
      </c>
      <c r="BK30">
        <f>G$5*CleanedAssets!G29</f>
        <v>591853.66859171854</v>
      </c>
      <c r="BL30">
        <f>H$5*CleanedAssets!H29</f>
        <v>20039891.528235286</v>
      </c>
      <c r="BM30">
        <f>I$5*CleanedAssets!I29</f>
        <v>6420126.8955798484</v>
      </c>
      <c r="BN30">
        <f t="shared" si="4"/>
        <v>45716049.264428422</v>
      </c>
    </row>
    <row r="31" spans="12:66" x14ac:dyDescent="0.35">
      <c r="L31" s="12">
        <v>45686</v>
      </c>
      <c r="M31">
        <f>B$4*CleanedAssets!B30</f>
        <v>2765140.3434622628</v>
      </c>
      <c r="N31">
        <f>C$4*CleanedAssets!C30</f>
        <v>9918352.4943346661</v>
      </c>
      <c r="O31">
        <f>D$4*CleanedAssets!D30</f>
        <v>2152677.9111612332</v>
      </c>
      <c r="P31">
        <f>E$4*CleanedAssets!E30</f>
        <v>2899235.2453159182</v>
      </c>
      <c r="Q31">
        <f>F$4*CleanedAssets!F30</f>
        <v>1187973.8039126908</v>
      </c>
      <c r="R31">
        <f>G$4*CleanedAssets!G30</f>
        <v>12486164.389999721</v>
      </c>
      <c r="S31">
        <f>H$4*CleanedAssets!H30</f>
        <v>4873413.4415805964</v>
      </c>
      <c r="T31">
        <f>I$4*CleanedAssets!I30</f>
        <v>2238784.401603255</v>
      </c>
      <c r="U31">
        <f t="shared" si="0"/>
        <v>38521742.031370342</v>
      </c>
      <c r="W31" s="12">
        <v>45686</v>
      </c>
      <c r="X31">
        <f>B$6*CleanedAssets!B30</f>
        <v>997588.17260221404</v>
      </c>
      <c r="Y31">
        <f>C$6*CleanedAssets!C30</f>
        <v>4816131.9863180844</v>
      </c>
      <c r="Z31">
        <f>D$6*CleanedAssets!D30</f>
        <v>18808785.439092938</v>
      </c>
      <c r="AA31">
        <f>E$6*CleanedAssets!E30</f>
        <v>7946806.4888920654</v>
      </c>
      <c r="AB31">
        <f>F$6*CleanedAssets!F30</f>
        <v>12270093.893676231</v>
      </c>
      <c r="AC31">
        <f>G$6*CleanedAssets!G30</f>
        <v>2551616.5971629443</v>
      </c>
      <c r="AD31">
        <f>H$6*CleanedAssets!H30</f>
        <v>2951221.9467704687</v>
      </c>
      <c r="AE31">
        <f>I$6*CleanedAssets!I30</f>
        <v>943141.2502806955</v>
      </c>
      <c r="AF31">
        <f t="shared" si="1"/>
        <v>51285385.774795637</v>
      </c>
      <c r="AH31" s="12">
        <v>45686</v>
      </c>
      <c r="AI31">
        <f>B$2*CleanedAssets!B30</f>
        <v>1743948.1203560105</v>
      </c>
      <c r="AJ31">
        <f>C$2*CleanedAssets!C30</f>
        <v>11106566.761666656</v>
      </c>
      <c r="AK31">
        <f>D$2*CleanedAssets!D30</f>
        <v>2436202.1816356876</v>
      </c>
      <c r="AL31">
        <f>E$2*CleanedAssets!E30</f>
        <v>412995.05549203663</v>
      </c>
      <c r="AM31">
        <f>F$2*CleanedAssets!F30</f>
        <v>10623879.2597884</v>
      </c>
      <c r="AN31">
        <f>G$2*CleanedAssets!G30</f>
        <v>13648293.881737538</v>
      </c>
      <c r="AO31">
        <f>H$2*CleanedAssets!H30</f>
        <v>2854449.57414123</v>
      </c>
      <c r="AP31">
        <f>I$2*CleanedAssets!I30</f>
        <v>1152942.098403492</v>
      </c>
      <c r="AQ31">
        <f t="shared" si="2"/>
        <v>43979276.933221042</v>
      </c>
      <c r="AS31" s="12">
        <v>45686</v>
      </c>
      <c r="AT31">
        <f>B$3*CleanedAssets!B30</f>
        <v>209793.56737099681</v>
      </c>
      <c r="AU31">
        <f>C$3*CleanedAssets!C30</f>
        <v>2872163.813584235</v>
      </c>
      <c r="AV31">
        <f>D$3*CleanedAssets!D30</f>
        <v>13077588.301711515</v>
      </c>
      <c r="AW31">
        <f>E$3*CleanedAssets!E30</f>
        <v>5683462.6571355211</v>
      </c>
      <c r="AX31">
        <f>F$3*CleanedAssets!F30</f>
        <v>8119898.4551308332</v>
      </c>
      <c r="AY31">
        <f>G$3*CleanedAssets!G30</f>
        <v>1543617.1858998477</v>
      </c>
      <c r="AZ31">
        <f>H$3*CleanedAssets!H30</f>
        <v>13258569.048640415</v>
      </c>
      <c r="BA31">
        <f>I$3*CleanedAssets!I30</f>
        <v>4672839.4842727138</v>
      </c>
      <c r="BB31">
        <f t="shared" si="3"/>
        <v>49437932.513746075</v>
      </c>
      <c r="BE31" s="12">
        <v>45686</v>
      </c>
      <c r="BF31">
        <f>B$5*CleanedAssets!B30</f>
        <v>199105.75320497964</v>
      </c>
      <c r="BG31">
        <f>C$5*CleanedAssets!C30</f>
        <v>2107375.9235448134</v>
      </c>
      <c r="BH31">
        <f>D$5*CleanedAssets!D30</f>
        <v>3447744.4888424734</v>
      </c>
      <c r="BI31">
        <f>E$5*CleanedAssets!E30</f>
        <v>2488757.3069636952</v>
      </c>
      <c r="BJ31">
        <f>F$5*CleanedAssets!F30</f>
        <v>10295974.611038066</v>
      </c>
      <c r="BK31">
        <f>G$5*CleanedAssets!G30</f>
        <v>591717.9642575623</v>
      </c>
      <c r="BL31">
        <f>H$5*CleanedAssets!H30</f>
        <v>20154904.849442519</v>
      </c>
      <c r="BM31">
        <f>I$5*CleanedAssets!I30</f>
        <v>6421209.6388065098</v>
      </c>
      <c r="BN31">
        <f t="shared" si="4"/>
        <v>45706790.536100611</v>
      </c>
    </row>
    <row r="32" spans="12:66" x14ac:dyDescent="0.35">
      <c r="L32" s="13">
        <v>45687</v>
      </c>
      <c r="M32">
        <f>B$4*CleanedAssets!B31</f>
        <v>2786972.9171172613</v>
      </c>
      <c r="N32">
        <f>C$4*CleanedAssets!C31</f>
        <v>9933137.6704817452</v>
      </c>
      <c r="O32">
        <f>D$4*CleanedAssets!D31</f>
        <v>2176374.053833703</v>
      </c>
      <c r="P32">
        <f>E$4*CleanedAssets!E31</f>
        <v>2922298.9380626134</v>
      </c>
      <c r="Q32">
        <f>F$4*CleanedAssets!F31</f>
        <v>1175684.0333678022</v>
      </c>
      <c r="R32">
        <f>G$4*CleanedAssets!G31</f>
        <v>12516042.975988381</v>
      </c>
      <c r="S32">
        <f>H$4*CleanedAssets!H31</f>
        <v>4879596.9207350938</v>
      </c>
      <c r="T32">
        <f>I$4*CleanedAssets!I31</f>
        <v>2238675.2272256282</v>
      </c>
      <c r="U32">
        <f t="shared" si="0"/>
        <v>38628782.736812226</v>
      </c>
      <c r="W32" s="13">
        <v>45687</v>
      </c>
      <c r="X32">
        <f>B$6*CleanedAssets!B31</f>
        <v>1005464.7772408136</v>
      </c>
      <c r="Y32">
        <f>C$6*CleanedAssets!C31</f>
        <v>4823311.339926051</v>
      </c>
      <c r="Z32">
        <f>D$6*CleanedAssets!D31</f>
        <v>19015827.86794389</v>
      </c>
      <c r="AA32">
        <f>E$6*CleanedAssets!E31</f>
        <v>8010024.0920421947</v>
      </c>
      <c r="AB32">
        <f>F$6*CleanedAssets!F31</f>
        <v>12143157.897258751</v>
      </c>
      <c r="AC32">
        <f>G$6*CleanedAssets!G31</f>
        <v>2557722.451092713</v>
      </c>
      <c r="AD32">
        <f>H$6*CleanedAssets!H31</f>
        <v>2954966.5129984128</v>
      </c>
      <c r="AE32">
        <f>I$6*CleanedAssets!I31</f>
        <v>943095.25797391532</v>
      </c>
      <c r="AF32">
        <f t="shared" si="1"/>
        <v>51453570.196476743</v>
      </c>
      <c r="AH32" s="13">
        <v>45687</v>
      </c>
      <c r="AI32">
        <f>B$2*CleanedAssets!B31</f>
        <v>1757717.7201082224</v>
      </c>
      <c r="AJ32">
        <f>C$2*CleanedAssets!C31</f>
        <v>11123123.19541453</v>
      </c>
      <c r="AK32">
        <f>D$2*CleanedAssets!D31</f>
        <v>2463019.288912029</v>
      </c>
      <c r="AL32">
        <f>E$2*CleanedAssets!E31</f>
        <v>416280.47052731592</v>
      </c>
      <c r="AM32">
        <f>F$2*CleanedAssets!F31</f>
        <v>10513973.605329206</v>
      </c>
      <c r="AN32">
        <f>G$2*CleanedAssets!G31</f>
        <v>13680953.368638944</v>
      </c>
      <c r="AO32">
        <f>H$2*CleanedAssets!H31</f>
        <v>2858071.3537523481</v>
      </c>
      <c r="AP32">
        <f>I$2*CleanedAssets!I31</f>
        <v>1152885.8751530787</v>
      </c>
      <c r="AQ32">
        <f t="shared" si="2"/>
        <v>43966024.877835676</v>
      </c>
      <c r="AS32" s="13">
        <v>45687</v>
      </c>
      <c r="AT32">
        <f>B$3*CleanedAssets!B31</f>
        <v>211450.02344303729</v>
      </c>
      <c r="AU32">
        <f>C$3*CleanedAssets!C31</f>
        <v>2876445.3157723621</v>
      </c>
      <c r="AV32">
        <f>D$3*CleanedAssets!D31</f>
        <v>13221543.138894757</v>
      </c>
      <c r="AW32">
        <f>E$3*CleanedAssets!E31</f>
        <v>5728675.1443503024</v>
      </c>
      <c r="AX32">
        <f>F$3*CleanedAssets!F31</f>
        <v>8035896.8647483839</v>
      </c>
      <c r="AY32">
        <f>G$3*CleanedAssets!G31</f>
        <v>1547310.962257575</v>
      </c>
      <c r="AZ32">
        <f>H$3*CleanedAssets!H31</f>
        <v>13275391.771832999</v>
      </c>
      <c r="BA32">
        <f>I$3*CleanedAssets!I31</f>
        <v>4672611.61313779</v>
      </c>
      <c r="BB32">
        <f t="shared" si="3"/>
        <v>49569324.834437206</v>
      </c>
      <c r="BE32" s="13">
        <v>45687</v>
      </c>
      <c r="BF32">
        <f>B$5*CleanedAssets!B31</f>
        <v>200677.82206298879</v>
      </c>
      <c r="BG32">
        <f>C$5*CleanedAssets!C31</f>
        <v>2110517.3650549352</v>
      </c>
      <c r="BH32">
        <f>D$5*CleanedAssets!D31</f>
        <v>3485696.4020767952</v>
      </c>
      <c r="BI32">
        <f>E$5*CleanedAssets!E31</f>
        <v>2508555.6085819029</v>
      </c>
      <c r="BJ32">
        <f>F$5*CleanedAssets!F31</f>
        <v>10189461.180279827</v>
      </c>
      <c r="BK32">
        <f>G$5*CleanedAssets!G31</f>
        <v>593133.90717837343</v>
      </c>
      <c r="BL32">
        <f>H$5*CleanedAssets!H31</f>
        <v>20180477.773942228</v>
      </c>
      <c r="BM32">
        <f>I$5*CleanedAssets!I31</f>
        <v>6420896.5083570462</v>
      </c>
      <c r="BN32">
        <f t="shared" si="4"/>
        <v>45689416.567534097</v>
      </c>
    </row>
    <row r="33" spans="12:66" x14ac:dyDescent="0.35">
      <c r="L33" s="12">
        <v>45688</v>
      </c>
      <c r="M33">
        <f>B$4*CleanedAssets!B32</f>
        <v>2776211.5104788537</v>
      </c>
      <c r="N33">
        <f>C$4*CleanedAssets!C32</f>
        <v>9890493.6351787951</v>
      </c>
      <c r="O33">
        <f>D$4*CleanedAssets!D32</f>
        <v>2151225.2533418401</v>
      </c>
      <c r="P33">
        <f>E$4*CleanedAssets!E32</f>
        <v>2960962.2346532368</v>
      </c>
      <c r="Q33">
        <f>F$4*CleanedAssets!F32</f>
        <v>1201876.7309389401</v>
      </c>
      <c r="R33">
        <f>G$4*CleanedAssets!G32</f>
        <v>12378975.206640484</v>
      </c>
      <c r="S33">
        <f>H$4*CleanedAssets!H32</f>
        <v>4838687.5642716121</v>
      </c>
      <c r="T33">
        <f>I$4*CleanedAssets!I32</f>
        <v>2238753.4242562521</v>
      </c>
      <c r="U33">
        <f t="shared" si="0"/>
        <v>38437185.559760019</v>
      </c>
      <c r="W33" s="12">
        <v>45688</v>
      </c>
      <c r="X33">
        <f>B$6*CleanedAssets!B32</f>
        <v>1001582.3515229216</v>
      </c>
      <c r="Y33">
        <f>C$6*CleanedAssets!C32</f>
        <v>4802604.3422098951</v>
      </c>
      <c r="Z33">
        <f>D$6*CleanedAssets!D32</f>
        <v>18796093.001873359</v>
      </c>
      <c r="AA33">
        <f>E$6*CleanedAssets!E32</f>
        <v>8116000.2237564884</v>
      </c>
      <c r="AB33">
        <f>F$6*CleanedAssets!F32</f>
        <v>12413691.521374041</v>
      </c>
      <c r="AC33">
        <f>G$6*CleanedAssets!G32</f>
        <v>2529711.8960271156</v>
      </c>
      <c r="AD33">
        <f>H$6*CleanedAssets!H32</f>
        <v>2930192.790827998</v>
      </c>
      <c r="AE33">
        <f>I$6*CleanedAssets!I32</f>
        <v>943128.20033548342</v>
      </c>
      <c r="AF33">
        <f t="shared" si="1"/>
        <v>51533004.327927299</v>
      </c>
      <c r="AH33" s="12">
        <v>45688</v>
      </c>
      <c r="AI33">
        <f>B$2*CleanedAssets!B32</f>
        <v>1750930.601716995</v>
      </c>
      <c r="AJ33">
        <f>C$2*CleanedAssets!C32</f>
        <v>11075370.423434544</v>
      </c>
      <c r="AK33">
        <f>D$2*CleanedAssets!D32</f>
        <v>2434558.1975865983</v>
      </c>
      <c r="AL33">
        <f>E$2*CleanedAssets!E32</f>
        <v>421788.04372157378</v>
      </c>
      <c r="AM33">
        <f>F$2*CleanedAssets!F32</f>
        <v>10748211.1411801</v>
      </c>
      <c r="AN33">
        <f>G$2*CleanedAssets!G32</f>
        <v>13531128.239052104</v>
      </c>
      <c r="AO33">
        <f>H$2*CleanedAssets!H32</f>
        <v>2834109.9770837389</v>
      </c>
      <c r="AP33">
        <f>I$2*CleanedAssets!I32</f>
        <v>1152926.1455107387</v>
      </c>
      <c r="AQ33">
        <f t="shared" si="2"/>
        <v>43949022.769286387</v>
      </c>
      <c r="AS33" s="12">
        <v>45688</v>
      </c>
      <c r="AT33">
        <f>B$3*CleanedAssets!B32</f>
        <v>210633.54629968386</v>
      </c>
      <c r="AU33">
        <f>C$3*CleanedAssets!C32</f>
        <v>2864096.4246503431</v>
      </c>
      <c r="AV33">
        <f>D$3*CleanedAssets!D32</f>
        <v>13068763.358227501</v>
      </c>
      <c r="AW33">
        <f>E$3*CleanedAssets!E32</f>
        <v>5804468.0289496407</v>
      </c>
      <c r="AX33">
        <f>F$3*CleanedAssets!F32</f>
        <v>8214926.1024665097</v>
      </c>
      <c r="AY33">
        <f>G$3*CleanedAssets!G32</f>
        <v>1530365.7933658517</v>
      </c>
      <c r="AZ33">
        <f>H$3*CleanedAssets!H32</f>
        <v>13164094.108725108</v>
      </c>
      <c r="BA33">
        <f>I$3*CleanedAssets!I32</f>
        <v>4672774.827680463</v>
      </c>
      <c r="BB33">
        <f t="shared" si="3"/>
        <v>49530122.190365098</v>
      </c>
      <c r="BE33" s="12">
        <v>45688</v>
      </c>
      <c r="BF33">
        <f>B$5*CleanedAssets!B32</f>
        <v>199902.93988409644</v>
      </c>
      <c r="BG33">
        <f>C$5*CleanedAssets!C32</f>
        <v>2101456.6855386985</v>
      </c>
      <c r="BH33">
        <f>D$5*CleanedAssets!D32</f>
        <v>3445417.9015880502</v>
      </c>
      <c r="BI33">
        <f>E$5*CleanedAssets!E32</f>
        <v>2541744.8994670352</v>
      </c>
      <c r="BJ33">
        <f>F$5*CleanedAssets!F32</f>
        <v>10416469.005114703</v>
      </c>
      <c r="BK33">
        <f>G$5*CleanedAssets!G32</f>
        <v>586638.28058636573</v>
      </c>
      <c r="BL33">
        <f>H$5*CleanedAssets!H32</f>
        <v>20011289.545433141</v>
      </c>
      <c r="BM33">
        <f>I$5*CleanedAssets!I32</f>
        <v>6421120.7905730586</v>
      </c>
      <c r="BN33">
        <f t="shared" si="4"/>
        <v>45724040.048185155</v>
      </c>
    </row>
    <row r="34" spans="12:66" x14ac:dyDescent="0.35">
      <c r="L34" s="13">
        <v>45659</v>
      </c>
      <c r="M34">
        <f>B$4*CleanedAssets!B33</f>
        <v>2789250.8156153797</v>
      </c>
      <c r="N34">
        <f>C$4*CleanedAssets!C33</f>
        <v>9814595.5344230514</v>
      </c>
      <c r="O34">
        <f>D$4*CleanedAssets!D33</f>
        <v>2119266.0799805019</v>
      </c>
      <c r="P34">
        <f>E$4*CleanedAssets!E33</f>
        <v>2958629.5105964332</v>
      </c>
      <c r="Q34">
        <f>F$4*CleanedAssets!F33</f>
        <v>1195371.1236716879</v>
      </c>
      <c r="R34">
        <f>G$4*CleanedAssets!G33</f>
        <v>12421047.627309334</v>
      </c>
      <c r="S34">
        <f>H$4*CleanedAssets!H33</f>
        <v>4868331.4392340351</v>
      </c>
      <c r="T34">
        <f>I$4*CleanedAssets!I33</f>
        <v>2238661.6975256288</v>
      </c>
      <c r="U34">
        <f t="shared" si="0"/>
        <v>38405153.82835605</v>
      </c>
      <c r="W34" s="13">
        <v>45659</v>
      </c>
      <c r="X34">
        <f>B$6*CleanedAssets!B33</f>
        <v>1006286.5816767019</v>
      </c>
      <c r="Y34">
        <f>C$6*CleanedAssets!C33</f>
        <v>4765749.907871196</v>
      </c>
      <c r="Z34">
        <f>D$6*CleanedAssets!D33</f>
        <v>18516853.255208272</v>
      </c>
      <c r="AA34">
        <f>E$6*CleanedAssets!E33</f>
        <v>8109606.2249592701</v>
      </c>
      <c r="AB34">
        <f>F$6*CleanedAssets!F33</f>
        <v>12346497.773715923</v>
      </c>
      <c r="AC34">
        <f>G$6*CleanedAssets!G33</f>
        <v>2538309.6273646457</v>
      </c>
      <c r="AD34">
        <f>H$6*CleanedAssets!H33</f>
        <v>2948144.408400598</v>
      </c>
      <c r="AE34">
        <f>I$6*CleanedAssets!I33</f>
        <v>943089.55826555379</v>
      </c>
      <c r="AF34">
        <f t="shared" si="1"/>
        <v>51174537.33746215</v>
      </c>
      <c r="AH34" s="13">
        <v>45659</v>
      </c>
      <c r="AI34">
        <f>B$2*CleanedAssets!B33</f>
        <v>1759154.3693595154</v>
      </c>
      <c r="AJ34">
        <f>C$2*CleanedAssets!C33</f>
        <v>10990379.76358364</v>
      </c>
      <c r="AK34">
        <f>D$2*CleanedAssets!D33</f>
        <v>2398389.7548007634</v>
      </c>
      <c r="AL34">
        <f>E$2*CleanedAssets!E33</f>
        <v>421455.74798846839</v>
      </c>
      <c r="AM34">
        <f>F$2*CleanedAssets!F33</f>
        <v>10690032.428912833</v>
      </c>
      <c r="AN34">
        <f>G$2*CleanedAssets!G33</f>
        <v>13577116.482012002</v>
      </c>
      <c r="AO34">
        <f>H$2*CleanedAssets!H33</f>
        <v>2851472.9501367579</v>
      </c>
      <c r="AP34">
        <f>I$2*CleanedAssets!I33</f>
        <v>1152878.9075501701</v>
      </c>
      <c r="AQ34">
        <f t="shared" si="2"/>
        <v>43840880.404344149</v>
      </c>
      <c r="AS34" s="13">
        <v>45659</v>
      </c>
      <c r="AT34">
        <f>B$3*CleanedAssets!B33</f>
        <v>211622.84955407327</v>
      </c>
      <c r="AU34">
        <f>C$3*CleanedAssets!C33</f>
        <v>2842117.7967849858</v>
      </c>
      <c r="AV34">
        <f>D$3*CleanedAssets!D33</f>
        <v>12874610.340948129</v>
      </c>
      <c r="AW34">
        <f>E$3*CleanedAssets!E33</f>
        <v>5799895.1161142075</v>
      </c>
      <c r="AX34">
        <f>F$3*CleanedAssets!F33</f>
        <v>8170459.7428337764</v>
      </c>
      <c r="AY34">
        <f>G$3*CleanedAssets!G33</f>
        <v>1535567.0472952696</v>
      </c>
      <c r="AZ34">
        <f>H$3*CleanedAssets!H33</f>
        <v>13244742.994310131</v>
      </c>
      <c r="BA34">
        <f>I$3*CleanedAssets!I33</f>
        <v>4672583.3736537546</v>
      </c>
      <c r="BB34">
        <f t="shared" si="3"/>
        <v>49351599.261494324</v>
      </c>
      <c r="BE34" s="13">
        <v>45659</v>
      </c>
      <c r="BF34">
        <f>B$5*CleanedAssets!B33</f>
        <v>200841.84364593111</v>
      </c>
      <c r="BG34">
        <f>C$5*CleanedAssets!C33</f>
        <v>2085330.435713761</v>
      </c>
      <c r="BH34">
        <f>D$5*CleanedAssets!D33</f>
        <v>3394231.8587280307</v>
      </c>
      <c r="BI34">
        <f>E$5*CleanedAssets!E33</f>
        <v>2539742.4458714258</v>
      </c>
      <c r="BJ34">
        <f>F$5*CleanedAssets!F33</f>
        <v>10360085.971219173</v>
      </c>
      <c r="BK34">
        <f>G$5*CleanedAssets!G33</f>
        <v>588632.08799847204</v>
      </c>
      <c r="BL34">
        <f>H$5*CleanedAssets!H33</f>
        <v>20133887.286502823</v>
      </c>
      <c r="BM34">
        <f>I$5*CleanedAssets!I33</f>
        <v>6420857.7029053085</v>
      </c>
      <c r="BN34">
        <f t="shared" si="4"/>
        <v>45723609.632584929</v>
      </c>
    </row>
    <row r="35" spans="12:66" x14ac:dyDescent="0.35">
      <c r="L35" s="12">
        <v>45690</v>
      </c>
      <c r="M35">
        <f>B$4*CleanedAssets!B34</f>
        <v>2793423.6063788836</v>
      </c>
      <c r="N35">
        <f>C$4*CleanedAssets!C34</f>
        <v>9711023.7322148234</v>
      </c>
      <c r="O35">
        <f>D$4*CleanedAssets!D34</f>
        <v>2136355.6789659616</v>
      </c>
      <c r="P35">
        <f>E$4*CleanedAssets!E34</f>
        <v>3028701.8488909137</v>
      </c>
      <c r="Q35">
        <f>F$4*CleanedAssets!F34</f>
        <v>1203602.3381680073</v>
      </c>
      <c r="R35">
        <f>G$4*CleanedAssets!G34</f>
        <v>12507959.411312213</v>
      </c>
      <c r="S35">
        <f>H$4*CleanedAssets!H34</f>
        <v>4928960.369151474</v>
      </c>
      <c r="T35">
        <f>I$4*CleanedAssets!I34</f>
        <v>2238412.2769458089</v>
      </c>
      <c r="U35">
        <f t="shared" si="0"/>
        <v>38548439.262028083</v>
      </c>
      <c r="W35" s="12">
        <v>45690</v>
      </c>
      <c r="X35">
        <f>B$6*CleanedAssets!B34</f>
        <v>1007792.012213802</v>
      </c>
      <c r="Y35">
        <f>C$6*CleanedAssets!C34</f>
        <v>4715457.7378983526</v>
      </c>
      <c r="Z35">
        <f>D$6*CleanedAssets!D34</f>
        <v>18666171.73842914</v>
      </c>
      <c r="AA35">
        <f>E$6*CleanedAssets!E34</f>
        <v>8301674.5690338267</v>
      </c>
      <c r="AB35">
        <f>F$6*CleanedAssets!F34</f>
        <v>12431514.610279307</v>
      </c>
      <c r="AC35">
        <f>G$6*CleanedAssets!G34</f>
        <v>2556070.5300425254</v>
      </c>
      <c r="AD35">
        <f>H$6*CleanedAssets!H34</f>
        <v>2984859.829886266</v>
      </c>
      <c r="AE35">
        <f>I$6*CleanedAssets!I34</f>
        <v>942984.48390585708</v>
      </c>
      <c r="AF35">
        <f t="shared" si="1"/>
        <v>51606525.511689082</v>
      </c>
      <c r="AH35" s="12">
        <v>45690</v>
      </c>
      <c r="AI35">
        <f>B$2*CleanedAssets!B34</f>
        <v>1761786.109417794</v>
      </c>
      <c r="AJ35">
        <f>C$2*CleanedAssets!C34</f>
        <v>10874400.105015457</v>
      </c>
      <c r="AK35">
        <f>D$2*CleanedAssets!D34</f>
        <v>2417730.185673303</v>
      </c>
      <c r="AL35">
        <f>E$2*CleanedAssets!E34</f>
        <v>431437.52828351042</v>
      </c>
      <c r="AM35">
        <f>F$2*CleanedAssets!F34</f>
        <v>10763642.999013202</v>
      </c>
      <c r="AN35">
        <f>G$2*CleanedAssets!G34</f>
        <v>13672117.439296164</v>
      </c>
      <c r="AO35">
        <f>H$2*CleanedAssets!H34</f>
        <v>2886984.4504964198</v>
      </c>
      <c r="AP35">
        <f>I$2*CleanedAssets!I34</f>
        <v>1152750.4595019897</v>
      </c>
      <c r="AQ35">
        <f t="shared" si="2"/>
        <v>43960849.276697837</v>
      </c>
      <c r="AS35" s="12">
        <v>45690</v>
      </c>
      <c r="AT35">
        <f>B$3*CleanedAssets!B34</f>
        <v>211939.44276506096</v>
      </c>
      <c r="AU35">
        <f>C$3*CleanedAssets!C34</f>
        <v>2812125.3980897297</v>
      </c>
      <c r="AV35">
        <f>D$3*CleanedAssets!D34</f>
        <v>12978430.210429965</v>
      </c>
      <c r="AW35">
        <f>E$3*CleanedAssets!E34</f>
        <v>5937260.1397487251</v>
      </c>
      <c r="AX35">
        <f>F$3*CleanedAssets!F34</f>
        <v>8226720.7695099395</v>
      </c>
      <c r="AY35">
        <f>G$3*CleanedAssets!G34</f>
        <v>1546311.6217901809</v>
      </c>
      <c r="AZ35">
        <f>H$3*CleanedAssets!H34</f>
        <v>13409689.568880834</v>
      </c>
      <c r="BA35">
        <f>I$3*CleanedAssets!I34</f>
        <v>4672062.7775960276</v>
      </c>
      <c r="BB35">
        <f t="shared" si="3"/>
        <v>49794539.928810462</v>
      </c>
      <c r="BE35" s="12">
        <v>45690</v>
      </c>
      <c r="BF35">
        <f>B$5*CleanedAssets!B34</f>
        <v>201142.30819555101</v>
      </c>
      <c r="BG35">
        <f>C$5*CleanedAssets!C34</f>
        <v>2063324.2887799395</v>
      </c>
      <c r="BH35">
        <f>D$5*CleanedAssets!D34</f>
        <v>3421602.6838817406</v>
      </c>
      <c r="BI35">
        <f>E$5*CleanedAssets!E34</f>
        <v>2599893.8407015535</v>
      </c>
      <c r="BJ35">
        <f>F$5*CleanedAssets!F34</f>
        <v>10431424.56066701</v>
      </c>
      <c r="BK35">
        <f>G$5*CleanedAssets!G34</f>
        <v>592750.8279328401</v>
      </c>
      <c r="BL35">
        <f>H$5*CleanedAssets!H34</f>
        <v>20384629.467164837</v>
      </c>
      <c r="BM35">
        <f>I$5*CleanedAssets!I34</f>
        <v>6420142.3227954097</v>
      </c>
      <c r="BN35">
        <f t="shared" si="4"/>
        <v>46114910.300118878</v>
      </c>
    </row>
    <row r="36" spans="12:66" x14ac:dyDescent="0.35">
      <c r="L36" s="13">
        <v>45691</v>
      </c>
      <c r="M36">
        <f>B$4*CleanedAssets!B35</f>
        <v>2768512.6923484644</v>
      </c>
      <c r="N36">
        <f>C$4*CleanedAssets!C35</f>
        <v>9940854.644052824</v>
      </c>
      <c r="O36">
        <f>D$4*CleanedAssets!D35</f>
        <v>2080158.5807077598</v>
      </c>
      <c r="P36">
        <f>E$4*CleanedAssets!E35</f>
        <v>3062687.6040639272</v>
      </c>
      <c r="Q36">
        <f>F$4*CleanedAssets!F35</f>
        <v>1211788.9877395446</v>
      </c>
      <c r="R36">
        <f>G$4*CleanedAssets!G35</f>
        <v>12375817.117998378</v>
      </c>
      <c r="S36">
        <f>H$4*CleanedAssets!H35</f>
        <v>5012359.9168843338</v>
      </c>
      <c r="T36">
        <f>I$4*CleanedAssets!I35</f>
        <v>2238576.7302094907</v>
      </c>
      <c r="U36">
        <f t="shared" si="0"/>
        <v>38690756.27400472</v>
      </c>
      <c r="W36" s="13">
        <v>45691</v>
      </c>
      <c r="X36">
        <f>B$6*CleanedAssets!B35</f>
        <v>998804.82526533026</v>
      </c>
      <c r="Y36">
        <f>C$6*CleanedAssets!C35</f>
        <v>4827058.5311329048</v>
      </c>
      <c r="Z36">
        <f>D$6*CleanedAssets!D35</f>
        <v>18175155.800578989</v>
      </c>
      <c r="AA36">
        <f>E$6*CleanedAssets!E35</f>
        <v>8394829.555396229</v>
      </c>
      <c r="AB36">
        <f>F$6*CleanedAssets!F35</f>
        <v>12516071.154023405</v>
      </c>
      <c r="AC36">
        <f>G$6*CleanedAssets!G35</f>
        <v>2529066.5231853994</v>
      </c>
      <c r="AD36">
        <f>H$6*CleanedAssets!H35</f>
        <v>3035364.5897574336</v>
      </c>
      <c r="AE36">
        <f>I$6*CleanedAssets!I35</f>
        <v>943053.76375996496</v>
      </c>
      <c r="AF36">
        <f t="shared" si="1"/>
        <v>51419404.74309966</v>
      </c>
      <c r="AH36" s="13">
        <v>45691</v>
      </c>
      <c r="AI36">
        <f>B$2*CleanedAssets!B35</f>
        <v>1746075.0292180441</v>
      </c>
      <c r="AJ36">
        <f>C$2*CleanedAssets!C35</f>
        <v>11131764.659025967</v>
      </c>
      <c r="AK36">
        <f>D$2*CleanedAssets!D35</f>
        <v>2354131.4964925451</v>
      </c>
      <c r="AL36">
        <f>E$2*CleanedAssets!E35</f>
        <v>436278.78732459527</v>
      </c>
      <c r="AM36">
        <f>F$2*CleanedAssets!F35</f>
        <v>10836855.0313861</v>
      </c>
      <c r="AN36">
        <f>G$2*CleanedAssets!G35</f>
        <v>13527676.216433646</v>
      </c>
      <c r="AO36">
        <f>H$2*CleanedAssets!H35</f>
        <v>2935833.1284022331</v>
      </c>
      <c r="AP36">
        <f>I$2*CleanedAssets!I35</f>
        <v>1152835.1505918433</v>
      </c>
      <c r="AQ36">
        <f t="shared" si="2"/>
        <v>44121449.498874977</v>
      </c>
      <c r="AS36" s="13">
        <v>45691</v>
      </c>
      <c r="AT36">
        <f>B$3*CleanedAssets!B35</f>
        <v>210049.43037083646</v>
      </c>
      <c r="AU36">
        <f>C$3*CleanedAssets!C35</f>
        <v>2878680.0026574968</v>
      </c>
      <c r="AV36">
        <f>D$3*CleanedAssets!D35</f>
        <v>12637031.011338845</v>
      </c>
      <c r="AW36">
        <f>E$3*CleanedAssets!E35</f>
        <v>6003883.4917904204</v>
      </c>
      <c r="AX36">
        <f>F$3*CleanedAssets!F35</f>
        <v>8282677.1912674587</v>
      </c>
      <c r="AY36">
        <f>G$3*CleanedAssets!G35</f>
        <v>1529975.3708349378</v>
      </c>
      <c r="AZ36">
        <f>H$3*CleanedAssets!H35</f>
        <v>13636585.701436924</v>
      </c>
      <c r="BA36">
        <f>I$3*CleanedAssets!I35</f>
        <v>4672406.0280239396</v>
      </c>
      <c r="BB36">
        <f t="shared" si="3"/>
        <v>49851288.227720857</v>
      </c>
      <c r="BE36" s="13">
        <v>45691</v>
      </c>
      <c r="BF36">
        <f>B$5*CleanedAssets!B35</f>
        <v>199348.58140957504</v>
      </c>
      <c r="BG36">
        <f>C$5*CleanedAssets!C35</f>
        <v>2112157.0087674987</v>
      </c>
      <c r="BH36">
        <f>D$5*CleanedAssets!D35</f>
        <v>3331597.0054641385</v>
      </c>
      <c r="BI36">
        <f>E$5*CleanedAssets!E35</f>
        <v>2629067.8432790162</v>
      </c>
      <c r="BJ36">
        <f>F$5*CleanedAssets!F35</f>
        <v>10502376.913202394</v>
      </c>
      <c r="BK36">
        <f>G$5*CleanedAssets!G35</f>
        <v>586488.61911116133</v>
      </c>
      <c r="BL36">
        <f>H$5*CleanedAssets!H35</f>
        <v>20729543.759619605</v>
      </c>
      <c r="BM36">
        <f>I$5*CleanedAssets!I35</f>
        <v>6420614.0023734579</v>
      </c>
      <c r="BN36">
        <f t="shared" si="4"/>
        <v>46511193.733226851</v>
      </c>
    </row>
    <row r="37" spans="12:66" x14ac:dyDescent="0.35">
      <c r="L37" s="12">
        <v>45692</v>
      </c>
      <c r="M37">
        <f>B$4*CleanedAssets!B36</f>
        <v>2772474.5731966035</v>
      </c>
      <c r="N37">
        <f>C$4*CleanedAssets!C36</f>
        <v>10023508.101788495</v>
      </c>
      <c r="O37">
        <f>D$4*CleanedAssets!D36</f>
        <v>2099967.8916123924</v>
      </c>
      <c r="P37">
        <f>E$4*CleanedAssets!E36</f>
        <v>3067102.4294781443</v>
      </c>
      <c r="Q37">
        <f>F$4*CleanedAssets!F36</f>
        <v>1212061.0611863995</v>
      </c>
      <c r="R37">
        <f>G$4*CleanedAssets!G36</f>
        <v>12206914.940593239</v>
      </c>
      <c r="S37">
        <f>H$4*CleanedAssets!H36</f>
        <v>4997347.291993645</v>
      </c>
      <c r="T37">
        <f>I$4*CleanedAssets!I36</f>
        <v>1492275.6101238178</v>
      </c>
      <c r="U37">
        <f t="shared" si="0"/>
        <v>37871651.899972737</v>
      </c>
      <c r="W37" s="12">
        <v>45692</v>
      </c>
      <c r="X37">
        <f>B$6*CleanedAssets!B36</f>
        <v>1000234.1651846248</v>
      </c>
      <c r="Y37">
        <f>C$6*CleanedAssets!C36</f>
        <v>4867193.2169900499</v>
      </c>
      <c r="Z37">
        <f>D$6*CleanedAssets!D36</f>
        <v>18348237.466242816</v>
      </c>
      <c r="AA37">
        <f>E$6*CleanedAssets!E36</f>
        <v>8406930.5959398374</v>
      </c>
      <c r="AB37">
        <f>F$6*CleanedAssets!F36</f>
        <v>12518881.289001036</v>
      </c>
      <c r="AC37">
        <f>G$6*CleanedAssets!G36</f>
        <v>2494550.4311572434</v>
      </c>
      <c r="AD37">
        <f>H$6*CleanedAssets!H36</f>
        <v>3026273.3052630764</v>
      </c>
      <c r="AE37">
        <f>I$6*CleanedAssets!I36</f>
        <v>628656.64227768802</v>
      </c>
      <c r="AF37">
        <f t="shared" si="1"/>
        <v>51290957.112056382</v>
      </c>
      <c r="AH37" s="12">
        <v>45692</v>
      </c>
      <c r="AI37">
        <f>B$2*CleanedAssets!B36</f>
        <v>1748573.750367776</v>
      </c>
      <c r="AJ37">
        <f>C$2*CleanedAssets!C36</f>
        <v>11224319.9646524</v>
      </c>
      <c r="AK37">
        <f>D$2*CleanedAssets!D36</f>
        <v>2376549.8463034248</v>
      </c>
      <c r="AL37">
        <f>E$2*CleanedAssets!E36</f>
        <v>436907.6776741721</v>
      </c>
      <c r="AM37">
        <f>F$2*CleanedAssets!F36</f>
        <v>10839288.145180074</v>
      </c>
      <c r="AN37">
        <f>G$2*CleanedAssets!G36</f>
        <v>13343053.742911113</v>
      </c>
      <c r="AO37">
        <f>H$2*CleanedAssets!H36</f>
        <v>2927039.9526867601</v>
      </c>
      <c r="AP37">
        <f>I$2*CleanedAssets!I36</f>
        <v>768500.69711956324</v>
      </c>
      <c r="AQ37">
        <f t="shared" si="2"/>
        <v>43664233.776895285</v>
      </c>
      <c r="AS37" s="12">
        <v>45692</v>
      </c>
      <c r="AT37">
        <f>B$3*CleanedAssets!B36</f>
        <v>210350.0216658118</v>
      </c>
      <c r="AU37">
        <f>C$3*CleanedAssets!C36</f>
        <v>2902614.8517679325</v>
      </c>
      <c r="AV37">
        <f>D$3*CleanedAssets!D36</f>
        <v>12757373.219157405</v>
      </c>
      <c r="AW37">
        <f>E$3*CleanedAssets!E36</f>
        <v>6012538.0138475774</v>
      </c>
      <c r="AX37">
        <f>F$3*CleanedAssets!F36</f>
        <v>8284536.8356076982</v>
      </c>
      <c r="AY37">
        <f>G$3*CleanedAssets!G36</f>
        <v>1509094.6347149415</v>
      </c>
      <c r="AZ37">
        <f>H$3*CleanedAssets!H36</f>
        <v>13595742.476026116</v>
      </c>
      <c r="BA37">
        <f>I$3*CleanedAssets!I36</f>
        <v>3114710.1022367566</v>
      </c>
      <c r="BB37">
        <f t="shared" si="3"/>
        <v>48386960.155024238</v>
      </c>
      <c r="BE37" s="12">
        <v>45692</v>
      </c>
      <c r="BF37">
        <f>B$5*CleanedAssets!B36</f>
        <v>199633.85925170776</v>
      </c>
      <c r="BG37">
        <f>C$5*CleanedAssets!C36</f>
        <v>2129718.5853427793</v>
      </c>
      <c r="BH37">
        <f>D$5*CleanedAssets!D36</f>
        <v>3363323.7408689586</v>
      </c>
      <c r="BI37">
        <f>E$5*CleanedAssets!E36</f>
        <v>2632857.6112967557</v>
      </c>
      <c r="BJ37">
        <f>F$5*CleanedAssets!F36</f>
        <v>10504734.929256223</v>
      </c>
      <c r="BK37">
        <f>G$5*CleanedAssets!G36</f>
        <v>578484.36340451019</v>
      </c>
      <c r="BL37">
        <f>H$5*CleanedAssets!H36</f>
        <v>20667456.265948214</v>
      </c>
      <c r="BM37">
        <f>I$5*CleanedAssets!I36</f>
        <v>4280097.0583057646</v>
      </c>
      <c r="BN37">
        <f t="shared" si="4"/>
        <v>44356306.413674913</v>
      </c>
    </row>
    <row r="38" spans="12:66" x14ac:dyDescent="0.35">
      <c r="L38" s="13">
        <v>45779</v>
      </c>
      <c r="M38">
        <f>B$4*CleanedAssets!B37</f>
        <v>2806462.1023074561</v>
      </c>
      <c r="N38">
        <f>C$4*CleanedAssets!C37</f>
        <v>10130451.804385124</v>
      </c>
      <c r="O38">
        <f>D$4*CleanedAssets!D37</f>
        <v>2073655.8703106495</v>
      </c>
      <c r="P38">
        <f>E$4*CleanedAssets!E37</f>
        <v>2048057.8883831045</v>
      </c>
      <c r="Q38">
        <f>F$4*CleanedAssets!F37</f>
        <v>1192040.5978871121</v>
      </c>
      <c r="R38">
        <f>G$4*CleanedAssets!G37</f>
        <v>12276590.65190516</v>
      </c>
      <c r="S38">
        <f>H$4*CleanedAssets!H37</f>
        <v>4958338.8138738209</v>
      </c>
      <c r="T38">
        <f>I$4*CleanedAssets!I37</f>
        <v>2238250.1001619622</v>
      </c>
      <c r="U38">
        <f t="shared" si="0"/>
        <v>37723847.829214394</v>
      </c>
      <c r="W38" s="13">
        <v>45779</v>
      </c>
      <c r="X38">
        <f>B$6*CleanedAssets!B37</f>
        <v>1012495.9504271441</v>
      </c>
      <c r="Y38">
        <f>C$6*CleanedAssets!C37</f>
        <v>4919122.7070041541</v>
      </c>
      <c r="Z38">
        <f>D$6*CleanedAssets!D37</f>
        <v>18118339.086848769</v>
      </c>
      <c r="AA38">
        <f>E$6*CleanedAssets!E37</f>
        <v>5613728.5662916107</v>
      </c>
      <c r="AB38">
        <f>F$6*CleanedAssets!F37</f>
        <v>12312098.139685726</v>
      </c>
      <c r="AC38">
        <f>G$6*CleanedAssets!G37</f>
        <v>2508789.0472646062</v>
      </c>
      <c r="AD38">
        <f>H$6*CleanedAssets!H37</f>
        <v>3002650.7092905906</v>
      </c>
      <c r="AE38">
        <f>I$6*CleanedAssets!I37</f>
        <v>942916.16307309899</v>
      </c>
      <c r="AF38">
        <f t="shared" si="1"/>
        <v>48430140.369885705</v>
      </c>
      <c r="AH38" s="13">
        <v>45779</v>
      </c>
      <c r="AI38">
        <f>B$2*CleanedAssets!B37</f>
        <v>1770009.366700436</v>
      </c>
      <c r="AJ38">
        <f>C$2*CleanedAssets!C37</f>
        <v>11344075.475792756</v>
      </c>
      <c r="AK38">
        <f>D$2*CleanedAssets!D37</f>
        <v>2346772.3290231121</v>
      </c>
      <c r="AL38">
        <f>E$2*CleanedAssets!E37</f>
        <v>291745.13611140789</v>
      </c>
      <c r="AM38">
        <f>F$2*CleanedAssets!F37</f>
        <v>10660248.014736013</v>
      </c>
      <c r="AN38">
        <f>G$2*CleanedAssets!G37</f>
        <v>13419214.408004219</v>
      </c>
      <c r="AO38">
        <f>H$2*CleanedAssets!H37</f>
        <v>2904191.9560840102</v>
      </c>
      <c r="AP38">
        <f>I$2*CleanedAssets!I37</f>
        <v>1152666.9407668463</v>
      </c>
      <c r="AQ38">
        <f t="shared" si="2"/>
        <v>43888923.627218805</v>
      </c>
      <c r="AS38" s="13">
        <v>45779</v>
      </c>
      <c r="AT38">
        <f>B$3*CleanedAssets!B37</f>
        <v>212928.68462414952</v>
      </c>
      <c r="AU38">
        <f>C$3*CleanedAssets!C37</f>
        <v>2933583.6878588255</v>
      </c>
      <c r="AV38">
        <f>D$3*CleanedAssets!D37</f>
        <v>12597526.834249577</v>
      </c>
      <c r="AW38">
        <f>E$3*CleanedAssets!E37</f>
        <v>4014872.7313808687</v>
      </c>
      <c r="AX38">
        <f>F$3*CleanedAssets!F37</f>
        <v>8147695.3257364621</v>
      </c>
      <c r="AY38">
        <f>G$3*CleanedAssets!G37</f>
        <v>1517708.3788609835</v>
      </c>
      <c r="AZ38">
        <f>H$3*CleanedAssets!H37</f>
        <v>13489616.327109369</v>
      </c>
      <c r="BA38">
        <f>I$3*CleanedAssets!I37</f>
        <v>4671724.2786863307</v>
      </c>
      <c r="BB38">
        <f t="shared" si="3"/>
        <v>47585656.248506568</v>
      </c>
      <c r="BE38" s="13">
        <v>45779</v>
      </c>
      <c r="BF38">
        <f>B$5*CleanedAssets!B37</f>
        <v>202081.15368983359</v>
      </c>
      <c r="BG38">
        <f>C$5*CleanedAssets!C37</f>
        <v>2152441.1679648026</v>
      </c>
      <c r="BH38">
        <f>D$5*CleanedAssets!D37</f>
        <v>3321182.2175304978</v>
      </c>
      <c r="BI38">
        <f>E$5*CleanedAssets!E37</f>
        <v>1758090.8769073253</v>
      </c>
      <c r="BJ38">
        <f>F$5*CleanedAssets!F37</f>
        <v>10331220.849104138</v>
      </c>
      <c r="BK38">
        <f>G$5*CleanedAssets!G37</f>
        <v>581786.28773995372</v>
      </c>
      <c r="BL38">
        <f>H$5*CleanedAssets!H37</f>
        <v>20506129.472264234</v>
      </c>
      <c r="BM38">
        <f>I$5*CleanedAssets!I37</f>
        <v>6419677.1725438358</v>
      </c>
      <c r="BN38">
        <f t="shared" si="4"/>
        <v>45272609.197744623</v>
      </c>
    </row>
    <row r="39" spans="12:66" x14ac:dyDescent="0.35">
      <c r="L39" s="12">
        <v>45810</v>
      </c>
      <c r="M39">
        <f>B$4*CleanedAssets!B38</f>
        <v>2767631.1639012401</v>
      </c>
      <c r="N39">
        <f>C$4*CleanedAssets!C38</f>
        <v>10266315.162806731</v>
      </c>
      <c r="O39">
        <f>D$4*CleanedAssets!D38</f>
        <v>2059908.8876494202</v>
      </c>
      <c r="P39">
        <f>E$4*CleanedAssets!E38</f>
        <v>3077071.2356711696</v>
      </c>
      <c r="Q39">
        <f>F$4*CleanedAssets!F38</f>
        <v>1206200.1075864423</v>
      </c>
      <c r="R39">
        <f>G$4*CleanedAssets!G38</f>
        <v>12206566.404607398</v>
      </c>
      <c r="S39">
        <f>H$4*CleanedAssets!H38</f>
        <v>4965851.9311273647</v>
      </c>
      <c r="T39">
        <f>I$4*CleanedAssets!I38</f>
        <v>2238446.6390413619</v>
      </c>
      <c r="U39">
        <f t="shared" si="0"/>
        <v>38787991.532391131</v>
      </c>
      <c r="W39" s="12">
        <v>45810</v>
      </c>
      <c r="X39">
        <f>B$6*CleanedAssets!B38</f>
        <v>998486.79354052362</v>
      </c>
      <c r="Y39">
        <f>C$6*CleanedAssets!C38</f>
        <v>4985094.9404609352</v>
      </c>
      <c r="Z39">
        <f>D$6*CleanedAssets!D38</f>
        <v>17998226.344496842</v>
      </c>
      <c r="AA39">
        <f>E$6*CleanedAssets!E38</f>
        <v>8434255.1029349938</v>
      </c>
      <c r="AB39">
        <f>F$6*CleanedAssets!F38</f>
        <v>12458345.904516043</v>
      </c>
      <c r="AC39">
        <f>G$6*CleanedAssets!G38</f>
        <v>2494479.2059051646</v>
      </c>
      <c r="AD39">
        <f>H$6*CleanedAssets!H38</f>
        <v>3007200.47236592</v>
      </c>
      <c r="AE39">
        <f>I$6*CleanedAssets!I38</f>
        <v>942998.95975701069</v>
      </c>
      <c r="AF39">
        <f t="shared" si="1"/>
        <v>51319087.723977432</v>
      </c>
      <c r="AH39" s="12">
        <v>45810</v>
      </c>
      <c r="AI39">
        <f>B$2*CleanedAssets!B38</f>
        <v>1745519.0574814875</v>
      </c>
      <c r="AJ39">
        <f>C$2*CleanedAssets!C38</f>
        <v>11496215.204808816</v>
      </c>
      <c r="AK39">
        <f>D$2*CleanedAssets!D38</f>
        <v>2331214.762804518</v>
      </c>
      <c r="AL39">
        <f>E$2*CleanedAssets!E38</f>
        <v>438327.73066005157</v>
      </c>
      <c r="AM39">
        <f>F$2*CleanedAssets!F38</f>
        <v>10786874.478154682</v>
      </c>
      <c r="AN39">
        <f>G$2*CleanedAssets!G38</f>
        <v>13342672.767503895</v>
      </c>
      <c r="AO39">
        <f>H$2*CleanedAssets!H38</f>
        <v>2908592.5296454225</v>
      </c>
      <c r="AP39">
        <f>I$2*CleanedAssets!I38</f>
        <v>1152768.1554920655</v>
      </c>
      <c r="AQ39">
        <f t="shared" si="2"/>
        <v>44202184.686550938</v>
      </c>
      <c r="AS39" s="12">
        <v>45810</v>
      </c>
      <c r="AT39">
        <f>B$3*CleanedAssets!B38</f>
        <v>209982.54805214348</v>
      </c>
      <c r="AU39">
        <f>C$3*CleanedAssets!C38</f>
        <v>2972927.0991636221</v>
      </c>
      <c r="AV39">
        <f>D$3*CleanedAssets!D38</f>
        <v>12514013.467618084</v>
      </c>
      <c r="AW39">
        <f>E$3*CleanedAssets!E38</f>
        <v>6032080.1802950287</v>
      </c>
      <c r="AX39">
        <f>F$3*CleanedAssets!F38</f>
        <v>8244476.7367021972</v>
      </c>
      <c r="AY39">
        <f>G$3*CleanedAssets!G38</f>
        <v>1509051.546531826</v>
      </c>
      <c r="AZ39">
        <f>H$3*CleanedAssets!H38</f>
        <v>13510056.45292072</v>
      </c>
      <c r="BA39">
        <f>I$3*CleanedAssets!I38</f>
        <v>4672134.4989090534</v>
      </c>
      <c r="BB39">
        <f t="shared" si="3"/>
        <v>49664722.530192673</v>
      </c>
      <c r="BE39" s="12">
        <v>45810</v>
      </c>
      <c r="BF39">
        <f>B$5*CleanedAssets!B38</f>
        <v>199285.10637263115</v>
      </c>
      <c r="BG39">
        <f>C$5*CleanedAssets!C38</f>
        <v>2181308.3785820073</v>
      </c>
      <c r="BH39">
        <f>D$5*CleanedAssets!D38</f>
        <v>3299164.9508215645</v>
      </c>
      <c r="BI39">
        <f>E$5*CleanedAssets!E38</f>
        <v>2641415.0194252203</v>
      </c>
      <c r="BJ39">
        <f>F$5*CleanedAssets!F38</f>
        <v>10453939.003232531</v>
      </c>
      <c r="BK39">
        <f>G$5*CleanedAssets!G38</f>
        <v>578467.84632227663</v>
      </c>
      <c r="BL39">
        <f>H$5*CleanedAssets!H38</f>
        <v>20537201.361645892</v>
      </c>
      <c r="BM39">
        <f>I$5*CleanedAssets!I38</f>
        <v>6420240.8790561287</v>
      </c>
      <c r="BN39">
        <f t="shared" si="4"/>
        <v>46311022.54545825</v>
      </c>
    </row>
    <row r="40" spans="12:66" x14ac:dyDescent="0.35">
      <c r="L40" s="13">
        <v>45695</v>
      </c>
      <c r="M40">
        <f>B$4*CleanedAssets!B39</f>
        <v>2734897.4484400279</v>
      </c>
      <c r="N40">
        <f>C$4*CleanedAssets!C39</f>
        <v>10261993.674395088</v>
      </c>
      <c r="O40">
        <f>D$4*CleanedAssets!D39</f>
        <v>2000603.5235417793</v>
      </c>
      <c r="P40">
        <f>E$4*CleanedAssets!E39</f>
        <v>2053057.9667286782</v>
      </c>
      <c r="Q40">
        <f>F$4*CleanedAssets!F39</f>
        <v>1202477.4261266813</v>
      </c>
      <c r="R40">
        <f>G$4*CleanedAssets!G39</f>
        <v>12055947.059218856</v>
      </c>
      <c r="S40">
        <f>H$4*CleanedAssets!H39</f>
        <v>4971333.229482295</v>
      </c>
      <c r="T40">
        <f>I$4*CleanedAssets!I39</f>
        <v>2238442.1214555544</v>
      </c>
      <c r="U40">
        <f t="shared" si="0"/>
        <v>37518752.449388966</v>
      </c>
      <c r="W40" s="13">
        <v>45695</v>
      </c>
      <c r="X40">
        <f>B$6*CleanedAssets!B39</f>
        <v>986677.35049845942</v>
      </c>
      <c r="Y40">
        <f>C$6*CleanedAssets!C39</f>
        <v>4982996.5215370562</v>
      </c>
      <c r="Z40">
        <f>D$6*CleanedAssets!D39</f>
        <v>17480052.277162179</v>
      </c>
      <c r="AA40">
        <f>E$6*CleanedAssets!E39</f>
        <v>5627433.785661363</v>
      </c>
      <c r="AB40">
        <f>F$6*CleanedAssets!F39</f>
        <v>12419895.855451768</v>
      </c>
      <c r="AC40">
        <f>G$6*CleanedAssets!G39</f>
        <v>2463699.3114921907</v>
      </c>
      <c r="AD40">
        <f>H$6*CleanedAssets!H39</f>
        <v>3010519.8147931085</v>
      </c>
      <c r="AE40">
        <f>I$6*CleanedAssets!I39</f>
        <v>942997.05661639385</v>
      </c>
      <c r="AF40">
        <f t="shared" si="1"/>
        <v>47914271.973212518</v>
      </c>
      <c r="AH40" s="13">
        <v>45695</v>
      </c>
      <c r="AI40">
        <f>B$2*CleanedAssets!B39</f>
        <v>1724874.2096762685</v>
      </c>
      <c r="AJ40">
        <f>C$2*CleanedAssets!C39</f>
        <v>11491376.003985785</v>
      </c>
      <c r="AK40">
        <f>D$2*CleanedAssets!D39</f>
        <v>2264098.4252081541</v>
      </c>
      <c r="AL40">
        <f>E$2*CleanedAssets!E39</f>
        <v>292457.39553814154</v>
      </c>
      <c r="AM40">
        <f>F$2*CleanedAssets!F39</f>
        <v>10753583.072047161</v>
      </c>
      <c r="AN40">
        <f>G$2*CleanedAssets!G39</f>
        <v>13178034.77092392</v>
      </c>
      <c r="AO40">
        <f>H$2*CleanedAssets!H39</f>
        <v>2911803.0288042827</v>
      </c>
      <c r="AP40">
        <f>I$2*CleanedAssets!I39</f>
        <v>1152765.8289996809</v>
      </c>
      <c r="AQ40">
        <f t="shared" si="2"/>
        <v>43768992.735183395</v>
      </c>
      <c r="AS40" s="13">
        <v>45695</v>
      </c>
      <c r="AT40">
        <f>B$3*CleanedAssets!B39</f>
        <v>207499.01300982581</v>
      </c>
      <c r="AU40">
        <f>C$3*CleanedAssets!C39</f>
        <v>2971675.6793694743</v>
      </c>
      <c r="AV40">
        <f>D$3*CleanedAssets!D39</f>
        <v>12153731.452430565</v>
      </c>
      <c r="AW40">
        <f>E$3*CleanedAssets!E39</f>
        <v>4024674.5432916931</v>
      </c>
      <c r="AX40">
        <f>F$3*CleanedAssets!F39</f>
        <v>8219031.9033780107</v>
      </c>
      <c r="AY40">
        <f>G$3*CleanedAssets!G39</f>
        <v>1490431.047649323</v>
      </c>
      <c r="AZ40">
        <f>H$3*CleanedAssets!H39</f>
        <v>13524968.828730041</v>
      </c>
      <c r="BA40">
        <f>I$3*CleanedAssets!I39</f>
        <v>4672125.0697057229</v>
      </c>
      <c r="BB40">
        <f t="shared" si="3"/>
        <v>47264137.537564658</v>
      </c>
      <c r="BE40" s="13">
        <v>45695</v>
      </c>
      <c r="BF40">
        <f>B$5*CleanedAssets!B39</f>
        <v>196928.09361285873</v>
      </c>
      <c r="BG40">
        <f>C$5*CleanedAssets!C39</f>
        <v>2180390.1816699919</v>
      </c>
      <c r="BH40">
        <f>D$5*CleanedAssets!D39</f>
        <v>3204181.0513720568</v>
      </c>
      <c r="BI40">
        <f>E$5*CleanedAssets!E39</f>
        <v>1762383.0368960816</v>
      </c>
      <c r="BJ40">
        <f>F$5*CleanedAssets!F39</f>
        <v>10421675.132035673</v>
      </c>
      <c r="BK40">
        <f>G$5*CleanedAssets!G39</f>
        <v>571330.01202446013</v>
      </c>
      <c r="BL40">
        <f>H$5*CleanedAssets!H39</f>
        <v>20559870.287260216</v>
      </c>
      <c r="BM40">
        <f>I$5*CleanedAssets!I39</f>
        <v>6420227.9218613608</v>
      </c>
      <c r="BN40">
        <f t="shared" si="4"/>
        <v>45316985.716732696</v>
      </c>
    </row>
    <row r="41" spans="12:66" x14ac:dyDescent="0.35">
      <c r="L41" s="12">
        <v>45696</v>
      </c>
      <c r="M41">
        <f>B$4*CleanedAssets!B40</f>
        <v>2761993.1577736265</v>
      </c>
      <c r="N41">
        <f>C$4*CleanedAssets!C40</f>
        <v>10401542.047561415</v>
      </c>
      <c r="O41">
        <f>D$4*CleanedAssets!D40</f>
        <v>2002918.073050733</v>
      </c>
      <c r="P41">
        <f>E$4*CleanedAssets!E40</f>
        <v>3082102.6645148643</v>
      </c>
      <c r="Q41">
        <f>F$4*CleanedAssets!F40</f>
        <v>1219291.9265183145</v>
      </c>
      <c r="R41">
        <f>G$4*CleanedAssets!G40</f>
        <v>12125396.843075035</v>
      </c>
      <c r="S41">
        <f>H$4*CleanedAssets!H40</f>
        <v>5064661.8832562547</v>
      </c>
      <c r="T41">
        <f>I$4*CleanedAssets!I40</f>
        <v>2238637.2448912556</v>
      </c>
      <c r="U41">
        <f t="shared" si="0"/>
        <v>38896543.840641499</v>
      </c>
      <c r="W41" s="12">
        <v>45696</v>
      </c>
      <c r="X41">
        <f>B$6*CleanedAssets!B40</f>
        <v>996452.75275729026</v>
      </c>
      <c r="Y41">
        <f>C$6*CleanedAssets!C40</f>
        <v>5050758.1164217805</v>
      </c>
      <c r="Z41">
        <f>D$6*CleanedAssets!D40</f>
        <v>17500275.397804778</v>
      </c>
      <c r="AA41">
        <f>E$6*CleanedAssets!E40</f>
        <v>8448046.2540490925</v>
      </c>
      <c r="AB41">
        <f>F$6*CleanedAssets!F40</f>
        <v>12593565.92957384</v>
      </c>
      <c r="AC41">
        <f>G$6*CleanedAssets!G40</f>
        <v>2477891.758077207</v>
      </c>
      <c r="AD41">
        <f>H$6*CleanedAssets!H40</f>
        <v>3067037.4024310084</v>
      </c>
      <c r="AE41">
        <f>I$6*CleanedAssets!I40</f>
        <v>943079.25701093592</v>
      </c>
      <c r="AF41">
        <f t="shared" si="1"/>
        <v>51077106.86812593</v>
      </c>
      <c r="AH41" s="12">
        <v>45696</v>
      </c>
      <c r="AI41">
        <f>B$2*CleanedAssets!B40</f>
        <v>1741963.219814132</v>
      </c>
      <c r="AJ41">
        <f>C$2*CleanedAssets!C40</f>
        <v>11647642.210892536</v>
      </c>
      <c r="AK41">
        <f>D$2*CleanedAssets!D40</f>
        <v>2266717.8187244721</v>
      </c>
      <c r="AL41">
        <f>E$2*CleanedAssets!E40</f>
        <v>439044.45595437294</v>
      </c>
      <c r="AM41">
        <f>F$2*CleanedAssets!F40</f>
        <v>10903952.736248532</v>
      </c>
      <c r="AN41">
        <f>G$2*CleanedAssets!G40</f>
        <v>13253948.480729908</v>
      </c>
      <c r="AO41">
        <f>H$2*CleanedAssets!H40</f>
        <v>2966467.3701768569</v>
      </c>
      <c r="AP41">
        <f>I$2*CleanedAssets!I40</f>
        <v>1152866.3147915436</v>
      </c>
      <c r="AQ41">
        <f t="shared" si="2"/>
        <v>44372602.607332356</v>
      </c>
      <c r="AS41" s="12">
        <v>45696</v>
      </c>
      <c r="AT41">
        <f>B$3*CleanedAssets!B40</f>
        <v>209554.787695904</v>
      </c>
      <c r="AU41">
        <f>C$3*CleanedAssets!C40</f>
        <v>3012086.1999556115</v>
      </c>
      <c r="AV41">
        <f>D$3*CleanedAssets!D40</f>
        <v>12167792.415951902</v>
      </c>
      <c r="AW41">
        <f>E$3*CleanedAssets!E40</f>
        <v>6041943.4495800491</v>
      </c>
      <c r="AX41">
        <f>F$3*CleanedAssets!F40</f>
        <v>8333960.3936394462</v>
      </c>
      <c r="AY41">
        <f>G$3*CleanedAssets!G40</f>
        <v>1499016.8612401874</v>
      </c>
      <c r="AZ41">
        <f>H$3*CleanedAssets!H40</f>
        <v>13778878.006580828</v>
      </c>
      <c r="BA41">
        <f>I$3*CleanedAssets!I40</f>
        <v>4672532.3355835797</v>
      </c>
      <c r="BB41">
        <f t="shared" si="3"/>
        <v>49715764.450227506</v>
      </c>
      <c r="BE41" s="12">
        <v>45696</v>
      </c>
      <c r="BF41">
        <f>B$5*CleanedAssets!B40</f>
        <v>198879.13802485206</v>
      </c>
      <c r="BG41">
        <f>C$5*CleanedAssets!C40</f>
        <v>2210040.3561267424</v>
      </c>
      <c r="BH41">
        <f>D$5*CleanedAssets!D40</f>
        <v>3207888.0505809365</v>
      </c>
      <c r="BI41">
        <f>E$5*CleanedAssets!E40</f>
        <v>2645734.0912630241</v>
      </c>
      <c r="BJ41">
        <f>F$5*CleanedAssets!F40</f>
        <v>10567403.656149045</v>
      </c>
      <c r="BK41">
        <f>G$5*CleanedAssets!G40</f>
        <v>574621.22968249605</v>
      </c>
      <c r="BL41">
        <f>H$5*CleanedAssets!H40</f>
        <v>20945848.238667239</v>
      </c>
      <c r="BM41">
        <f>I$5*CleanedAssets!I40</f>
        <v>6420787.5686434209</v>
      </c>
      <c r="BN41">
        <f t="shared" si="4"/>
        <v>46771202.329137757</v>
      </c>
    </row>
    <row r="42" spans="12:66" x14ac:dyDescent="0.35">
      <c r="L42" s="13">
        <v>45697</v>
      </c>
      <c r="M42">
        <f>B$4*CleanedAssets!B41</f>
        <v>2757290.0382444239</v>
      </c>
      <c r="N42">
        <f>C$4*CleanedAssets!C41</f>
        <v>10547816.948360382</v>
      </c>
      <c r="O42">
        <f>D$4*CleanedAssets!D41</f>
        <v>2017814.9036919379</v>
      </c>
      <c r="P42">
        <f>E$4*CleanedAssets!E41</f>
        <v>3075235.6462190384</v>
      </c>
      <c r="Q42">
        <f>F$4*CleanedAssets!F41</f>
        <v>1216948.6842250295</v>
      </c>
      <c r="R42">
        <f>G$4*CleanedAssets!G41</f>
        <v>12264000.945667457</v>
      </c>
      <c r="S42">
        <f>H$4*CleanedAssets!H41</f>
        <v>5027977.0754975267</v>
      </c>
      <c r="T42">
        <f>I$4*CleanedAssets!I41</f>
        <v>2238954.1441575531</v>
      </c>
      <c r="U42">
        <f t="shared" si="0"/>
        <v>39146038.386063345</v>
      </c>
      <c r="W42" s="13">
        <v>45697</v>
      </c>
      <c r="X42">
        <f>B$6*CleanedAssets!B41</f>
        <v>994755.99388291349</v>
      </c>
      <c r="Y42">
        <f>C$6*CleanedAssets!C41</f>
        <v>5121785.963933331</v>
      </c>
      <c r="Z42">
        <f>D$6*CleanedAssets!D41</f>
        <v>17630434.809856247</v>
      </c>
      <c r="AA42">
        <f>E$6*CleanedAssets!E41</f>
        <v>8429223.7505489811</v>
      </c>
      <c r="AB42">
        <f>F$6*CleanedAssets!F41</f>
        <v>12569363.541558597</v>
      </c>
      <c r="AC42">
        <f>G$6*CleanedAssets!G41</f>
        <v>2506216.2713194764</v>
      </c>
      <c r="AD42">
        <f>H$6*CleanedAssets!H41</f>
        <v>3044821.9653316475</v>
      </c>
      <c r="AE42">
        <f>I$6*CleanedAssets!I41</f>
        <v>943212.75837445038</v>
      </c>
      <c r="AF42">
        <f t="shared" si="1"/>
        <v>51239815.054805651</v>
      </c>
      <c r="AH42" s="13">
        <v>45697</v>
      </c>
      <c r="AI42">
        <f>B$2*CleanedAssets!B41</f>
        <v>1738997.0063696119</v>
      </c>
      <c r="AJ42">
        <f>C$2*CleanedAssets!C41</f>
        <v>11811440.780484399</v>
      </c>
      <c r="AK42">
        <f>D$2*CleanedAssets!D41</f>
        <v>2283576.6767632873</v>
      </c>
      <c r="AL42">
        <f>E$2*CleanedAssets!E41</f>
        <v>438066.25157901866</v>
      </c>
      <c r="AM42">
        <f>F$2*CleanedAssets!F41</f>
        <v>10882997.456663832</v>
      </c>
      <c r="AN42">
        <f>G$2*CleanedAssets!G41</f>
        <v>13405452.9352853</v>
      </c>
      <c r="AO42">
        <f>H$2*CleanedAssets!H41</f>
        <v>2944980.3908471502</v>
      </c>
      <c r="AP42">
        <f>I$2*CleanedAssets!I41</f>
        <v>1153029.5134027214</v>
      </c>
      <c r="AQ42">
        <f t="shared" si="2"/>
        <v>44658541.011395313</v>
      </c>
      <c r="AS42" s="13">
        <v>45697</v>
      </c>
      <c r="AT42">
        <f>B$3*CleanedAssets!B41</f>
        <v>209197.95798701185</v>
      </c>
      <c r="AU42">
        <f>C$3*CleanedAssets!C41</f>
        <v>3054444.5933632255</v>
      </c>
      <c r="AV42">
        <f>D$3*CleanedAssets!D41</f>
        <v>12258291.146447496</v>
      </c>
      <c r="AW42">
        <f>E$3*CleanedAssets!E41</f>
        <v>6028481.8161671534</v>
      </c>
      <c r="AX42">
        <f>F$3*CleanedAssets!F41</f>
        <v>8317944.1402384238</v>
      </c>
      <c r="AY42">
        <f>G$3*CleanedAssets!G41</f>
        <v>1516151.9611888349</v>
      </c>
      <c r="AZ42">
        <f>H$3*CleanedAssets!H41</f>
        <v>13679073.616385799</v>
      </c>
      <c r="BA42">
        <f>I$3*CleanedAssets!I41</f>
        <v>4673193.7746230122</v>
      </c>
      <c r="BB42">
        <f t="shared" si="3"/>
        <v>49736779.006400958</v>
      </c>
      <c r="BE42" s="13">
        <v>45697</v>
      </c>
      <c r="BF42">
        <f>B$5*CleanedAssets!B41</f>
        <v>198540.48680286654</v>
      </c>
      <c r="BG42">
        <f>C$5*CleanedAssets!C41</f>
        <v>2241119.7318939096</v>
      </c>
      <c r="BH42">
        <f>D$5*CleanedAssets!D41</f>
        <v>3231746.922118634</v>
      </c>
      <c r="BI42">
        <f>E$5*CleanedAssets!E41</f>
        <v>2639839.3153946633</v>
      </c>
      <c r="BJ42">
        <f>F$5*CleanedAssets!F41</f>
        <v>10547095.158537639</v>
      </c>
      <c r="BK42">
        <f>G$5*CleanedAssets!G41</f>
        <v>581189.66293886257</v>
      </c>
      <c r="BL42">
        <f>H$5*CleanedAssets!H41</f>
        <v>20794131.414584801</v>
      </c>
      <c r="BM42">
        <f>I$5*CleanedAssets!I41</f>
        <v>6421696.4889583131</v>
      </c>
      <c r="BN42">
        <f t="shared" si="4"/>
        <v>46655359.181229696</v>
      </c>
    </row>
    <row r="43" spans="12:66" x14ac:dyDescent="0.35">
      <c r="L43" s="12">
        <v>45698</v>
      </c>
      <c r="M43">
        <f>B$4*CleanedAssets!B42</f>
        <v>2725756.9467693269</v>
      </c>
      <c r="N43">
        <f>C$4*CleanedAssets!C42</f>
        <v>10533823.928435514</v>
      </c>
      <c r="O43">
        <f>D$4*CleanedAssets!D42</f>
        <v>2025502.739596932</v>
      </c>
      <c r="P43">
        <f>E$4*CleanedAssets!E42</f>
        <v>3092498.5830252306</v>
      </c>
      <c r="Q43">
        <f>F$4*CleanedAssets!F42</f>
        <v>818931.59556011518</v>
      </c>
      <c r="R43">
        <f>G$4*CleanedAssets!G42</f>
        <v>12229902.528535023</v>
      </c>
      <c r="S43">
        <f>H$4*CleanedAssets!H42</f>
        <v>5048414.628161598</v>
      </c>
      <c r="T43">
        <f>I$4*CleanedAssets!I42</f>
        <v>2239139.6293499782</v>
      </c>
      <c r="U43">
        <f t="shared" si="0"/>
        <v>38713970.579433717</v>
      </c>
      <c r="W43" s="12">
        <v>45698</v>
      </c>
      <c r="X43">
        <f>B$6*CleanedAssets!B42</f>
        <v>983379.70364306518</v>
      </c>
      <c r="Y43">
        <f>C$6*CleanedAssets!C42</f>
        <v>5114991.2638171734</v>
      </c>
      <c r="Z43">
        <f>D$6*CleanedAssets!D42</f>
        <v>17697606.426788937</v>
      </c>
      <c r="AA43">
        <f>E$6*CleanedAssets!E42</f>
        <v>8476541.476301115</v>
      </c>
      <c r="AB43">
        <f>F$6*CleanedAssets!F42</f>
        <v>8458408.3730849661</v>
      </c>
      <c r="AC43">
        <f>G$6*CleanedAssets!G42</f>
        <v>2499248.0716086198</v>
      </c>
      <c r="AD43">
        <f>H$6*CleanedAssets!H42</f>
        <v>3057198.4555850425</v>
      </c>
      <c r="AE43">
        <f>I$6*CleanedAssets!I42</f>
        <v>943290.89842945826</v>
      </c>
      <c r="AF43">
        <f t="shared" si="1"/>
        <v>47230664.669258371</v>
      </c>
      <c r="AH43" s="12">
        <v>45698</v>
      </c>
      <c r="AI43">
        <f>B$2*CleanedAssets!B42</f>
        <v>1719109.3808691453</v>
      </c>
      <c r="AJ43">
        <f>C$2*CleanedAssets!C42</f>
        <v>11795771.40292581</v>
      </c>
      <c r="AK43">
        <f>D$2*CleanedAssets!D42</f>
        <v>2292277.0599031416</v>
      </c>
      <c r="AL43">
        <f>E$2*CleanedAssets!E42</f>
        <v>440525.35094177211</v>
      </c>
      <c r="AM43">
        <f>F$2*CleanedAssets!F42</f>
        <v>7323587.7462967569</v>
      </c>
      <c r="AN43">
        <f>G$2*CleanedAssets!G42</f>
        <v>13368180.863303108</v>
      </c>
      <c r="AO43">
        <f>H$2*CleanedAssets!H42</f>
        <v>2956951.0484155607</v>
      </c>
      <c r="AP43">
        <f>I$2*CleanedAssets!I42</f>
        <v>1153125.0356364944</v>
      </c>
      <c r="AQ43">
        <f t="shared" si="2"/>
        <v>41049527.888291791</v>
      </c>
      <c r="AS43" s="12">
        <v>45698</v>
      </c>
      <c r="AT43">
        <f>B$3*CleanedAssets!B42</f>
        <v>206805.5153153631</v>
      </c>
      <c r="AU43">
        <f>C$3*CleanedAssets!C42</f>
        <v>3050392.4843568229</v>
      </c>
      <c r="AV43">
        <f>D$3*CleanedAssets!D42</f>
        <v>12304994.999529909</v>
      </c>
      <c r="AW43">
        <f>E$3*CleanedAssets!E42</f>
        <v>6062322.8978279103</v>
      </c>
      <c r="AX43">
        <f>F$3*CleanedAssets!F42</f>
        <v>5597464.6711444799</v>
      </c>
      <c r="AY43">
        <f>G$3*CleanedAssets!G42</f>
        <v>1511936.5030982972</v>
      </c>
      <c r="AZ43">
        <f>H$3*CleanedAssets!H42</f>
        <v>13734675.856259365</v>
      </c>
      <c r="BA43">
        <f>I$3*CleanedAssets!I42</f>
        <v>4673580.9233499244</v>
      </c>
      <c r="BB43">
        <f t="shared" si="3"/>
        <v>47142173.850882068</v>
      </c>
      <c r="BE43" s="12">
        <v>45698</v>
      </c>
      <c r="BF43">
        <f>B$5*CleanedAssets!B42</f>
        <v>196269.9257646628</v>
      </c>
      <c r="BG43">
        <f>C$5*CleanedAssets!C42</f>
        <v>2238146.6016987292</v>
      </c>
      <c r="BH43">
        <f>D$5*CleanedAssets!D42</f>
        <v>3244059.8156245048</v>
      </c>
      <c r="BI43">
        <f>E$5*CleanedAssets!E42</f>
        <v>2654658.1405263855</v>
      </c>
      <c r="BJ43">
        <f>F$5*CleanedAssets!F42</f>
        <v>7097546.1649855711</v>
      </c>
      <c r="BK43">
        <f>G$5*CleanedAssets!G42</f>
        <v>579573.74268186442</v>
      </c>
      <c r="BL43">
        <f>H$5*CleanedAssets!H42</f>
        <v>20878654.70287906</v>
      </c>
      <c r="BM43">
        <f>I$5*CleanedAssets!I42</f>
        <v>6422228.4916400369</v>
      </c>
      <c r="BN43">
        <f t="shared" si="4"/>
        <v>43311137.585800819</v>
      </c>
    </row>
    <row r="44" spans="12:66" x14ac:dyDescent="0.35">
      <c r="L44" s="13">
        <v>45699</v>
      </c>
      <c r="M44">
        <f>B$4*CleanedAssets!B43</f>
        <v>2725978.4043947482</v>
      </c>
      <c r="N44">
        <f>C$4*CleanedAssets!C43</f>
        <v>10594321.177201556</v>
      </c>
      <c r="O44">
        <f>D$4*CleanedAssets!D43</f>
        <v>2042881.2528652675</v>
      </c>
      <c r="P44">
        <f>E$4*CleanedAssets!E43</f>
        <v>3107461.0624480746</v>
      </c>
      <c r="Q44">
        <f>F$4*CleanedAssets!F43</f>
        <v>1239846.1024553163</v>
      </c>
      <c r="R44">
        <f>G$4*CleanedAssets!G43</f>
        <v>12195832.326945255</v>
      </c>
      <c r="S44">
        <f>H$4*CleanedAssets!H43</f>
        <v>5048667.676856284</v>
      </c>
      <c r="T44">
        <f>I$4*CleanedAssets!I43</f>
        <v>1492676.80282663</v>
      </c>
      <c r="U44">
        <f t="shared" si="0"/>
        <v>38447664.805993132</v>
      </c>
      <c r="W44" s="13">
        <v>45699</v>
      </c>
      <c r="X44">
        <f>B$6*CleanedAssets!B43</f>
        <v>983459.5995906163</v>
      </c>
      <c r="Y44">
        <f>C$6*CleanedAssets!C43</f>
        <v>5144367.3860141616</v>
      </c>
      <c r="Z44">
        <f>D$6*CleanedAssets!D43</f>
        <v>17849449.266639616</v>
      </c>
      <c r="AA44">
        <f>E$6*CleanedAssets!E43</f>
        <v>8517553.6462378167</v>
      </c>
      <c r="AB44">
        <f>F$6*CleanedAssets!F43</f>
        <v>12805861.577696303</v>
      </c>
      <c r="AC44">
        <f>G$6*CleanedAssets!G43</f>
        <v>2492285.6378996125</v>
      </c>
      <c r="AD44">
        <f>H$6*CleanedAssets!H43</f>
        <v>3057351.6957872761</v>
      </c>
      <c r="AE44">
        <f>I$6*CleanedAssets!I43</f>
        <v>628825.65425895015</v>
      </c>
      <c r="AF44">
        <f t="shared" si="1"/>
        <v>51479154.464124352</v>
      </c>
      <c r="AH44" s="13">
        <v>45699</v>
      </c>
      <c r="AI44">
        <f>B$2*CleanedAssets!B43</f>
        <v>1719249.0521196495</v>
      </c>
      <c r="AJ44">
        <f>C$2*CleanedAssets!C43</f>
        <v>11863516.195491007</v>
      </c>
      <c r="AK44">
        <f>D$2*CleanedAssets!D43</f>
        <v>2311944.4572961242</v>
      </c>
      <c r="AL44">
        <f>E$2*CleanedAssets!E43</f>
        <v>442656.75094786671</v>
      </c>
      <c r="AM44">
        <f>F$2*CleanedAssets!F43</f>
        <v>11087765.782226441</v>
      </c>
      <c r="AN44">
        <f>G$2*CleanedAssets!G43</f>
        <v>13330939.632979438</v>
      </c>
      <c r="AO44">
        <f>H$2*CleanedAssets!H43</f>
        <v>2957099.2637778404</v>
      </c>
      <c r="AP44">
        <f>I$2*CleanedAssets!I43</f>
        <v>768707.30565065402</v>
      </c>
      <c r="AQ44">
        <f t="shared" si="2"/>
        <v>44481878.440489016</v>
      </c>
      <c r="AS44" s="13">
        <v>45699</v>
      </c>
      <c r="AT44">
        <f>B$3*CleanedAssets!B43</f>
        <v>206822.31749517593</v>
      </c>
      <c r="AU44">
        <f>C$3*CleanedAssets!C43</f>
        <v>3067911.32217051</v>
      </c>
      <c r="AV44">
        <f>D$3*CleanedAssets!D43</f>
        <v>12410570.032673869</v>
      </c>
      <c r="AW44">
        <f>E$3*CleanedAssets!E43</f>
        <v>6091654.320034951</v>
      </c>
      <c r="AX44">
        <f>F$3*CleanedAssets!F43</f>
        <v>8474449.8731950186</v>
      </c>
      <c r="AY44">
        <f>G$3*CleanedAssets!G43</f>
        <v>1507724.5331883735</v>
      </c>
      <c r="AZ44">
        <f>H$3*CleanedAssets!H43</f>
        <v>13735364.298483973</v>
      </c>
      <c r="BA44">
        <f>I$3*CleanedAssets!I43</f>
        <v>3115547.4803698007</v>
      </c>
      <c r="BB44">
        <f t="shared" si="3"/>
        <v>48610044.177611671</v>
      </c>
      <c r="BE44" s="13">
        <v>45699</v>
      </c>
      <c r="BF44">
        <f>B$5*CleanedAssets!B43</f>
        <v>196285.87196696558</v>
      </c>
      <c r="BG44">
        <f>C$5*CleanedAssets!C43</f>
        <v>2251000.5959042264</v>
      </c>
      <c r="BH44">
        <f>D$5*CleanedAssets!D43</f>
        <v>3271893.3679801645</v>
      </c>
      <c r="BI44">
        <f>E$5*CleanedAssets!E43</f>
        <v>2667502.2103734463</v>
      </c>
      <c r="BJ44">
        <f>F$5*CleanedAssets!F43</f>
        <v>10745543.336419078</v>
      </c>
      <c r="BK44">
        <f>G$5*CleanedAssets!G43</f>
        <v>577959.15955634601</v>
      </c>
      <c r="BL44">
        <f>H$5*CleanedAssets!H43</f>
        <v>20879701.232672766</v>
      </c>
      <c r="BM44">
        <f>I$5*CleanedAssets!I43</f>
        <v>4281247.7463525776</v>
      </c>
      <c r="BN44">
        <f t="shared" si="4"/>
        <v>44871133.521225564</v>
      </c>
    </row>
    <row r="45" spans="12:66" x14ac:dyDescent="0.35">
      <c r="L45" s="12">
        <v>45700</v>
      </c>
      <c r="M45">
        <f>B$4*CleanedAssets!B44</f>
        <v>2710911.6448537451</v>
      </c>
      <c r="N45">
        <f>C$4*CleanedAssets!C44</f>
        <v>10661980.452910693</v>
      </c>
      <c r="O45">
        <f>D$4*CleanedAssets!D44</f>
        <v>2028764.0001823166</v>
      </c>
      <c r="P45">
        <f>E$4*CleanedAssets!E44</f>
        <v>3092483.3969513085</v>
      </c>
      <c r="Q45">
        <f>F$4*CleanedAssets!F44</f>
        <v>1249942.7062045515</v>
      </c>
      <c r="R45">
        <f>G$4*CleanedAssets!G44</f>
        <v>12297527.724990742</v>
      </c>
      <c r="S45">
        <f>H$4*CleanedAssets!H44</f>
        <v>5106915.5097629651</v>
      </c>
      <c r="T45">
        <f>I$4*CleanedAssets!I44</f>
        <v>2238890.7791299112</v>
      </c>
      <c r="U45">
        <f t="shared" si="0"/>
        <v>39387416.214986235</v>
      </c>
      <c r="W45" s="12">
        <v>45700</v>
      </c>
      <c r="X45">
        <f>B$6*CleanedAssets!B44</f>
        <v>978023.91848564707</v>
      </c>
      <c r="Y45">
        <f>C$6*CleanedAssets!C44</f>
        <v>5177221.2296439409</v>
      </c>
      <c r="Z45">
        <f>D$6*CleanedAssets!D44</f>
        <v>17726101.330877207</v>
      </c>
      <c r="AA45">
        <f>E$6*CleanedAssets!E44</f>
        <v>8476499.8512584493</v>
      </c>
      <c r="AB45">
        <f>F$6*CleanedAssets!F44</f>
        <v>12910145.254324803</v>
      </c>
      <c r="AC45">
        <f>G$6*CleanedAssets!G44</f>
        <v>2513067.6536894883</v>
      </c>
      <c r="AD45">
        <f>H$6*CleanedAssets!H44</f>
        <v>3092625.1822022242</v>
      </c>
      <c r="AE45">
        <f>I$6*CleanedAssets!I44</f>
        <v>943186.06434739195</v>
      </c>
      <c r="AF45">
        <f t="shared" si="1"/>
        <v>51816870.484829158</v>
      </c>
      <c r="AH45" s="12">
        <v>45700</v>
      </c>
      <c r="AI45">
        <f>B$2*CleanedAssets!B44</f>
        <v>1709746.5879704021</v>
      </c>
      <c r="AJ45">
        <f>C$2*CleanedAssets!C44</f>
        <v>11939281.022677658</v>
      </c>
      <c r="AK45">
        <f>D$2*CleanedAssets!D44</f>
        <v>2295967.8536404688</v>
      </c>
      <c r="AL45">
        <f>E$2*CleanedAssets!E44</f>
        <v>440523.18769080716</v>
      </c>
      <c r="AM45">
        <f>F$2*CleanedAssets!F44</f>
        <v>11178058.260741133</v>
      </c>
      <c r="AN45">
        <f>G$2*CleanedAssets!G44</f>
        <v>13442100.165196741</v>
      </c>
      <c r="AO45">
        <f>H$2*CleanedAssets!H44</f>
        <v>2991216.1109996513</v>
      </c>
      <c r="AP45">
        <f>I$2*CleanedAssets!I44</f>
        <v>1152996.8813154676</v>
      </c>
      <c r="AQ45">
        <f t="shared" si="2"/>
        <v>45149890.070232332</v>
      </c>
      <c r="AS45" s="12">
        <v>45700</v>
      </c>
      <c r="AT45">
        <f>B$3*CleanedAssets!B44</f>
        <v>205679.18953774642</v>
      </c>
      <c r="AU45">
        <f>C$3*CleanedAssets!C44</f>
        <v>3087504.1450164518</v>
      </c>
      <c r="AV45">
        <f>D$3*CleanedAssets!D44</f>
        <v>12324807.263621591</v>
      </c>
      <c r="AW45">
        <f>E$3*CleanedAssets!E44</f>
        <v>6062293.1280863266</v>
      </c>
      <c r="AX45">
        <f>F$3*CleanedAssets!F44</f>
        <v>8543460.9885205124</v>
      </c>
      <c r="AY45">
        <f>G$3*CleanedAssets!G44</f>
        <v>1520296.7498633093</v>
      </c>
      <c r="AZ45">
        <f>H$3*CleanedAssets!H44</f>
        <v>13893832.879856054</v>
      </c>
      <c r="BA45">
        <f>I$3*CleanedAssets!I44</f>
        <v>4673061.5177594768</v>
      </c>
      <c r="BB45">
        <f t="shared" si="3"/>
        <v>50310935.862261467</v>
      </c>
      <c r="BE45" s="12">
        <v>45700</v>
      </c>
      <c r="BF45">
        <f>B$5*CleanedAssets!B44</f>
        <v>195200.9800142434</v>
      </c>
      <c r="BG45">
        <f>C$5*CleanedAssets!C44</f>
        <v>2265376.3229935151</v>
      </c>
      <c r="BH45">
        <f>D$5*CleanedAssets!D44</f>
        <v>3249283.0741304061</v>
      </c>
      <c r="BI45">
        <f>E$5*CleanedAssets!E44</f>
        <v>2654645.1045188736</v>
      </c>
      <c r="BJ45">
        <f>F$5*CleanedAssets!F44</f>
        <v>10833048.949352169</v>
      </c>
      <c r="BK45">
        <f>G$5*CleanedAssets!G44</f>
        <v>582778.49334263138</v>
      </c>
      <c r="BL45">
        <f>H$5*CleanedAssets!H44</f>
        <v>21120595.945176296</v>
      </c>
      <c r="BM45">
        <f>I$5*CleanedAssets!I44</f>
        <v>6421514.7474176949</v>
      </c>
      <c r="BN45">
        <f t="shared" si="4"/>
        <v>47322443.616945826</v>
      </c>
    </row>
    <row r="46" spans="12:66" x14ac:dyDescent="0.35">
      <c r="L46" s="13">
        <v>45701</v>
      </c>
      <c r="M46">
        <f>B$4*CleanedAssets!B45</f>
        <v>2694382.4313536361</v>
      </c>
      <c r="N46">
        <f>C$4*CleanedAssets!C45</f>
        <v>10664251.817861643</v>
      </c>
      <c r="O46">
        <f>D$4*CleanedAssets!D45</f>
        <v>2031905.9490820139</v>
      </c>
      <c r="P46">
        <f>E$4*CleanedAssets!E45</f>
        <v>3092032.4997589034</v>
      </c>
      <c r="Q46">
        <f>F$4*CleanedAssets!F45</f>
        <v>1250079.6541119202</v>
      </c>
      <c r="R46">
        <f>G$4*CleanedAssets!G45</f>
        <v>12499458.879789377</v>
      </c>
      <c r="S46">
        <f>H$4*CleanedAssets!H45</f>
        <v>5179427.7397546936</v>
      </c>
      <c r="T46">
        <f>I$4*CleanedAssets!I45</f>
        <v>2238964.5350661403</v>
      </c>
      <c r="U46">
        <f t="shared" si="0"/>
        <v>39650503.50677833</v>
      </c>
      <c r="W46" s="13">
        <v>45701</v>
      </c>
      <c r="X46">
        <f>B$6*CleanedAssets!B45</f>
        <v>972060.62337510695</v>
      </c>
      <c r="Y46">
        <f>C$6*CleanedAssets!C45</f>
        <v>5178324.1540861921</v>
      </c>
      <c r="Z46">
        <f>D$6*CleanedAssets!D45</f>
        <v>17753553.762292325</v>
      </c>
      <c r="AA46">
        <f>E$6*CleanedAssets!E45</f>
        <v>8475263.9416370355</v>
      </c>
      <c r="AB46">
        <f>F$6*CleanedAssets!F45</f>
        <v>12911559.733058613</v>
      </c>
      <c r="AC46">
        <f>G$6*CleanedAssets!G45</f>
        <v>2554333.3995162169</v>
      </c>
      <c r="AD46">
        <f>H$6*CleanedAssets!H45</f>
        <v>3136536.8443515883</v>
      </c>
      <c r="AE46">
        <f>I$6*CleanedAssets!I45</f>
        <v>943217.13579217275</v>
      </c>
      <c r="AF46">
        <f t="shared" si="1"/>
        <v>51924849.594109252</v>
      </c>
      <c r="AH46" s="13">
        <v>45701</v>
      </c>
      <c r="AI46">
        <f>B$2*CleanedAssets!B45</f>
        <v>1699321.7678043542</v>
      </c>
      <c r="AJ46">
        <f>C$2*CleanedAssets!C45</f>
        <v>11941824.496150924</v>
      </c>
      <c r="AK46">
        <f>D$2*CleanedAssets!D45</f>
        <v>2299523.62142363</v>
      </c>
      <c r="AL46">
        <f>E$2*CleanedAssets!E45</f>
        <v>440458.95754208107</v>
      </c>
      <c r="AM46">
        <f>F$2*CleanedAssets!F45</f>
        <v>11179282.966225356</v>
      </c>
      <c r="AN46">
        <f>G$2*CleanedAssets!G45</f>
        <v>13662825.734593993</v>
      </c>
      <c r="AO46">
        <f>H$2*CleanedAssets!H45</f>
        <v>3033687.8828903595</v>
      </c>
      <c r="AP46">
        <f>I$2*CleanedAssets!I45</f>
        <v>1153034.8645727322</v>
      </c>
      <c r="AQ46">
        <f t="shared" si="2"/>
        <v>45409960.291203432</v>
      </c>
      <c r="AS46" s="13">
        <v>45701</v>
      </c>
      <c r="AT46">
        <f>B$3*CleanedAssets!B45</f>
        <v>204425.103945229</v>
      </c>
      <c r="AU46">
        <f>C$3*CleanedAssets!C45</f>
        <v>3088161.8885502988</v>
      </c>
      <c r="AV46">
        <f>D$3*CleanedAssets!D45</f>
        <v>12343894.705343466</v>
      </c>
      <c r="AW46">
        <f>E$3*CleanedAssets!E45</f>
        <v>6061409.2200421682</v>
      </c>
      <c r="AX46">
        <f>F$3*CleanedAssets!F45</f>
        <v>8544397.0387076586</v>
      </c>
      <c r="AY46">
        <f>G$3*CleanedAssets!G45</f>
        <v>1545260.7332916725</v>
      </c>
      <c r="AZ46">
        <f>H$3*CleanedAssets!H45</f>
        <v>14091109.064144742</v>
      </c>
      <c r="BA46">
        <f>I$3*CleanedAssets!I45</f>
        <v>4673215.4627533602</v>
      </c>
      <c r="BB46">
        <f t="shared" si="3"/>
        <v>50551873.216778599</v>
      </c>
      <c r="BE46" s="13">
        <v>45701</v>
      </c>
      <c r="BF46">
        <f>B$5*CleanedAssets!B45</f>
        <v>194010.78310014957</v>
      </c>
      <c r="BG46">
        <f>C$5*CleanedAssets!C45</f>
        <v>2265858.9253021087</v>
      </c>
      <c r="BH46">
        <f>D$5*CleanedAssets!D45</f>
        <v>3254315.2421788592</v>
      </c>
      <c r="BI46">
        <f>E$5*CleanedAssets!E45</f>
        <v>2654258.0460060812</v>
      </c>
      <c r="BJ46">
        <f>F$5*CleanedAssets!F45</f>
        <v>10834235.854461238</v>
      </c>
      <c r="BK46">
        <f>G$5*CleanedAssets!G45</f>
        <v>592347.98867406591</v>
      </c>
      <c r="BL46">
        <f>H$5*CleanedAssets!H45</f>
        <v>21420483.716534801</v>
      </c>
      <c r="BM46">
        <f>I$5*CleanedAssets!I45</f>
        <v>6421726.2918291595</v>
      </c>
      <c r="BN46">
        <f t="shared" si="4"/>
        <v>47637236.848086469</v>
      </c>
    </row>
    <row r="47" spans="12:66" x14ac:dyDescent="0.35">
      <c r="L47" s="12">
        <v>45702</v>
      </c>
      <c r="M47">
        <f>B$4*CleanedAssets!B46</f>
        <v>2670106.6024413062</v>
      </c>
      <c r="N47">
        <f>C$4*CleanedAssets!C46</f>
        <v>10649324.75847853</v>
      </c>
      <c r="O47">
        <f>D$4*CleanedAssets!D46</f>
        <v>2036997.9042369716</v>
      </c>
      <c r="P47">
        <f>E$4*CleanedAssets!E46</f>
        <v>3086499.9223886812</v>
      </c>
      <c r="Q47">
        <f>F$4*CleanedAssets!F46</f>
        <v>1253300.865668762</v>
      </c>
      <c r="R47">
        <f>G$4*CleanedAssets!G46</f>
        <v>12500567.387434065</v>
      </c>
      <c r="S47">
        <f>H$4*CleanedAssets!H46</f>
        <v>5156418.7694062423</v>
      </c>
      <c r="T47">
        <f>I$4*CleanedAssets!I46</f>
        <v>2238830.776017746</v>
      </c>
      <c r="U47">
        <f t="shared" si="0"/>
        <v>39592046.986072309</v>
      </c>
      <c r="W47" s="12">
        <v>45702</v>
      </c>
      <c r="X47">
        <f>B$6*CleanedAssets!B46</f>
        <v>963302.55803483841</v>
      </c>
      <c r="Y47">
        <f>C$6*CleanedAssets!C46</f>
        <v>5171075.9051257176</v>
      </c>
      <c r="Z47">
        <f>D$6*CleanedAssets!D46</f>
        <v>17798044.15794256</v>
      </c>
      <c r="AA47">
        <f>E$6*CleanedAssets!E46</f>
        <v>8460099.1419482157</v>
      </c>
      <c r="AB47">
        <f>F$6*CleanedAssets!F46</f>
        <v>12944830.305291489</v>
      </c>
      <c r="AC47">
        <f>G$6*CleanedAssets!G46</f>
        <v>2554559.9291706346</v>
      </c>
      <c r="AD47">
        <f>H$6*CleanedAssets!H46</f>
        <v>3122603.1654058271</v>
      </c>
      <c r="AE47">
        <f>I$6*CleanedAssets!I46</f>
        <v>943160.78660729877</v>
      </c>
      <c r="AF47">
        <f t="shared" si="1"/>
        <v>51957675.949526578</v>
      </c>
      <c r="AH47" s="12">
        <v>45702</v>
      </c>
      <c r="AI47">
        <f>B$2*CleanedAssets!B46</f>
        <v>1684011.2298413035</v>
      </c>
      <c r="AJ47">
        <f>C$2*CleanedAssets!C46</f>
        <v>11925109.181617728</v>
      </c>
      <c r="AK47">
        <f>D$2*CleanedAssets!D46</f>
        <v>2305286.2263135589</v>
      </c>
      <c r="AL47">
        <f>E$2*CleanedAssets!E46</f>
        <v>439670.84381391067</v>
      </c>
      <c r="AM47">
        <f>F$2*CleanedAssets!F46</f>
        <v>11208089.79894962</v>
      </c>
      <c r="AN47">
        <f>G$2*CleanedAssets!G46</f>
        <v>13664037.414789153</v>
      </c>
      <c r="AO47">
        <f>H$2*CleanedAssets!H46</f>
        <v>3020211.0977991964</v>
      </c>
      <c r="AP47">
        <f>I$2*CleanedAssets!I46</f>
        <v>1152965.9805668287</v>
      </c>
      <c r="AQ47">
        <f t="shared" si="2"/>
        <v>45399381.773691304</v>
      </c>
      <c r="AS47" s="12">
        <v>45702</v>
      </c>
      <c r="AT47">
        <f>B$3*CleanedAssets!B46</f>
        <v>202583.27600313301</v>
      </c>
      <c r="AU47">
        <f>C$3*CleanedAssets!C46</f>
        <v>3083839.2997102779</v>
      </c>
      <c r="AV47">
        <f>D$3*CleanedAssets!D46</f>
        <v>12374828.498467861</v>
      </c>
      <c r="AW47">
        <f>E$3*CleanedAssets!E46</f>
        <v>6050563.533431476</v>
      </c>
      <c r="AX47">
        <f>F$3*CleanedAssets!F46</f>
        <v>8566414.28408622</v>
      </c>
      <c r="AY47">
        <f>G$3*CleanedAssets!G46</f>
        <v>1545397.7738909791</v>
      </c>
      <c r="AZ47">
        <f>H$3*CleanedAssets!H46</f>
        <v>14028511.046192847</v>
      </c>
      <c r="BA47">
        <f>I$3*CleanedAssets!I46</f>
        <v>4672936.2779590273</v>
      </c>
      <c r="BB47">
        <f t="shared" si="3"/>
        <v>50525073.989741825</v>
      </c>
      <c r="BE47" s="12">
        <v>45702</v>
      </c>
      <c r="BF47">
        <f>B$5*CleanedAssets!B46</f>
        <v>192262.78603674821</v>
      </c>
      <c r="BG47">
        <f>C$5*CleanedAssets!C46</f>
        <v>2262687.3375236685</v>
      </c>
      <c r="BH47">
        <f>D$5*CleanedAssets!D46</f>
        <v>3262470.5543283983</v>
      </c>
      <c r="BI47">
        <f>E$5*CleanedAssets!E46</f>
        <v>2649508.7789782574</v>
      </c>
      <c r="BJ47">
        <f>F$5*CleanedAssets!F46</f>
        <v>10862153.568047844</v>
      </c>
      <c r="BK47">
        <f>G$5*CleanedAssets!G46</f>
        <v>592400.52073005948</v>
      </c>
      <c r="BL47">
        <f>H$5*CleanedAssets!H46</f>
        <v>21325325.853649627</v>
      </c>
      <c r="BM47">
        <f>I$5*CleanedAssets!I46</f>
        <v>6421342.6484152554</v>
      </c>
      <c r="BN47">
        <f t="shared" si="4"/>
        <v>47568152.047709852</v>
      </c>
    </row>
    <row r="48" spans="12:66" x14ac:dyDescent="0.35">
      <c r="L48" s="13">
        <v>45703</v>
      </c>
      <c r="M48">
        <f>B$4*CleanedAssets!B47</f>
        <v>2632605.8690761705</v>
      </c>
      <c r="N48">
        <f>C$4*CleanedAssets!C47</f>
        <v>10623679.438679058</v>
      </c>
      <c r="O48">
        <f>D$4*CleanedAssets!D47</f>
        <v>2021289.3002201305</v>
      </c>
      <c r="P48">
        <f>E$4*CleanedAssets!E47</f>
        <v>3125123.8510727556</v>
      </c>
      <c r="Q48">
        <f>F$4*CleanedAssets!F47</f>
        <v>1241417.5816702959</v>
      </c>
      <c r="R48">
        <f>G$4*CleanedAssets!G47</f>
        <v>12567343.789595982</v>
      </c>
      <c r="S48">
        <f>H$4*CleanedAssets!H47</f>
        <v>5107584.9592489041</v>
      </c>
      <c r="T48">
        <f>I$4*CleanedAssets!I47</f>
        <v>2238843.3600760107</v>
      </c>
      <c r="U48">
        <f t="shared" si="0"/>
        <v>39557888.149639308</v>
      </c>
      <c r="W48" s="13">
        <v>45703</v>
      </c>
      <c r="X48">
        <f>B$6*CleanedAssets!B47</f>
        <v>949773.30330553709</v>
      </c>
      <c r="Y48">
        <f>C$6*CleanedAssets!C47</f>
        <v>5158623.1066336147</v>
      </c>
      <c r="Z48">
        <f>D$6*CleanedAssets!D47</f>
        <v>17660791.965699337</v>
      </c>
      <c r="AA48">
        <f>E$6*CleanedAssets!E47</f>
        <v>8565967.3661942482</v>
      </c>
      <c r="AB48">
        <f>F$6*CleanedAssets!F47</f>
        <v>12822092.741595922</v>
      </c>
      <c r="AC48">
        <f>G$6*CleanedAssets!G47</f>
        <v>2568206.0554535496</v>
      </c>
      <c r="AD48">
        <f>H$6*CleanedAssets!H47</f>
        <v>3093030.5847068219</v>
      </c>
      <c r="AE48">
        <f>I$6*CleanedAssets!I47</f>
        <v>943166.08794155717</v>
      </c>
      <c r="AF48">
        <f t="shared" si="1"/>
        <v>51761651.211530581</v>
      </c>
      <c r="AH48" s="13">
        <v>45703</v>
      </c>
      <c r="AI48">
        <f>B$2*CleanedAssets!B47</f>
        <v>1660359.8684850067</v>
      </c>
      <c r="AJ48">
        <f>C$2*CleanedAssets!C47</f>
        <v>11896391.563783534</v>
      </c>
      <c r="AK48">
        <f>D$2*CleanedAssets!D47</f>
        <v>2287508.6780896187</v>
      </c>
      <c r="AL48">
        <f>E$2*CleanedAssets!E47</f>
        <v>445172.80906353</v>
      </c>
      <c r="AM48">
        <f>F$2*CleanedAssets!F47</f>
        <v>11101819.295346195</v>
      </c>
      <c r="AN48">
        <f>G$2*CleanedAssets!G47</f>
        <v>13737028.922237258</v>
      </c>
      <c r="AO48">
        <f>H$2*CleanedAssets!H47</f>
        <v>2991608.2201081757</v>
      </c>
      <c r="AP48">
        <f>I$2*CleanedAssets!I47</f>
        <v>1152972.4611777049</v>
      </c>
      <c r="AQ48">
        <f t="shared" si="2"/>
        <v>45272861.818291023</v>
      </c>
      <c r="AS48" s="13">
        <v>45703</v>
      </c>
      <c r="AT48">
        <f>B$3*CleanedAssets!B47</f>
        <v>199738.06322747711</v>
      </c>
      <c r="AU48">
        <f>C$3*CleanedAssets!C47</f>
        <v>3076412.9091320131</v>
      </c>
      <c r="AV48">
        <f>D$3*CleanedAssets!D47</f>
        <v>12279398.218321564</v>
      </c>
      <c r="AW48">
        <f>E$3*CleanedAssets!E47</f>
        <v>6126279.2438770011</v>
      </c>
      <c r="AX48">
        <f>F$3*CleanedAssets!F47</f>
        <v>8485191.0626117866</v>
      </c>
      <c r="AY48">
        <f>G$3*CleanedAssets!G47</f>
        <v>1553653.0874340436</v>
      </c>
      <c r="AZ48">
        <f>H$3*CleanedAssets!H47</f>
        <v>13895654.17869316</v>
      </c>
      <c r="BA48">
        <f>I$3*CleanedAssets!I47</f>
        <v>4672962.5436790716</v>
      </c>
      <c r="BB48">
        <f t="shared" si="3"/>
        <v>50289289.306976125</v>
      </c>
      <c r="BE48" s="13">
        <v>45703</v>
      </c>
      <c r="BF48">
        <f>B$5*CleanedAssets!B47</f>
        <v>189562.5210103968</v>
      </c>
      <c r="BG48">
        <f>C$5*CleanedAssets!C47</f>
        <v>2257238.4154846622</v>
      </c>
      <c r="BH48">
        <f>D$5*CleanedAssets!D47</f>
        <v>3237311.5406897729</v>
      </c>
      <c r="BI48">
        <f>E$5*CleanedAssets!E47</f>
        <v>2682664.275722248</v>
      </c>
      <c r="BJ48">
        <f>F$5*CleanedAssets!F47</f>
        <v>10759163.089687975</v>
      </c>
      <c r="BK48">
        <f>G$5*CleanedAssets!G47</f>
        <v>595565.04712211469</v>
      </c>
      <c r="BL48">
        <f>H$5*CleanedAssets!H47</f>
        <v>21123364.577645581</v>
      </c>
      <c r="BM48">
        <f>I$5*CleanedAssets!I47</f>
        <v>6421378.7416076884</v>
      </c>
      <c r="BN48">
        <f t="shared" si="4"/>
        <v>47266248.208970435</v>
      </c>
    </row>
    <row r="49" spans="12:66" x14ac:dyDescent="0.35">
      <c r="L49" s="12">
        <v>45704</v>
      </c>
      <c r="M49">
        <f>B$4*CleanedAssets!B48</f>
        <v>2622033.5625484884</v>
      </c>
      <c r="N49">
        <f>C$4*CleanedAssets!C48</f>
        <v>10490341.058089081</v>
      </c>
      <c r="O49">
        <f>D$4*CleanedAssets!D48</f>
        <v>2036376.1809844333</v>
      </c>
      <c r="P49">
        <f>E$4*CleanedAssets!E48</f>
        <v>3135715.8703127187</v>
      </c>
      <c r="Q49">
        <f>F$4*CleanedAssets!F48</f>
        <v>1234510.844914784</v>
      </c>
      <c r="R49">
        <f>G$4*CleanedAssets!G48</f>
        <v>12463698.402291723</v>
      </c>
      <c r="S49">
        <f>H$4*CleanedAssets!H48</f>
        <v>5120565.5572571158</v>
      </c>
      <c r="T49">
        <f>I$4*CleanedAssets!I48</f>
        <v>2238751.3401731993</v>
      </c>
      <c r="U49">
        <f t="shared" si="0"/>
        <v>39341992.816571549</v>
      </c>
      <c r="W49" s="12">
        <v>45704</v>
      </c>
      <c r="X49">
        <f>B$6*CleanedAssets!B48</f>
        <v>945959.09981525957</v>
      </c>
      <c r="Y49">
        <f>C$6*CleanedAssets!C48</f>
        <v>5093876.9464089153</v>
      </c>
      <c r="Z49">
        <f>D$6*CleanedAssets!D48</f>
        <v>17792611.919706244</v>
      </c>
      <c r="AA49">
        <f>E$6*CleanedAssets!E48</f>
        <v>8595000.1007274669</v>
      </c>
      <c r="AB49">
        <f>F$6*CleanedAssets!F48</f>
        <v>12750755.892071197</v>
      </c>
      <c r="AC49">
        <f>G$6*CleanedAssets!G48</f>
        <v>2547025.5485977582</v>
      </c>
      <c r="AD49">
        <f>H$6*CleanedAssets!H48</f>
        <v>3100891.3226030134</v>
      </c>
      <c r="AE49">
        <f>I$6*CleanedAssets!I48</f>
        <v>943127.32236586092</v>
      </c>
      <c r="AF49">
        <f t="shared" si="1"/>
        <v>51769248.152295716</v>
      </c>
      <c r="AH49" s="12">
        <v>45704</v>
      </c>
      <c r="AI49">
        <f>B$2*CleanedAssets!B48</f>
        <v>1653692.0137627784</v>
      </c>
      <c r="AJ49">
        <f>C$2*CleanedAssets!C48</f>
        <v>11747079.303833002</v>
      </c>
      <c r="AK49">
        <f>D$2*CleanedAssets!D48</f>
        <v>2304582.6173173618</v>
      </c>
      <c r="AL49">
        <f>E$2*CleanedAssets!E48</f>
        <v>446681.63853186951</v>
      </c>
      <c r="AM49">
        <f>F$2*CleanedAssets!F48</f>
        <v>11040053.339625597</v>
      </c>
      <c r="AN49">
        <f>G$2*CleanedAssets!G48</f>
        <v>13623736.908674791</v>
      </c>
      <c r="AO49">
        <f>H$2*CleanedAssets!H48</f>
        <v>2999211.1996010509</v>
      </c>
      <c r="AP49">
        <f>I$2*CleanedAssets!I48</f>
        <v>1152925.0722376329</v>
      </c>
      <c r="AQ49">
        <f t="shared" si="2"/>
        <v>44967962.093584083</v>
      </c>
      <c r="AS49" s="12">
        <v>45704</v>
      </c>
      <c r="AT49">
        <f>B$3*CleanedAssets!B48</f>
        <v>198935.93327156862</v>
      </c>
      <c r="AU49">
        <f>C$3*CleanedAssets!C48</f>
        <v>3037800.6827656678</v>
      </c>
      <c r="AV49">
        <f>D$3*CleanedAssets!D48</f>
        <v>12371051.5094942</v>
      </c>
      <c r="AW49">
        <f>E$3*CleanedAssets!E48</f>
        <v>6147043.1145947194</v>
      </c>
      <c r="AX49">
        <f>F$3*CleanedAssets!F48</f>
        <v>8437982.9500032701</v>
      </c>
      <c r="AY49">
        <f>G$3*CleanedAssets!G48</f>
        <v>1540839.8009767358</v>
      </c>
      <c r="AZ49">
        <f>H$3*CleanedAssets!H48</f>
        <v>13930969.088262727</v>
      </c>
      <c r="BA49">
        <f>I$3*CleanedAssets!I48</f>
        <v>4672770.4777369983</v>
      </c>
      <c r="BB49">
        <f t="shared" si="3"/>
        <v>50337393.557105884</v>
      </c>
      <c r="BE49" s="12">
        <v>45704</v>
      </c>
      <c r="BF49">
        <f>B$5*CleanedAssets!B48</f>
        <v>188801.25510963157</v>
      </c>
      <c r="BG49">
        <f>C$5*CleanedAssets!C48</f>
        <v>2228907.6929074721</v>
      </c>
      <c r="BH49">
        <f>D$5*CleanedAssets!D48</f>
        <v>3261474.797877138</v>
      </c>
      <c r="BI49">
        <f>E$5*CleanedAssets!E48</f>
        <v>2691756.661488994</v>
      </c>
      <c r="BJ49">
        <f>F$5*CleanedAssets!F48</f>
        <v>10699303.532140777</v>
      </c>
      <c r="BK49">
        <f>G$5*CleanedAssets!G48</f>
        <v>590653.30355821585</v>
      </c>
      <c r="BL49">
        <f>H$5*CleanedAssets!H48</f>
        <v>21177048.247393806</v>
      </c>
      <c r="BM49">
        <f>I$5*CleanedAssets!I48</f>
        <v>6421114.8130728686</v>
      </c>
      <c r="BN49">
        <f t="shared" si="4"/>
        <v>47259060.303548902</v>
      </c>
    </row>
    <row r="50" spans="12:66" x14ac:dyDescent="0.35">
      <c r="L50" s="13">
        <v>45705</v>
      </c>
      <c r="M50">
        <f>B$4*CleanedAssets!B49</f>
        <v>2633967.8861626373</v>
      </c>
      <c r="N50">
        <f>C$4*CleanedAssets!C49</f>
        <v>10396973.491945678</v>
      </c>
      <c r="O50">
        <f>D$4*CleanedAssets!D49</f>
        <v>2026484.9778959854</v>
      </c>
      <c r="P50">
        <f>E$4*CleanedAssets!E49</f>
        <v>3117874.8146441984</v>
      </c>
      <c r="Q50">
        <f>F$4*CleanedAssets!F49</f>
        <v>1228979.1079146182</v>
      </c>
      <c r="R50">
        <f>G$4*CleanedAssets!G49</f>
        <v>12288157.633629041</v>
      </c>
      <c r="S50">
        <f>H$4*CleanedAssets!H49</f>
        <v>5086940.0511291549</v>
      </c>
      <c r="T50">
        <f>I$4*CleanedAssets!I49</f>
        <v>2238722.4121963261</v>
      </c>
      <c r="U50">
        <f t="shared" si="0"/>
        <v>39018100.375517637</v>
      </c>
      <c r="W50" s="13">
        <v>45705</v>
      </c>
      <c r="X50">
        <f>B$6*CleanedAssets!B49</f>
        <v>950264.68239215517</v>
      </c>
      <c r="Y50">
        <f>C$6*CleanedAssets!C49</f>
        <v>5048539.7271434413</v>
      </c>
      <c r="Z50">
        <f>D$6*CleanedAssets!D49</f>
        <v>17706188.625417523</v>
      </c>
      <c r="AA50">
        <f>E$6*CleanedAssets!E49</f>
        <v>8546097.7506389935</v>
      </c>
      <c r="AB50">
        <f>F$6*CleanedAssets!F49</f>
        <v>12693620.850739811</v>
      </c>
      <c r="AC50">
        <f>G$6*CleanedAssets!G49</f>
        <v>2511152.8238114994</v>
      </c>
      <c r="AD50">
        <f>H$6*CleanedAssets!H49</f>
        <v>3080528.5249775532</v>
      </c>
      <c r="AE50">
        <f>I$6*CleanedAssets!I49</f>
        <v>943115.13576662564</v>
      </c>
      <c r="AF50">
        <f t="shared" si="1"/>
        <v>51479508.120887592</v>
      </c>
      <c r="AH50" s="13">
        <v>45705</v>
      </c>
      <c r="AI50">
        <f>B$2*CleanedAssets!B49</f>
        <v>1661218.8799067787</v>
      </c>
      <c r="AJ50">
        <f>C$2*CleanedAssets!C49</f>
        <v>11642526.344323007</v>
      </c>
      <c r="AK50">
        <f>D$2*CleanedAssets!D49</f>
        <v>2293388.6665557823</v>
      </c>
      <c r="AL50">
        <f>E$2*CleanedAssets!E49</f>
        <v>444140.18633761886</v>
      </c>
      <c r="AM50">
        <f>F$2*CleanedAssets!F49</f>
        <v>10990583.809411122</v>
      </c>
      <c r="AN50">
        <f>G$2*CleanedAssets!G49</f>
        <v>13431857.967784567</v>
      </c>
      <c r="AO50">
        <f>H$2*CleanedAssets!H49</f>
        <v>2979516.1105638049</v>
      </c>
      <c r="AP50">
        <f>I$2*CleanedAssets!I49</f>
        <v>1152910.174741324</v>
      </c>
      <c r="AQ50">
        <f t="shared" si="2"/>
        <v>44596142.139624014</v>
      </c>
      <c r="AS50" s="13">
        <v>45705</v>
      </c>
      <c r="AT50">
        <f>B$3*CleanedAssets!B49</f>
        <v>199841.40063097118</v>
      </c>
      <c r="AU50">
        <f>C$3*CleanedAssets!C49</f>
        <v>3010763.2342587016</v>
      </c>
      <c r="AV50">
        <f>D$3*CleanedAssets!D49</f>
        <v>12310962.129132805</v>
      </c>
      <c r="AW50">
        <f>E$3*CleanedAssets!E49</f>
        <v>6112068.7282217154</v>
      </c>
      <c r="AX50">
        <f>F$3*CleanedAssets!F49</f>
        <v>8400173.0735784732</v>
      </c>
      <c r="AY50">
        <f>G$3*CleanedAssets!G49</f>
        <v>1519138.3609772108</v>
      </c>
      <c r="AZ50">
        <f>H$3*CleanedAssets!H49</f>
        <v>13839487.809250114</v>
      </c>
      <c r="BA50">
        <f>I$3*CleanedAssets!I49</f>
        <v>4672710.0986346435</v>
      </c>
      <c r="BB50">
        <f t="shared" si="3"/>
        <v>50065144.834684633</v>
      </c>
      <c r="BE50" s="13">
        <v>45705</v>
      </c>
      <c r="BF50">
        <f>B$5*CleanedAssets!B49</f>
        <v>189660.59394854627</v>
      </c>
      <c r="BG50">
        <f>C$5*CleanedAssets!C49</f>
        <v>2209069.6642587651</v>
      </c>
      <c r="BH50">
        <f>D$5*CleanedAssets!D49</f>
        <v>3245632.9755778504</v>
      </c>
      <c r="BI50">
        <f>E$5*CleanedAssets!E49</f>
        <v>2676441.5684034252</v>
      </c>
      <c r="BJ50">
        <f>F$5*CleanedAssets!F49</f>
        <v>10651360.872529041</v>
      </c>
      <c r="BK50">
        <f>G$5*CleanedAssets!G49</f>
        <v>582334.445738237</v>
      </c>
      <c r="BL50">
        <f>H$5*CleanedAssets!H49</f>
        <v>21037983.732419349</v>
      </c>
      <c r="BM50">
        <f>I$5*CleanedAssets!I49</f>
        <v>6421031.8427771153</v>
      </c>
      <c r="BN50">
        <f t="shared" si="4"/>
        <v>47013515.695652336</v>
      </c>
    </row>
    <row r="51" spans="12:66" x14ac:dyDescent="0.35">
      <c r="L51" s="12">
        <v>45706</v>
      </c>
      <c r="M51">
        <f>B$4*CleanedAssets!B50</f>
        <v>2673343.0607897677</v>
      </c>
      <c r="N51">
        <f>C$4*CleanedAssets!C50</f>
        <v>10400861.685193855</v>
      </c>
      <c r="O51">
        <f>D$4*CleanedAssets!D50</f>
        <v>2022535.2411879976</v>
      </c>
      <c r="P51">
        <f>E$4*CleanedAssets!E50</f>
        <v>3170335.1154629183</v>
      </c>
      <c r="Q51">
        <f>F$4*CleanedAssets!F50</f>
        <v>1217958.8317916009</v>
      </c>
      <c r="R51">
        <f>G$4*CleanedAssets!G50</f>
        <v>12450605.232301731</v>
      </c>
      <c r="S51">
        <f>H$4*CleanedAssets!H50</f>
        <v>5128918.0617642337</v>
      </c>
      <c r="T51">
        <f>I$4*CleanedAssets!I50</f>
        <v>2238615.0750059066</v>
      </c>
      <c r="U51">
        <f t="shared" si="0"/>
        <v>39303172.303498007</v>
      </c>
      <c r="W51" s="12">
        <v>45706</v>
      </c>
      <c r="X51">
        <f>B$6*CleanedAssets!B50</f>
        <v>964470.185051376</v>
      </c>
      <c r="Y51">
        <f>C$6*CleanedAssets!C50</f>
        <v>5050427.7475462481</v>
      </c>
      <c r="Z51">
        <f>D$6*CleanedAssets!D50</f>
        <v>17671678.237265039</v>
      </c>
      <c r="AA51">
        <f>E$6*CleanedAssets!E50</f>
        <v>8689891.4837032463</v>
      </c>
      <c r="AB51">
        <f>F$6*CleanedAssets!F50</f>
        <v>12579796.94122404</v>
      </c>
      <c r="AC51">
        <f>G$6*CleanedAssets!G50</f>
        <v>2544349.8870565165</v>
      </c>
      <c r="AD51">
        <f>H$6*CleanedAssets!H50</f>
        <v>3105949.3984070458</v>
      </c>
      <c r="AE51">
        <f>I$6*CleanedAssets!I50</f>
        <v>943069.91741871275</v>
      </c>
      <c r="AF51">
        <f t="shared" si="1"/>
        <v>51549633.79767222</v>
      </c>
      <c r="AH51" s="12">
        <v>45706</v>
      </c>
      <c r="AI51">
        <f>B$2*CleanedAssets!B50</f>
        <v>1686052.4338137363</v>
      </c>
      <c r="AJ51">
        <f>C$2*CleanedAssets!C50</f>
        <v>11646880.341412524</v>
      </c>
      <c r="AK51">
        <f>D$2*CleanedAssets!D50</f>
        <v>2288918.719084776</v>
      </c>
      <c r="AL51">
        <f>E$2*CleanedAssets!E50</f>
        <v>451613.13800056517</v>
      </c>
      <c r="AM51">
        <f>F$2*CleanedAssets!F50</f>
        <v>10892031.061400298</v>
      </c>
      <c r="AN51">
        <f>G$2*CleanedAssets!G50</f>
        <v>13609425.113131711</v>
      </c>
      <c r="AO51">
        <f>H$2*CleanedAssets!H50</f>
        <v>3004103.4180059028</v>
      </c>
      <c r="AP51">
        <f>I$2*CleanedAssets!I50</f>
        <v>1152854.8976161708</v>
      </c>
      <c r="AQ51">
        <f t="shared" si="2"/>
        <v>44731879.122465685</v>
      </c>
      <c r="AS51" s="12">
        <v>45706</v>
      </c>
      <c r="AT51">
        <f>B$3*CleanedAssets!B50</f>
        <v>202828.82887142655</v>
      </c>
      <c r="AU51">
        <f>C$3*CleanedAssets!C50</f>
        <v>3011889.180120579</v>
      </c>
      <c r="AV51">
        <f>D$3*CleanedAssets!D50</f>
        <v>12286967.35021144</v>
      </c>
      <c r="AW51">
        <f>E$3*CleanedAssets!E50</f>
        <v>6214908.3170984713</v>
      </c>
      <c r="AX51">
        <f>F$3*CleanedAssets!F50</f>
        <v>8324848.5817658734</v>
      </c>
      <c r="AY51">
        <f>G$3*CleanedAssets!G50</f>
        <v>1539221.1419888206</v>
      </c>
      <c r="AZ51">
        <f>H$3*CleanedAssets!H50</f>
        <v>13953692.844222324</v>
      </c>
      <c r="BA51">
        <f>I$3*CleanedAssets!I50</f>
        <v>4672486.0621168064</v>
      </c>
      <c r="BB51">
        <f t="shared" si="3"/>
        <v>50206842.306395739</v>
      </c>
      <c r="BE51" s="12">
        <v>45706</v>
      </c>
      <c r="BF51">
        <f>B$5*CleanedAssets!B50</f>
        <v>192495.82935359486</v>
      </c>
      <c r="BG51">
        <f>C$5*CleanedAssets!C50</f>
        <v>2209895.7979177553</v>
      </c>
      <c r="BH51">
        <f>D$5*CleanedAssets!D50</f>
        <v>3239307.0487419134</v>
      </c>
      <c r="BI51">
        <f>E$5*CleanedAssets!E50</f>
        <v>2721474.4636122701</v>
      </c>
      <c r="BJ51">
        <f>F$5*CleanedAssets!F50</f>
        <v>10555849.942241259</v>
      </c>
      <c r="BK51">
        <f>G$5*CleanedAssets!G50</f>
        <v>590032.81966499065</v>
      </c>
      <c r="BL51">
        <f>H$5*CleanedAssets!H50</f>
        <v>21211591.578390345</v>
      </c>
      <c r="BM51">
        <f>I$5*CleanedAssets!I50</f>
        <v>6420723.9816890936</v>
      </c>
      <c r="BN51">
        <f t="shared" si="4"/>
        <v>47141371.461611226</v>
      </c>
    </row>
    <row r="52" spans="12:66" x14ac:dyDescent="0.35">
      <c r="L52" s="13">
        <v>45707</v>
      </c>
      <c r="M52">
        <f>B$4*CleanedAssets!B51</f>
        <v>2649148.5686036618</v>
      </c>
      <c r="N52">
        <f>C$4*CleanedAssets!C51</f>
        <v>10506932.110580264</v>
      </c>
      <c r="O52">
        <f>D$4*CleanedAssets!D51</f>
        <v>2087603.0632742653</v>
      </c>
      <c r="P52">
        <f>E$4*CleanedAssets!E51</f>
        <v>3137330.6259298562</v>
      </c>
      <c r="Q52">
        <f>F$4*CleanedAssets!F51</f>
        <v>1208122.8523881934</v>
      </c>
      <c r="R52">
        <f>G$4*CleanedAssets!G51</f>
        <v>12459484.723636307</v>
      </c>
      <c r="S52">
        <f>H$4*CleanedAssets!H51</f>
        <v>5054576.2528096614</v>
      </c>
      <c r="T52">
        <f>I$4*CleanedAssets!I51</f>
        <v>2238411.2809175923</v>
      </c>
      <c r="U52">
        <f t="shared" si="0"/>
        <v>39341609.478139795</v>
      </c>
      <c r="W52" s="13">
        <v>45707</v>
      </c>
      <c r="X52">
        <f>B$6*CleanedAssets!B51</f>
        <v>955741.46381158731</v>
      </c>
      <c r="Y52">
        <f>C$6*CleanedAssets!C51</f>
        <v>5101933.1935159937</v>
      </c>
      <c r="Z52">
        <f>D$6*CleanedAssets!D51</f>
        <v>18240201.144600257</v>
      </c>
      <c r="AA52">
        <f>E$6*CleanedAssets!E51</f>
        <v>8599426.1473675165</v>
      </c>
      <c r="AB52">
        <f>F$6*CleanedAssets!F51</f>
        <v>12478205.146507207</v>
      </c>
      <c r="AC52">
        <f>G$6*CleanedAssets!G51</f>
        <v>2546164.460111619</v>
      </c>
      <c r="AD52">
        <f>H$6*CleanedAssets!H51</f>
        <v>3060929.7872496154</v>
      </c>
      <c r="AE52">
        <f>I$6*CleanedAssets!I51</f>
        <v>942984.06430524855</v>
      </c>
      <c r="AF52">
        <f t="shared" si="1"/>
        <v>51925585.407469042</v>
      </c>
      <c r="AH52" s="13">
        <v>45707</v>
      </c>
      <c r="AI52">
        <f>B$2*CleanedAssets!B51</f>
        <v>1670793.1941622344</v>
      </c>
      <c r="AJ52">
        <f>C$2*CleanedAssets!C51</f>
        <v>11765657.957116891</v>
      </c>
      <c r="AK52">
        <f>D$2*CleanedAssets!D51</f>
        <v>2362556.4747838336</v>
      </c>
      <c r="AL52">
        <f>E$2*CleanedAssets!E51</f>
        <v>446911.65990967368</v>
      </c>
      <c r="AM52">
        <f>F$2*CleanedAssets!F51</f>
        <v>10804069.309011988</v>
      </c>
      <c r="AN52">
        <f>G$2*CleanedAssets!G51</f>
        <v>13619131.048715236</v>
      </c>
      <c r="AO52">
        <f>H$2*CleanedAssets!H51</f>
        <v>2960560.0274327355</v>
      </c>
      <c r="AP52">
        <f>I$2*CleanedAssets!I51</f>
        <v>1152749.9465616362</v>
      </c>
      <c r="AQ52">
        <f t="shared" si="2"/>
        <v>44782429.617694221</v>
      </c>
      <c r="AS52" s="13">
        <v>45707</v>
      </c>
      <c r="AT52">
        <f>B$3*CleanedAssets!B51</f>
        <v>200993.17201644852</v>
      </c>
      <c r="AU52">
        <f>C$3*CleanedAssets!C51</f>
        <v>3042605.1319543477</v>
      </c>
      <c r="AV52">
        <f>D$3*CleanedAssets!D51</f>
        <v>12682256.484977633</v>
      </c>
      <c r="AW52">
        <f>E$3*CleanedAssets!E51</f>
        <v>6150208.5711630434</v>
      </c>
      <c r="AX52">
        <f>F$3*CleanedAssets!F51</f>
        <v>8257618.8552353913</v>
      </c>
      <c r="AY52">
        <f>G$3*CleanedAssets!G51</f>
        <v>1540318.8798527461</v>
      </c>
      <c r="AZ52">
        <f>H$3*CleanedAssets!H51</f>
        <v>13751439.122259151</v>
      </c>
      <c r="BA52">
        <f>I$3*CleanedAssets!I51</f>
        <v>4672060.6986642759</v>
      </c>
      <c r="BB52">
        <f t="shared" si="3"/>
        <v>50297500.916123033</v>
      </c>
      <c r="BE52" s="13">
        <v>45707</v>
      </c>
      <c r="BF52">
        <f>B$5*CleanedAssets!B51</f>
        <v>190753.68899478225</v>
      </c>
      <c r="BG52">
        <f>C$5*CleanedAssets!C51</f>
        <v>2232432.8332557464</v>
      </c>
      <c r="BH52">
        <f>D$5*CleanedAssets!D51</f>
        <v>3343520.1425056229</v>
      </c>
      <c r="BI52">
        <f>E$5*CleanedAssets!E51</f>
        <v>2693142.7976597669</v>
      </c>
      <c r="BJ52">
        <f>F$5*CleanedAssets!F51</f>
        <v>10470603.117876418</v>
      </c>
      <c r="BK52">
        <f>G$5*CleanedAssets!G51</f>
        <v>590453.61778777896</v>
      </c>
      <c r="BL52">
        <f>H$5*CleanedAssets!H51</f>
        <v>20904137.244015448</v>
      </c>
      <c r="BM52">
        <f>I$5*CleanedAssets!I51</f>
        <v>6420139.4660192151</v>
      </c>
      <c r="BN52">
        <f t="shared" si="4"/>
        <v>46845182.908114776</v>
      </c>
    </row>
    <row r="53" spans="12:66" x14ac:dyDescent="0.35">
      <c r="L53" s="12">
        <v>45708</v>
      </c>
      <c r="M53">
        <f>B$4*CleanedAssets!B52</f>
        <v>2697166.9556461698</v>
      </c>
      <c r="N53">
        <f>C$4*CleanedAssets!C52</f>
        <v>10532853.420143761</v>
      </c>
      <c r="O53">
        <f>D$4*CleanedAssets!D52</f>
        <v>2086592.3109276332</v>
      </c>
      <c r="P53">
        <f>E$4*CleanedAssets!E52</f>
        <v>3098336.6796052936</v>
      </c>
      <c r="Q53">
        <f>F$4*CleanedAssets!F52</f>
        <v>1216199.628831743</v>
      </c>
      <c r="R53">
        <f>G$4*CleanedAssets!G52</f>
        <v>12229597.289730573</v>
      </c>
      <c r="S53">
        <f>H$4*CleanedAssets!H52</f>
        <v>3403886.0129422424</v>
      </c>
      <c r="T53">
        <f>I$4*CleanedAssets!I52</f>
        <v>2238498.0104278196</v>
      </c>
      <c r="U53">
        <f t="shared" si="0"/>
        <v>37503130.308255233</v>
      </c>
      <c r="W53" s="12">
        <v>45708</v>
      </c>
      <c r="X53">
        <f>B$6*CleanedAssets!B52</f>
        <v>973065.20475453779</v>
      </c>
      <c r="Y53">
        <f>C$6*CleanedAssets!C52</f>
        <v>5114520.0065161688</v>
      </c>
      <c r="Z53">
        <f>D$6*CleanedAssets!D52</f>
        <v>18231369.807630941</v>
      </c>
      <c r="AA53">
        <f>E$6*CleanedAssets!E52</f>
        <v>8492543.7044266798</v>
      </c>
      <c r="AB53">
        <f>F$6*CleanedAssets!F52</f>
        <v>12561626.855802633</v>
      </c>
      <c r="AC53">
        <f>G$6*CleanedAssets!G52</f>
        <v>2499185.6943744905</v>
      </c>
      <c r="AD53">
        <f>H$6*CleanedAssets!H52</f>
        <v>2061311.4865218727</v>
      </c>
      <c r="AE53">
        <f>I$6*CleanedAssets!I52</f>
        <v>943020.60117706773</v>
      </c>
      <c r="AF53">
        <f t="shared" si="1"/>
        <v>50876643.361204386</v>
      </c>
      <c r="AH53" s="12">
        <v>45708</v>
      </c>
      <c r="AI53">
        <f>B$2*CleanedAssets!B52</f>
        <v>1701077.9411998678</v>
      </c>
      <c r="AJ53">
        <f>C$2*CleanedAssets!C52</f>
        <v>11794684.628167477</v>
      </c>
      <c r="AK53">
        <f>D$2*CleanedAssets!D52</f>
        <v>2361412.5985638048</v>
      </c>
      <c r="AL53">
        <f>E$2*CleanedAssets!E52</f>
        <v>441356.98577545676</v>
      </c>
      <c r="AM53">
        <f>F$2*CleanedAssets!F52</f>
        <v>10876298.761767566</v>
      </c>
      <c r="AN53">
        <f>G$2*CleanedAssets!G52</f>
        <v>13367847.214892186</v>
      </c>
      <c r="AO53">
        <f>H$2*CleanedAssets!H52</f>
        <v>1993719.8221616526</v>
      </c>
      <c r="AP53">
        <f>I$2*CleanedAssets!I52</f>
        <v>1152794.6110248349</v>
      </c>
      <c r="AQ53">
        <f t="shared" si="2"/>
        <v>43689192.563552842</v>
      </c>
      <c r="AS53" s="12">
        <v>45708</v>
      </c>
      <c r="AT53">
        <f>B$3*CleanedAssets!B52</f>
        <v>204636.3681894266</v>
      </c>
      <c r="AU53">
        <f>C$3*CleanedAssets!C52</f>
        <v>3050111.4438515627</v>
      </c>
      <c r="AV53">
        <f>D$3*CleanedAssets!D52</f>
        <v>12676116.1316086</v>
      </c>
      <c r="AW53">
        <f>E$3*CleanedAssets!E52</f>
        <v>6073767.5034200735</v>
      </c>
      <c r="AX53">
        <f>F$3*CleanedAssets!F52</f>
        <v>8312824.2851450527</v>
      </c>
      <c r="AY53">
        <f>G$3*CleanedAssets!G52</f>
        <v>1511898.7675816379</v>
      </c>
      <c r="AZ53">
        <f>H$3*CleanedAssets!H52</f>
        <v>9260584.6553537641</v>
      </c>
      <c r="BA53">
        <f>I$3*CleanedAssets!I52</f>
        <v>4672241.7223839127</v>
      </c>
      <c r="BB53">
        <f t="shared" si="3"/>
        <v>45762180.877534032</v>
      </c>
      <c r="BE53" s="12">
        <v>45708</v>
      </c>
      <c r="BF53">
        <f>B$5*CleanedAssets!B52</f>
        <v>194211.28460738529</v>
      </c>
      <c r="BG53">
        <f>C$5*CleanedAssets!C52</f>
        <v>2237940.3954957523</v>
      </c>
      <c r="BH53">
        <f>D$5*CleanedAssets!D52</f>
        <v>3341901.3142477511</v>
      </c>
      <c r="BI53">
        <f>E$5*CleanedAssets!E52</f>
        <v>2659669.6709104297</v>
      </c>
      <c r="BJ53">
        <f>F$5*CleanedAssets!F52</f>
        <v>10540603.21798631</v>
      </c>
      <c r="BK53">
        <f>G$5*CleanedAssets!G52</f>
        <v>579559.2774483196</v>
      </c>
      <c r="BL53">
        <f>H$5*CleanedAssets!H52</f>
        <v>14077401.708595542</v>
      </c>
      <c r="BM53">
        <f>I$5*CleanedAssets!I52</f>
        <v>6420388.2208196521</v>
      </c>
      <c r="BN53">
        <f t="shared" si="4"/>
        <v>40051675.090111144</v>
      </c>
    </row>
    <row r="54" spans="12:66" x14ac:dyDescent="0.35">
      <c r="L54" s="13">
        <v>45709</v>
      </c>
      <c r="M54">
        <f>B$4*CleanedAssets!B53</f>
        <v>2721786.0845150435</v>
      </c>
      <c r="N54">
        <f>C$4*CleanedAssets!C53</f>
        <v>10681610.145375771</v>
      </c>
      <c r="O54">
        <f>D$4*CleanedAssets!D53</f>
        <v>2043600.5414852342</v>
      </c>
      <c r="P54">
        <f>E$4*CleanedAssets!E53</f>
        <v>3099567.2158546778</v>
      </c>
      <c r="Q54">
        <f>F$4*CleanedAssets!F53</f>
        <v>1199754.7069942821</v>
      </c>
      <c r="R54">
        <f>G$4*CleanedAssets!G53</f>
        <v>12242234.892628724</v>
      </c>
      <c r="S54">
        <f>H$4*CleanedAssets!H53</f>
        <v>5157081.7860170659</v>
      </c>
      <c r="T54">
        <f>I$4*CleanedAssets!I53</f>
        <v>2238612.6750828135</v>
      </c>
      <c r="U54">
        <f t="shared" si="0"/>
        <v>39384248.047953613</v>
      </c>
      <c r="W54" s="13">
        <v>45709</v>
      </c>
      <c r="X54">
        <f>B$6*CleanedAssets!B53</f>
        <v>981947.12347429665</v>
      </c>
      <c r="Y54">
        <f>C$6*CleanedAssets!C53</f>
        <v>5186752.972926572</v>
      </c>
      <c r="Z54">
        <f>D$6*CleanedAssets!D53</f>
        <v>17855733.971495643</v>
      </c>
      <c r="AA54">
        <f>E$6*CleanedAssets!E53</f>
        <v>8495916.6054243557</v>
      </c>
      <c r="AB54">
        <f>F$6*CleanedAssets!F53</f>
        <v>12391774.006897015</v>
      </c>
      <c r="AC54">
        <f>G$6*CleanedAssets!G53</f>
        <v>2501768.2582664974</v>
      </c>
      <c r="AD54">
        <f>H$6*CleanedAssets!H53</f>
        <v>3123004.6723160022</v>
      </c>
      <c r="AE54">
        <f>I$6*CleanedAssets!I53</f>
        <v>943068.90639395069</v>
      </c>
      <c r="AF54">
        <f t="shared" si="1"/>
        <v>51479966.517194338</v>
      </c>
      <c r="AH54" s="13">
        <v>45709</v>
      </c>
      <c r="AI54">
        <f>B$2*CleanedAssets!B53</f>
        <v>1716604.9952306645</v>
      </c>
      <c r="AJ54">
        <f>C$2*CleanedAssets!C53</f>
        <v>11961262.343668105</v>
      </c>
      <c r="AK54">
        <f>D$2*CleanedAssets!D53</f>
        <v>2312758.4817705257</v>
      </c>
      <c r="AL54">
        <f>E$2*CleanedAssets!E53</f>
        <v>441532.27523753839</v>
      </c>
      <c r="AM54">
        <f>F$2*CleanedAssets!F53</f>
        <v>10729234.18554339</v>
      </c>
      <c r="AN54">
        <f>G$2*CleanedAssets!G53</f>
        <v>13381661.042175511</v>
      </c>
      <c r="AO54">
        <f>H$2*CleanedAssets!H53</f>
        <v>3020599.4390522218</v>
      </c>
      <c r="AP54">
        <f>I$2*CleanedAssets!I53</f>
        <v>1152853.6616899397</v>
      </c>
      <c r="AQ54">
        <f t="shared" si="2"/>
        <v>44716506.424367897</v>
      </c>
      <c r="AS54" s="13">
        <v>45709</v>
      </c>
      <c r="AT54">
        <f>B$3*CleanedAssets!B53</f>
        <v>206504.24259340719</v>
      </c>
      <c r="AU54">
        <f>C$3*CleanedAssets!C53</f>
        <v>3093188.5258047115</v>
      </c>
      <c r="AV54">
        <f>D$3*CleanedAssets!D53</f>
        <v>12414939.734426863</v>
      </c>
      <c r="AW54">
        <f>E$3*CleanedAssets!E53</f>
        <v>6076179.7625952912</v>
      </c>
      <c r="AX54">
        <f>F$3*CleanedAssets!F53</f>
        <v>8200421.8946353029</v>
      </c>
      <c r="AY54">
        <f>G$3*CleanedAssets!G53</f>
        <v>1513461.1065364082</v>
      </c>
      <c r="AZ54">
        <f>H$3*CleanedAssets!H53</f>
        <v>14030314.843802137</v>
      </c>
      <c r="BA54">
        <f>I$3*CleanedAssets!I53</f>
        <v>4672481.0529451407</v>
      </c>
      <c r="BB54">
        <f t="shared" si="3"/>
        <v>50207491.163339257</v>
      </c>
      <c r="BE54" s="13">
        <v>45709</v>
      </c>
      <c r="BF54">
        <f>B$5*CleanedAssets!B53</f>
        <v>195984.00121046009</v>
      </c>
      <c r="BG54">
        <f>C$5*CleanedAssets!C53</f>
        <v>2269547.090397791</v>
      </c>
      <c r="BH54">
        <f>D$5*CleanedAssets!D53</f>
        <v>3273045.3858285011</v>
      </c>
      <c r="BI54">
        <f>E$5*CleanedAssets!E53</f>
        <v>2660725.9860497708</v>
      </c>
      <c r="BJ54">
        <f>F$5*CleanedAssets!F53</f>
        <v>10398077.770740466</v>
      </c>
      <c r="BK54">
        <f>G$5*CleanedAssets!G53</f>
        <v>580158.17206690868</v>
      </c>
      <c r="BL54">
        <f>H$5*CleanedAssets!H53</f>
        <v>21328067.881771177</v>
      </c>
      <c r="BM54">
        <f>I$5*CleanedAssets!I53</f>
        <v>6420717.0983066252</v>
      </c>
      <c r="BN54">
        <f t="shared" si="4"/>
        <v>47126323.386371702</v>
      </c>
    </row>
    <row r="55" spans="12:66" x14ac:dyDescent="0.35">
      <c r="L55" s="12">
        <v>45710</v>
      </c>
      <c r="M55">
        <f>B$4*CleanedAssets!B54</f>
        <v>2729249.5067484989</v>
      </c>
      <c r="N55">
        <f>C$4*CleanedAssets!C54</f>
        <v>10664284.978373118</v>
      </c>
      <c r="O55">
        <f>D$4*CleanedAssets!D54</f>
        <v>2064748.3661209834</v>
      </c>
      <c r="P55">
        <f>E$4*CleanedAssets!E54</f>
        <v>3133280.5618889141</v>
      </c>
      <c r="Q55">
        <f>F$4*CleanedAssets!F54</f>
        <v>1217405.3456215705</v>
      </c>
      <c r="R55">
        <f>G$4*CleanedAssets!G54</f>
        <v>12186829.145464763</v>
      </c>
      <c r="S55">
        <f>H$4*CleanedAssets!H54</f>
        <v>5166317.8531346992</v>
      </c>
      <c r="T55">
        <f>I$4*CleanedAssets!I54</f>
        <v>2238367.5432974347</v>
      </c>
      <c r="U55">
        <f t="shared" si="0"/>
        <v>39400483.300649978</v>
      </c>
      <c r="W55" s="12">
        <v>45710</v>
      </c>
      <c r="X55">
        <f>B$6*CleanedAssets!B54</f>
        <v>984639.72523132327</v>
      </c>
      <c r="Y55">
        <f>C$6*CleanedAssets!C54</f>
        <v>5178340.2560950778</v>
      </c>
      <c r="Z55">
        <f>D$6*CleanedAssets!D54</f>
        <v>18040510.753017411</v>
      </c>
      <c r="AA55">
        <f>E$6*CleanedAssets!E54</f>
        <v>8588324.9180854205</v>
      </c>
      <c r="AB55">
        <f>F$6*CleanedAssets!F54</f>
        <v>12574080.209716363</v>
      </c>
      <c r="AC55">
        <f>G$6*CleanedAssets!G54</f>
        <v>2490445.7880806169</v>
      </c>
      <c r="AD55">
        <f>H$6*CleanedAssets!H54</f>
        <v>3128597.8123822315</v>
      </c>
      <c r="AE55">
        <f>I$6*CleanedAssets!I54</f>
        <v>942965.63879105868</v>
      </c>
      <c r="AF55">
        <f t="shared" si="1"/>
        <v>51927905.101399504</v>
      </c>
      <c r="AH55" s="12">
        <v>45710</v>
      </c>
      <c r="AI55">
        <f>B$2*CleanedAssets!B54</f>
        <v>1721312.1057417935</v>
      </c>
      <c r="AJ55">
        <f>C$2*CleanedAssets!C54</f>
        <v>11941861.62927709</v>
      </c>
      <c r="AK55">
        <f>D$2*CleanedAssets!D54</f>
        <v>2336691.6378861424</v>
      </c>
      <c r="AL55">
        <f>E$2*CleanedAssets!E54</f>
        <v>446334.72969125223</v>
      </c>
      <c r="AM55">
        <f>F$2*CleanedAssets!F54</f>
        <v>10887081.314004356</v>
      </c>
      <c r="AN55">
        <f>G$2*CleanedAssets!G54</f>
        <v>13321098.494990354</v>
      </c>
      <c r="AO55">
        <f>H$2*CleanedAssets!H54</f>
        <v>3026009.176634863</v>
      </c>
      <c r="AP55">
        <f>I$2*CleanedAssets!I54</f>
        <v>1152727.4223098471</v>
      </c>
      <c r="AQ55">
        <f t="shared" si="2"/>
        <v>44833116.510535695</v>
      </c>
      <c r="AS55" s="12">
        <v>45710</v>
      </c>
      <c r="AT55">
        <f>B$3*CleanedAssets!B54</f>
        <v>207070.49883383806</v>
      </c>
      <c r="AU55">
        <f>C$3*CleanedAssets!C54</f>
        <v>3088171.4911956117</v>
      </c>
      <c r="AV55">
        <f>D$3*CleanedAssets!D54</f>
        <v>12543413.456681918</v>
      </c>
      <c r="AW55">
        <f>E$3*CleanedAssets!E54</f>
        <v>6142269.1023762682</v>
      </c>
      <c r="AX55">
        <f>F$3*CleanedAssets!F54</f>
        <v>8321065.4583652029</v>
      </c>
      <c r="AY55">
        <f>G$3*CleanedAssets!G54</f>
        <v>1506611.5039804457</v>
      </c>
      <c r="AZ55">
        <f>H$3*CleanedAssets!H54</f>
        <v>14055442.413027477</v>
      </c>
      <c r="BA55">
        <f>I$3*CleanedAssets!I54</f>
        <v>4671969.4085524306</v>
      </c>
      <c r="BB55">
        <f t="shared" si="3"/>
        <v>50536013.333013192</v>
      </c>
      <c r="BE55" s="12">
        <v>45710</v>
      </c>
      <c r="BF55">
        <f>B$5*CleanedAssets!B54</f>
        <v>196521.40984825036</v>
      </c>
      <c r="BG55">
        <f>C$5*CleanedAssets!C54</f>
        <v>2265865.9709947812</v>
      </c>
      <c r="BH55">
        <f>D$5*CleanedAssets!D54</f>
        <v>3306915.8944916297</v>
      </c>
      <c r="BI55">
        <f>E$5*CleanedAssets!E54</f>
        <v>2689666.1475701095</v>
      </c>
      <c r="BJ55">
        <f>F$5*CleanedAssets!F54</f>
        <v>10551052.968153594</v>
      </c>
      <c r="BK55">
        <f>G$5*CleanedAssets!G54</f>
        <v>577532.49977107649</v>
      </c>
      <c r="BL55">
        <f>H$5*CleanedAssets!H54</f>
        <v>21366265.349761616</v>
      </c>
      <c r="BM55">
        <f>I$5*CleanedAssets!I54</f>
        <v>6420014.0191794327</v>
      </c>
      <c r="BN55">
        <f t="shared" si="4"/>
        <v>47373834.25977049</v>
      </c>
    </row>
    <row r="56" spans="12:66" x14ac:dyDescent="0.35">
      <c r="L56" s="13">
        <v>45711</v>
      </c>
      <c r="M56">
        <f>B$4*CleanedAssets!B55</f>
        <v>2735952.7035309132</v>
      </c>
      <c r="N56">
        <f>C$4*CleanedAssets!C55</f>
        <v>10582413.045748755</v>
      </c>
      <c r="O56">
        <f>D$4*CleanedAssets!D55</f>
        <v>2064357.9340642011</v>
      </c>
      <c r="P56">
        <f>E$4*CleanedAssets!E55</f>
        <v>3162866.9230276309</v>
      </c>
      <c r="Q56">
        <f>F$4*CleanedAssets!F55</f>
        <v>1228787.1570207449</v>
      </c>
      <c r="R56">
        <f>G$4*CleanedAssets!G55</f>
        <v>12021147.793352891</v>
      </c>
      <c r="S56">
        <f>H$4*CleanedAssets!H55</f>
        <v>5180693.901539918</v>
      </c>
      <c r="T56">
        <f>I$4*CleanedAssets!I55</f>
        <v>2237928.8812261368</v>
      </c>
      <c r="U56">
        <f t="shared" si="0"/>
        <v>39214148.339511186</v>
      </c>
      <c r="W56" s="13">
        <v>45711</v>
      </c>
      <c r="X56">
        <f>B$6*CleanedAssets!B55</f>
        <v>987058.05811796035</v>
      </c>
      <c r="Y56">
        <f>C$6*CleanedAssets!C55</f>
        <v>5138585.0614980822</v>
      </c>
      <c r="Z56">
        <f>D$6*CleanedAssets!D55</f>
        <v>18037099.396052912</v>
      </c>
      <c r="AA56">
        <f>E$6*CleanedAssets!E55</f>
        <v>8669421.1613308489</v>
      </c>
      <c r="AB56">
        <f>F$6*CleanedAssets!F55</f>
        <v>12691638.26873081</v>
      </c>
      <c r="AC56">
        <f>G$6*CleanedAssets!G55</f>
        <v>2456587.8894750499</v>
      </c>
      <c r="AD56">
        <f>H$6*CleanedAssets!H55</f>
        <v>3137303.6014702916</v>
      </c>
      <c r="AE56">
        <f>I$6*CleanedAssets!I55</f>
        <v>942780.84194591444</v>
      </c>
      <c r="AF56">
        <f t="shared" si="1"/>
        <v>52060474.278621867</v>
      </c>
      <c r="AH56" s="13">
        <v>45711</v>
      </c>
      <c r="AI56">
        <f>B$2*CleanedAssets!B55</f>
        <v>1725539.749180112</v>
      </c>
      <c r="AJ56">
        <f>C$2*CleanedAssets!C55</f>
        <v>11850181.475126635</v>
      </c>
      <c r="AK56">
        <f>D$2*CleanedAssets!D55</f>
        <v>2336249.7829186236</v>
      </c>
      <c r="AL56">
        <f>E$2*CleanedAssets!E55</f>
        <v>450549.29657747957</v>
      </c>
      <c r="AM56">
        <f>F$2*CleanedAssets!F55</f>
        <v>10988867.220111255</v>
      </c>
      <c r="AN56">
        <f>G$2*CleanedAssets!G55</f>
        <v>13139996.619849456</v>
      </c>
      <c r="AO56">
        <f>H$2*CleanedAssets!H55</f>
        <v>3034429.4975741846</v>
      </c>
      <c r="AP56">
        <f>I$2*CleanedAssets!I55</f>
        <v>1152501.5175873511</v>
      </c>
      <c r="AQ56">
        <f t="shared" si="2"/>
        <v>44678315.158925101</v>
      </c>
      <c r="AS56" s="13">
        <v>45711</v>
      </c>
      <c r="AT56">
        <f>B$3*CleanedAssets!B55</f>
        <v>207579.07611784371</v>
      </c>
      <c r="AU56">
        <f>C$3*CleanedAssets!C55</f>
        <v>3064462.9567019837</v>
      </c>
      <c r="AV56">
        <f>D$3*CleanedAssets!D55</f>
        <v>12541041.569242597</v>
      </c>
      <c r="AW56">
        <f>E$3*CleanedAssets!E55</f>
        <v>6200268.1829835065</v>
      </c>
      <c r="AX56">
        <f>F$3*CleanedAssets!F55</f>
        <v>8398861.0734640844</v>
      </c>
      <c r="AY56">
        <f>G$3*CleanedAssets!G55</f>
        <v>1486128.9462857991</v>
      </c>
      <c r="AZ56">
        <f>H$3*CleanedAssets!H55</f>
        <v>14094553.773619402</v>
      </c>
      <c r="BA56">
        <f>I$3*CleanedAssets!I55</f>
        <v>4671053.8235387309</v>
      </c>
      <c r="BB56">
        <f t="shared" si="3"/>
        <v>50663949.401953943</v>
      </c>
      <c r="BE56" s="13">
        <v>45711</v>
      </c>
      <c r="BF56">
        <f>B$5*CleanedAssets!B55</f>
        <v>197004.07795129958</v>
      </c>
      <c r="BG56">
        <f>C$5*CleanedAssets!C55</f>
        <v>2248470.4469170463</v>
      </c>
      <c r="BH56">
        <f>D$5*CleanedAssets!D55</f>
        <v>3306290.5756898434</v>
      </c>
      <c r="BI56">
        <f>E$5*CleanedAssets!E55</f>
        <v>2715063.6287125628</v>
      </c>
      <c r="BJ56">
        <f>F$5*CleanedAssets!F55</f>
        <v>10649697.265534192</v>
      </c>
      <c r="BK56">
        <f>G$5*CleanedAssets!G55</f>
        <v>569680.87862266391</v>
      </c>
      <c r="BL56">
        <f>H$5*CleanedAssets!H55</f>
        <v>21425720.163352028</v>
      </c>
      <c r="BM56">
        <f>I$5*CleanedAssets!I55</f>
        <v>6418755.8626913056</v>
      </c>
      <c r="BN56">
        <f t="shared" si="4"/>
        <v>47530682.89947094</v>
      </c>
    </row>
    <row r="57" spans="12:66" x14ac:dyDescent="0.35">
      <c r="L57" s="12">
        <v>45712</v>
      </c>
      <c r="M57">
        <f>B$4*CleanedAssets!B56</f>
        <v>2763201.1819003085</v>
      </c>
      <c r="N57">
        <f>C$4*CleanedAssets!C56</f>
        <v>10665034.897759574</v>
      </c>
      <c r="O57">
        <f>D$4*CleanedAssets!D56</f>
        <v>2071597.630509295</v>
      </c>
      <c r="P57">
        <f>E$4*CleanedAssets!E56</f>
        <v>3158021.7806712692</v>
      </c>
      <c r="Q57">
        <f>F$4*CleanedAssets!F56</f>
        <v>1214084.262073878</v>
      </c>
      <c r="R57">
        <f>G$4*CleanedAssets!G56</f>
        <v>11941704.977938741</v>
      </c>
      <c r="S57">
        <f>H$4*CleanedAssets!H56</f>
        <v>5217328.9120673034</v>
      </c>
      <c r="T57">
        <f>I$4*CleanedAssets!I56</f>
        <v>2237805.9400345981</v>
      </c>
      <c r="U57">
        <f t="shared" si="0"/>
        <v>39268779.582954966</v>
      </c>
      <c r="W57" s="12">
        <v>45712</v>
      </c>
      <c r="X57">
        <f>B$6*CleanedAssets!B56</f>
        <v>996888.57533094217</v>
      </c>
      <c r="Y57">
        <f>C$6*CleanedAssets!C56</f>
        <v>5178704.4003162403</v>
      </c>
      <c r="Z57">
        <f>D$6*CleanedAssets!D56</f>
        <v>18100355.443961389</v>
      </c>
      <c r="AA57">
        <f>E$6*CleanedAssets!E56</f>
        <v>8656140.6216508243</v>
      </c>
      <c r="AB57">
        <f>F$6*CleanedAssets!F56</f>
        <v>12539778.100675981</v>
      </c>
      <c r="AC57">
        <f>G$6*CleanedAssets!G56</f>
        <v>2440353.3117452832</v>
      </c>
      <c r="AD57">
        <f>H$6*CleanedAssets!H56</f>
        <v>3159488.8825642597</v>
      </c>
      <c r="AE57">
        <f>I$6*CleanedAssets!I56</f>
        <v>942729.05004088965</v>
      </c>
      <c r="AF57">
        <f t="shared" si="1"/>
        <v>52014438.386285819</v>
      </c>
      <c r="AH57" s="12">
        <v>45712</v>
      </c>
      <c r="AI57">
        <f>B$2*CleanedAssets!B56</f>
        <v>1742725.109318241</v>
      </c>
      <c r="AJ57">
        <f>C$2*CleanedAssets!C56</f>
        <v>11942701.388676275</v>
      </c>
      <c r="AK57">
        <f>D$2*CleanedAssets!D56</f>
        <v>2344443.0031781304</v>
      </c>
      <c r="AL57">
        <f>E$2*CleanedAssets!E56</f>
        <v>449859.10772869078</v>
      </c>
      <c r="AM57">
        <f>F$2*CleanedAssets!F56</f>
        <v>10857381.340397069</v>
      </c>
      <c r="AN57">
        <f>G$2*CleanedAssets!G56</f>
        <v>13053159.793286981</v>
      </c>
      <c r="AO57">
        <f>H$2*CleanedAssets!H56</f>
        <v>3055887.3097323584</v>
      </c>
      <c r="AP57">
        <f>I$2*CleanedAssets!I56</f>
        <v>1152438.2046237397</v>
      </c>
      <c r="AQ57">
        <f t="shared" si="2"/>
        <v>44598595.256941475</v>
      </c>
      <c r="AS57" s="12">
        <v>45712</v>
      </c>
      <c r="AT57">
        <f>B$3*CleanedAssets!B56</f>
        <v>209646.44152157911</v>
      </c>
      <c r="AU57">
        <f>C$3*CleanedAssets!C56</f>
        <v>3088388.653403359</v>
      </c>
      <c r="AV57">
        <f>D$3*CleanedAssets!D56</f>
        <v>12585022.960535469</v>
      </c>
      <c r="AW57">
        <f>E$3*CleanedAssets!E56</f>
        <v>6190770.0969984597</v>
      </c>
      <c r="AX57">
        <f>F$3*CleanedAssets!F56</f>
        <v>8298365.5797319775</v>
      </c>
      <c r="AY57">
        <f>G$3*CleanedAssets!G56</f>
        <v>1476307.7320730689</v>
      </c>
      <c r="AZ57">
        <f>H$3*CleanedAssets!H56</f>
        <v>14194222.685871074</v>
      </c>
      <c r="BA57">
        <f>I$3*CleanedAssets!I56</f>
        <v>4670797.2180104563</v>
      </c>
      <c r="BB57">
        <f t="shared" si="3"/>
        <v>50713521.368145443</v>
      </c>
      <c r="BE57" s="12">
        <v>45712</v>
      </c>
      <c r="BF57">
        <f>B$5*CleanedAssets!B56</f>
        <v>198966.12259842045</v>
      </c>
      <c r="BG57">
        <f>C$5*CleanedAssets!C56</f>
        <v>2266025.3081488619</v>
      </c>
      <c r="BH57">
        <f>D$5*CleanedAssets!D56</f>
        <v>3317885.7258003401</v>
      </c>
      <c r="BI57">
        <f>E$5*CleanedAssets!E56</f>
        <v>2710904.468650558</v>
      </c>
      <c r="BJ57">
        <f>F$5*CleanedAssets!F56</f>
        <v>10522269.680360919</v>
      </c>
      <c r="BK57">
        <f>G$5*CleanedAssets!G56</f>
        <v>565916.09229249205</v>
      </c>
      <c r="BL57">
        <f>H$5*CleanedAssets!H56</f>
        <v>21577231.041751523</v>
      </c>
      <c r="BM57">
        <f>I$5*CleanedAssets!I56</f>
        <v>6418403.2467075819</v>
      </c>
      <c r="BN57">
        <f t="shared" si="4"/>
        <v>47577601.686310694</v>
      </c>
    </row>
    <row r="58" spans="12:66" x14ac:dyDescent="0.35">
      <c r="L58" s="13">
        <v>45713</v>
      </c>
      <c r="M58">
        <f>B$4*CleanedAssets!B57</f>
        <v>2740349.82964331</v>
      </c>
      <c r="N58">
        <f>C$4*CleanedAssets!C57</f>
        <v>10689464.563786335</v>
      </c>
      <c r="O58">
        <f>D$4*CleanedAssets!D57</f>
        <v>2064684.140809885</v>
      </c>
      <c r="P58">
        <f>E$4*CleanedAssets!E57</f>
        <v>3135277.0563366003</v>
      </c>
      <c r="Q58">
        <f>F$4*CleanedAssets!F57</f>
        <v>1225805.7200718056</v>
      </c>
      <c r="R58">
        <f>G$4*CleanedAssets!G57</f>
        <v>11889154.92434991</v>
      </c>
      <c r="S58">
        <f>H$4*CleanedAssets!H57</f>
        <v>5274891.9223779095</v>
      </c>
      <c r="T58">
        <f>I$4*CleanedAssets!I57</f>
        <v>2237736.4304292463</v>
      </c>
      <c r="U58">
        <f t="shared" si="0"/>
        <v>39257364.587805003</v>
      </c>
      <c r="W58" s="13">
        <v>45713</v>
      </c>
      <c r="X58">
        <f>B$6*CleanedAssets!B57</f>
        <v>988644.42280774494</v>
      </c>
      <c r="Y58">
        <f>C$6*CleanedAssets!C57</f>
        <v>5190566.9042990105</v>
      </c>
      <c r="Z58">
        <f>D$6*CleanedAssets!D57</f>
        <v>18039949.591456756</v>
      </c>
      <c r="AA58">
        <f>E$6*CleanedAssets!E57</f>
        <v>8593797.3112130705</v>
      </c>
      <c r="AB58">
        <f>F$6*CleanedAssets!F57</f>
        <v>12660844.230022993</v>
      </c>
      <c r="AC58">
        <f>G$6*CleanedAssets!G57</f>
        <v>2429614.4183004349</v>
      </c>
      <c r="AD58">
        <f>H$6*CleanedAssets!H57</f>
        <v>3194347.6568889217</v>
      </c>
      <c r="AE58">
        <f>I$6*CleanedAssets!I57</f>
        <v>942699.76746412565</v>
      </c>
      <c r="AF58">
        <f t="shared" si="1"/>
        <v>52040464.302453056</v>
      </c>
      <c r="AH58" s="13">
        <v>45713</v>
      </c>
      <c r="AI58">
        <f>B$2*CleanedAssets!B57</f>
        <v>1728312.9754421399</v>
      </c>
      <c r="AJ58">
        <f>C$2*CleanedAssets!C57</f>
        <v>11970057.717950359</v>
      </c>
      <c r="AK58">
        <f>D$2*CleanedAssets!D57</f>
        <v>2336618.9536066209</v>
      </c>
      <c r="AL58">
        <f>E$2*CleanedAssets!E57</f>
        <v>446619.12963311409</v>
      </c>
      <c r="AM58">
        <f>F$2*CleanedAssets!F57</f>
        <v>10962204.657298943</v>
      </c>
      <c r="AN58">
        <f>G$2*CleanedAssets!G57</f>
        <v>12995718.728723083</v>
      </c>
      <c r="AO58">
        <f>H$2*CleanedAssets!H57</f>
        <v>3089603.0435269661</v>
      </c>
      <c r="AP58">
        <f>I$2*CleanedAssets!I57</f>
        <v>1152402.4081664318</v>
      </c>
      <c r="AQ58">
        <f t="shared" si="2"/>
        <v>44681537.614347659</v>
      </c>
      <c r="AS58" s="13">
        <v>45713</v>
      </c>
      <c r="AT58">
        <f>B$3*CleanedAssets!B57</f>
        <v>207912.68984399</v>
      </c>
      <c r="AU58">
        <f>C$3*CleanedAssets!C57</f>
        <v>3095463.0140676019</v>
      </c>
      <c r="AV58">
        <f>D$3*CleanedAssets!D57</f>
        <v>12543023.285828797</v>
      </c>
      <c r="AW58">
        <f>E$3*CleanedAssets!E57</f>
        <v>6146182.893662069</v>
      </c>
      <c r="AX58">
        <f>F$3*CleanedAssets!F57</f>
        <v>8378482.7072105305</v>
      </c>
      <c r="AY58">
        <f>G$3*CleanedAssets!G57</f>
        <v>1469811.1680918478</v>
      </c>
      <c r="AZ58">
        <f>H$3*CleanedAssets!H57</f>
        <v>14350828.144447399</v>
      </c>
      <c r="BA58">
        <f>I$3*CleanedAssets!I57</f>
        <v>4670652.1360507142</v>
      </c>
      <c r="BB58">
        <f t="shared" si="3"/>
        <v>50862356.039202951</v>
      </c>
      <c r="BE58" s="13">
        <v>45713</v>
      </c>
      <c r="BF58">
        <f>B$5*CleanedAssets!B57</f>
        <v>197320.69591559784</v>
      </c>
      <c r="BG58">
        <f>C$5*CleanedAssets!C57</f>
        <v>2271215.9373420114</v>
      </c>
      <c r="BH58">
        <f>D$5*CleanedAssets!D57</f>
        <v>3306813.0307695484</v>
      </c>
      <c r="BI58">
        <f>E$5*CleanedAssets!E57</f>
        <v>2691379.9754331708</v>
      </c>
      <c r="BJ58">
        <f>F$5*CleanedAssets!F57</f>
        <v>10623857.63924817</v>
      </c>
      <c r="BK58">
        <f>G$5*CleanedAssets!G57</f>
        <v>563425.75100272708</v>
      </c>
      <c r="BL58">
        <f>H$5*CleanedAssets!H57</f>
        <v>21815293.543438524</v>
      </c>
      <c r="BM58">
        <f>I$5*CleanedAssets!I57</f>
        <v>6418203.8814861905</v>
      </c>
      <c r="BN58">
        <f t="shared" si="4"/>
        <v>47887510.45463594</v>
      </c>
    </row>
    <row r="59" spans="12:66" x14ac:dyDescent="0.35">
      <c r="L59" s="12">
        <v>45714</v>
      </c>
      <c r="M59">
        <f>B$4*CleanedAssets!B58</f>
        <v>2762940.2821965092</v>
      </c>
      <c r="N59">
        <f>C$4*CleanedAssets!C58</f>
        <v>10615124.223612946</v>
      </c>
      <c r="O59">
        <f>D$4*CleanedAssets!D58</f>
        <v>2060146.9978469887</v>
      </c>
      <c r="P59">
        <f>E$4*CleanedAssets!E58</f>
        <v>3171594.5837735422</v>
      </c>
      <c r="Q59">
        <f>F$4*CleanedAssets!F58</f>
        <v>1218004.758785744</v>
      </c>
      <c r="R59">
        <f>G$4*CleanedAssets!G58</f>
        <v>12045124.275478587</v>
      </c>
      <c r="S59">
        <f>H$4*CleanedAssets!H58</f>
        <v>5221326.2246471532</v>
      </c>
      <c r="T59">
        <f>I$4*CleanedAssets!I58</f>
        <v>2237895.036099364</v>
      </c>
      <c r="U59">
        <f t="shared" si="0"/>
        <v>39332156.382440835</v>
      </c>
      <c r="W59" s="12">
        <v>45714</v>
      </c>
      <c r="X59">
        <f>B$6*CleanedAssets!B58</f>
        <v>996794.44974365993</v>
      </c>
      <c r="Y59">
        <f>C$6*CleanedAssets!C58</f>
        <v>5154468.8839486204</v>
      </c>
      <c r="Z59">
        <f>D$6*CleanedAssets!D58</f>
        <v>18000306.806043696</v>
      </c>
      <c r="AA59">
        <f>E$6*CleanedAssets!E58</f>
        <v>8693343.68750754</v>
      </c>
      <c r="AB59">
        <f>F$6*CleanedAssets!F58</f>
        <v>12580271.302298784</v>
      </c>
      <c r="AC59">
        <f>G$6*CleanedAssets!G58</f>
        <v>2461487.6159100556</v>
      </c>
      <c r="AD59">
        <f>H$6*CleanedAssets!H58</f>
        <v>3161909.5589043992</v>
      </c>
      <c r="AE59">
        <f>I$6*CleanedAssets!I58</f>
        <v>942766.58388017223</v>
      </c>
      <c r="AF59">
        <f t="shared" si="1"/>
        <v>51991348.888236925</v>
      </c>
      <c r="AH59" s="12">
        <v>45714</v>
      </c>
      <c r="AI59">
        <f>B$2*CleanedAssets!B58</f>
        <v>1742560.5623182601</v>
      </c>
      <c r="AJ59">
        <f>C$2*CleanedAssets!C58</f>
        <v>11886811.437714566</v>
      </c>
      <c r="AK59">
        <f>D$2*CleanedAssets!D58</f>
        <v>2331484.2339500985</v>
      </c>
      <c r="AL59">
        <f>E$2*CleanedAssets!E58</f>
        <v>451792.54882473923</v>
      </c>
      <c r="AM59">
        <f>F$2*CleanedAssets!F58</f>
        <v>10892441.779918615</v>
      </c>
      <c r="AN59">
        <f>G$2*CleanedAssets!G58</f>
        <v>13166204.674147043</v>
      </c>
      <c r="AO59">
        <f>H$2*CleanedAssets!H58</f>
        <v>3058228.6106147966</v>
      </c>
      <c r="AP59">
        <f>I$2*CleanedAssets!I58</f>
        <v>1152484.0878288383</v>
      </c>
      <c r="AQ59">
        <f t="shared" si="2"/>
        <v>44682007.935316958</v>
      </c>
      <c r="AS59" s="12">
        <v>45714</v>
      </c>
      <c r="AT59">
        <f>B$3*CleanedAssets!B58</f>
        <v>209626.64683748086</v>
      </c>
      <c r="AU59">
        <f>C$3*CleanedAssets!C58</f>
        <v>3073935.483657938</v>
      </c>
      <c r="AV59">
        <f>D$3*CleanedAssets!D58</f>
        <v>12515459.994810143</v>
      </c>
      <c r="AW59">
        <f>E$3*CleanedAssets!E58</f>
        <v>6217377.2927094847</v>
      </c>
      <c r="AX59">
        <f>F$3*CleanedAssets!F58</f>
        <v>8325162.4965403946</v>
      </c>
      <c r="AY59">
        <f>G$3*CleanedAssets!G58</f>
        <v>1489093.067909593</v>
      </c>
      <c r="AZ59">
        <f>H$3*CleanedAssets!H58</f>
        <v>14205097.742027143</v>
      </c>
      <c r="BA59">
        <f>I$3*CleanedAssets!I58</f>
        <v>4670983.1812541848</v>
      </c>
      <c r="BB59">
        <f t="shared" si="3"/>
        <v>50706735.905746363</v>
      </c>
      <c r="BE59" s="12">
        <v>45714</v>
      </c>
      <c r="BF59">
        <f>B$5*CleanedAssets!B58</f>
        <v>198947.33634326389</v>
      </c>
      <c r="BG59">
        <f>C$5*CleanedAssets!C58</f>
        <v>2255420.6686097276</v>
      </c>
      <c r="BH59">
        <f>D$5*CleanedAssets!D58</f>
        <v>3299546.3098335876</v>
      </c>
      <c r="BI59">
        <f>E$5*CleanedAssets!E58</f>
        <v>2722555.6145695853</v>
      </c>
      <c r="BJ59">
        <f>F$5*CleanedAssets!F58</f>
        <v>10556247.983986037</v>
      </c>
      <c r="BK59">
        <f>G$5*CleanedAssets!G58</f>
        <v>570817.12148719304</v>
      </c>
      <c r="BL59">
        <f>H$5*CleanedAssets!H58</f>
        <v>21593762.669052616</v>
      </c>
      <c r="BM59">
        <f>I$5*CleanedAssets!I58</f>
        <v>6418658.7891838672</v>
      </c>
      <c r="BN59">
        <f t="shared" si="4"/>
        <v>47615956.493065879</v>
      </c>
    </row>
    <row r="60" spans="12:66" x14ac:dyDescent="0.35">
      <c r="L60" s="13">
        <v>45715</v>
      </c>
      <c r="M60">
        <f>B$4*CleanedAssets!B59</f>
        <v>2744696.2448420082</v>
      </c>
      <c r="N60">
        <f>C$4*CleanedAssets!C59</f>
        <v>10608445.330357978</v>
      </c>
      <c r="O60">
        <f>D$4*CleanedAssets!D59</f>
        <v>2064925.9314203504</v>
      </c>
      <c r="P60">
        <f>E$4*CleanedAssets!E59</f>
        <v>3133489.3343128096</v>
      </c>
      <c r="Q60">
        <f>F$4*CleanedAssets!F59</f>
        <v>1213116.7963684015</v>
      </c>
      <c r="R60">
        <f>G$4*CleanedAssets!G59</f>
        <v>12093239.420545699</v>
      </c>
      <c r="S60">
        <f>H$4*CleanedAssets!H59</f>
        <v>5206426.3528620303</v>
      </c>
      <c r="T60">
        <f>I$4*CleanedAssets!I59</f>
        <v>2238085.6934318226</v>
      </c>
      <c r="U60">
        <f t="shared" si="0"/>
        <v>39302425.104141101</v>
      </c>
      <c r="W60" s="13">
        <v>45715</v>
      </c>
      <c r="X60">
        <f>B$6*CleanedAssets!B59</f>
        <v>990212.49236547702</v>
      </c>
      <c r="Y60">
        <f>C$6*CleanedAssets!C59</f>
        <v>5151225.761519081</v>
      </c>
      <c r="Z60">
        <f>D$6*CleanedAssets!D59</f>
        <v>18042062.210204717</v>
      </c>
      <c r="AA60">
        <f>E$6*CleanedAssets!E59</f>
        <v>8588897.1634924114</v>
      </c>
      <c r="AB60">
        <f>F$6*CleanedAssets!F59</f>
        <v>12529785.544437779</v>
      </c>
      <c r="AC60">
        <f>G$6*CleanedAssets!G59</f>
        <v>2471320.211324743</v>
      </c>
      <c r="AD60">
        <f>H$6*CleanedAssets!H59</f>
        <v>3152886.5549784163</v>
      </c>
      <c r="AE60">
        <f>I$6*CleanedAssets!I59</f>
        <v>942846.90282235411</v>
      </c>
      <c r="AF60">
        <f t="shared" si="1"/>
        <v>51869236.841144979</v>
      </c>
      <c r="AH60" s="13">
        <v>45715</v>
      </c>
      <c r="AI60">
        <f>B$2*CleanedAssets!B59</f>
        <v>1731054.2188057827</v>
      </c>
      <c r="AJ60">
        <f>C$2*CleanedAssets!C59</f>
        <v>11879332.415984623</v>
      </c>
      <c r="AK60">
        <f>D$2*CleanedAssets!D59</f>
        <v>2336892.5899038399</v>
      </c>
      <c r="AL60">
        <f>E$2*CleanedAssets!E59</f>
        <v>446364.46925065201</v>
      </c>
      <c r="AM60">
        <f>F$2*CleanedAssets!F59</f>
        <v>10848729.433419731</v>
      </c>
      <c r="AN60">
        <f>G$2*CleanedAssets!G59</f>
        <v>13218798.058274224</v>
      </c>
      <c r="AO60">
        <f>H$2*CleanedAssets!H59</f>
        <v>3049501.4765060996</v>
      </c>
      <c r="AP60">
        <f>I$2*CleanedAssets!I59</f>
        <v>1152582.2736411046</v>
      </c>
      <c r="AQ60">
        <f t="shared" si="2"/>
        <v>44663254.935786054</v>
      </c>
      <c r="AS60" s="13">
        <v>45715</v>
      </c>
      <c r="AT60">
        <f>B$3*CleanedAssets!B59</f>
        <v>208242.45608965863</v>
      </c>
      <c r="AU60">
        <f>C$3*CleanedAssets!C59</f>
        <v>3072001.4048345983</v>
      </c>
      <c r="AV60">
        <f>D$3*CleanedAssets!D59</f>
        <v>12544492.171648869</v>
      </c>
      <c r="AW60">
        <f>E$3*CleanedAssets!E59</f>
        <v>6142678.3655697154</v>
      </c>
      <c r="AX60">
        <f>F$3*CleanedAssets!F59</f>
        <v>8291752.8722283132</v>
      </c>
      <c r="AY60">
        <f>G$3*CleanedAssets!G59</f>
        <v>1495041.3609568272</v>
      </c>
      <c r="AZ60">
        <f>H$3*CleanedAssets!H59</f>
        <v>14164561.271800051</v>
      </c>
      <c r="BA60">
        <f>I$3*CleanedAssets!I59</f>
        <v>4671381.1253842404</v>
      </c>
      <c r="BB60">
        <f t="shared" si="3"/>
        <v>50590151.028512269</v>
      </c>
      <c r="BE60" s="13">
        <v>45715</v>
      </c>
      <c r="BF60">
        <f>B$5*CleanedAssets!B59</f>
        <v>197633.66240712674</v>
      </c>
      <c r="BG60">
        <f>C$5*CleanedAssets!C59</f>
        <v>2254001.5882887281</v>
      </c>
      <c r="BH60">
        <f>D$5*CleanedAssets!D59</f>
        <v>3307200.2843574467</v>
      </c>
      <c r="BI60">
        <f>E$5*CleanedAssets!E59</f>
        <v>2689845.3616909031</v>
      </c>
      <c r="BJ60">
        <f>F$5*CleanedAssets!F59</f>
        <v>10513884.813364839</v>
      </c>
      <c r="BK60">
        <f>G$5*CleanedAssets!G59</f>
        <v>573097.29294736311</v>
      </c>
      <c r="BL60">
        <f>H$5*CleanedAssets!H59</f>
        <v>21532141.486754432</v>
      </c>
      <c r="BM60">
        <f>I$5*CleanedAssets!I59</f>
        <v>6419205.6264318014</v>
      </c>
      <c r="BN60">
        <f t="shared" si="4"/>
        <v>47487010.11624264</v>
      </c>
    </row>
    <row r="61" spans="12:66" x14ac:dyDescent="0.35">
      <c r="L61" s="12">
        <v>45716</v>
      </c>
      <c r="M61">
        <f>B$4*CleanedAssets!B60</f>
        <v>2700591.5132451179</v>
      </c>
      <c r="N61">
        <f>C$4*CleanedAssets!C60</f>
        <v>10368903.475321889</v>
      </c>
      <c r="O61">
        <f>D$4*CleanedAssets!D60</f>
        <v>2055374.8213485996</v>
      </c>
      <c r="P61">
        <f>E$4*CleanedAssets!E60</f>
        <v>3138670.3891630862</v>
      </c>
      <c r="Q61">
        <f>F$4*CleanedAssets!F60</f>
        <v>1228184.5137601888</v>
      </c>
      <c r="R61">
        <f>G$4*CleanedAssets!G60</f>
        <v>12143877.12520485</v>
      </c>
      <c r="S61">
        <f>H$4*CleanedAssets!H60</f>
        <v>5242221.4503616048</v>
      </c>
      <c r="T61">
        <f>I$4*CleanedAssets!I60</f>
        <v>1492150.8402230404</v>
      </c>
      <c r="U61">
        <f t="shared" si="0"/>
        <v>38369974.128628373</v>
      </c>
      <c r="W61" s="12">
        <v>45716</v>
      </c>
      <c r="X61">
        <f>B$6*CleanedAssets!B60</f>
        <v>974300.69291526824</v>
      </c>
      <c r="Y61">
        <f>C$6*CleanedAssets!C60</f>
        <v>5034909.549652216</v>
      </c>
      <c r="Z61">
        <f>D$6*CleanedAssets!D60</f>
        <v>17958610.441078782</v>
      </c>
      <c r="AA61">
        <f>E$6*CleanedAssets!E60</f>
        <v>8603098.4396289364</v>
      </c>
      <c r="AB61">
        <f>F$6*CleanedAssets!F60</f>
        <v>12685413.813808436</v>
      </c>
      <c r="AC61">
        <f>G$6*CleanedAssets!G60</f>
        <v>2481668.3057126408</v>
      </c>
      <c r="AD61">
        <f>H$6*CleanedAssets!H60</f>
        <v>3174563.2049474511</v>
      </c>
      <c r="AE61">
        <f>I$6*CleanedAssets!I60</f>
        <v>628604.0799853421</v>
      </c>
      <c r="AF61">
        <f t="shared" si="1"/>
        <v>51541168.527729072</v>
      </c>
      <c r="AH61" s="12">
        <v>45716</v>
      </c>
      <c r="AI61">
        <f>B$2*CleanedAssets!B60</f>
        <v>1703237.7776081199</v>
      </c>
      <c r="AJ61">
        <f>C$2*CleanedAssets!C60</f>
        <v>11611093.552051177</v>
      </c>
      <c r="AK61">
        <f>D$2*CleanedAssets!D60</f>
        <v>2326083.5250301776</v>
      </c>
      <c r="AL61">
        <f>E$2*CleanedAssets!E60</f>
        <v>447102.50871773361</v>
      </c>
      <c r="AM61">
        <f>F$2*CleanedAssets!F60</f>
        <v>10983477.867908549</v>
      </c>
      <c r="AN61">
        <f>G$2*CleanedAssets!G60</f>
        <v>13274148.785134608</v>
      </c>
      <c r="AO61">
        <f>H$2*CleanedAssets!H60</f>
        <v>3070467.33586501</v>
      </c>
      <c r="AP61">
        <f>I$2*CleanedAssets!I60</f>
        <v>768436.44239672483</v>
      </c>
      <c r="AQ61">
        <f t="shared" si="2"/>
        <v>44184047.794712104</v>
      </c>
      <c r="AS61" s="12">
        <v>45716</v>
      </c>
      <c r="AT61">
        <f>B$3*CleanedAssets!B60</f>
        <v>204896.19230904116</v>
      </c>
      <c r="AU61">
        <f>C$3*CleanedAssets!C60</f>
        <v>3002634.6981898728</v>
      </c>
      <c r="AV61">
        <f>D$3*CleanedAssets!D60</f>
        <v>12486468.867421573</v>
      </c>
      <c r="AW61">
        <f>E$3*CleanedAssets!E60</f>
        <v>6152834.9514534203</v>
      </c>
      <c r="AX61">
        <f>F$3*CleanedAssets!F60</f>
        <v>8394741.9573150016</v>
      </c>
      <c r="AY61">
        <f>G$3*CleanedAssets!G60</f>
        <v>1501301.5084869198</v>
      </c>
      <c r="AZ61">
        <f>H$3*CleanedAssets!H60</f>
        <v>14261945.123486355</v>
      </c>
      <c r="BA61">
        <f>I$3*CleanedAssets!I60</f>
        <v>3114449.6797867953</v>
      </c>
      <c r="BB61">
        <f t="shared" si="3"/>
        <v>49119272.97844898</v>
      </c>
      <c r="BE61" s="12">
        <v>45716</v>
      </c>
      <c r="BF61">
        <f>B$5*CleanedAssets!B60</f>
        <v>194457.87213475781</v>
      </c>
      <c r="BG61">
        <f>C$5*CleanedAssets!C60</f>
        <v>2203105.5611236664</v>
      </c>
      <c r="BH61">
        <f>D$5*CleanedAssets!D60</f>
        <v>3291903.1574898036</v>
      </c>
      <c r="BI61">
        <f>E$5*CleanedAssets!E60</f>
        <v>2694292.8752678838</v>
      </c>
      <c r="BJ61">
        <f>F$5*CleanedAssets!F60</f>
        <v>10644474.254984831</v>
      </c>
      <c r="BK61">
        <f>G$5*CleanedAssets!G60</f>
        <v>575497.00823059177</v>
      </c>
      <c r="BL61">
        <f>H$5*CleanedAssets!H60</f>
        <v>21680178.749102209</v>
      </c>
      <c r="BM61">
        <f>I$5*CleanedAssets!I60</f>
        <v>4279739.1972768372</v>
      </c>
      <c r="BN61">
        <f t="shared" si="4"/>
        <v>45563648.67561058</v>
      </c>
    </row>
    <row r="62" spans="12:66" x14ac:dyDescent="0.35">
      <c r="L62" s="13">
        <v>45717</v>
      </c>
      <c r="M62">
        <f>B$4*CleanedAssets!B61</f>
        <v>2695458.7750923526</v>
      </c>
      <c r="N62">
        <f>C$4*CleanedAssets!C61</f>
        <v>10439308.401604433</v>
      </c>
      <c r="O62">
        <f>D$4*CleanedAssets!D61</f>
        <v>2026002.9148970989</v>
      </c>
      <c r="P62">
        <f>E$4*CleanedAssets!E61</f>
        <v>3161669.131894337</v>
      </c>
      <c r="Q62">
        <f>F$4*CleanedAssets!F61</f>
        <v>1199601.8690626966</v>
      </c>
      <c r="R62">
        <f>G$4*CleanedAssets!G61</f>
        <v>12136841.668742765</v>
      </c>
      <c r="S62">
        <f>H$4*CleanedAssets!H61</f>
        <v>5220507.2131952904</v>
      </c>
      <c r="T62">
        <f>I$4*CleanedAssets!I61</f>
        <v>2238366.8272372992</v>
      </c>
      <c r="U62">
        <f t="shared" si="0"/>
        <v>39117756.801726274</v>
      </c>
      <c r="W62" s="13">
        <v>45717</v>
      </c>
      <c r="X62">
        <f>B$6*CleanedAssets!B61</f>
        <v>972448.9392108426</v>
      </c>
      <c r="Y62">
        <f>C$6*CleanedAssets!C61</f>
        <v>5069096.6203030534</v>
      </c>
      <c r="Z62">
        <f>D$6*CleanedAssets!D61</f>
        <v>17701976.653219003</v>
      </c>
      <c r="AA62">
        <f>E$6*CleanedAssets!E61</f>
        <v>8666138.0147266611</v>
      </c>
      <c r="AB62">
        <f>F$6*CleanedAssets!F61</f>
        <v>12390195.406624103</v>
      </c>
      <c r="AC62">
        <f>G$6*CleanedAssets!G61</f>
        <v>2480230.5713599157</v>
      </c>
      <c r="AD62">
        <f>H$6*CleanedAssets!H61</f>
        <v>3161413.5852710586</v>
      </c>
      <c r="AE62">
        <f>I$6*CleanedAssets!I61</f>
        <v>942965.33713367209</v>
      </c>
      <c r="AF62">
        <f t="shared" si="1"/>
        <v>51384465.127848312</v>
      </c>
      <c r="AH62" s="13">
        <v>45717</v>
      </c>
      <c r="AI62">
        <f>B$2*CleanedAssets!B61</f>
        <v>1700000.6077208994</v>
      </c>
      <c r="AJ62">
        <f>C$2*CleanedAssets!C61</f>
        <v>11689932.957542557</v>
      </c>
      <c r="AK62">
        <f>D$2*CleanedAssets!D61</f>
        <v>2292843.1121449326</v>
      </c>
      <c r="AL62">
        <f>E$2*CleanedAssets!E61</f>
        <v>450378.6716458319</v>
      </c>
      <c r="AM62">
        <f>F$2*CleanedAssets!F61</f>
        <v>10727867.377852738</v>
      </c>
      <c r="AN62">
        <f>G$2*CleanedAssets!G61</f>
        <v>13266458.514977375</v>
      </c>
      <c r="AO62">
        <f>H$2*CleanedAssets!H61</f>
        <v>3057748.9002602352</v>
      </c>
      <c r="AP62">
        <f>I$2*CleanedAssets!I61</f>
        <v>1152727.0535490699</v>
      </c>
      <c r="AQ62">
        <f t="shared" si="2"/>
        <v>44337957.195693642</v>
      </c>
      <c r="AS62" s="13">
        <v>45717</v>
      </c>
      <c r="AT62">
        <f>B$3*CleanedAssets!B61</f>
        <v>204506.76706702917</v>
      </c>
      <c r="AU62">
        <f>C$3*CleanedAssets!C61</f>
        <v>3023022.6085492084</v>
      </c>
      <c r="AV62">
        <f>D$3*CleanedAssets!D61</f>
        <v>12308033.580740945</v>
      </c>
      <c r="AW62">
        <f>E$3*CleanedAssets!E61</f>
        <v>6197920.1150962515</v>
      </c>
      <c r="AX62">
        <f>F$3*CleanedAssets!F61</f>
        <v>8199377.2348284293</v>
      </c>
      <c r="AY62">
        <f>G$3*CleanedAssets!G61</f>
        <v>1500431.7416661158</v>
      </c>
      <c r="AZ62">
        <f>H$3*CleanedAssets!H61</f>
        <v>14202869.54611963</v>
      </c>
      <c r="BA62">
        <f>I$3*CleanedAssets!I61</f>
        <v>4671967.913976145</v>
      </c>
      <c r="BB62">
        <f t="shared" si="3"/>
        <v>50308129.508043759</v>
      </c>
      <c r="BE62" s="13">
        <v>45717</v>
      </c>
      <c r="BF62">
        <f>B$5*CleanedAssets!B61</f>
        <v>194088.28594057911</v>
      </c>
      <c r="BG62">
        <f>C$5*CleanedAssets!C61</f>
        <v>2218064.6631148015</v>
      </c>
      <c r="BH62">
        <f>D$5*CleanedAssets!D61</f>
        <v>3244860.8999974453</v>
      </c>
      <c r="BI62">
        <f>E$5*CleanedAssets!E61</f>
        <v>2714035.4225882003</v>
      </c>
      <c r="BJ62">
        <f>F$5*CleanedAssets!F61</f>
        <v>10396753.149391051</v>
      </c>
      <c r="BK62">
        <f>G$5*CleanedAssets!G61</f>
        <v>575163.59871864412</v>
      </c>
      <c r="BL62">
        <f>H$5*CleanedAssets!H61</f>
        <v>21590375.495343514</v>
      </c>
      <c r="BM62">
        <f>I$5*CleanedAssets!I61</f>
        <v>6420011.9653987102</v>
      </c>
      <c r="BN62">
        <f t="shared" si="4"/>
        <v>47353353.480492949</v>
      </c>
    </row>
    <row r="63" spans="12:66" x14ac:dyDescent="0.35">
      <c r="L63" s="12">
        <v>45718</v>
      </c>
      <c r="M63">
        <f>B$4*CleanedAssets!B62</f>
        <v>2736303.8076815908</v>
      </c>
      <c r="N63">
        <f>C$4*CleanedAssets!C62</f>
        <v>10372488.869722331</v>
      </c>
      <c r="O63">
        <f>D$4*CleanedAssets!D62</f>
        <v>2005180.3177747587</v>
      </c>
      <c r="P63">
        <f>E$4*CleanedAssets!E62</f>
        <v>3149411.604857326</v>
      </c>
      <c r="Q63">
        <f>F$4*CleanedAssets!F62</f>
        <v>1220566.9974022738</v>
      </c>
      <c r="R63">
        <f>G$4*CleanedAssets!G62</f>
        <v>12293201.0771807</v>
      </c>
      <c r="S63">
        <f>H$4*CleanedAssets!H62</f>
        <v>5255218.5895805852</v>
      </c>
      <c r="T63">
        <f>I$4*CleanedAssets!I62</f>
        <v>2238226.2321372423</v>
      </c>
      <c r="U63">
        <f t="shared" si="0"/>
        <v>39270597.49633681</v>
      </c>
      <c r="W63" s="12">
        <v>45718</v>
      </c>
      <c r="X63">
        <f>B$6*CleanedAssets!B62</f>
        <v>987184.72704053251</v>
      </c>
      <c r="Y63">
        <f>C$6*CleanedAssets!C62</f>
        <v>5036650.5376505153</v>
      </c>
      <c r="Z63">
        <f>D$6*CleanedAssets!D62</f>
        <v>17520041.511167258</v>
      </c>
      <c r="AA63">
        <f>E$6*CleanedAssets!E62</f>
        <v>8632540.1217813194</v>
      </c>
      <c r="AB63">
        <f>F$6*CleanedAssets!F62</f>
        <v>12606735.613463961</v>
      </c>
      <c r="AC63">
        <f>G$6*CleanedAssets!G62</f>
        <v>2512183.4793331889</v>
      </c>
      <c r="AD63">
        <f>H$6*CleanedAssets!H62</f>
        <v>3182433.9598029735</v>
      </c>
      <c r="AE63">
        <f>I$6*CleanedAssets!I62</f>
        <v>942906.10809922125</v>
      </c>
      <c r="AF63">
        <f t="shared" si="1"/>
        <v>51420676.05833897</v>
      </c>
      <c r="AH63" s="12">
        <v>45718</v>
      </c>
      <c r="AI63">
        <f>B$2*CleanedAssets!B62</f>
        <v>1725761.1872800156</v>
      </c>
      <c r="AJ63">
        <f>C$2*CleanedAssets!C62</f>
        <v>11615108.475124154</v>
      </c>
      <c r="AK63">
        <f>D$2*CleanedAssets!D62</f>
        <v>2269278.018512601</v>
      </c>
      <c r="AL63">
        <f>E$2*CleanedAssets!E62</f>
        <v>448632.59116925654</v>
      </c>
      <c r="AM63">
        <f>F$2*CleanedAssets!F62</f>
        <v>10915355.512197161</v>
      </c>
      <c r="AN63">
        <f>G$2*CleanedAssets!G62</f>
        <v>13437370.821661785</v>
      </c>
      <c r="AO63">
        <f>H$2*CleanedAssets!H62</f>
        <v>3078080.0038549933</v>
      </c>
      <c r="AP63">
        <f>I$2*CleanedAssets!I62</f>
        <v>1152654.6490738697</v>
      </c>
      <c r="AQ63">
        <f t="shared" si="2"/>
        <v>44642241.258873835</v>
      </c>
      <c r="AS63" s="12">
        <v>45718</v>
      </c>
      <c r="AT63">
        <f>B$3*CleanedAssets!B62</f>
        <v>207605.71469062482</v>
      </c>
      <c r="AU63">
        <f>C$3*CleanedAssets!C62</f>
        <v>3003672.9593386133</v>
      </c>
      <c r="AV63">
        <f>D$3*CleanedAssets!D62</f>
        <v>12181535.626204181</v>
      </c>
      <c r="AW63">
        <f>E$3*CleanedAssets!E62</f>
        <v>6173891.2967048381</v>
      </c>
      <c r="AX63">
        <f>F$3*CleanedAssets!F62</f>
        <v>8342675.6077853674</v>
      </c>
      <c r="AY63">
        <f>G$3*CleanedAssets!G62</f>
        <v>1519761.8627908416</v>
      </c>
      <c r="AZ63">
        <f>H$3*CleanedAssets!H62</f>
        <v>14297305.034939662</v>
      </c>
      <c r="BA63">
        <f>I$3*CleanedAssets!I62</f>
        <v>4671674.4608261371</v>
      </c>
      <c r="BB63">
        <f t="shared" si="3"/>
        <v>50398122.563280262</v>
      </c>
      <c r="BE63" s="12">
        <v>45718</v>
      </c>
      <c r="BF63">
        <f>B$5*CleanedAssets!B62</f>
        <v>197029.35943711613</v>
      </c>
      <c r="BG63">
        <f>C$5*CleanedAssets!C62</f>
        <v>2203867.3583919345</v>
      </c>
      <c r="BH63">
        <f>D$5*CleanedAssets!D62</f>
        <v>3211511.2780685383</v>
      </c>
      <c r="BI63">
        <f>E$5*CleanedAssets!E62</f>
        <v>2703513.3340381416</v>
      </c>
      <c r="BJ63">
        <f>F$5*CleanedAssets!F62</f>
        <v>10578454.486904135</v>
      </c>
      <c r="BK63">
        <f>G$5*CleanedAssets!G62</f>
        <v>582573.45397631743</v>
      </c>
      <c r="BL63">
        <f>H$5*CleanedAssets!H62</f>
        <v>21733930.828094415</v>
      </c>
      <c r="BM63">
        <f>I$5*CleanedAssets!I62</f>
        <v>6419608.715040612</v>
      </c>
      <c r="BN63">
        <f t="shared" si="4"/>
        <v>47630488.813951209</v>
      </c>
    </row>
    <row r="64" spans="12:66" x14ac:dyDescent="0.35">
      <c r="L64" s="13">
        <v>45719</v>
      </c>
      <c r="M64">
        <f>B$4*CleanedAssets!B63</f>
        <v>2738180.0004577562</v>
      </c>
      <c r="N64">
        <f>C$4*CleanedAssets!C63</f>
        <v>10392643.335194547</v>
      </c>
      <c r="O64">
        <f>D$4*CleanedAssets!D63</f>
        <v>1978241.3116738715</v>
      </c>
      <c r="P64">
        <f>E$4*CleanedAssets!E63</f>
        <v>3184624.0571285677</v>
      </c>
      <c r="Q64">
        <f>F$4*CleanedAssets!F63</f>
        <v>1242601.3733377245</v>
      </c>
      <c r="R64">
        <f>G$4*CleanedAssets!G63</f>
        <v>12301259.025666568</v>
      </c>
      <c r="S64">
        <f>H$4*CleanedAssets!H63</f>
        <v>5181597.0543889469</v>
      </c>
      <c r="T64">
        <f>I$4*CleanedAssets!I63</f>
        <v>2238248.4517957023</v>
      </c>
      <c r="U64">
        <f t="shared" si="0"/>
        <v>39257394.609643683</v>
      </c>
      <c r="W64" s="13">
        <v>45719</v>
      </c>
      <c r="X64">
        <f>B$6*CleanedAssets!B63</f>
        <v>987861.60686959792</v>
      </c>
      <c r="Y64">
        <f>C$6*CleanedAssets!C63</f>
        <v>5046437.0990661662</v>
      </c>
      <c r="Z64">
        <f>D$6*CleanedAssets!D63</f>
        <v>17284664.921354678</v>
      </c>
      <c r="AA64">
        <f>E$6*CleanedAssets!E63</f>
        <v>8729057.4860245287</v>
      </c>
      <c r="AB64">
        <f>F$6*CleanedAssets!F63</f>
        <v>12834319.639918141</v>
      </c>
      <c r="AC64">
        <f>G$6*CleanedAssets!G63</f>
        <v>2513830.1655735276</v>
      </c>
      <c r="AD64">
        <f>H$6*CleanedAssets!H63</f>
        <v>3137850.529109675</v>
      </c>
      <c r="AE64">
        <f>I$6*CleanedAssets!I63</f>
        <v>942915.46865955286</v>
      </c>
      <c r="AF64">
        <f t="shared" si="1"/>
        <v>51476936.916575864</v>
      </c>
      <c r="AH64" s="13">
        <v>45719</v>
      </c>
      <c r="AI64">
        <f>B$2*CleanedAssets!B63</f>
        <v>1726944.4844942621</v>
      </c>
      <c r="AJ64">
        <f>C$2*CleanedAssets!C63</f>
        <v>11637677.43669723</v>
      </c>
      <c r="AK64">
        <f>D$2*CleanedAssets!D63</f>
        <v>2238790.9377032495</v>
      </c>
      <c r="AL64">
        <f>E$2*CleanedAssets!E63</f>
        <v>453648.59278667183</v>
      </c>
      <c r="AM64">
        <f>F$2*CleanedAssets!F63</f>
        <v>11112405.774359522</v>
      </c>
      <c r="AN64">
        <f>G$2*CleanedAssets!G63</f>
        <v>13446178.750628915</v>
      </c>
      <c r="AO64">
        <f>H$2*CleanedAssets!H63</f>
        <v>3034958.4911217666</v>
      </c>
      <c r="AP64">
        <f>I$2*CleanedAssets!I63</f>
        <v>1152666.0918816866</v>
      </c>
      <c r="AQ64">
        <f t="shared" si="2"/>
        <v>44803270.559673302</v>
      </c>
      <c r="AS64" s="13">
        <v>45719</v>
      </c>
      <c r="AT64">
        <f>B$3*CleanedAssets!B63</f>
        <v>207748.06304430537</v>
      </c>
      <c r="AU64">
        <f>C$3*CleanedAssets!C63</f>
        <v>3009509.3042804264</v>
      </c>
      <c r="AV64">
        <f>D$3*CleanedAssets!D63</f>
        <v>12017880.28825599</v>
      </c>
      <c r="AW64">
        <f>E$3*CleanedAssets!E63</f>
        <v>6242919.3819121709</v>
      </c>
      <c r="AX64">
        <f>F$3*CleanedAssets!F63</f>
        <v>8493282.3758207913</v>
      </c>
      <c r="AY64">
        <f>G$3*CleanedAssets!G63</f>
        <v>1520758.0364257046</v>
      </c>
      <c r="AZ64">
        <f>H$3*CleanedAssets!H63</f>
        <v>14097010.883929018</v>
      </c>
      <c r="BA64">
        <f>I$3*CleanedAssets!I63</f>
        <v>4671720.8381804302</v>
      </c>
      <c r="BB64">
        <f t="shared" si="3"/>
        <v>50260829.171848841</v>
      </c>
      <c r="BE64" s="13">
        <v>45719</v>
      </c>
      <c r="BF64">
        <f>B$5*CleanedAssets!B63</f>
        <v>197164.45593474578</v>
      </c>
      <c r="BG64">
        <f>C$5*CleanedAssets!C63</f>
        <v>2208149.6255640606</v>
      </c>
      <c r="BH64">
        <f>D$5*CleanedAssets!D63</f>
        <v>3168365.5713477754</v>
      </c>
      <c r="BI64">
        <f>E$5*CleanedAssets!E63</f>
        <v>2733740.3561563874</v>
      </c>
      <c r="BJ64">
        <f>F$5*CleanedAssets!F63</f>
        <v>10769422.818406284</v>
      </c>
      <c r="BK64">
        <f>G$5*CleanedAssets!G63</f>
        <v>582955.31927339535</v>
      </c>
      <c r="BL64">
        <f>H$5*CleanedAssets!H63</f>
        <v>21429455.319409456</v>
      </c>
      <c r="BM64">
        <f>I$5*CleanedAssets!I63</f>
        <v>6419672.4447525805</v>
      </c>
      <c r="BN64">
        <f t="shared" si="4"/>
        <v>47508925.910844684</v>
      </c>
    </row>
    <row r="65" spans="12:66" x14ac:dyDescent="0.35">
      <c r="L65" s="12">
        <v>45720</v>
      </c>
      <c r="M65">
        <f>B$4*CleanedAssets!B64</f>
        <v>2767372.8396043316</v>
      </c>
      <c r="N65">
        <f>C$4*CleanedAssets!C64</f>
        <v>10419081.871817466</v>
      </c>
      <c r="O65">
        <f>D$4*CleanedAssets!D64</f>
        <v>1984594.1912377039</v>
      </c>
      <c r="P65">
        <f>E$4*CleanedAssets!E64</f>
        <v>3125332.9831669591</v>
      </c>
      <c r="Q65">
        <f>F$4*CleanedAssets!F64</f>
        <v>1252525.3867303983</v>
      </c>
      <c r="R65">
        <f>G$4*CleanedAssets!G64</f>
        <v>12298122.287633175</v>
      </c>
      <c r="S65">
        <f>H$4*CleanedAssets!H64</f>
        <v>5197500.3020943152</v>
      </c>
      <c r="T65">
        <f>I$4*CleanedAssets!I64</f>
        <v>2237986.9942721287</v>
      </c>
      <c r="U65">
        <f t="shared" si="0"/>
        <v>39282516.856556483</v>
      </c>
      <c r="W65" s="12">
        <v>45720</v>
      </c>
      <c r="X65">
        <f>B$6*CleanedAssets!B64</f>
        <v>998393.59709069389</v>
      </c>
      <c r="Y65">
        <f>C$6*CleanedAssets!C64</f>
        <v>5059275.0660545155</v>
      </c>
      <c r="Z65">
        <f>D$6*CleanedAssets!D64</f>
        <v>17340172.504731171</v>
      </c>
      <c r="AA65">
        <f>E$6*CleanedAssets!E64</f>
        <v>8566540.5974578857</v>
      </c>
      <c r="AB65">
        <f>F$6*CleanedAssets!F64</f>
        <v>12936820.701582255</v>
      </c>
      <c r="AC65">
        <f>G$6*CleanedAssets!G64</f>
        <v>2513189.1558465241</v>
      </c>
      <c r="AD65">
        <f>H$6*CleanedAssets!H64</f>
        <v>3147481.153356032</v>
      </c>
      <c r="AE65">
        <f>I$6*CleanedAssets!I64</f>
        <v>942805.32345061621</v>
      </c>
      <c r="AF65">
        <f t="shared" si="1"/>
        <v>51504678.099569693</v>
      </c>
      <c r="AH65" s="12">
        <v>45720</v>
      </c>
      <c r="AI65">
        <f>B$2*CleanedAssets!B64</f>
        <v>1745356.1347665153</v>
      </c>
      <c r="AJ65">
        <f>C$2*CleanedAssets!C64</f>
        <v>11667283.298381511</v>
      </c>
      <c r="AK65">
        <f>D$2*CleanedAssets!D64</f>
        <v>2245980.5404639933</v>
      </c>
      <c r="AL65">
        <f>E$2*CleanedAssets!E64</f>
        <v>445202.59985784045</v>
      </c>
      <c r="AM65">
        <f>F$2*CleanedAssets!F64</f>
        <v>11201154.80208138</v>
      </c>
      <c r="AN65">
        <f>G$2*CleanedAssets!G64</f>
        <v>13442750.065792436</v>
      </c>
      <c r="AO65">
        <f>H$2*CleanedAssets!H64</f>
        <v>3044273.3213089067</v>
      </c>
      <c r="AP65">
        <f>I$2*CleanedAssets!I64</f>
        <v>1152531.4449788153</v>
      </c>
      <c r="AQ65">
        <f t="shared" si="2"/>
        <v>44944532.207631394</v>
      </c>
      <c r="AS65" s="12">
        <v>45720</v>
      </c>
      <c r="AT65">
        <f>B$3*CleanedAssets!B64</f>
        <v>209962.94876637301</v>
      </c>
      <c r="AU65">
        <f>C$3*CleanedAssets!C64</f>
        <v>3017165.3951701019</v>
      </c>
      <c r="AV65">
        <f>D$3*CleanedAssets!D64</f>
        <v>12056474.238161549</v>
      </c>
      <c r="AW65">
        <f>E$3*CleanedAssets!E64</f>
        <v>6126689.2121435413</v>
      </c>
      <c r="AX65">
        <f>F$3*CleanedAssets!F64</f>
        <v>8561113.8218934778</v>
      </c>
      <c r="AY65">
        <f>G$3*CleanedAssets!G64</f>
        <v>1520370.2533896354</v>
      </c>
      <c r="AZ65">
        <f>H$3*CleanedAssets!H64</f>
        <v>14140277.130539702</v>
      </c>
      <c r="BA65">
        <f>I$3*CleanedAssets!I64</f>
        <v>4671175.1183519633</v>
      </c>
      <c r="BB65">
        <f t="shared" si="3"/>
        <v>50303228.118416347</v>
      </c>
      <c r="BE65" s="12">
        <v>45720</v>
      </c>
      <c r="BF65">
        <f>B$5*CleanedAssets!B64</f>
        <v>199266.50556134552</v>
      </c>
      <c r="BG65">
        <f>C$5*CleanedAssets!C64</f>
        <v>2213767.0842664731</v>
      </c>
      <c r="BH65">
        <f>D$5*CleanedAssets!D64</f>
        <v>3178540.389136781</v>
      </c>
      <c r="BI65">
        <f>E$5*CleanedAssets!E64</f>
        <v>2682843.7985907048</v>
      </c>
      <c r="BJ65">
        <f>F$5*CleanedAssets!F64</f>
        <v>10855432.618954109</v>
      </c>
      <c r="BK65">
        <f>G$5*CleanedAssets!G64</f>
        <v>582806.66960120166</v>
      </c>
      <c r="BL65">
        <f>H$5*CleanedAssets!H64</f>
        <v>21495226.148858078</v>
      </c>
      <c r="BM65">
        <f>I$5*CleanedAssets!I64</f>
        <v>6418922.5406665476</v>
      </c>
      <c r="BN65">
        <f t="shared" si="4"/>
        <v>47626805.755635247</v>
      </c>
    </row>
    <row r="66" spans="12:66" x14ac:dyDescent="0.35">
      <c r="L66" s="13">
        <v>45721</v>
      </c>
      <c r="M66">
        <f>B$4*CleanedAssets!B65</f>
        <v>2751802.1848360137</v>
      </c>
      <c r="N66">
        <f>C$4*CleanedAssets!C65</f>
        <v>10354763.864776554</v>
      </c>
      <c r="O66">
        <f>D$4*CleanedAssets!D65</f>
        <v>2002318.8950571246</v>
      </c>
      <c r="P66">
        <f>E$4*CleanedAssets!E65</f>
        <v>3153994.0305886916</v>
      </c>
      <c r="Q66">
        <f>F$4*CleanedAssets!F65</f>
        <v>1231170.5559802195</v>
      </c>
      <c r="R66">
        <f>G$4*CleanedAssets!G65</f>
        <v>12337975.715930853</v>
      </c>
      <c r="S66">
        <f>H$4*CleanedAssets!H65</f>
        <v>5203162.6219033804</v>
      </c>
      <c r="T66">
        <f>I$4*CleanedAssets!I65</f>
        <v>2237771.5721720774</v>
      </c>
      <c r="U66">
        <f t="shared" si="0"/>
        <v>39272959.441244915</v>
      </c>
      <c r="W66" s="13">
        <v>45721</v>
      </c>
      <c r="X66">
        <f>B$6*CleanedAssets!B65</f>
        <v>992776.12415725971</v>
      </c>
      <c r="Y66">
        <f>C$6*CleanedAssets!C65</f>
        <v>5028043.6683820793</v>
      </c>
      <c r="Z66">
        <f>D$6*CleanedAssets!D65</f>
        <v>17495040.146277752</v>
      </c>
      <c r="AA66">
        <f>E$6*CleanedAssets!E65</f>
        <v>8645100.5549492445</v>
      </c>
      <c r="AB66">
        <f>F$6*CleanedAssets!F65</f>
        <v>12716255.418471422</v>
      </c>
      <c r="AC66">
        <f>G$6*CleanedAssets!G65</f>
        <v>2521333.4238476437</v>
      </c>
      <c r="AD66">
        <f>H$6*CleanedAssets!H65</f>
        <v>3150910.1180212437</v>
      </c>
      <c r="AE66">
        <f>I$6*CleanedAssets!I65</f>
        <v>942714.57176026364</v>
      </c>
      <c r="AF66">
        <f t="shared" si="1"/>
        <v>51492174.025866918</v>
      </c>
      <c r="AH66" s="13">
        <v>45721</v>
      </c>
      <c r="AI66">
        <f>B$2*CleanedAssets!B65</f>
        <v>1735535.868616147</v>
      </c>
      <c r="AJ66">
        <f>C$2*CleanedAssets!C65</f>
        <v>11595260.022380251</v>
      </c>
      <c r="AK66">
        <f>D$2*CleanedAssets!D65</f>
        <v>2266039.7243715506</v>
      </c>
      <c r="AL66">
        <f>E$2*CleanedAssets!E65</f>
        <v>449285.35612590192</v>
      </c>
      <c r="AM66">
        <f>F$2*CleanedAssets!F65</f>
        <v>11010181.614999397</v>
      </c>
      <c r="AN66">
        <f>G$2*CleanedAssets!G65</f>
        <v>13486312.787266543</v>
      </c>
      <c r="AO66">
        <f>H$2*CleanedAssets!H65</f>
        <v>3047589.8481255597</v>
      </c>
      <c r="AP66">
        <f>I$2*CleanedAssets!I65</f>
        <v>1152420.5056637574</v>
      </c>
      <c r="AQ66">
        <f t="shared" si="2"/>
        <v>44742625.727549113</v>
      </c>
      <c r="AS66" s="13">
        <v>45721</v>
      </c>
      <c r="AT66">
        <f>B$3*CleanedAssets!B65</f>
        <v>208781.58984624763</v>
      </c>
      <c r="AU66">
        <f>C$3*CleanedAssets!C65</f>
        <v>2998540.1393637285</v>
      </c>
      <c r="AV66">
        <f>D$3*CleanedAssets!D65</f>
        <v>12164152.39015927</v>
      </c>
      <c r="AW66">
        <f>E$3*CleanedAssets!E65</f>
        <v>6182874.3709708508</v>
      </c>
      <c r="AX66">
        <f>F$3*CleanedAssets!F65</f>
        <v>8415151.8009744547</v>
      </c>
      <c r="AY66">
        <f>G$3*CleanedAssets!G65</f>
        <v>1525297.1817013109</v>
      </c>
      <c r="AZ66">
        <f>H$3*CleanedAssets!H65</f>
        <v>14155681.991847679</v>
      </c>
      <c r="BA66">
        <f>I$3*CleanedAssets!I65</f>
        <v>4670725.4846604904</v>
      </c>
      <c r="BB66">
        <f t="shared" si="3"/>
        <v>50321204.94952403</v>
      </c>
      <c r="BE66" s="13">
        <v>45721</v>
      </c>
      <c r="BF66">
        <f>B$5*CleanedAssets!B65</f>
        <v>198145.33030061395</v>
      </c>
      <c r="BG66">
        <f>C$5*CleanedAssets!C65</f>
        <v>2200101.2844710103</v>
      </c>
      <c r="BH66">
        <f>D$5*CleanedAssets!D65</f>
        <v>3206928.4027791973</v>
      </c>
      <c r="BI66">
        <f>E$5*CleanedAssets!E65</f>
        <v>2707446.9732766203</v>
      </c>
      <c r="BJ66">
        <f>F$5*CleanedAssets!F65</f>
        <v>10670353.794402003</v>
      </c>
      <c r="BK66">
        <f>G$5*CleanedAssets!G65</f>
        <v>584695.31920763117</v>
      </c>
      <c r="BL66">
        <f>H$5*CleanedAssets!H65</f>
        <v>21518643.722258501</v>
      </c>
      <c r="BM66">
        <f>I$5*CleanedAssets!I65</f>
        <v>6418304.6739062322</v>
      </c>
      <c r="BN66">
        <f t="shared" si="4"/>
        <v>47504619.500601806</v>
      </c>
    </row>
    <row r="67" spans="12:66" x14ac:dyDescent="0.35">
      <c r="L67" s="12">
        <v>45722</v>
      </c>
      <c r="M67">
        <f>B$4*CleanedAssets!B66</f>
        <v>1840656.9461824689</v>
      </c>
      <c r="N67">
        <f>C$4*CleanedAssets!C66</f>
        <v>10222336.028008362</v>
      </c>
      <c r="O67">
        <f>D$4*CleanedAssets!D66</f>
        <v>2003943.3998146721</v>
      </c>
      <c r="P67">
        <f>E$4*CleanedAssets!E66</f>
        <v>3140372.8494576146</v>
      </c>
      <c r="Q67">
        <f>F$4*CleanedAssets!F66</f>
        <v>1243186.5175656816</v>
      </c>
      <c r="R67">
        <f>G$4*CleanedAssets!G66</f>
        <v>12329993.830797866</v>
      </c>
      <c r="S67">
        <f>H$4*CleanedAssets!H66</f>
        <v>5265587.9304085011</v>
      </c>
      <c r="T67">
        <f>I$4*CleanedAssets!I66</f>
        <v>2237760.8269142015</v>
      </c>
      <c r="U67">
        <f t="shared" si="0"/>
        <v>38283838.329149365</v>
      </c>
      <c r="W67" s="12">
        <v>45722</v>
      </c>
      <c r="X67">
        <f>B$6*CleanedAssets!B66</f>
        <v>664059.458562813</v>
      </c>
      <c r="Y67">
        <f>C$6*CleanedAssets!C66</f>
        <v>4963739.6480417559</v>
      </c>
      <c r="Z67">
        <f>D$6*CleanedAssets!D66</f>
        <v>17509234.077135254</v>
      </c>
      <c r="AA67">
        <f>E$6*CleanedAssets!E66</f>
        <v>8607764.8848708328</v>
      </c>
      <c r="AB67">
        <f>F$6*CleanedAssets!F66</f>
        <v>12840363.354514144</v>
      </c>
      <c r="AC67">
        <f>G$6*CleanedAssets!G66</f>
        <v>2519702.2815732169</v>
      </c>
      <c r="AD67">
        <f>H$6*CleanedAssets!H66</f>
        <v>3188713.3831664389</v>
      </c>
      <c r="AE67">
        <f>I$6*CleanedAssets!I66</f>
        <v>942710.04506446375</v>
      </c>
      <c r="AF67">
        <f t="shared" si="1"/>
        <v>51236287.132928915</v>
      </c>
      <c r="AH67" s="12">
        <v>45722</v>
      </c>
      <c r="AI67">
        <f>B$2*CleanedAssets!B66</f>
        <v>1160885.0990528248</v>
      </c>
      <c r="AJ67">
        <f>C$2*CleanedAssets!C66</f>
        <v>11446967.389000956</v>
      </c>
      <c r="AK67">
        <f>D$2*CleanedAssets!D66</f>
        <v>2267878.1889248844</v>
      </c>
      <c r="AL67">
        <f>E$2*CleanedAssets!E66</f>
        <v>447345.02359642368</v>
      </c>
      <c r="AM67">
        <f>F$2*CleanedAssets!F66</f>
        <v>11117638.635224724</v>
      </c>
      <c r="AN67">
        <f>G$2*CleanedAssets!G66</f>
        <v>13477588.001125451</v>
      </c>
      <c r="AO67">
        <f>H$2*CleanedAssets!H66</f>
        <v>3084153.5210858174</v>
      </c>
      <c r="AP67">
        <f>I$2*CleanedAssets!I66</f>
        <v>1152414.972008907</v>
      </c>
      <c r="AQ67">
        <f t="shared" si="2"/>
        <v>44154870.830019988</v>
      </c>
      <c r="AS67" s="12">
        <v>45722</v>
      </c>
      <c r="AT67">
        <f>B$3*CleanedAssets!B66</f>
        <v>139652.2198082403</v>
      </c>
      <c r="AU67">
        <f>C$3*CleanedAssets!C66</f>
        <v>2960191.5889473069</v>
      </c>
      <c r="AV67">
        <f>D$3*CleanedAssets!D66</f>
        <v>12174021.309379943</v>
      </c>
      <c r="AW67">
        <f>E$3*CleanedAssets!E66</f>
        <v>6156172.3382780468</v>
      </c>
      <c r="AX67">
        <f>F$3*CleanedAssets!F66</f>
        <v>8497281.8846457917</v>
      </c>
      <c r="AY67">
        <f>G$3*CleanedAssets!G66</f>
        <v>1524310.4114905146</v>
      </c>
      <c r="AZ67">
        <f>H$3*CleanedAssets!H66</f>
        <v>14325515.779421709</v>
      </c>
      <c r="BA67">
        <f>I$3*CleanedAssets!I66</f>
        <v>4670703.056924602</v>
      </c>
      <c r="BB67">
        <f t="shared" si="3"/>
        <v>50447848.588896155</v>
      </c>
      <c r="BE67" s="12">
        <v>45722</v>
      </c>
      <c r="BF67">
        <f>B$5*CleanedAssets!B66</f>
        <v>132537.71676657748</v>
      </c>
      <c r="BG67">
        <f>C$5*CleanedAssets!C66</f>
        <v>2171964.0273033697</v>
      </c>
      <c r="BH67">
        <f>D$5*CleanedAssets!D66</f>
        <v>3209530.2213308224</v>
      </c>
      <c r="BI67">
        <f>E$5*CleanedAssets!E66</f>
        <v>2695754.298760396</v>
      </c>
      <c r="BJ67">
        <f>F$5*CleanedAssets!F66</f>
        <v>10774494.167702876</v>
      </c>
      <c r="BK67">
        <f>G$5*CleanedAssets!G66</f>
        <v>584317.0585445239</v>
      </c>
      <c r="BL67">
        <f>H$5*CleanedAssets!H66</f>
        <v>21776815.159629866</v>
      </c>
      <c r="BM67">
        <f>I$5*CleanedAssets!I66</f>
        <v>6418273.8547021169</v>
      </c>
      <c r="BN67">
        <f t="shared" si="4"/>
        <v>47763686.504740551</v>
      </c>
    </row>
    <row r="68" spans="12:66" x14ac:dyDescent="0.35">
      <c r="L68" s="13">
        <v>45723</v>
      </c>
      <c r="M68">
        <f>B$4*CleanedAssets!B67</f>
        <v>2770168.6537113925</v>
      </c>
      <c r="N68">
        <f>C$4*CleanedAssets!C67</f>
        <v>10263088.296136308</v>
      </c>
      <c r="O68">
        <f>D$4*CleanedAssets!D67</f>
        <v>2004576.6255245414</v>
      </c>
      <c r="P68">
        <f>E$4*CleanedAssets!E67</f>
        <v>3144342.8740958413</v>
      </c>
      <c r="Q68">
        <f>F$4*CleanedAssets!F67</f>
        <v>1233164.4320139219</v>
      </c>
      <c r="R68">
        <f>G$4*CleanedAssets!G67</f>
        <v>12261351.851760779</v>
      </c>
      <c r="S68">
        <f>H$4*CleanedAssets!H67</f>
        <v>5227733.5637768889</v>
      </c>
      <c r="T68">
        <f>I$4*CleanedAssets!I67</f>
        <v>2237970.9540608535</v>
      </c>
      <c r="U68">
        <f t="shared" ref="U68:U131" si="5">SUM(M68:T68)</f>
        <v>39142397.251080528</v>
      </c>
      <c r="W68" s="13">
        <v>45723</v>
      </c>
      <c r="X68">
        <f>B$6*CleanedAssets!B67</f>
        <v>999402.25153117918</v>
      </c>
      <c r="Y68">
        <f>C$6*CleanedAssets!C67</f>
        <v>4983528.0455763377</v>
      </c>
      <c r="Z68">
        <f>D$6*CleanedAssets!D67</f>
        <v>17514766.816821806</v>
      </c>
      <c r="AA68">
        <f>E$6*CleanedAssets!E67</f>
        <v>8618646.726076059</v>
      </c>
      <c r="AB68">
        <f>F$6*CleanedAssets!F67</f>
        <v>12736849.345766198</v>
      </c>
      <c r="AC68">
        <f>G$6*CleanedAssets!G67</f>
        <v>2505674.9143607989</v>
      </c>
      <c r="AD68">
        <f>H$6*CleanedAssets!H67</f>
        <v>3165789.6893482357</v>
      </c>
      <c r="AE68">
        <f>I$6*CleanedAssets!I67</f>
        <v>942798.56612958713</v>
      </c>
      <c r="AF68">
        <f t="shared" ref="AF68:AF131" si="6">SUM(X68:AE68)</f>
        <v>51467456.355610207</v>
      </c>
      <c r="AH68" s="13">
        <v>45723</v>
      </c>
      <c r="AI68">
        <f>B$2*CleanedAssets!B67</f>
        <v>1747119.4285423274</v>
      </c>
      <c r="AJ68">
        <f>C$2*CleanedAssets!C67</f>
        <v>11492601.760930255</v>
      </c>
      <c r="AK68">
        <f>D$2*CleanedAssets!D67</f>
        <v>2268594.8153406866</v>
      </c>
      <c r="AL68">
        <f>E$2*CleanedAssets!E67</f>
        <v>447910.55222967901</v>
      </c>
      <c r="AM68">
        <f>F$2*CleanedAssets!F67</f>
        <v>11028012.562257048</v>
      </c>
      <c r="AN68">
        <f>G$2*CleanedAssets!G67</f>
        <v>13402557.281261425</v>
      </c>
      <c r="AO68">
        <f>H$2*CleanedAssets!H67</f>
        <v>3061981.5092082559</v>
      </c>
      <c r="AP68">
        <f>I$2*CleanedAssets!I67</f>
        <v>1152523.1844983362</v>
      </c>
      <c r="AQ68">
        <f t="shared" ref="AQ68:AQ131" si="7">SUM(AI68:AP68)</f>
        <v>44601301.094268009</v>
      </c>
      <c r="AS68" s="13">
        <v>45723</v>
      </c>
      <c r="AT68">
        <f>B$3*CleanedAssets!B67</f>
        <v>210175.06957847328</v>
      </c>
      <c r="AU68">
        <f>C$3*CleanedAssets!C67</f>
        <v>2971992.6607387583</v>
      </c>
      <c r="AV68">
        <f>D$3*CleanedAssets!D67</f>
        <v>12177868.176155875</v>
      </c>
      <c r="AW68">
        <f>E$3*CleanedAssets!E67</f>
        <v>6163954.9032891896</v>
      </c>
      <c r="AX68">
        <f>F$3*CleanedAssets!F67</f>
        <v>8428780.1073162761</v>
      </c>
      <c r="AY68">
        <f>G$3*CleanedAssets!G67</f>
        <v>1515824.4637481729</v>
      </c>
      <c r="AZ68">
        <f>H$3*CleanedAssets!H67</f>
        <v>14222529.49685115</v>
      </c>
      <c r="BA68">
        <f>I$3*CleanedAssets!I67</f>
        <v>4671141.6388742039</v>
      </c>
      <c r="BB68">
        <f t="shared" ref="BB68:BB131" si="8">SUM(AT68:BA68)</f>
        <v>50362266.516552091</v>
      </c>
      <c r="BE68" s="13">
        <v>45723</v>
      </c>
      <c r="BF68">
        <f>B$5*CleanedAssets!B67</f>
        <v>199467.81999911848</v>
      </c>
      <c r="BG68">
        <f>C$5*CleanedAssets!C67</f>
        <v>2180622.7585525089</v>
      </c>
      <c r="BH68">
        <f>D$5*CleanedAssets!D67</f>
        <v>3210544.4002008126</v>
      </c>
      <c r="BI68">
        <f>E$5*CleanedAssets!E67</f>
        <v>2699162.2415422644</v>
      </c>
      <c r="BJ68">
        <f>F$5*CleanedAssets!F67</f>
        <v>10687634.391796442</v>
      </c>
      <c r="BK68">
        <f>G$5*CleanedAssets!G67</f>
        <v>581064.12266847806</v>
      </c>
      <c r="BL68">
        <f>H$5*CleanedAssets!H67</f>
        <v>21620261.407984983</v>
      </c>
      <c r="BM68">
        <f>I$5*CleanedAssets!I67</f>
        <v>6418876.534646864</v>
      </c>
      <c r="BN68">
        <f t="shared" ref="BN68:BN131" si="9">SUM(BF68:BM68)</f>
        <v>47597633.677391469</v>
      </c>
    </row>
    <row r="69" spans="12:66" x14ac:dyDescent="0.35">
      <c r="L69" s="12">
        <v>45724</v>
      </c>
      <c r="M69">
        <f>B$4*CleanedAssets!B68</f>
        <v>2775326.0392595488</v>
      </c>
      <c r="N69">
        <f>C$4*CleanedAssets!C68</f>
        <v>10253230.260465447</v>
      </c>
      <c r="O69">
        <f>D$4*CleanedAssets!D68</f>
        <v>1994325.2481798504</v>
      </c>
      <c r="P69">
        <f>E$4*CleanedAssets!E68</f>
        <v>3132276.1206194931</v>
      </c>
      <c r="Q69">
        <f>F$4*CleanedAssets!F68</f>
        <v>1239296.810402523</v>
      </c>
      <c r="R69">
        <f>G$4*CleanedAssets!G68</f>
        <v>12296332.4376857</v>
      </c>
      <c r="S69">
        <f>H$4*CleanedAssets!H68</f>
        <v>5294008.0932265967</v>
      </c>
      <c r="T69">
        <f>I$4*CleanedAssets!I68</f>
        <v>2237654.2481665239</v>
      </c>
      <c r="U69">
        <f t="shared" si="5"/>
        <v>39222449.258005686</v>
      </c>
      <c r="W69" s="12">
        <v>45724</v>
      </c>
      <c r="X69">
        <f>B$6*CleanedAssets!B68</f>
        <v>1001262.8973521244</v>
      </c>
      <c r="Y69">
        <f>C$6*CleanedAssets!C68</f>
        <v>4978741.2021016963</v>
      </c>
      <c r="Z69">
        <f>D$6*CleanedAssets!D68</f>
        <v>17425196.539758176</v>
      </c>
      <c r="AA69">
        <f>E$6*CleanedAssets!E68</f>
        <v>8585571.7436369359</v>
      </c>
      <c r="AB69">
        <f>F$6*CleanedAssets!F68</f>
        <v>12800188.165504362</v>
      </c>
      <c r="AC69">
        <f>G$6*CleanedAssets!G68</f>
        <v>2512823.3901325897</v>
      </c>
      <c r="AD69">
        <f>H$6*CleanedAssets!H68</f>
        <v>3205923.9501017062</v>
      </c>
      <c r="AE69">
        <f>I$6*CleanedAssets!I68</f>
        <v>942665.14622861973</v>
      </c>
      <c r="AF69">
        <f t="shared" si="6"/>
        <v>51452373.034816213</v>
      </c>
      <c r="AH69" s="12">
        <v>45724</v>
      </c>
      <c r="AI69">
        <f>B$2*CleanedAssets!B68</f>
        <v>1750372.1433110093</v>
      </c>
      <c r="AJ69">
        <f>C$2*CleanedAssets!C68</f>
        <v>11481562.73692099</v>
      </c>
      <c r="AK69">
        <f>D$2*CleanedAssets!D68</f>
        <v>2256993.2525976403</v>
      </c>
      <c r="AL69">
        <f>E$2*CleanedAssets!E68</f>
        <v>446191.64738067624</v>
      </c>
      <c r="AM69">
        <f>F$2*CleanedAssets!F68</f>
        <v>11082853.542219114</v>
      </c>
      <c r="AN69">
        <f>G$2*CleanedAssets!G68</f>
        <v>13440793.62846514</v>
      </c>
      <c r="AO69">
        <f>H$2*CleanedAssets!H68</f>
        <v>3100799.7430051356</v>
      </c>
      <c r="AP69">
        <f>I$2*CleanedAssets!I68</f>
        <v>1152360.0854709696</v>
      </c>
      <c r="AQ69">
        <f t="shared" si="7"/>
        <v>44711926.779370673</v>
      </c>
      <c r="AS69" s="12">
        <v>45724</v>
      </c>
      <c r="AT69">
        <f>B$3*CleanedAssets!B68</f>
        <v>210566.36483949446</v>
      </c>
      <c r="AU69">
        <f>C$3*CleanedAssets!C68</f>
        <v>2969137.9635152989</v>
      </c>
      <c r="AV69">
        <f>D$3*CleanedAssets!D68</f>
        <v>12115590.725477226</v>
      </c>
      <c r="AW69">
        <f>E$3*CleanedAssets!E68</f>
        <v>6140300.0643496839</v>
      </c>
      <c r="AX69">
        <f>F$3*CleanedAssets!F68</f>
        <v>8470695.4169299044</v>
      </c>
      <c r="AY69">
        <f>G$3*CleanedAssets!G68</f>
        <v>1520148.9810234541</v>
      </c>
      <c r="AZ69">
        <f>H$3*CleanedAssets!H68</f>
        <v>14402835.443680508</v>
      </c>
      <c r="BA69">
        <f>I$3*CleanedAssets!I68</f>
        <v>4670480.6034449488</v>
      </c>
      <c r="BB69">
        <f t="shared" si="8"/>
        <v>50499755.563260518</v>
      </c>
      <c r="BE69" s="12">
        <v>45724</v>
      </c>
      <c r="BF69">
        <f>B$5*CleanedAssets!B68</f>
        <v>199839.18094524983</v>
      </c>
      <c r="BG69">
        <f>C$5*CleanedAssets!C68</f>
        <v>2178528.198287779</v>
      </c>
      <c r="BH69">
        <f>D$5*CleanedAssets!D68</f>
        <v>3194125.7202116</v>
      </c>
      <c r="BI69">
        <f>E$5*CleanedAssets!E68</f>
        <v>2688803.916554973</v>
      </c>
      <c r="BJ69">
        <f>F$5*CleanedAssets!F68</f>
        <v>10740782.712059366</v>
      </c>
      <c r="BK69">
        <f>G$5*CleanedAssets!G68</f>
        <v>582721.84880802885</v>
      </c>
      <c r="BL69">
        <f>H$5*CleanedAssets!H68</f>
        <v>21894352.012242686</v>
      </c>
      <c r="BM69">
        <f>I$5*CleanedAssets!I68</f>
        <v>6417968.1689552497</v>
      </c>
      <c r="BN69">
        <f t="shared" si="9"/>
        <v>47897121.758064933</v>
      </c>
    </row>
    <row r="70" spans="12:66" x14ac:dyDescent="0.35">
      <c r="L70" s="13">
        <v>45725</v>
      </c>
      <c r="M70">
        <f>B$4*CleanedAssets!B69</f>
        <v>2757163.5228907792</v>
      </c>
      <c r="N70">
        <f>C$4*CleanedAssets!C69</f>
        <v>10203299.072126545</v>
      </c>
      <c r="O70">
        <f>D$4*CleanedAssets!D69</f>
        <v>1999849.422653469</v>
      </c>
      <c r="P70">
        <f>E$4*CleanedAssets!E69</f>
        <v>3128022.4645824726</v>
      </c>
      <c r="Q70">
        <f>F$4*CleanedAssets!F69</f>
        <v>1253324.2388430319</v>
      </c>
      <c r="R70">
        <f>G$4*CleanedAssets!G69</f>
        <v>12284158.638680611</v>
      </c>
      <c r="S70">
        <f>H$4*CleanedAssets!H69</f>
        <v>5270934.0254648151</v>
      </c>
      <c r="T70">
        <f>I$4*CleanedAssets!I69</f>
        <v>2237420.5342811281</v>
      </c>
      <c r="U70">
        <f t="shared" si="5"/>
        <v>39134171.919522852</v>
      </c>
      <c r="W70" s="13">
        <v>45725</v>
      </c>
      <c r="X70">
        <f>B$6*CleanedAssets!B69</f>
        <v>994710.35055028962</v>
      </c>
      <c r="Y70">
        <f>C$6*CleanedAssets!C69</f>
        <v>4954495.7244973043</v>
      </c>
      <c r="Z70">
        <f>D$6*CleanedAssets!D69</f>
        <v>17473463.40395727</v>
      </c>
      <c r="AA70">
        <f>E$6*CleanedAssets!E69</f>
        <v>8573912.4685052894</v>
      </c>
      <c r="AB70">
        <f>F$6*CleanedAssets!F69</f>
        <v>12945071.717216518</v>
      </c>
      <c r="AC70">
        <f>G$6*CleanedAssets!G69</f>
        <v>2510335.6071256008</v>
      </c>
      <c r="AD70">
        <f>H$6*CleanedAssets!H69</f>
        <v>3191950.8497283971</v>
      </c>
      <c r="AE70">
        <f>I$6*CleanedAssets!I69</f>
        <v>942566.68868803547</v>
      </c>
      <c r="AF70">
        <f t="shared" si="6"/>
        <v>51586506.810268708</v>
      </c>
      <c r="AH70" s="13">
        <v>45725</v>
      </c>
      <c r="AI70">
        <f>B$2*CleanedAssets!B69</f>
        <v>1738917.2143208263</v>
      </c>
      <c r="AJ70">
        <f>C$2*CleanedAssets!C69</f>
        <v>11425649.814175794</v>
      </c>
      <c r="AK70">
        <f>D$2*CleanedAssets!D69</f>
        <v>2263245.0034213881</v>
      </c>
      <c r="AL70">
        <f>E$2*CleanedAssets!E69</f>
        <v>445585.71555300156</v>
      </c>
      <c r="AM70">
        <f>F$2*CleanedAssets!F69</f>
        <v>11208298.821893178</v>
      </c>
      <c r="AN70">
        <f>G$2*CleanedAssets!G69</f>
        <v>13427486.772869701</v>
      </c>
      <c r="AO70">
        <f>H$2*CleanedAssets!H69</f>
        <v>3087284.8291391442</v>
      </c>
      <c r="AP70">
        <f>I$2*CleanedAssets!I69</f>
        <v>1152239.7261468375</v>
      </c>
      <c r="AQ70">
        <f t="shared" si="7"/>
        <v>44748707.897519872</v>
      </c>
      <c r="AS70" s="13">
        <v>45725</v>
      </c>
      <c r="AT70">
        <f>B$3*CleanedAssets!B69</f>
        <v>209188.35915871689</v>
      </c>
      <c r="AU70">
        <f>C$3*CleanedAssets!C69</f>
        <v>2954678.8532549841</v>
      </c>
      <c r="AV70">
        <f>D$3*CleanedAssets!D69</f>
        <v>12149150.265015511</v>
      </c>
      <c r="AW70">
        <f>E$3*CleanedAssets!E69</f>
        <v>6131961.4877261547</v>
      </c>
      <c r="AX70">
        <f>F$3*CleanedAssets!F69</f>
        <v>8566574.0416507553</v>
      </c>
      <c r="AY70">
        <f>G$3*CleanedAssets!G69</f>
        <v>1518643.9803863491</v>
      </c>
      <c r="AZ70">
        <f>H$3*CleanedAssets!H69</f>
        <v>14340060.322234344</v>
      </c>
      <c r="BA70">
        <f>I$3*CleanedAssets!I69</f>
        <v>4669992.7907413589</v>
      </c>
      <c r="BB70">
        <f t="shared" si="8"/>
        <v>50540250.100168176</v>
      </c>
      <c r="BE70" s="13">
        <v>45725</v>
      </c>
      <c r="BF70">
        <f>B$5*CleanedAssets!B69</f>
        <v>198531.37698142874</v>
      </c>
      <c r="BG70">
        <f>C$5*CleanedAssets!C69</f>
        <v>2167919.2000494641</v>
      </c>
      <c r="BH70">
        <f>D$5*CleanedAssets!D69</f>
        <v>3202973.2779433322</v>
      </c>
      <c r="BI70">
        <f>E$5*CleanedAssets!E69</f>
        <v>2685152.4993198426</v>
      </c>
      <c r="BJ70">
        <f>F$5*CleanedAssets!F69</f>
        <v>10862356.13952549</v>
      </c>
      <c r="BK70">
        <f>G$5*CleanedAssets!G69</f>
        <v>582144.93380518444</v>
      </c>
      <c r="BL70">
        <f>H$5*CleanedAssets!H69</f>
        <v>21798924.926935211</v>
      </c>
      <c r="BM70">
        <f>I$5*CleanedAssets!I69</f>
        <v>6417297.8382826978</v>
      </c>
      <c r="BN70">
        <f t="shared" si="9"/>
        <v>47915300.192842647</v>
      </c>
    </row>
    <row r="71" spans="12:66" x14ac:dyDescent="0.35">
      <c r="L71" s="12">
        <v>45726</v>
      </c>
      <c r="M71">
        <f>B$4*CleanedAssets!B70</f>
        <v>2756040.0339585966</v>
      </c>
      <c r="N71">
        <f>C$4*CleanedAssets!C70</f>
        <v>10121648.981637705</v>
      </c>
      <c r="O71">
        <f>D$4*CleanedAssets!D70</f>
        <v>2025225.7461276939</v>
      </c>
      <c r="P71">
        <f>E$4*CleanedAssets!E70</f>
        <v>3127751.7107453775</v>
      </c>
      <c r="Q71">
        <f>F$4*CleanedAssets!F70</f>
        <v>1266205.2637427191</v>
      </c>
      <c r="R71">
        <f>G$4*CleanedAssets!G70</f>
        <v>12313669.038160484</v>
      </c>
      <c r="S71">
        <f>H$4*CleanedAssets!H70</f>
        <v>5280461.0386991818</v>
      </c>
      <c r="T71">
        <f>I$4*CleanedAssets!I70</f>
        <v>2237969.4460111791</v>
      </c>
      <c r="U71">
        <f t="shared" si="5"/>
        <v>39128971.259082936</v>
      </c>
      <c r="W71" s="12">
        <v>45726</v>
      </c>
      <c r="X71">
        <f>B$6*CleanedAssets!B70</f>
        <v>994305.02599833871</v>
      </c>
      <c r="Y71">
        <f>C$6*CleanedAssets!C70</f>
        <v>4914848.2515209522</v>
      </c>
      <c r="Z71">
        <f>D$6*CleanedAssets!D70</f>
        <v>17695186.226951372</v>
      </c>
      <c r="AA71">
        <f>E$6*CleanedAssets!E70</f>
        <v>8573170.331987394</v>
      </c>
      <c r="AB71">
        <f>F$6*CleanedAssets!F70</f>
        <v>13078114.537222637</v>
      </c>
      <c r="AC71">
        <f>G$6*CleanedAssets!G70</f>
        <v>2516366.2201104867</v>
      </c>
      <c r="AD71">
        <f>H$6*CleanedAssets!H70</f>
        <v>3197720.179764003</v>
      </c>
      <c r="AE71">
        <f>I$6*CleanedAssets!I70</f>
        <v>942797.93082774454</v>
      </c>
      <c r="AF71">
        <f t="shared" si="6"/>
        <v>51912508.704382926</v>
      </c>
      <c r="AH71" s="12">
        <v>45726</v>
      </c>
      <c r="AI71">
        <f>B$2*CleanedAssets!B70</f>
        <v>1738208.6403722549</v>
      </c>
      <c r="AJ71">
        <f>C$2*CleanedAssets!C70</f>
        <v>11334218.078751143</v>
      </c>
      <c r="AK71">
        <f>D$2*CleanedAssets!D70</f>
        <v>2291963.5842593596</v>
      </c>
      <c r="AL71">
        <f>E$2*CleanedAssets!E70</f>
        <v>445547.14676278125</v>
      </c>
      <c r="AM71">
        <f>F$2*CleanedAssets!F70</f>
        <v>11323491.979205137</v>
      </c>
      <c r="AN71">
        <f>G$2*CleanedAssets!G70</f>
        <v>13459743.804900398</v>
      </c>
      <c r="AO71">
        <f>H$2*CleanedAssets!H70</f>
        <v>3092864.9793143072</v>
      </c>
      <c r="AP71">
        <f>I$2*CleanedAssets!I70</f>
        <v>1152522.4078742205</v>
      </c>
      <c r="AQ71">
        <f t="shared" si="7"/>
        <v>44838560.621439599</v>
      </c>
      <c r="AS71" s="12">
        <v>45726</v>
      </c>
      <c r="AT71">
        <f>B$3*CleanedAssets!B70</f>
        <v>209103.11909068862</v>
      </c>
      <c r="AU71">
        <f>C$3*CleanedAssets!C70</f>
        <v>2931034.5599701996</v>
      </c>
      <c r="AV71">
        <f>D$3*CleanedAssets!D70</f>
        <v>12303312.25519822</v>
      </c>
      <c r="AW71">
        <f>E$3*CleanedAssets!E70</f>
        <v>6131430.7204057407</v>
      </c>
      <c r="AX71">
        <f>F$3*CleanedAssets!F70</f>
        <v>8654616.9040766656</v>
      </c>
      <c r="AY71">
        <f>G$3*CleanedAssets!G70</f>
        <v>1522292.2392412771</v>
      </c>
      <c r="AZ71">
        <f>H$3*CleanedAssets!H70</f>
        <v>14365979.43710308</v>
      </c>
      <c r="BA71">
        <f>I$3*CleanedAssets!I70</f>
        <v>4671138.4912401317</v>
      </c>
      <c r="BB71">
        <f t="shared" si="8"/>
        <v>50788907.726325996</v>
      </c>
      <c r="BE71" s="12">
        <v>45726</v>
      </c>
      <c r="BF71">
        <f>B$5*CleanedAssets!B70</f>
        <v>198450.47942026565</v>
      </c>
      <c r="BG71">
        <f>C$5*CleanedAssets!C70</f>
        <v>2150570.8112974288</v>
      </c>
      <c r="BH71">
        <f>D$5*CleanedAssets!D70</f>
        <v>3243616.1808837666</v>
      </c>
      <c r="BI71">
        <f>E$5*CleanedAssets!E70</f>
        <v>2684920.0792043833</v>
      </c>
      <c r="BJ71">
        <f>F$5*CleanedAssets!F70</f>
        <v>10973993.875050062</v>
      </c>
      <c r="BK71">
        <f>G$5*CleanedAssets!G70</f>
        <v>583543.42840762972</v>
      </c>
      <c r="BL71">
        <f>H$5*CleanedAssets!H70</f>
        <v>21838325.656534664</v>
      </c>
      <c r="BM71">
        <f>I$5*CleanedAssets!I70</f>
        <v>6418872.2093071397</v>
      </c>
      <c r="BN71">
        <f t="shared" si="9"/>
        <v>48092292.720105343</v>
      </c>
    </row>
    <row r="72" spans="12:66" x14ac:dyDescent="0.35">
      <c r="L72" s="13">
        <v>45727</v>
      </c>
      <c r="M72">
        <f>B$4*CleanedAssets!B71</f>
        <v>2755694.5384287722</v>
      </c>
      <c r="N72">
        <f>C$4*CleanedAssets!C71</f>
        <v>10034601.497152384</v>
      </c>
      <c r="O72">
        <f>D$4*CleanedAssets!D71</f>
        <v>2037311.7785080813</v>
      </c>
      <c r="P72">
        <f>E$4*CleanedAssets!E71</f>
        <v>3104865.7434114516</v>
      </c>
      <c r="Q72">
        <f>F$4*CleanedAssets!F71</f>
        <v>1245616.2658289461</v>
      </c>
      <c r="R72">
        <f>G$4*CleanedAssets!G71</f>
        <v>12653107.604913546</v>
      </c>
      <c r="S72">
        <f>H$4*CleanedAssets!H71</f>
        <v>5393316.9931861376</v>
      </c>
      <c r="T72">
        <f>I$4*CleanedAssets!I71</f>
        <v>2238138.1243930757</v>
      </c>
      <c r="U72">
        <f t="shared" si="5"/>
        <v>39462652.545822397</v>
      </c>
      <c r="W72" s="13">
        <v>45727</v>
      </c>
      <c r="X72">
        <f>B$6*CleanedAssets!B71</f>
        <v>994180.38051513408</v>
      </c>
      <c r="Y72">
        <f>C$6*CleanedAssets!C71</f>
        <v>4872579.9237318616</v>
      </c>
      <c r="Z72">
        <f>D$6*CleanedAssets!D71</f>
        <v>17800786.599712204</v>
      </c>
      <c r="AA72">
        <f>E$6*CleanedAssets!E71</f>
        <v>8510439.8743580412</v>
      </c>
      <c r="AB72">
        <f>F$6*CleanedAssets!F71</f>
        <v>12865459.227192532</v>
      </c>
      <c r="AC72">
        <f>G$6*CleanedAssets!G71</f>
        <v>2585732.3643955961</v>
      </c>
      <c r="AD72">
        <f>H$6*CleanedAssets!H71</f>
        <v>3266063.0309704891</v>
      </c>
      <c r="AE72">
        <f>I$6*CleanedAssets!I71</f>
        <v>942868.99061352981</v>
      </c>
      <c r="AF72">
        <f t="shared" si="6"/>
        <v>51838110.391489394</v>
      </c>
      <c r="AH72" s="13">
        <v>45727</v>
      </c>
      <c r="AI72">
        <f>B$2*CleanedAssets!B71</f>
        <v>1737990.7395770012</v>
      </c>
      <c r="AJ72">
        <f>C$2*CleanedAssets!C71</f>
        <v>11236742.343902681</v>
      </c>
      <c r="AK72">
        <f>D$2*CleanedAssets!D71</f>
        <v>2305641.4402450402</v>
      </c>
      <c r="AL72">
        <f>E$2*CleanedAssets!E71</f>
        <v>442287.04865093116</v>
      </c>
      <c r="AM72">
        <f>F$2*CleanedAssets!F71</f>
        <v>11139367.525285754</v>
      </c>
      <c r="AN72">
        <f>G$2*CleanedAssets!G71</f>
        <v>13830775.065513304</v>
      </c>
      <c r="AO72">
        <f>H$2*CleanedAssets!H71</f>
        <v>3158966.8266306124</v>
      </c>
      <c r="AP72">
        <f>I$2*CleanedAssets!I71</f>
        <v>1152609.2748398113</v>
      </c>
      <c r="AQ72">
        <f t="shared" si="7"/>
        <v>45004380.264645137</v>
      </c>
      <c r="AS72" s="13">
        <v>45727</v>
      </c>
      <c r="AT72">
        <f>B$3*CleanedAssets!B71</f>
        <v>209076.90604877778</v>
      </c>
      <c r="AU72">
        <f>C$3*CleanedAssets!C71</f>
        <v>2905827.2853603205</v>
      </c>
      <c r="AV72">
        <f>D$3*CleanedAssets!D71</f>
        <v>12376735.294870049</v>
      </c>
      <c r="AW72">
        <f>E$3*CleanedAssets!E71</f>
        <v>6086566.6339453757</v>
      </c>
      <c r="AX72">
        <f>F$3*CleanedAssets!F71</f>
        <v>8513889.4134517778</v>
      </c>
      <c r="AY72">
        <f>G$3*CleanedAssets!G71</f>
        <v>1564255.7429107374</v>
      </c>
      <c r="AZ72">
        <f>H$3*CleanedAssets!H71</f>
        <v>14673014.430758413</v>
      </c>
      <c r="BA72">
        <f>I$3*CleanedAssets!I71</f>
        <v>4671490.5604266534</v>
      </c>
      <c r="BB72">
        <f t="shared" si="8"/>
        <v>51000856.267772101</v>
      </c>
      <c r="BE72" s="13">
        <v>45727</v>
      </c>
      <c r="BF72">
        <f>B$5*CleanedAssets!B71</f>
        <v>198425.60178689082</v>
      </c>
      <c r="BG72">
        <f>C$5*CleanedAssets!C71</f>
        <v>2132075.6254170835</v>
      </c>
      <c r="BH72">
        <f>D$5*CleanedAssets!D71</f>
        <v>3262973.2576277619</v>
      </c>
      <c r="BI72">
        <f>E$5*CleanedAssets!E71</f>
        <v>2665274.3403767864</v>
      </c>
      <c r="BJ72">
        <f>F$5*CleanedAssets!F71</f>
        <v>10795552.398404084</v>
      </c>
      <c r="BK72">
        <f>G$5*CleanedAssets!G71</f>
        <v>599629.38494609157</v>
      </c>
      <c r="BL72">
        <f>H$5*CleanedAssets!H71</f>
        <v>22305062.380525779</v>
      </c>
      <c r="BM72">
        <f>I$5*CleanedAssets!I71</f>
        <v>6419356.0072337808</v>
      </c>
      <c r="BN72">
        <f t="shared" si="9"/>
        <v>48378348.996318266</v>
      </c>
    </row>
    <row r="73" spans="12:66" x14ac:dyDescent="0.35">
      <c r="L73" s="12">
        <v>45728</v>
      </c>
      <c r="M73">
        <f>B$4*CleanedAssets!B72</f>
        <v>2757080.7074154168</v>
      </c>
      <c r="N73">
        <f>C$4*CleanedAssets!C72</f>
        <v>6626543.0095879156</v>
      </c>
      <c r="O73">
        <f>D$4*CleanedAssets!D72</f>
        <v>2048092.0033687609</v>
      </c>
      <c r="P73">
        <f>E$4*CleanedAssets!E72</f>
        <v>3151587.2427243539</v>
      </c>
      <c r="Q73">
        <f>F$4*CleanedAssets!F72</f>
        <v>1256344.5621479885</v>
      </c>
      <c r="R73">
        <f>G$4*CleanedAssets!G72</f>
        <v>12646772.135626238</v>
      </c>
      <c r="S73">
        <f>H$4*CleanedAssets!H72</f>
        <v>5380718.2178208269</v>
      </c>
      <c r="T73">
        <f>I$4*CleanedAssets!I72</f>
        <v>2238564.5544474982</v>
      </c>
      <c r="U73">
        <f t="shared" si="5"/>
        <v>36105702.433138996</v>
      </c>
      <c r="W73" s="12">
        <v>45728</v>
      </c>
      <c r="X73">
        <f>B$6*CleanedAssets!B72</f>
        <v>994680.47295694239</v>
      </c>
      <c r="Y73">
        <f>C$6*CleanedAssets!C72</f>
        <v>3217702.311489556</v>
      </c>
      <c r="Z73">
        <f>D$6*CleanedAssets!D72</f>
        <v>17894977.623524178</v>
      </c>
      <c r="AA73">
        <f>E$6*CleanedAssets!E72</f>
        <v>8638503.547187075</v>
      </c>
      <c r="AB73">
        <f>F$6*CleanedAssets!F72</f>
        <v>12976267.397137251</v>
      </c>
      <c r="AC73">
        <f>G$6*CleanedAssets!G72</f>
        <v>2584437.6762848692</v>
      </c>
      <c r="AD73">
        <f>H$6*CleanedAssets!H72</f>
        <v>3258433.5156818219</v>
      </c>
      <c r="AE73">
        <f>I$6*CleanedAssets!I72</f>
        <v>943048.6344302356</v>
      </c>
      <c r="AF73">
        <f t="shared" si="6"/>
        <v>50508051.178691931</v>
      </c>
      <c r="AH73" s="12">
        <v>45728</v>
      </c>
      <c r="AI73">
        <f>B$2*CleanedAssets!B72</f>
        <v>1738864.9833760441</v>
      </c>
      <c r="AJ73">
        <f>C$2*CleanedAssets!C72</f>
        <v>7420399.9481852157</v>
      </c>
      <c r="AK73">
        <f>D$2*CleanedAssets!D72</f>
        <v>2317841.503797485</v>
      </c>
      <c r="AL73">
        <f>E$2*CleanedAssets!E72</f>
        <v>448942.5100290922</v>
      </c>
      <c r="AM73">
        <f>F$2*CleanedAssets!F72</f>
        <v>11235309.139807343</v>
      </c>
      <c r="AN73">
        <f>G$2*CleanedAssets!G72</f>
        <v>13823849.932701407</v>
      </c>
      <c r="AO73">
        <f>H$2*CleanedAssets!H72</f>
        <v>3151587.4878145428</v>
      </c>
      <c r="AP73">
        <f>I$2*CleanedAssets!I72</f>
        <v>1152828.8802477354</v>
      </c>
      <c r="AQ73">
        <f t="shared" si="7"/>
        <v>41289624.385958865</v>
      </c>
      <c r="AS73" s="12">
        <v>45728</v>
      </c>
      <c r="AT73">
        <f>B$3*CleanedAssets!B72</f>
        <v>209182.07587763466</v>
      </c>
      <c r="AU73">
        <f>C$3*CleanedAssets!C72</f>
        <v>1918919.2007613459</v>
      </c>
      <c r="AV73">
        <f>D$3*CleanedAssets!D72</f>
        <v>12442225.511403089</v>
      </c>
      <c r="AW73">
        <f>E$3*CleanedAssets!E72</f>
        <v>6178156.2685082406</v>
      </c>
      <c r="AX73">
        <f>F$3*CleanedAssets!F72</f>
        <v>8587218.1993393674</v>
      </c>
      <c r="AY73">
        <f>G$3*CleanedAssets!G72</f>
        <v>1563472.512851676</v>
      </c>
      <c r="AZ73">
        <f>H$3*CleanedAssets!H72</f>
        <v>14638738.304771634</v>
      </c>
      <c r="BA73">
        <f>I$3*CleanedAssets!I72</f>
        <v>4672380.6145087527</v>
      </c>
      <c r="BB73">
        <f t="shared" si="8"/>
        <v>50210292.688021742</v>
      </c>
      <c r="BE73" s="12">
        <v>45728</v>
      </c>
      <c r="BF73">
        <f>B$5*CleanedAssets!B72</f>
        <v>198525.4137985335</v>
      </c>
      <c r="BG73">
        <f>C$5*CleanedAssets!C72</f>
        <v>1407957.3399630946</v>
      </c>
      <c r="BH73">
        <f>D$5*CleanedAssets!D72</f>
        <v>3280238.9436178417</v>
      </c>
      <c r="BI73">
        <f>E$5*CleanedAssets!E72</f>
        <v>2705380.9419349553</v>
      </c>
      <c r="BJ73">
        <f>F$5*CleanedAssets!F72</f>
        <v>10888532.787497472</v>
      </c>
      <c r="BK73">
        <f>G$5*CleanedAssets!G72</f>
        <v>599329.14774976694</v>
      </c>
      <c r="BL73">
        <f>H$5*CleanedAssets!H72</f>
        <v>22252957.809109617</v>
      </c>
      <c r="BM73">
        <f>I$5*CleanedAssets!I72</f>
        <v>6420579.0802433006</v>
      </c>
      <c r="BN73">
        <f t="shared" si="9"/>
        <v>47753501.463914588</v>
      </c>
    </row>
    <row r="74" spans="12:66" x14ac:dyDescent="0.35">
      <c r="L74" s="13">
        <v>45729</v>
      </c>
      <c r="M74">
        <f>B$4*CleanedAssets!B73</f>
        <v>2747669.6587991277</v>
      </c>
      <c r="N74">
        <f>C$4*CleanedAssets!C73</f>
        <v>9845027.5316113606</v>
      </c>
      <c r="O74">
        <f>D$4*CleanedAssets!D73</f>
        <v>2044197.4380362364</v>
      </c>
      <c r="P74">
        <f>E$4*CleanedAssets!E73</f>
        <v>3146329.7249756386</v>
      </c>
      <c r="Q74">
        <f>F$4*CleanedAssets!F73</f>
        <v>1256897.9053462003</v>
      </c>
      <c r="R74">
        <f>G$4*CleanedAssets!G73</f>
        <v>12692347.863697192</v>
      </c>
      <c r="S74">
        <f>H$4*CleanedAssets!H73</f>
        <v>5414125.2271170504</v>
      </c>
      <c r="T74">
        <f>I$4*CleanedAssets!I73</f>
        <v>2238485.2725660317</v>
      </c>
      <c r="U74">
        <f t="shared" si="5"/>
        <v>39385080.622148842</v>
      </c>
      <c r="W74" s="13">
        <v>45729</v>
      </c>
      <c r="X74">
        <f>B$6*CleanedAssets!B73</f>
        <v>991285.22004922223</v>
      </c>
      <c r="Y74">
        <f>C$6*CleanedAssets!C73</f>
        <v>4780527.0107368063</v>
      </c>
      <c r="Z74">
        <f>D$6*CleanedAssets!D73</f>
        <v>17860949.289169934</v>
      </c>
      <c r="AA74">
        <f>E$6*CleanedAssets!E73</f>
        <v>8624092.6861752048</v>
      </c>
      <c r="AB74">
        <f>F$6*CleanedAssets!F73</f>
        <v>12981982.651947688</v>
      </c>
      <c r="AC74">
        <f>G$6*CleanedAssets!G73</f>
        <v>2593751.3278227882</v>
      </c>
      <c r="AD74">
        <f>H$6*CleanedAssets!H73</f>
        <v>3278663.9968820796</v>
      </c>
      <c r="AE74">
        <f>I$6*CleanedAssets!I73</f>
        <v>943015.235049412</v>
      </c>
      <c r="AF74">
        <f t="shared" si="6"/>
        <v>52054267.417833135</v>
      </c>
      <c r="AH74" s="13">
        <v>45729</v>
      </c>
      <c r="AI74">
        <f>B$2*CleanedAssets!B73</f>
        <v>1732929.5231438857</v>
      </c>
      <c r="AJ74">
        <f>C$2*CleanedAssets!C73</f>
        <v>11024457.500652963</v>
      </c>
      <c r="AK74">
        <f>D$2*CleanedAssets!D73</f>
        <v>2313433.9941972676</v>
      </c>
      <c r="AL74">
        <f>E$2*CleanedAssets!E73</f>
        <v>448193.57844863861</v>
      </c>
      <c r="AM74">
        <f>F$2*CleanedAssets!F73</f>
        <v>11240257.608626829</v>
      </c>
      <c r="AN74">
        <f>G$2*CleanedAssets!G73</f>
        <v>13873667.547715729</v>
      </c>
      <c r="AO74">
        <f>H$2*CleanedAssets!H73</f>
        <v>3171154.599163095</v>
      </c>
      <c r="AP74">
        <f>I$2*CleanedAssets!I73</f>
        <v>1152788.0512073338</v>
      </c>
      <c r="AQ74">
        <f t="shared" si="7"/>
        <v>44956882.403155744</v>
      </c>
      <c r="AS74" s="13">
        <v>45729</v>
      </c>
      <c r="AT74">
        <f>B$3*CleanedAssets!B73</f>
        <v>208468.05155457224</v>
      </c>
      <c r="AU74">
        <f>C$3*CleanedAssets!C73</f>
        <v>2850930.3169237175</v>
      </c>
      <c r="AV74">
        <f>D$3*CleanedAssets!D73</f>
        <v>12418565.900381485</v>
      </c>
      <c r="AW74">
        <f>E$3*CleanedAssets!E73</f>
        <v>6167849.7899834886</v>
      </c>
      <c r="AX74">
        <f>F$3*CleanedAssets!F73</f>
        <v>8591000.3455159236</v>
      </c>
      <c r="AY74">
        <f>G$3*CleanedAssets!G73</f>
        <v>1569106.8673990634</v>
      </c>
      <c r="AZ74">
        <f>H$3*CleanedAssets!H73</f>
        <v>14729625.143077496</v>
      </c>
      <c r="BA74">
        <f>I$3*CleanedAssets!I73</f>
        <v>4672215.1356418105</v>
      </c>
      <c r="BB74">
        <f t="shared" si="8"/>
        <v>51207761.550477557</v>
      </c>
      <c r="BE74" s="13">
        <v>45729</v>
      </c>
      <c r="BF74">
        <f>B$5*CleanedAssets!B73</f>
        <v>197847.76503917659</v>
      </c>
      <c r="BG74">
        <f>C$5*CleanedAssets!C73</f>
        <v>2091796.3944722</v>
      </c>
      <c r="BH74">
        <f>D$5*CleanedAssets!D73</f>
        <v>3274001.3796552862</v>
      </c>
      <c r="BI74">
        <f>E$5*CleanedAssets!E73</f>
        <v>2700867.7911877893</v>
      </c>
      <c r="BJ74">
        <f>F$5*CleanedAssets!F73</f>
        <v>10893328.522471774</v>
      </c>
      <c r="BK74">
        <f>G$5*CleanedAssets!G73</f>
        <v>601488.97651634156</v>
      </c>
      <c r="BL74">
        <f>H$5*CleanedAssets!H73</f>
        <v>22391118.689925719</v>
      </c>
      <c r="BM74">
        <f>I$5*CleanedAssets!I73</f>
        <v>6420351.6864928836</v>
      </c>
      <c r="BN74">
        <f t="shared" si="9"/>
        <v>48570801.205761172</v>
      </c>
    </row>
    <row r="75" spans="12:66" x14ac:dyDescent="0.35">
      <c r="L75" s="12">
        <v>45730</v>
      </c>
      <c r="M75">
        <f>B$4*CleanedAssets!B74</f>
        <v>2766539.4467428047</v>
      </c>
      <c r="N75">
        <f>C$4*CleanedAssets!C74</f>
        <v>9883561.0040515475</v>
      </c>
      <c r="O75">
        <f>D$4*CleanedAssets!D74</f>
        <v>2006601.4255985294</v>
      </c>
      <c r="P75">
        <f>E$4*CleanedAssets!E74</f>
        <v>3171595.0037888461</v>
      </c>
      <c r="Q75">
        <f>F$4*CleanedAssets!F74</f>
        <v>1278358.9073005337</v>
      </c>
      <c r="R75">
        <f>G$4*CleanedAssets!G74</f>
        <v>12620611.215976674</v>
      </c>
      <c r="S75">
        <f>H$4*CleanedAssets!H74</f>
        <v>5476227.9808145771</v>
      </c>
      <c r="T75">
        <f>I$4*CleanedAssets!I74</f>
        <v>2238688.5360241076</v>
      </c>
      <c r="U75">
        <f t="shared" si="5"/>
        <v>39442183.520297624</v>
      </c>
      <c r="W75" s="12">
        <v>45730</v>
      </c>
      <c r="X75">
        <f>B$6*CleanedAssets!B74</f>
        <v>998092.93138894893</v>
      </c>
      <c r="Y75">
        <f>C$6*CleanedAssets!C74</f>
        <v>4799238.0102973776</v>
      </c>
      <c r="Z75">
        <f>D$6*CleanedAssets!D74</f>
        <v>17532458.283785462</v>
      </c>
      <c r="AA75">
        <f>E$6*CleanedAssets!E74</f>
        <v>8693344.8387698773</v>
      </c>
      <c r="AB75">
        <f>F$6*CleanedAssets!F74</f>
        <v>13203644.53385514</v>
      </c>
      <c r="AC75">
        <f>G$6*CleanedAssets!G74</f>
        <v>2579091.5479871887</v>
      </c>
      <c r="AD75">
        <f>H$6*CleanedAssets!H74</f>
        <v>3316271.9305950832</v>
      </c>
      <c r="AE75">
        <f>I$6*CleanedAssets!I74</f>
        <v>943100.8646222502</v>
      </c>
      <c r="AF75">
        <f t="shared" si="6"/>
        <v>52065242.941301323</v>
      </c>
      <c r="AH75" s="12">
        <v>45730</v>
      </c>
      <c r="AI75">
        <f>B$2*CleanedAssets!B74</f>
        <v>1744830.5216930904</v>
      </c>
      <c r="AJ75">
        <f>C$2*CleanedAssets!C74</f>
        <v>11067607.266146803</v>
      </c>
      <c r="AK75">
        <f>D$2*CleanedAssets!D74</f>
        <v>2270886.2971885051</v>
      </c>
      <c r="AL75">
        <f>E$2*CleanedAssets!E74</f>
        <v>451792.60865577369</v>
      </c>
      <c r="AM75">
        <f>F$2*CleanedAssets!F74</f>
        <v>11432180.269552507</v>
      </c>
      <c r="AN75">
        <f>G$2*CleanedAssets!G74</f>
        <v>13795254.127901679</v>
      </c>
      <c r="AO75">
        <f>H$2*CleanedAssets!H74</f>
        <v>3207529.3457282889</v>
      </c>
      <c r="AP75">
        <f>I$2*CleanedAssets!I74</f>
        <v>1152892.7289948487</v>
      </c>
      <c r="AQ75">
        <f t="shared" si="7"/>
        <v>45122973.165861487</v>
      </c>
      <c r="AS75" s="12">
        <v>45730</v>
      </c>
      <c r="AT75">
        <f>B$3*CleanedAssets!B74</f>
        <v>209899.71853581537</v>
      </c>
      <c r="AU75">
        <f>C$3*CleanedAssets!C74</f>
        <v>2862088.8682272397</v>
      </c>
      <c r="AV75">
        <f>D$3*CleanedAssets!D74</f>
        <v>12190168.902438985</v>
      </c>
      <c r="AW75">
        <f>E$3*CleanedAssets!E74</f>
        <v>6217378.1160787856</v>
      </c>
      <c r="AX75">
        <f>F$3*CleanedAssets!F74</f>
        <v>8737688.055329565</v>
      </c>
      <c r="AY75">
        <f>G$3*CleanedAssets!G74</f>
        <v>1560238.3374949626</v>
      </c>
      <c r="AZ75">
        <f>H$3*CleanedAssets!H74</f>
        <v>14898581.390660364</v>
      </c>
      <c r="BA75">
        <f>I$3*CleanedAssets!I74</f>
        <v>4672639.3915513689</v>
      </c>
      <c r="BB75">
        <f t="shared" si="8"/>
        <v>51348682.78031709</v>
      </c>
      <c r="BE75" s="12">
        <v>45730</v>
      </c>
      <c r="BF75">
        <f>B$5*CleanedAssets!B74</f>
        <v>199206.49655898064</v>
      </c>
      <c r="BG75">
        <f>C$5*CleanedAssets!C74</f>
        <v>2099983.6929290164</v>
      </c>
      <c r="BH75">
        <f>D$5*CleanedAssets!D74</f>
        <v>3213787.3346221237</v>
      </c>
      <c r="BI75">
        <f>E$5*CleanedAssets!E74</f>
        <v>2722555.9751185123</v>
      </c>
      <c r="BJ75">
        <f>F$5*CleanedAssets!F74</f>
        <v>11079327.515481131</v>
      </c>
      <c r="BK75">
        <f>G$5*CleanedAssets!G74</f>
        <v>598089.38462999382</v>
      </c>
      <c r="BL75">
        <f>H$5*CleanedAssets!H74</f>
        <v>22647956.142086577</v>
      </c>
      <c r="BM75">
        <f>I$5*CleanedAssets!I74</f>
        <v>6420934.6802261258</v>
      </c>
      <c r="BN75">
        <f t="shared" si="9"/>
        <v>48981841.221652456</v>
      </c>
    </row>
    <row r="76" spans="12:66" x14ac:dyDescent="0.35">
      <c r="L76" s="13">
        <v>45731</v>
      </c>
      <c r="M76">
        <f>B$4*CleanedAssets!B75</f>
        <v>2763522.9316507508</v>
      </c>
      <c r="N76">
        <f>C$4*CleanedAssets!C75</f>
        <v>9778260.5550338179</v>
      </c>
      <c r="O76">
        <f>D$4*CleanedAssets!D75</f>
        <v>2005699.4512455417</v>
      </c>
      <c r="P76">
        <f>E$4*CleanedAssets!E75</f>
        <v>3178281.5693104309</v>
      </c>
      <c r="Q76">
        <f>F$4*CleanedAssets!F75</f>
        <v>1273262.3341076153</v>
      </c>
      <c r="R76">
        <f>G$4*CleanedAssets!G75</f>
        <v>8470323.4698467311</v>
      </c>
      <c r="S76">
        <f>H$4*CleanedAssets!H75</f>
        <v>5363901.5984594189</v>
      </c>
      <c r="T76">
        <f>I$4*CleanedAssets!I75</f>
        <v>2238482.5987868346</v>
      </c>
      <c r="U76">
        <f t="shared" si="5"/>
        <v>35071734.508441143</v>
      </c>
      <c r="W76" s="13">
        <v>45731</v>
      </c>
      <c r="X76">
        <f>B$6*CleanedAssets!B75</f>
        <v>997004.65397640318</v>
      </c>
      <c r="Y76">
        <f>C$6*CleanedAssets!C75</f>
        <v>4748106.4477745071</v>
      </c>
      <c r="Z76">
        <f>D$6*CleanedAssets!D75</f>
        <v>17524577.382518742</v>
      </c>
      <c r="AA76">
        <f>E$6*CleanedAssets!E75</f>
        <v>8711672.7210488953</v>
      </c>
      <c r="AB76">
        <f>F$6*CleanedAssets!F75</f>
        <v>13151004.120903997</v>
      </c>
      <c r="AC76">
        <f>G$6*CleanedAssets!G75</f>
        <v>1730957.3439790523</v>
      </c>
      <c r="AD76">
        <f>H$6*CleanedAssets!H75</f>
        <v>3248249.775532376</v>
      </c>
      <c r="AE76">
        <f>I$6*CleanedAssets!I75</f>
        <v>943014.10865624377</v>
      </c>
      <c r="AF76">
        <f t="shared" si="6"/>
        <v>51054586.554390222</v>
      </c>
      <c r="AH76" s="13">
        <v>45731</v>
      </c>
      <c r="AI76">
        <f>B$2*CleanedAssets!B75</f>
        <v>1742928.0338728065</v>
      </c>
      <c r="AJ76">
        <f>C$2*CleanedAssets!C75</f>
        <v>10949691.869641496</v>
      </c>
      <c r="AK76">
        <f>D$2*CleanedAssets!D75</f>
        <v>2269865.5258621792</v>
      </c>
      <c r="AL76">
        <f>E$2*CleanedAssets!E75</f>
        <v>452745.10759600269</v>
      </c>
      <c r="AM76">
        <f>F$2*CleanedAssets!F75</f>
        <v>11386602.346822299</v>
      </c>
      <c r="AN76">
        <f>G$2*CleanedAssets!G75</f>
        <v>9258685.0836623982</v>
      </c>
      <c r="AO76">
        <f>H$2*CleanedAssets!H75</f>
        <v>3141737.6787330671</v>
      </c>
      <c r="AP76">
        <f>I$2*CleanedAssets!I75</f>
        <v>1152786.6742491077</v>
      </c>
      <c r="AQ76">
        <f t="shared" si="7"/>
        <v>40355042.320439354</v>
      </c>
      <c r="AS76" s="13">
        <v>45731</v>
      </c>
      <c r="AT76">
        <f>B$3*CleanedAssets!B75</f>
        <v>209670.85295085993</v>
      </c>
      <c r="AU76">
        <f>C$3*CleanedAssets!C75</f>
        <v>2831595.8867168883</v>
      </c>
      <c r="AV76">
        <f>D$3*CleanedAssets!D75</f>
        <v>12184689.378918109</v>
      </c>
      <c r="AW76">
        <f>E$3*CleanedAssets!E75</f>
        <v>6230486.0022042096</v>
      </c>
      <c r="AX76">
        <f>F$3*CleanedAssets!F75</f>
        <v>8702852.5592442621</v>
      </c>
      <c r="AY76">
        <f>G$3*CleanedAssets!G75</f>
        <v>1047153.9913937122</v>
      </c>
      <c r="AZ76">
        <f>H$3*CleanedAssets!H75</f>
        <v>14592987.146647932</v>
      </c>
      <c r="BA76">
        <f>I$3*CleanedAssets!I75</f>
        <v>4672209.5548717305</v>
      </c>
      <c r="BB76">
        <f t="shared" si="8"/>
        <v>50471645.372947708</v>
      </c>
      <c r="BE76" s="13">
        <v>45731</v>
      </c>
      <c r="BF76">
        <f>B$5*CleanedAssets!B75</f>
        <v>198989.29040129771</v>
      </c>
      <c r="BG76">
        <f>C$5*CleanedAssets!C75</f>
        <v>2077610.2562997804</v>
      </c>
      <c r="BH76">
        <f>D$5*CleanedAssets!D75</f>
        <v>3212342.7259844509</v>
      </c>
      <c r="BI76">
        <f>E$5*CleanedAssets!E75</f>
        <v>2728295.8469785904</v>
      </c>
      <c r="BJ76">
        <f>F$5*CleanedAssets!F75</f>
        <v>11035156.349395853</v>
      </c>
      <c r="BK76">
        <f>G$5*CleanedAssets!G75</f>
        <v>401407.7024482353</v>
      </c>
      <c r="BL76">
        <f>H$5*CleanedAssets!H75</f>
        <v>22183409.56183254</v>
      </c>
      <c r="BM76">
        <f>I$5*CleanedAssets!I75</f>
        <v>6420344.0176451197</v>
      </c>
      <c r="BN76">
        <f t="shared" si="9"/>
        <v>48257555.750985868</v>
      </c>
    </row>
    <row r="77" spans="12:66" x14ac:dyDescent="0.35">
      <c r="L77" s="12">
        <v>45732</v>
      </c>
      <c r="M77">
        <f>B$4*CleanedAssets!B76</f>
        <v>1842962.548413526</v>
      </c>
      <c r="N77">
        <f>C$4*CleanedAssets!C76</f>
        <v>9708188.0345786493</v>
      </c>
      <c r="O77">
        <f>D$4*CleanedAssets!D76</f>
        <v>1955160.0752373473</v>
      </c>
      <c r="P77">
        <f>E$4*CleanedAssets!E76</f>
        <v>3134767.2812750051</v>
      </c>
      <c r="Q77">
        <f>F$4*CleanedAssets!F76</f>
        <v>1256315.4432481618</v>
      </c>
      <c r="R77">
        <f>G$4*CleanedAssets!G76</f>
        <v>12790359.193563521</v>
      </c>
      <c r="S77">
        <f>H$4*CleanedAssets!H76</f>
        <v>5389034.8473584037</v>
      </c>
      <c r="T77">
        <f>I$4*CleanedAssets!I76</f>
        <v>2238451.9568468938</v>
      </c>
      <c r="U77">
        <f t="shared" si="5"/>
        <v>38315239.380521506</v>
      </c>
      <c r="W77" s="12">
        <v>45732</v>
      </c>
      <c r="X77">
        <f>B$6*CleanedAssets!B76</f>
        <v>664891.25775950332</v>
      </c>
      <c r="Y77">
        <f>C$6*CleanedAssets!C76</f>
        <v>4714080.786020821</v>
      </c>
      <c r="Z77">
        <f>D$6*CleanedAssets!D76</f>
        <v>17082995.167810649</v>
      </c>
      <c r="AA77">
        <f>E$6*CleanedAssets!E76</f>
        <v>8592400.0172977503</v>
      </c>
      <c r="AB77">
        <f>F$6*CleanedAssets!F76</f>
        <v>12975966.639970908</v>
      </c>
      <c r="AC77">
        <f>G$6*CleanedAssets!G76</f>
        <v>2613780.4839499681</v>
      </c>
      <c r="AD77">
        <f>H$6*CleanedAssets!H76</f>
        <v>3263469.866467298</v>
      </c>
      <c r="AE77">
        <f>I$6*CleanedAssets!I76</f>
        <v>943001.20000924484</v>
      </c>
      <c r="AF77">
        <f t="shared" si="6"/>
        <v>50850585.419286132</v>
      </c>
      <c r="AH77" s="12">
        <v>45732</v>
      </c>
      <c r="AI77">
        <f>B$2*CleanedAssets!B76</f>
        <v>1162339.2207890498</v>
      </c>
      <c r="AJ77">
        <f>C$2*CleanedAssets!C76</f>
        <v>10871224.692049438</v>
      </c>
      <c r="AK77">
        <f>D$2*CleanedAssets!D76</f>
        <v>2212669.7245528921</v>
      </c>
      <c r="AL77">
        <f>E$2*CleanedAssets!E76</f>
        <v>446546.51235233562</v>
      </c>
      <c r="AM77">
        <f>F$2*CleanedAssets!F76</f>
        <v>11235048.733664619</v>
      </c>
      <c r="AN77">
        <f>G$2*CleanedAssets!G76</f>
        <v>13980801.123085516</v>
      </c>
      <c r="AO77">
        <f>H$2*CleanedAssets!H76</f>
        <v>3156458.6935774847</v>
      </c>
      <c r="AP77">
        <f>I$2*CleanedAssets!I76</f>
        <v>1152770.8940862168</v>
      </c>
      <c r="AQ77">
        <f t="shared" si="7"/>
        <v>44217859.594157554</v>
      </c>
      <c r="AS77" s="12">
        <v>45732</v>
      </c>
      <c r="AT77">
        <f>B$3*CleanedAssets!B76</f>
        <v>139827.14782523434</v>
      </c>
      <c r="AU77">
        <f>C$3*CleanedAssets!C76</f>
        <v>2811304.2346816398</v>
      </c>
      <c r="AV77">
        <f>D$3*CleanedAssets!D76</f>
        <v>11877661.026448961</v>
      </c>
      <c r="AW77">
        <f>E$3*CleanedAssets!E76</f>
        <v>6145183.5654665399</v>
      </c>
      <c r="AX77">
        <f>F$3*CleanedAssets!F76</f>
        <v>8587019.1692690589</v>
      </c>
      <c r="AY77">
        <f>G$3*CleanedAssets!G76</f>
        <v>1581223.6366861742</v>
      </c>
      <c r="AZ77">
        <f>H$3*CleanedAssets!H76</f>
        <v>14661364.459580317</v>
      </c>
      <c r="BA77">
        <f>I$3*CleanedAssets!I76</f>
        <v>4672145.5983483912</v>
      </c>
      <c r="BB77">
        <f t="shared" si="8"/>
        <v>50475728.838306315</v>
      </c>
      <c r="BE77" s="12">
        <v>45732</v>
      </c>
      <c r="BF77">
        <f>B$5*CleanedAssets!B76</f>
        <v>132703.7331750723</v>
      </c>
      <c r="BG77">
        <f>C$5*CleanedAssets!C76</f>
        <v>2062721.781364687</v>
      </c>
      <c r="BH77">
        <f>D$5*CleanedAssets!D76</f>
        <v>3131398.496381707</v>
      </c>
      <c r="BI77">
        <f>E$5*CleanedAssets!E76</f>
        <v>2690942.375065452</v>
      </c>
      <c r="BJ77">
        <f>F$5*CleanedAssets!F76</f>
        <v>10888280.418756403</v>
      </c>
      <c r="BK77">
        <f>G$5*CleanedAssets!G76</f>
        <v>606133.72271471203</v>
      </c>
      <c r="BL77">
        <f>H$5*CleanedAssets!H76</f>
        <v>22287352.772518169</v>
      </c>
      <c r="BM77">
        <f>I$5*CleanedAssets!I76</f>
        <v>6420256.1314154491</v>
      </c>
      <c r="BN77">
        <f t="shared" si="9"/>
        <v>48219789.431391649</v>
      </c>
    </row>
    <row r="78" spans="12:66" x14ac:dyDescent="0.35">
      <c r="L78" s="13">
        <v>45733</v>
      </c>
      <c r="M78">
        <f>B$4*CleanedAssets!B77</f>
        <v>2765364.7135898266</v>
      </c>
      <c r="N78">
        <f>C$4*CleanedAssets!C77</f>
        <v>6497728.6313906554</v>
      </c>
      <c r="O78">
        <f>D$4*CleanedAssets!D77</f>
        <v>1961345.1714167916</v>
      </c>
      <c r="P78">
        <f>E$4*CleanedAssets!E77</f>
        <v>3156021.0806107656</v>
      </c>
      <c r="Q78">
        <f>F$4*CleanedAssets!F77</f>
        <v>1252867.5399706282</v>
      </c>
      <c r="R78">
        <f>G$4*CleanedAssets!G77</f>
        <v>12961028.417303631</v>
      </c>
      <c r="S78">
        <f>H$4*CleanedAssets!H77</f>
        <v>5360568.4128444511</v>
      </c>
      <c r="T78">
        <f>I$4*CleanedAssets!I77</f>
        <v>2238414.3533185027</v>
      </c>
      <c r="U78">
        <f t="shared" si="5"/>
        <v>36193338.320445254</v>
      </c>
      <c r="W78" s="13">
        <v>45733</v>
      </c>
      <c r="X78">
        <f>B$6*CleanedAssets!B77</f>
        <v>997669.11930210667</v>
      </c>
      <c r="Y78">
        <f>C$6*CleanedAssets!C77</f>
        <v>3155152.9064862691</v>
      </c>
      <c r="Z78">
        <f>D$6*CleanedAssets!D77</f>
        <v>17137036.762401346</v>
      </c>
      <c r="AA78">
        <f>E$6*CleanedAssets!E77</f>
        <v>8650656.7009345517</v>
      </c>
      <c r="AB78">
        <f>F$6*CleanedAssets!F77</f>
        <v>12940354.661985945</v>
      </c>
      <c r="AC78">
        <f>G$6*CleanedAssets!G77</f>
        <v>2648657.6816480029</v>
      </c>
      <c r="AD78">
        <f>H$6*CleanedAssets!H77</f>
        <v>3246231.2785061188</v>
      </c>
      <c r="AE78">
        <f>I$6*CleanedAssets!I77</f>
        <v>942985.35862730735</v>
      </c>
      <c r="AF78">
        <f t="shared" si="6"/>
        <v>49718744.469891638</v>
      </c>
      <c r="AH78" s="13">
        <v>45733</v>
      </c>
      <c r="AI78">
        <f>B$2*CleanedAssets!B77</f>
        <v>1744089.6284943423</v>
      </c>
      <c r="AJ78">
        <f>C$2*CleanedAssets!C77</f>
        <v>7276153.6641246667</v>
      </c>
      <c r="AK78">
        <f>D$2*CleanedAssets!D77</f>
        <v>2219669.4455645042</v>
      </c>
      <c r="AL78">
        <f>E$2*CleanedAssets!E77</f>
        <v>449574.1086987413</v>
      </c>
      <c r="AM78">
        <f>F$2*CleanedAssets!F77</f>
        <v>11204214.629411392</v>
      </c>
      <c r="AN78">
        <f>G$2*CleanedAssets!G77</f>
        <v>14167355.107913606</v>
      </c>
      <c r="AO78">
        <f>H$2*CleanedAssets!H77</f>
        <v>3139785.3694588323</v>
      </c>
      <c r="AP78">
        <f>I$2*CleanedAssets!I77</f>
        <v>1152751.5288043704</v>
      </c>
      <c r="AQ78">
        <f t="shared" si="7"/>
        <v>41353593.482470453</v>
      </c>
      <c r="AS78" s="13">
        <v>45733</v>
      </c>
      <c r="AT78">
        <f>B$3*CleanedAssets!B77</f>
        <v>209810.59052484302</v>
      </c>
      <c r="AU78">
        <f>C$3*CleanedAssets!C77</f>
        <v>1881617.0383368048</v>
      </c>
      <c r="AV78">
        <f>D$3*CleanedAssets!D77</f>
        <v>11915235.686839113</v>
      </c>
      <c r="AW78">
        <f>E$3*CleanedAssets!E77</f>
        <v>6186848.0613166811</v>
      </c>
      <c r="AX78">
        <f>F$3*CleanedAssets!F77</f>
        <v>8563452.4673733804</v>
      </c>
      <c r="AY78">
        <f>G$3*CleanedAssets!G77</f>
        <v>1602322.8260481546</v>
      </c>
      <c r="AZ78">
        <f>H$3*CleanedAssets!H77</f>
        <v>14583918.908921387</v>
      </c>
      <c r="BA78">
        <f>I$3*CleanedAssets!I77</f>
        <v>4672067.1114462642</v>
      </c>
      <c r="BB78">
        <f t="shared" si="8"/>
        <v>49615272.690806627</v>
      </c>
      <c r="BE78" s="13">
        <v>45733</v>
      </c>
      <c r="BF78">
        <f>B$5*CleanedAssets!B77</f>
        <v>199121.90912391918</v>
      </c>
      <c r="BG78">
        <f>C$5*CleanedAssets!C77</f>
        <v>1380587.8429247146</v>
      </c>
      <c r="BH78">
        <f>D$5*CleanedAssets!D77</f>
        <v>3141304.5910905702</v>
      </c>
      <c r="BI78">
        <f>E$5*CleanedAssets!E77</f>
        <v>2709187.0306114526</v>
      </c>
      <c r="BJ78">
        <f>F$5*CleanedAssets!F77</f>
        <v>10858398.005112365</v>
      </c>
      <c r="BK78">
        <f>G$5*CleanedAssets!G77</f>
        <v>614221.71855383448</v>
      </c>
      <c r="BL78">
        <f>H$5*CleanedAssets!H77</f>
        <v>22169624.554728068</v>
      </c>
      <c r="BM78">
        <f>I$5*CleanedAssets!I77</f>
        <v>6420148.278180996</v>
      </c>
      <c r="BN78">
        <f t="shared" si="9"/>
        <v>47492593.930325918</v>
      </c>
    </row>
    <row r="79" spans="12:66" x14ac:dyDescent="0.35">
      <c r="L79" s="12">
        <v>45734</v>
      </c>
      <c r="M79">
        <f>B$4*CleanedAssets!B78</f>
        <v>2760908.0303305974</v>
      </c>
      <c r="N79">
        <f>C$4*CleanedAssets!C78</f>
        <v>9784997.8595933169</v>
      </c>
      <c r="O79">
        <f>D$4*CleanedAssets!D78</f>
        <v>1972903.6509785042</v>
      </c>
      <c r="P79">
        <f>E$4*CleanedAssets!E78</f>
        <v>3130419.4411506969</v>
      </c>
      <c r="Q79">
        <f>F$4*CleanedAssets!F78</f>
        <v>1291718.329805905</v>
      </c>
      <c r="R79">
        <f>G$4*CleanedAssets!G78</f>
        <v>13002203.707964728</v>
      </c>
      <c r="S79">
        <f>H$4*CleanedAssets!H78</f>
        <v>5409871.4231195347</v>
      </c>
      <c r="T79">
        <f>I$4*CleanedAssets!I78</f>
        <v>2238367.2967921984</v>
      </c>
      <c r="U79">
        <f t="shared" si="5"/>
        <v>39591389.739735484</v>
      </c>
      <c r="W79" s="12">
        <v>45734</v>
      </c>
      <c r="X79">
        <f>B$6*CleanedAssets!B78</f>
        <v>996061.26799757767</v>
      </c>
      <c r="Y79">
        <f>C$6*CleanedAssets!C78</f>
        <v>4751377.9334379882</v>
      </c>
      <c r="Z79">
        <f>D$6*CleanedAssets!D78</f>
        <v>17238027.700688586</v>
      </c>
      <c r="AA79">
        <f>E$6*CleanedAssets!E78</f>
        <v>8580482.583495738</v>
      </c>
      <c r="AB79">
        <f>F$6*CleanedAssets!F78</f>
        <v>13341628.526403045</v>
      </c>
      <c r="AC79">
        <f>G$6*CleanedAssets!G78</f>
        <v>2657072.079517697</v>
      </c>
      <c r="AD79">
        <f>H$6*CleanedAssets!H78</f>
        <v>3276087.9955094857</v>
      </c>
      <c r="AE79">
        <f>I$6*CleanedAssets!I78</f>
        <v>942965.53494485689</v>
      </c>
      <c r="AF79">
        <f t="shared" si="6"/>
        <v>51783703.621994972</v>
      </c>
      <c r="AH79" s="12">
        <v>45734</v>
      </c>
      <c r="AI79">
        <f>B$2*CleanedAssets!B78</f>
        <v>1741278.8400975321</v>
      </c>
      <c r="AJ79">
        <f>C$2*CleanedAssets!C78</f>
        <v>10957236.300324563</v>
      </c>
      <c r="AK79">
        <f>D$2*CleanedAssets!D78</f>
        <v>2232750.2659597141</v>
      </c>
      <c r="AL79">
        <f>E$2*CleanedAssets!E78</f>
        <v>445927.16403408156</v>
      </c>
      <c r="AM79">
        <f>F$2*CleanedAssets!F78</f>
        <v>11551651.668004315</v>
      </c>
      <c r="AN79">
        <f>G$2*CleanedAssets!G78</f>
        <v>14212362.721945878</v>
      </c>
      <c r="AO79">
        <f>H$2*CleanedAssets!H78</f>
        <v>3168663.0664510145</v>
      </c>
      <c r="AP79">
        <f>I$2*CleanedAssets!I78</f>
        <v>1152727.2953631592</v>
      </c>
      <c r="AQ79">
        <f t="shared" si="7"/>
        <v>45462597.322180256</v>
      </c>
      <c r="AS79" s="12">
        <v>45734</v>
      </c>
      <c r="AT79">
        <f>B$3*CleanedAssets!B78</f>
        <v>209472.45814693064</v>
      </c>
      <c r="AU79">
        <f>C$3*CleanedAssets!C78</f>
        <v>2833546.8803287749</v>
      </c>
      <c r="AV79">
        <f>D$3*CleanedAssets!D78</f>
        <v>11985453.825984824</v>
      </c>
      <c r="AW79">
        <f>E$3*CleanedAssets!E78</f>
        <v>6136660.3567943135</v>
      </c>
      <c r="AX79">
        <f>F$3*CleanedAssets!F78</f>
        <v>8829000.8046557922</v>
      </c>
      <c r="AY79">
        <f>G$3*CleanedAssets!G78</f>
        <v>1607413.1711944828</v>
      </c>
      <c r="AZ79">
        <f>H$3*CleanedAssets!H78</f>
        <v>14718052.278452624</v>
      </c>
      <c r="BA79">
        <f>I$3*CleanedAssets!I78</f>
        <v>4671968.8940413417</v>
      </c>
      <c r="BB79">
        <f t="shared" si="8"/>
        <v>50991568.669599086</v>
      </c>
      <c r="BE79" s="12">
        <v>45734</v>
      </c>
      <c r="BF79">
        <f>B$5*CleanedAssets!B78</f>
        <v>198801.00270800327</v>
      </c>
      <c r="BG79">
        <f>C$5*CleanedAssets!C78</f>
        <v>2079041.7474094566</v>
      </c>
      <c r="BH79">
        <f>D$5*CleanedAssets!D78</f>
        <v>3159816.7354302662</v>
      </c>
      <c r="BI79">
        <f>E$5*CleanedAssets!E78</f>
        <v>2687210.1084629525</v>
      </c>
      <c r="BJ79">
        <f>F$5*CleanedAssets!F78</f>
        <v>11195111.444790352</v>
      </c>
      <c r="BK79">
        <f>G$5*CleanedAssets!G78</f>
        <v>616173.01107303367</v>
      </c>
      <c r="BL79">
        <f>H$5*CleanedAssets!H78</f>
        <v>22373526.294811733</v>
      </c>
      <c r="BM79">
        <f>I$5*CleanedAssets!I78</f>
        <v>6420013.3121610181</v>
      </c>
      <c r="BN79">
        <f t="shared" si="9"/>
        <v>48729693.656846814</v>
      </c>
    </row>
    <row r="80" spans="12:66" x14ac:dyDescent="0.35">
      <c r="L80" s="13">
        <v>45735</v>
      </c>
      <c r="M80">
        <f>B$4*CleanedAssets!B79</f>
        <v>2746886.2815659973</v>
      </c>
      <c r="N80">
        <f>C$4*CleanedAssets!C79</f>
        <v>9753603.6253118794</v>
      </c>
      <c r="O80">
        <f>D$4*CleanedAssets!D79</f>
        <v>1980288.5620774168</v>
      </c>
      <c r="P80">
        <f>E$4*CleanedAssets!E79</f>
        <v>3125183.1930638822</v>
      </c>
      <c r="Q80">
        <f>F$4*CleanedAssets!F79</f>
        <v>1314626.9645470358</v>
      </c>
      <c r="R80">
        <f>G$4*CleanedAssets!G79</f>
        <v>12774253.68362283</v>
      </c>
      <c r="S80">
        <f>H$4*CleanedAssets!H79</f>
        <v>5489252.1239292249</v>
      </c>
      <c r="T80">
        <f>I$4*CleanedAssets!I79</f>
        <v>2238409.1436159299</v>
      </c>
      <c r="U80">
        <f t="shared" si="5"/>
        <v>39422503.577734195</v>
      </c>
      <c r="W80" s="13">
        <v>45735</v>
      </c>
      <c r="X80">
        <f>B$6*CleanedAssets!B79</f>
        <v>991002.59863931639</v>
      </c>
      <c r="Y80">
        <f>C$6*CleanedAssets!C79</f>
        <v>4736133.5895819739</v>
      </c>
      <c r="Z80">
        <f>D$6*CleanedAssets!D79</f>
        <v>17302552.545592718</v>
      </c>
      <c r="AA80">
        <f>E$6*CleanedAssets!E79</f>
        <v>8566130.0226468127</v>
      </c>
      <c r="AB80">
        <f>F$6*CleanedAssets!F79</f>
        <v>13578242.41327817</v>
      </c>
      <c r="AC80">
        <f>G$6*CleanedAssets!G79</f>
        <v>2610489.2341164043</v>
      </c>
      <c r="AD80">
        <f>H$6*CleanedAssets!H79</f>
        <v>3324159.0383602227</v>
      </c>
      <c r="AE80">
        <f>I$6*CleanedAssets!I79</f>
        <v>942983.16391601926</v>
      </c>
      <c r="AF80">
        <f t="shared" si="6"/>
        <v>52051692.606131643</v>
      </c>
      <c r="AH80" s="13">
        <v>45735</v>
      </c>
      <c r="AI80">
        <f>B$2*CleanedAssets!B79</f>
        <v>1732435.4544589175</v>
      </c>
      <c r="AJ80">
        <f>C$2*CleanedAssets!C79</f>
        <v>10922081.050581489</v>
      </c>
      <c r="AK80">
        <f>D$2*CleanedAssets!D79</f>
        <v>2241107.8267620411</v>
      </c>
      <c r="AL80">
        <f>E$2*CleanedAssets!E79</f>
        <v>445181.26230959134</v>
      </c>
      <c r="AM80">
        <f>F$2*CleanedAssets!F79</f>
        <v>11756520.301213885</v>
      </c>
      <c r="AN80">
        <f>G$2*CleanedAssets!G79</f>
        <v>13963196.618938362</v>
      </c>
      <c r="AO80">
        <f>H$2*CleanedAssets!H79</f>
        <v>3215157.8304059817</v>
      </c>
      <c r="AP80">
        <f>I$2*CleanedAssets!I79</f>
        <v>1152748.845881704</v>
      </c>
      <c r="AQ80">
        <f t="shared" si="7"/>
        <v>45428429.190551966</v>
      </c>
      <c r="AS80" s="13">
        <v>45735</v>
      </c>
      <c r="AT80">
        <f>B$3*CleanedAssets!B79</f>
        <v>208408.61605260064</v>
      </c>
      <c r="AU80">
        <f>C$3*CleanedAssets!C79</f>
        <v>2824455.7148645674</v>
      </c>
      <c r="AV80">
        <f>D$3*CleanedAssets!D79</f>
        <v>12030317.401021102</v>
      </c>
      <c r="AW80">
        <f>E$3*CleanedAssets!E79</f>
        <v>6126395.5738613009</v>
      </c>
      <c r="AX80">
        <f>F$3*CleanedAssets!F79</f>
        <v>8985583.2033846229</v>
      </c>
      <c r="AY80">
        <f>G$3*CleanedAssets!G79</f>
        <v>1579232.573525734</v>
      </c>
      <c r="AZ80">
        <f>H$3*CleanedAssets!H79</f>
        <v>14934014.768693015</v>
      </c>
      <c r="BA80">
        <f>I$3*CleanedAssets!I79</f>
        <v>4672056.2376417723</v>
      </c>
      <c r="BB80">
        <f t="shared" si="8"/>
        <v>51360464.08904472</v>
      </c>
      <c r="BE80" s="13">
        <v>45735</v>
      </c>
      <c r="BF80">
        <f>B$5*CleanedAssets!B79</f>
        <v>197791.35744510463</v>
      </c>
      <c r="BG80">
        <f>C$5*CleanedAssets!C79</f>
        <v>2072371.3398492681</v>
      </c>
      <c r="BH80">
        <f>D$5*CleanedAssets!D79</f>
        <v>3171644.4623790379</v>
      </c>
      <c r="BI80">
        <f>E$5*CleanedAssets!E79</f>
        <v>2682715.2159880525</v>
      </c>
      <c r="BJ80">
        <f>F$5*CleanedAssets!F79</f>
        <v>11393656.834336299</v>
      </c>
      <c r="BK80">
        <f>G$5*CleanedAssets!G79</f>
        <v>605370.48436082108</v>
      </c>
      <c r="BL80">
        <f>H$5*CleanedAssets!H79</f>
        <v>22701819.900696002</v>
      </c>
      <c r="BM80">
        <f>I$5*CleanedAssets!I79</f>
        <v>6420133.3358791154</v>
      </c>
      <c r="BN80">
        <f t="shared" si="9"/>
        <v>49245502.930933699</v>
      </c>
    </row>
    <row r="81" spans="12:66" x14ac:dyDescent="0.35">
      <c r="L81" s="12">
        <v>45736</v>
      </c>
      <c r="M81">
        <f>B$4*CleanedAssets!B80</f>
        <v>2740465.5046667093</v>
      </c>
      <c r="N81">
        <f>C$4*CleanedAssets!C80</f>
        <v>9674917.6360943001</v>
      </c>
      <c r="O81">
        <f>D$4*CleanedAssets!D80</f>
        <v>1950086.1755904283</v>
      </c>
      <c r="P81">
        <f>E$4*CleanedAssets!E80</f>
        <v>3109673.6887812568</v>
      </c>
      <c r="Q81">
        <f>F$4*CleanedAssets!F80</f>
        <v>1317517.4870174853</v>
      </c>
      <c r="R81">
        <f>G$4*CleanedAssets!G80</f>
        <v>12829832.994141502</v>
      </c>
      <c r="S81">
        <f>H$4*CleanedAssets!H80</f>
        <v>5467130.6072366321</v>
      </c>
      <c r="T81">
        <f>I$4*CleanedAssets!I80</f>
        <v>2237960.4337984202</v>
      </c>
      <c r="U81">
        <f t="shared" si="5"/>
        <v>39327584.527326733</v>
      </c>
      <c r="W81" s="12">
        <v>45736</v>
      </c>
      <c r="X81">
        <f>B$6*CleanedAssets!B80</f>
        <v>988686.155241139</v>
      </c>
      <c r="Y81">
        <f>C$6*CleanedAssets!C80</f>
        <v>4697925.4184404127</v>
      </c>
      <c r="Z81">
        <f>D$6*CleanedAssets!D80</f>
        <v>17038662.530167285</v>
      </c>
      <c r="AA81">
        <f>E$6*CleanedAssets!E80</f>
        <v>8523618.457063511</v>
      </c>
      <c r="AB81">
        <f>F$6*CleanedAssets!F80</f>
        <v>13608097.433647627</v>
      </c>
      <c r="AC81">
        <f>G$6*CleanedAssets!G80</f>
        <v>2621847.1729316181</v>
      </c>
      <c r="AD81">
        <f>H$6*CleanedAssets!H80</f>
        <v>3310762.7800001167</v>
      </c>
      <c r="AE81">
        <f>I$6*CleanedAssets!I80</f>
        <v>942794.13421847613</v>
      </c>
      <c r="AF81">
        <f t="shared" si="6"/>
        <v>51732394.081710182</v>
      </c>
      <c r="AH81" s="12">
        <v>45736</v>
      </c>
      <c r="AI81">
        <f>B$2*CleanedAssets!B80</f>
        <v>1728385.9305961546</v>
      </c>
      <c r="AJ81">
        <f>C$2*CleanedAssets!C80</f>
        <v>10833968.514456965</v>
      </c>
      <c r="AK81">
        <f>D$2*CleanedAssets!D80</f>
        <v>2206927.5532205552</v>
      </c>
      <c r="AL81">
        <f>E$2*CleanedAssets!E80</f>
        <v>442971.93880188168</v>
      </c>
      <c r="AM81">
        <f>F$2*CleanedAssets!F80</f>
        <v>11782369.828890858</v>
      </c>
      <c r="AN81">
        <f>G$2*CleanedAssets!G80</f>
        <v>14023948.883605864</v>
      </c>
      <c r="AO81">
        <f>H$2*CleanedAssets!H80</f>
        <v>3202200.8435507789</v>
      </c>
      <c r="AP81">
        <f>I$2*CleanedAssets!I80</f>
        <v>1152517.7667129359</v>
      </c>
      <c r="AQ81">
        <f t="shared" si="7"/>
        <v>45373291.259835996</v>
      </c>
      <c r="AS81" s="12">
        <v>45736</v>
      </c>
      <c r="AT81">
        <f>B$3*CleanedAssets!B80</f>
        <v>207921.46620713989</v>
      </c>
      <c r="AU81">
        <f>C$3*CleanedAssets!C80</f>
        <v>2801669.7682070052</v>
      </c>
      <c r="AV81">
        <f>D$3*CleanedAssets!D80</f>
        <v>11846836.921122953</v>
      </c>
      <c r="AW81">
        <f>E$3*CleanedAssets!E80</f>
        <v>6095991.8014998138</v>
      </c>
      <c r="AX81">
        <f>F$3*CleanedAssets!F80</f>
        <v>9005340.1617157068</v>
      </c>
      <c r="AY81">
        <f>G$3*CleanedAssets!G80</f>
        <v>1586103.6330615028</v>
      </c>
      <c r="AZ81">
        <f>H$3*CleanedAssets!H80</f>
        <v>14873831.149953239</v>
      </c>
      <c r="BA81">
        <f>I$3*CleanedAssets!I80</f>
        <v>4671119.6807536958</v>
      </c>
      <c r="BB81">
        <f t="shared" si="8"/>
        <v>51088814.582521051</v>
      </c>
      <c r="BE81" s="12">
        <v>45736</v>
      </c>
      <c r="BF81">
        <f>B$5*CleanedAssets!B80</f>
        <v>197329.02517191044</v>
      </c>
      <c r="BG81">
        <f>C$5*CleanedAssets!C80</f>
        <v>2055652.740737959</v>
      </c>
      <c r="BH81">
        <f>D$5*CleanedAssets!D80</f>
        <v>3123272.102064237</v>
      </c>
      <c r="BI81">
        <f>E$5*CleanedAssets!E80</f>
        <v>2669401.5698556351</v>
      </c>
      <c r="BJ81">
        <f>F$5*CleanedAssets!F80</f>
        <v>11418708.519710474</v>
      </c>
      <c r="BK81">
        <f>G$5*CleanedAssets!G80</f>
        <v>608004.38180504239</v>
      </c>
      <c r="BL81">
        <f>H$5*CleanedAssets!H80</f>
        <v>22610332.266944177</v>
      </c>
      <c r="BM81">
        <f>I$5*CleanedAssets!I80</f>
        <v>6418846.3607674623</v>
      </c>
      <c r="BN81">
        <f t="shared" si="9"/>
        <v>49101546.967056893</v>
      </c>
    </row>
    <row r="82" spans="12:66" x14ac:dyDescent="0.35">
      <c r="L82" s="13">
        <v>45737</v>
      </c>
      <c r="M82">
        <f>B$4*CleanedAssets!B81</f>
        <v>2704355.3393887524</v>
      </c>
      <c r="N82">
        <f>C$4*CleanedAssets!C81</f>
        <v>9645649.276662834</v>
      </c>
      <c r="O82">
        <f>D$4*CleanedAssets!D81</f>
        <v>1932780.1332011092</v>
      </c>
      <c r="P82">
        <f>E$4*CleanedAssets!E81</f>
        <v>3041768.2631488363</v>
      </c>
      <c r="Q82">
        <f>F$4*CleanedAssets!F81</f>
        <v>1321542.5573665737</v>
      </c>
      <c r="R82">
        <f>G$4*CleanedAssets!G81</f>
        <v>12711972.406706179</v>
      </c>
      <c r="S82">
        <f>H$4*CleanedAssets!H81</f>
        <v>5583192.1192856524</v>
      </c>
      <c r="T82">
        <f>I$4*CleanedAssets!I81</f>
        <v>2238381.9529842325</v>
      </c>
      <c r="U82">
        <f t="shared" si="5"/>
        <v>39179642.048744172</v>
      </c>
      <c r="W82" s="13">
        <v>45737</v>
      </c>
      <c r="X82">
        <f>B$6*CleanedAssets!B81</f>
        <v>975658.58003065386</v>
      </c>
      <c r="Y82">
        <f>C$6*CleanedAssets!C81</f>
        <v>4683713.3522605253</v>
      </c>
      <c r="Z82">
        <f>D$6*CleanedAssets!D81</f>
        <v>16887452.896616038</v>
      </c>
      <c r="AA82">
        <f>E$6*CleanedAssets!E81</f>
        <v>8337489.6225998225</v>
      </c>
      <c r="AB82">
        <f>F$6*CleanedAssets!F81</f>
        <v>13649670.733453821</v>
      </c>
      <c r="AC82">
        <f>G$6*CleanedAssets!G81</f>
        <v>2597761.7114834082</v>
      </c>
      <c r="AD82">
        <f>H$6*CleanedAssets!H81</f>
        <v>3381046.8397542057</v>
      </c>
      <c r="AE82">
        <f>I$6*CleanedAssets!I81</f>
        <v>942971.70921481773</v>
      </c>
      <c r="AF82">
        <f t="shared" si="6"/>
        <v>51455765.445413291</v>
      </c>
      <c r="AH82" s="13">
        <v>45737</v>
      </c>
      <c r="AI82">
        <f>B$2*CleanedAssets!B81</f>
        <v>1705611.5875104119</v>
      </c>
      <c r="AJ82">
        <f>C$2*CleanedAssets!C81</f>
        <v>10801193.818436056</v>
      </c>
      <c r="AK82">
        <f>D$2*CleanedAssets!D81</f>
        <v>2187342.1716798511</v>
      </c>
      <c r="AL82">
        <f>E$2*CleanedAssets!E81</f>
        <v>433298.83446425281</v>
      </c>
      <c r="AM82">
        <f>F$2*CleanedAssets!F81</f>
        <v>11818365.455444263</v>
      </c>
      <c r="AN82">
        <f>G$2*CleanedAssets!G81</f>
        <v>13895118.613224363</v>
      </c>
      <c r="AO82">
        <f>H$2*CleanedAssets!H81</f>
        <v>3270180.2459991504</v>
      </c>
      <c r="AP82">
        <f>I$2*CleanedAssets!I81</f>
        <v>1152734.8430934304</v>
      </c>
      <c r="AQ82">
        <f t="shared" si="7"/>
        <v>45263845.569851778</v>
      </c>
      <c r="AS82" s="13">
        <v>45737</v>
      </c>
      <c r="AT82">
        <f>B$3*CleanedAssets!B81</f>
        <v>205181.75702386809</v>
      </c>
      <c r="AU82">
        <f>C$3*CleanedAssets!C81</f>
        <v>2793194.2151461467</v>
      </c>
      <c r="AV82">
        <f>D$3*CleanedAssets!D81</f>
        <v>11741702.150925308</v>
      </c>
      <c r="AW82">
        <f>E$3*CleanedAssets!E81</f>
        <v>5962874.6453731125</v>
      </c>
      <c r="AX82">
        <f>F$3*CleanedAssets!F81</f>
        <v>9032851.847917635</v>
      </c>
      <c r="AY82">
        <f>G$3*CleanedAssets!G81</f>
        <v>1571532.9752819908</v>
      </c>
      <c r="AZ82">
        <f>H$3*CleanedAssets!H81</f>
        <v>15189587.157490423</v>
      </c>
      <c r="BA82">
        <f>I$3*CleanedAssets!I81</f>
        <v>4671999.484764047</v>
      </c>
      <c r="BB82">
        <f t="shared" si="8"/>
        <v>51168924.233922534</v>
      </c>
      <c r="BE82" s="13">
        <v>45737</v>
      </c>
      <c r="BF82">
        <f>B$5*CleanedAssets!B81</f>
        <v>194728.88891733551</v>
      </c>
      <c r="BG82">
        <f>C$5*CleanedAssets!C81</f>
        <v>2049434.02285888</v>
      </c>
      <c r="BH82">
        <f>D$5*CleanedAssets!D81</f>
        <v>3095554.6195917833</v>
      </c>
      <c r="BI82">
        <f>E$5*CleanedAssets!E81</f>
        <v>2611110.2930445494</v>
      </c>
      <c r="BJ82">
        <f>F$5*CleanedAssets!F81</f>
        <v>11453593.145941595</v>
      </c>
      <c r="BK82">
        <f>G$5*CleanedAssets!G81</f>
        <v>602418.98146230099</v>
      </c>
      <c r="BL82">
        <f>H$5*CleanedAssets!H81</f>
        <v>23090326.168563932</v>
      </c>
      <c r="BM82">
        <f>I$5*CleanedAssets!I81</f>
        <v>6420055.3485810906</v>
      </c>
      <c r="BN82">
        <f t="shared" si="9"/>
        <v>49517221.468961462</v>
      </c>
    </row>
    <row r="83" spans="12:66" x14ac:dyDescent="0.35">
      <c r="L83" s="12">
        <v>45738</v>
      </c>
      <c r="M83">
        <f>B$4*CleanedAssets!B82</f>
        <v>2664936.0704980493</v>
      </c>
      <c r="N83">
        <f>C$4*CleanedAssets!C82</f>
        <v>9600521.0324813537</v>
      </c>
      <c r="O83">
        <f>D$4*CleanedAssets!D82</f>
        <v>1928444.9542323994</v>
      </c>
      <c r="P83">
        <f>E$4*CleanedAssets!E82</f>
        <v>3066595.2209677934</v>
      </c>
      <c r="Q83">
        <f>F$4*CleanedAssets!F82</f>
        <v>1323826.1217579409</v>
      </c>
      <c r="R83">
        <f>G$4*CleanedAssets!G82</f>
        <v>12637992.527862623</v>
      </c>
      <c r="S83">
        <f>H$4*CleanedAssets!H82</f>
        <v>5619845.2238917658</v>
      </c>
      <c r="T83">
        <f>I$4*CleanedAssets!I82</f>
        <v>2238012.0665737204</v>
      </c>
      <c r="U83">
        <f t="shared" si="5"/>
        <v>39080173.218265638</v>
      </c>
      <c r="W83" s="12">
        <v>45738</v>
      </c>
      <c r="X83">
        <f>B$6*CleanedAssets!B82</f>
        <v>961437.16934856412</v>
      </c>
      <c r="Y83">
        <f>C$6*CleanedAssets!C82</f>
        <v>4661800.0778116742</v>
      </c>
      <c r="Z83">
        <f>D$6*CleanedAssets!D82</f>
        <v>16849574.749290902</v>
      </c>
      <c r="AA83">
        <f>E$6*CleanedAssets!E82</f>
        <v>8405540.3369438518</v>
      </c>
      <c r="AB83">
        <f>F$6*CleanedAssets!F82</f>
        <v>13673256.732911088</v>
      </c>
      <c r="AC83">
        <f>G$6*CleanedAssets!G82</f>
        <v>2582643.5149886943</v>
      </c>
      <c r="AD83">
        <f>H$6*CleanedAssets!H82</f>
        <v>3403243.0781869856</v>
      </c>
      <c r="AE83">
        <f>I$6*CleanedAssets!I82</f>
        <v>942815.88575480855</v>
      </c>
      <c r="AF83">
        <f t="shared" si="6"/>
        <v>51480311.545236573</v>
      </c>
      <c r="AH83" s="12">
        <v>45738</v>
      </c>
      <c r="AI83">
        <f>B$2*CleanedAssets!B82</f>
        <v>1680750.2237643413</v>
      </c>
      <c r="AJ83">
        <f>C$2*CleanedAssets!C82</f>
        <v>10750659.230446296</v>
      </c>
      <c r="AK83">
        <f>D$2*CleanedAssets!D82</f>
        <v>2182436.0162319816</v>
      </c>
      <c r="AL83">
        <f>E$2*CleanedAssets!E82</f>
        <v>436835.42599772854</v>
      </c>
      <c r="AM83">
        <f>F$2*CleanedAssets!F82</f>
        <v>11838787.044115609</v>
      </c>
      <c r="AN83">
        <f>G$2*CleanedAssets!G82</f>
        <v>13814253.177190153</v>
      </c>
      <c r="AO83">
        <f>H$2*CleanedAssets!H82</f>
        <v>3291648.6561982948</v>
      </c>
      <c r="AP83">
        <f>I$2*CleanedAssets!I82</f>
        <v>1152544.3568572383</v>
      </c>
      <c r="AQ83">
        <f t="shared" si="7"/>
        <v>45147914.13080164</v>
      </c>
      <c r="AS83" s="12">
        <v>45738</v>
      </c>
      <c r="AT83">
        <f>B$3*CleanedAssets!B82</f>
        <v>202190.98331385007</v>
      </c>
      <c r="AU83">
        <f>C$3*CleanedAssets!C82</f>
        <v>2780125.9449891141</v>
      </c>
      <c r="AV83">
        <f>D$3*CleanedAssets!D82</f>
        <v>11715365.797737923</v>
      </c>
      <c r="AW83">
        <f>E$3*CleanedAssets!E82</f>
        <v>6011543.7169437241</v>
      </c>
      <c r="AX83">
        <f>F$3*CleanedAssets!F82</f>
        <v>9048460.1979608629</v>
      </c>
      <c r="AY83">
        <f>G$3*CleanedAssets!G82</f>
        <v>1562387.1232151093</v>
      </c>
      <c r="AZ83">
        <f>H$3*CleanedAssets!H82</f>
        <v>15289305.296345802</v>
      </c>
      <c r="BA83">
        <f>I$3*CleanedAssets!I82</f>
        <v>4671227.4498050306</v>
      </c>
      <c r="BB83">
        <f t="shared" si="8"/>
        <v>51280606.51031141</v>
      </c>
      <c r="BE83" s="12">
        <v>45738</v>
      </c>
      <c r="BF83">
        <f>B$5*CleanedAssets!B82</f>
        <v>191890.47847577155</v>
      </c>
      <c r="BG83">
        <f>C$5*CleanedAssets!C82</f>
        <v>2039845.5175789732</v>
      </c>
      <c r="BH83">
        <f>D$5*CleanedAssets!D82</f>
        <v>3088611.3656474659</v>
      </c>
      <c r="BI83">
        <f>E$5*CleanedAssets!E82</f>
        <v>2632422.2141042273</v>
      </c>
      <c r="BJ83">
        <f>F$5*CleanedAssets!F82</f>
        <v>11473384.424940132</v>
      </c>
      <c r="BK83">
        <f>G$5*CleanedAssets!G82</f>
        <v>598913.08309847768</v>
      </c>
      <c r="BL83">
        <f>H$5*CleanedAssets!H82</f>
        <v>23241911.878380764</v>
      </c>
      <c r="BM83">
        <f>I$5*CleanedAssets!I82</f>
        <v>6418994.4522380829</v>
      </c>
      <c r="BN83">
        <f t="shared" si="9"/>
        <v>49685973.414463893</v>
      </c>
    </row>
    <row r="84" spans="12:66" x14ac:dyDescent="0.35">
      <c r="L84" s="13">
        <v>45739</v>
      </c>
      <c r="M84">
        <f>B$4*CleanedAssets!B83</f>
        <v>1774388.4945708234</v>
      </c>
      <c r="N84">
        <f>C$4*CleanedAssets!C83</f>
        <v>9696352.1956574898</v>
      </c>
      <c r="O84">
        <f>D$4*CleanedAssets!D83</f>
        <v>1284233.9729742592</v>
      </c>
      <c r="P84">
        <f>E$4*CleanedAssets!E83</f>
        <v>3069977.913881761</v>
      </c>
      <c r="Q84">
        <f>F$4*CleanedAssets!F83</f>
        <v>1328977.5200636089</v>
      </c>
      <c r="R84">
        <f>G$4*CleanedAssets!G83</f>
        <v>12739443.054504707</v>
      </c>
      <c r="S84">
        <f>H$4*CleanedAssets!H83</f>
        <v>5684103.9855248928</v>
      </c>
      <c r="T84">
        <f>I$4*CleanedAssets!I83</f>
        <v>2238358.0756591484</v>
      </c>
      <c r="U84">
        <f t="shared" si="5"/>
        <v>37815835.21283669</v>
      </c>
      <c r="W84" s="13">
        <v>45739</v>
      </c>
      <c r="X84">
        <f>B$6*CleanedAssets!B83</f>
        <v>640151.58578494738</v>
      </c>
      <c r="Y84">
        <f>C$6*CleanedAssets!C83</f>
        <v>4708333.5651546875</v>
      </c>
      <c r="Z84">
        <f>D$6*CleanedAssets!D83</f>
        <v>11220852.467537373</v>
      </c>
      <c r="AA84">
        <f>E$6*CleanedAssets!E83</f>
        <v>8414812.3013496641</v>
      </c>
      <c r="AB84">
        <f>F$6*CleanedAssets!F83</f>
        <v>13726463.411952401</v>
      </c>
      <c r="AC84">
        <f>G$6*CleanedAssets!G83</f>
        <v>2603375.489955978</v>
      </c>
      <c r="AD84">
        <f>H$6*CleanedAssets!H83</f>
        <v>3442156.6384414732</v>
      </c>
      <c r="AE84">
        <f>I$6*CleanedAssets!I83</f>
        <v>942961.65032293997</v>
      </c>
      <c r="AF84">
        <f t="shared" si="6"/>
        <v>45699107.110499457</v>
      </c>
      <c r="AH84" s="13">
        <v>45739</v>
      </c>
      <c r="AI84">
        <f>B$2*CleanedAssets!B83</f>
        <v>1119090.2071948848</v>
      </c>
      <c r="AJ84">
        <f>C$2*CleanedAssets!C83</f>
        <v>10857970.924830208</v>
      </c>
      <c r="AK84">
        <f>D$2*CleanedAssets!D83</f>
        <v>1453377.48414153</v>
      </c>
      <c r="AL84">
        <f>E$2*CleanedAssets!E83</f>
        <v>437317.28943049879</v>
      </c>
      <c r="AM84">
        <f>F$2*CleanedAssets!F83</f>
        <v>11884855.259961987</v>
      </c>
      <c r="AN84">
        <f>G$2*CleanedAssets!G83</f>
        <v>13925146.046995483</v>
      </c>
      <c r="AO84">
        <f>H$2*CleanedAssets!H83</f>
        <v>3329286.2170121446</v>
      </c>
      <c r="AP84">
        <f>I$2*CleanedAssets!I83</f>
        <v>1152722.5466108986</v>
      </c>
      <c r="AQ84">
        <f t="shared" si="7"/>
        <v>44159765.976177633</v>
      </c>
      <c r="AS84" s="13">
        <v>45739</v>
      </c>
      <c r="AT84">
        <f>B$3*CleanedAssets!B83</f>
        <v>134624.37559750068</v>
      </c>
      <c r="AU84">
        <f>C$3*CleanedAssets!C83</f>
        <v>2807876.8037376213</v>
      </c>
      <c r="AV84">
        <f>D$3*CleanedAssets!D83</f>
        <v>7801763.1409470858</v>
      </c>
      <c r="AW84">
        <f>E$3*CleanedAssets!E83</f>
        <v>6018174.9169776477</v>
      </c>
      <c r="AX84">
        <f>F$3*CleanedAssets!F83</f>
        <v>9083670.4281916898</v>
      </c>
      <c r="AY84">
        <f>G$3*CleanedAssets!G83</f>
        <v>1574929.0673664082</v>
      </c>
      <c r="AZ84">
        <f>H$3*CleanedAssets!H83</f>
        <v>15464127.161616609</v>
      </c>
      <c r="BA84">
        <f>I$3*CleanedAssets!I83</f>
        <v>4671949.6474919301</v>
      </c>
      <c r="BB84">
        <f t="shared" si="8"/>
        <v>47557115.541926496</v>
      </c>
      <c r="BE84" s="13">
        <v>45739</v>
      </c>
      <c r="BF84">
        <f>B$5*CleanedAssets!B83</f>
        <v>127766.01322427427</v>
      </c>
      <c r="BG84">
        <f>C$5*CleanedAssets!C83</f>
        <v>2060206.9925434939</v>
      </c>
      <c r="BH84">
        <f>D$5*CleanedAssets!D83</f>
        <v>2056838.4056664601</v>
      </c>
      <c r="BI84">
        <f>E$5*CleanedAssets!E83</f>
        <v>2635325.9804406958</v>
      </c>
      <c r="BJ84">
        <f>F$5*CleanedAssets!F83</f>
        <v>11518030.75130845</v>
      </c>
      <c r="BK84">
        <f>G$5*CleanedAssets!G83</f>
        <v>603720.81245574856</v>
      </c>
      <c r="BL84">
        <f>H$5*CleanedAssets!H83</f>
        <v>23507665.901096847</v>
      </c>
      <c r="BM84">
        <f>I$5*CleanedAssets!I83</f>
        <v>6419986.8644028595</v>
      </c>
      <c r="BN84">
        <f t="shared" si="9"/>
        <v>48929541.721138828</v>
      </c>
    </row>
    <row r="85" spans="12:66" x14ac:dyDescent="0.35">
      <c r="L85" s="12">
        <v>45740</v>
      </c>
      <c r="M85">
        <f>B$4*CleanedAssets!B84</f>
        <v>2658229.4132144214</v>
      </c>
      <c r="N85">
        <f>C$4*CleanedAssets!C84</f>
        <v>9730666.6650186069</v>
      </c>
      <c r="O85">
        <f>D$4*CleanedAssets!D84</f>
        <v>1924256.9646903791</v>
      </c>
      <c r="P85">
        <f>E$4*CleanedAssets!E84</f>
        <v>3070557.819233004</v>
      </c>
      <c r="Q85">
        <f>F$4*CleanedAssets!F84</f>
        <v>1300843.5944771674</v>
      </c>
      <c r="R85">
        <f>G$4*CleanedAssets!G84</f>
        <v>12920039.877376677</v>
      </c>
      <c r="S85">
        <f>H$4*CleanedAssets!H84</f>
        <v>5638081.1387061477</v>
      </c>
      <c r="T85">
        <f>I$4*CleanedAssets!I84</f>
        <v>2238366.2409747089</v>
      </c>
      <c r="U85">
        <f t="shared" si="5"/>
        <v>39481041.713691115</v>
      </c>
      <c r="W85" s="12">
        <v>45740</v>
      </c>
      <c r="X85">
        <f>B$6*CleanedAssets!B84</f>
        <v>959017.58800627815</v>
      </c>
      <c r="Y85">
        <f>C$6*CleanedAssets!C84</f>
        <v>4724995.9103957945</v>
      </c>
      <c r="Z85">
        <f>D$6*CleanedAssets!D84</f>
        <v>16812982.653321221</v>
      </c>
      <c r="AA85">
        <f>E$6*CleanedAssets!E84</f>
        <v>8416401.8224537726</v>
      </c>
      <c r="AB85">
        <f>F$6*CleanedAssets!F84</f>
        <v>13435879.640318403</v>
      </c>
      <c r="AC85">
        <f>G$6*CleanedAssets!G84</f>
        <v>2640281.4473214024</v>
      </c>
      <c r="AD85">
        <f>H$6*CleanedAssets!H84</f>
        <v>3414286.3095205836</v>
      </c>
      <c r="AE85">
        <f>I$6*CleanedAssets!I84</f>
        <v>942965.09015659313</v>
      </c>
      <c r="AF85">
        <f t="shared" si="6"/>
        <v>51346810.461494051</v>
      </c>
      <c r="AH85" s="12">
        <v>45740</v>
      </c>
      <c r="AI85">
        <f>B$2*CleanedAssets!B84</f>
        <v>1676520.3978203135</v>
      </c>
      <c r="AJ85">
        <f>C$2*CleanedAssets!C84</f>
        <v>10896396.252531365</v>
      </c>
      <c r="AK85">
        <f>D$2*CleanedAssets!D84</f>
        <v>2177696.4361926094</v>
      </c>
      <c r="AL85">
        <f>E$2*CleanedAssets!E84</f>
        <v>437399.89674672252</v>
      </c>
      <c r="AM85">
        <f>F$2*CleanedAssets!F84</f>
        <v>11633257.600527242</v>
      </c>
      <c r="AN85">
        <f>G$2*CleanedAssets!G84</f>
        <v>14122551.626137052</v>
      </c>
      <c r="AO85">
        <f>H$2*CleanedAssets!H84</f>
        <v>3302329.7732223216</v>
      </c>
      <c r="AP85">
        <f>I$2*CleanedAssets!I84</f>
        <v>1152726.7516321815</v>
      </c>
      <c r="AQ85">
        <f t="shared" si="7"/>
        <v>45398878.734809808</v>
      </c>
      <c r="AS85" s="12">
        <v>45740</v>
      </c>
      <c r="AT85">
        <f>B$3*CleanedAssets!B84</f>
        <v>201682.14347865197</v>
      </c>
      <c r="AU85">
        <f>C$3*CleanedAssets!C84</f>
        <v>2817813.6130250143</v>
      </c>
      <c r="AV85">
        <f>D$3*CleanedAssets!D84</f>
        <v>11689923.62510334</v>
      </c>
      <c r="AW85">
        <f>E$3*CleanedAssets!E84</f>
        <v>6019311.7238006843</v>
      </c>
      <c r="AX85">
        <f>F$3*CleanedAssets!F84</f>
        <v>8891372.7376586907</v>
      </c>
      <c r="AY85">
        <f>G$3*CleanedAssets!G84</f>
        <v>1597255.5681873769</v>
      </c>
      <c r="AZ85">
        <f>H$3*CleanedAssets!H84</f>
        <v>15338917.778157562</v>
      </c>
      <c r="BA85">
        <f>I$3*CleanedAssets!I84</f>
        <v>4671966.6903161192</v>
      </c>
      <c r="BB85">
        <f t="shared" si="8"/>
        <v>51228243.879727438</v>
      </c>
      <c r="BE85" s="12">
        <v>45740</v>
      </c>
      <c r="BF85">
        <f>B$5*CleanedAssets!B84</f>
        <v>191407.56119705131</v>
      </c>
      <c r="BG85">
        <f>C$5*CleanedAssets!C84</f>
        <v>2067497.8693904437</v>
      </c>
      <c r="BH85">
        <f>D$5*CleanedAssets!D84</f>
        <v>3081903.8513519149</v>
      </c>
      <c r="BI85">
        <f>E$5*CleanedAssets!E84</f>
        <v>2635823.7819497609</v>
      </c>
      <c r="BJ85">
        <f>F$5*CleanedAssets!F84</f>
        <v>11274198.620841606</v>
      </c>
      <c r="BK85">
        <f>G$5*CleanedAssets!G84</f>
        <v>612279.27613149281</v>
      </c>
      <c r="BL85">
        <f>H$5*CleanedAssets!H84</f>
        <v>23317329.885149997</v>
      </c>
      <c r="BM85">
        <f>I$5*CleanedAssets!I84</f>
        <v>6420010.2838991471</v>
      </c>
      <c r="BN85">
        <f t="shared" si="9"/>
        <v>49600451.129911408</v>
      </c>
    </row>
    <row r="86" spans="12:66" x14ac:dyDescent="0.35">
      <c r="L86" s="13">
        <v>45741</v>
      </c>
      <c r="M86">
        <f>B$4*CleanedAssets!B85</f>
        <v>2644884.3512000982</v>
      </c>
      <c r="N86">
        <f>C$4*CleanedAssets!C85</f>
        <v>9827608.8962873034</v>
      </c>
      <c r="O86">
        <f>D$4*CleanedAssets!D85</f>
        <v>1930544.9790882345</v>
      </c>
      <c r="P86">
        <f>E$4*CleanedAssets!E85</f>
        <v>3067918.1421569092</v>
      </c>
      <c r="Q86">
        <f>F$4*CleanedAssets!F85</f>
        <v>1289614.7859720504</v>
      </c>
      <c r="R86">
        <f>G$4*CleanedAssets!G85</f>
        <v>12909198.348725414</v>
      </c>
      <c r="S86">
        <f>H$4*CleanedAssets!H85</f>
        <v>5639184.9473458761</v>
      </c>
      <c r="T86">
        <f>I$4*CleanedAssets!I85</f>
        <v>2238056.9082706994</v>
      </c>
      <c r="U86">
        <f t="shared" si="5"/>
        <v>39547011.359046586</v>
      </c>
      <c r="W86" s="13">
        <v>45741</v>
      </c>
      <c r="X86">
        <f>B$6*CleanedAssets!B85</f>
        <v>954203.04900481005</v>
      </c>
      <c r="Y86">
        <f>C$6*CleanedAssets!C85</f>
        <v>4772068.9077615272</v>
      </c>
      <c r="Z86">
        <f>D$6*CleanedAssets!D85</f>
        <v>16867923.484475747</v>
      </c>
      <c r="AA86">
        <f>E$6*CleanedAssets!E85</f>
        <v>8409166.4651467782</v>
      </c>
      <c r="AB86">
        <f>F$6*CleanedAssets!F85</f>
        <v>13319901.885406544</v>
      </c>
      <c r="AC86">
        <f>G$6*CleanedAssets!G85</f>
        <v>2638065.9211132633</v>
      </c>
      <c r="AD86">
        <f>H$6*CleanedAssets!H85</f>
        <v>3414954.7494798955</v>
      </c>
      <c r="AE86">
        <f>I$6*CleanedAssets!I85</f>
        <v>942834.77638765518</v>
      </c>
      <c r="AF86">
        <f t="shared" si="6"/>
        <v>51319119.238776222</v>
      </c>
      <c r="AH86" s="13">
        <v>45741</v>
      </c>
      <c r="AI86">
        <f>B$2*CleanedAssets!B85</f>
        <v>1668103.7921782387</v>
      </c>
      <c r="AJ86">
        <f>C$2*CleanedAssets!C85</f>
        <v>11004952.120476743</v>
      </c>
      <c r="AK86">
        <f>D$2*CleanedAssets!D85</f>
        <v>2184812.6305451347</v>
      </c>
      <c r="AL86">
        <f>E$2*CleanedAssets!E85</f>
        <v>437023.87566244375</v>
      </c>
      <c r="AM86">
        <f>F$2*CleanedAssets!F85</f>
        <v>11532839.977346709</v>
      </c>
      <c r="AN86">
        <f>G$2*CleanedAssets!G85</f>
        <v>14110701.039797006</v>
      </c>
      <c r="AO86">
        <f>H$2*CleanedAssets!H85</f>
        <v>3302976.2946265438</v>
      </c>
      <c r="AP86">
        <f>I$2*CleanedAssets!I85</f>
        <v>1152567.4496928744</v>
      </c>
      <c r="AQ86">
        <f t="shared" si="7"/>
        <v>45393977.180325694</v>
      </c>
      <c r="AS86" s="13">
        <v>45741</v>
      </c>
      <c r="AT86">
        <f>B$3*CleanedAssets!B85</f>
        <v>200669.64218793393</v>
      </c>
      <c r="AU86">
        <f>C$3*CleanedAssets!C85</f>
        <v>2845886.2156893285</v>
      </c>
      <c r="AV86">
        <f>D$3*CleanedAssets!D85</f>
        <v>11728123.517016584</v>
      </c>
      <c r="AW86">
        <f>E$3*CleanedAssets!E85</f>
        <v>6014137.0812417129</v>
      </c>
      <c r="AX86">
        <f>F$3*CleanedAssets!F85</f>
        <v>8814622.9098987188</v>
      </c>
      <c r="AY86">
        <f>G$3*CleanedAssets!G85</f>
        <v>1595915.2710853368</v>
      </c>
      <c r="AZ86">
        <f>H$3*CleanedAssets!H85</f>
        <v>15341920.790982505</v>
      </c>
      <c r="BA86">
        <f>I$3*CleanedAssets!I85</f>
        <v>4671321.0443700254</v>
      </c>
      <c r="BB86">
        <f t="shared" si="8"/>
        <v>51212596.472472146</v>
      </c>
      <c r="BE86" s="13">
        <v>45741</v>
      </c>
      <c r="BF86">
        <f>B$5*CleanedAssets!B85</f>
        <v>190446.64120967663</v>
      </c>
      <c r="BG86">
        <f>C$5*CleanedAssets!C85</f>
        <v>2088095.4156328323</v>
      </c>
      <c r="BH86">
        <f>D$5*CleanedAssets!D85</f>
        <v>3091974.7806226453</v>
      </c>
      <c r="BI86">
        <f>E$5*CleanedAssets!E85</f>
        <v>2633557.834189306</v>
      </c>
      <c r="BJ86">
        <f>F$5*CleanedAssets!F85</f>
        <v>11176880.374513179</v>
      </c>
      <c r="BK86">
        <f>G$5*CleanedAssets!G85</f>
        <v>611765.49727494479</v>
      </c>
      <c r="BL86">
        <f>H$5*CleanedAssets!H85</f>
        <v>23321894.890432719</v>
      </c>
      <c r="BM86">
        <f>I$5*CleanedAssets!I85</f>
        <v>6419123.0657556038</v>
      </c>
      <c r="BN86">
        <f t="shared" si="9"/>
        <v>49533738.499630913</v>
      </c>
    </row>
    <row r="87" spans="12:66" x14ac:dyDescent="0.35">
      <c r="L87" s="12">
        <v>45742</v>
      </c>
      <c r="M87">
        <f>B$4*CleanedAssets!B86</f>
        <v>2628149.807854454</v>
      </c>
      <c r="N87">
        <f>C$4*CleanedAssets!C86</f>
        <v>9941989.3899500482</v>
      </c>
      <c r="O87">
        <f>D$4*CleanedAssets!D86</f>
        <v>1918084.362834947</v>
      </c>
      <c r="P87">
        <f>E$4*CleanedAssets!E86</f>
        <v>3046911.3684492866</v>
      </c>
      <c r="Q87">
        <f>F$4*CleanedAssets!F86</f>
        <v>1309645.5966976455</v>
      </c>
      <c r="R87">
        <f>G$4*CleanedAssets!G86</f>
        <v>12920934.921577249</v>
      </c>
      <c r="S87">
        <f>H$4*CleanedAssets!H86</f>
        <v>5638283.1039115181</v>
      </c>
      <c r="T87">
        <f>I$4*CleanedAssets!I86</f>
        <v>2238158.4138716972</v>
      </c>
      <c r="U87">
        <f t="shared" si="5"/>
        <v>39642156.965146847</v>
      </c>
      <c r="W87" s="12">
        <v>45742</v>
      </c>
      <c r="X87">
        <f>B$6*CleanedAssets!B86</f>
        <v>948165.67641539185</v>
      </c>
      <c r="Y87">
        <f>C$6*CleanedAssets!C86</f>
        <v>4827609.5385724055</v>
      </c>
      <c r="Z87">
        <f>D$6*CleanedAssets!D86</f>
        <v>16759050.226506313</v>
      </c>
      <c r="AA87">
        <f>E$6*CleanedAssets!E86</f>
        <v>8351586.8789851759</v>
      </c>
      <c r="AB87">
        <f>F$6*CleanedAssets!F86</f>
        <v>13526791.909041755</v>
      </c>
      <c r="AC87">
        <f>G$6*CleanedAssets!G86</f>
        <v>2640464.3545430312</v>
      </c>
      <c r="AD87">
        <f>H$6*CleanedAssets!H86</f>
        <v>3414408.6147905379</v>
      </c>
      <c r="AE87">
        <f>I$6*CleanedAssets!I86</f>
        <v>942877.53803963342</v>
      </c>
      <c r="AF87">
        <f t="shared" si="6"/>
        <v>51410954.736894242</v>
      </c>
      <c r="AH87" s="12">
        <v>45742</v>
      </c>
      <c r="AI87">
        <f>B$2*CleanedAssets!B86</f>
        <v>1657549.4724014311</v>
      </c>
      <c r="AJ87">
        <f>C$2*CleanedAssets!C86</f>
        <v>11133035.346982688</v>
      </c>
      <c r="AK87">
        <f>D$2*CleanedAssets!D86</f>
        <v>2170710.8551037689</v>
      </c>
      <c r="AL87">
        <f>E$2*CleanedAssets!E86</f>
        <v>434031.46803111932</v>
      </c>
      <c r="AM87">
        <f>F$2*CleanedAssets!F86</f>
        <v>11711972.643339433</v>
      </c>
      <c r="AN87">
        <f>G$2*CleanedAssets!G86</f>
        <v>14123529.97512438</v>
      </c>
      <c r="AO87">
        <f>H$2*CleanedAssets!H86</f>
        <v>3302448.068027671</v>
      </c>
      <c r="AP87">
        <f>I$2*CleanedAssets!I86</f>
        <v>1152619.7236324868</v>
      </c>
      <c r="AQ87">
        <f t="shared" si="7"/>
        <v>45685897.552642971</v>
      </c>
      <c r="AS87" s="12">
        <v>45742</v>
      </c>
      <c r="AT87">
        <f>B$3*CleanedAssets!B86</f>
        <v>199399.97804408389</v>
      </c>
      <c r="AU87">
        <f>C$3*CleanedAssets!C86</f>
        <v>2879008.6032094019</v>
      </c>
      <c r="AV87">
        <f>D$3*CleanedAssets!D86</f>
        <v>11652424.868137799</v>
      </c>
      <c r="AW87">
        <f>E$3*CleanedAssets!E86</f>
        <v>5972956.8375526015</v>
      </c>
      <c r="AX87">
        <f>F$3*CleanedAssets!F86</f>
        <v>8951535.1452780534</v>
      </c>
      <c r="AY87">
        <f>G$3*CleanedAssets!G86</f>
        <v>1597366.2191100295</v>
      </c>
      <c r="AZ87">
        <f>H$3*CleanedAssets!H86</f>
        <v>15339467.243055815</v>
      </c>
      <c r="BA87">
        <f>I$3*CleanedAssets!I86</f>
        <v>4671532.9090676168</v>
      </c>
      <c r="BB87">
        <f t="shared" si="8"/>
        <v>51263691.803455405</v>
      </c>
      <c r="BE87" s="12">
        <v>45742</v>
      </c>
      <c r="BF87">
        <f>B$5*CleanedAssets!B86</f>
        <v>189241.6593847021</v>
      </c>
      <c r="BG87">
        <f>C$5*CleanedAssets!C86</f>
        <v>2112398.1109247892</v>
      </c>
      <c r="BH87">
        <f>D$5*CleanedAssets!D86</f>
        <v>3072017.7676426228</v>
      </c>
      <c r="BI87">
        <f>E$5*CleanedAssets!E86</f>
        <v>2615525.2300241059</v>
      </c>
      <c r="BJ87">
        <f>F$5*CleanedAssets!F86</f>
        <v>11350484.134116275</v>
      </c>
      <c r="BK87">
        <f>G$5*CleanedAssets!G86</f>
        <v>612321.69217822596</v>
      </c>
      <c r="BL87">
        <f>H$5*CleanedAssets!H86</f>
        <v>23318165.149702437</v>
      </c>
      <c r="BM87">
        <f>I$5*CleanedAssets!I86</f>
        <v>6419414.2008658247</v>
      </c>
      <c r="BN87">
        <f t="shared" si="9"/>
        <v>49689567.944838986</v>
      </c>
    </row>
    <row r="88" spans="12:66" x14ac:dyDescent="0.35">
      <c r="L88" s="13">
        <v>45743</v>
      </c>
      <c r="M88">
        <f>B$4*CleanedAssets!B87</f>
        <v>2617195.2639002721</v>
      </c>
      <c r="N88">
        <f>C$4*CleanedAssets!C87</f>
        <v>9850743.3022243027</v>
      </c>
      <c r="O88">
        <f>D$4*CleanedAssets!D87</f>
        <v>1911092.0586590006</v>
      </c>
      <c r="P88">
        <f>E$4*CleanedAssets!E87</f>
        <v>3057142.837914112</v>
      </c>
      <c r="Q88">
        <f>F$4*CleanedAssets!F87</f>
        <v>1317276.1491895234</v>
      </c>
      <c r="R88">
        <f>G$4*CleanedAssets!G87</f>
        <v>12844117.374533771</v>
      </c>
      <c r="S88">
        <f>H$4*CleanedAssets!H87</f>
        <v>5568592.8252195874</v>
      </c>
      <c r="T88">
        <f>I$4*CleanedAssets!I87</f>
        <v>2238100.1154536647</v>
      </c>
      <c r="U88">
        <f t="shared" si="5"/>
        <v>39404259.927094236</v>
      </c>
      <c r="W88" s="13">
        <v>45743</v>
      </c>
      <c r="X88">
        <f>B$6*CleanedAssets!B87</f>
        <v>944213.57195502287</v>
      </c>
      <c r="Y88">
        <f>C$6*CleanedAssets!C87</f>
        <v>4783302.4621730372</v>
      </c>
      <c r="Z88">
        <f>D$6*CleanedAssets!D87</f>
        <v>16697955.741219705</v>
      </c>
      <c r="AA88">
        <f>E$6*CleanedAssets!E87</f>
        <v>8379631.3462512735</v>
      </c>
      <c r="AB88">
        <f>F$6*CleanedAssets!F87</f>
        <v>13605604.754264098</v>
      </c>
      <c r="AC88">
        <f>G$6*CleanedAssets!G87</f>
        <v>2624766.2648921795</v>
      </c>
      <c r="AD88">
        <f>H$6*CleanedAssets!H87</f>
        <v>3372205.8584642718</v>
      </c>
      <c r="AE88">
        <f>I$6*CleanedAssets!I87</f>
        <v>942852.97844254435</v>
      </c>
      <c r="AF88">
        <f t="shared" si="6"/>
        <v>51350532.977662124</v>
      </c>
      <c r="AH88" s="13">
        <v>45743</v>
      </c>
      <c r="AI88">
        <f>B$2*CleanedAssets!B87</f>
        <v>1650640.5441137867</v>
      </c>
      <c r="AJ88">
        <f>C$2*CleanedAssets!C87</f>
        <v>11030858.018071888</v>
      </c>
      <c r="AK88">
        <f>D$2*CleanedAssets!D87</f>
        <v>2162797.6105817812</v>
      </c>
      <c r="AL88">
        <f>E$2*CleanedAssets!E87</f>
        <v>435488.93730899791</v>
      </c>
      <c r="AM88">
        <f>F$2*CleanedAssets!F87</f>
        <v>11780211.579326229</v>
      </c>
      <c r="AN88">
        <f>G$2*CleanedAssets!G87</f>
        <v>14039562.759526666</v>
      </c>
      <c r="AO88">
        <f>H$2*CleanedAssets!H87</f>
        <v>3261629.1658929391</v>
      </c>
      <c r="AP88">
        <f>I$2*CleanedAssets!I87</f>
        <v>1152589.7007770604</v>
      </c>
      <c r="AQ88">
        <f t="shared" si="7"/>
        <v>45513778.315599352</v>
      </c>
      <c r="AS88" s="13">
        <v>45743</v>
      </c>
      <c r="AT88">
        <f>B$3*CleanedAssets!B87</f>
        <v>198568.84740707881</v>
      </c>
      <c r="AU88">
        <f>C$3*CleanedAssets!C87</f>
        <v>2852585.4939836795</v>
      </c>
      <c r="AV88">
        <f>D$3*CleanedAssets!D87</f>
        <v>11609946.392923625</v>
      </c>
      <c r="AW88">
        <f>E$3*CleanedAssets!E87</f>
        <v>5993013.9111291282</v>
      </c>
      <c r="AX88">
        <f>F$3*CleanedAssets!F87</f>
        <v>9003690.5978532918</v>
      </c>
      <c r="AY88">
        <f>G$3*CleanedAssets!G87</f>
        <v>1587869.5568772343</v>
      </c>
      <c r="AZ88">
        <f>H$3*CleanedAssets!H87</f>
        <v>15149868.436565824</v>
      </c>
      <c r="BA88">
        <f>I$3*CleanedAssets!I87</f>
        <v>4671411.2273418289</v>
      </c>
      <c r="BB88">
        <f t="shared" si="8"/>
        <v>51066954.46408169</v>
      </c>
      <c r="BE88" s="13">
        <v>45743</v>
      </c>
      <c r="BF88">
        <f>B$5*CleanedAssets!B87</f>
        <v>188452.87022607171</v>
      </c>
      <c r="BG88">
        <f>C$5*CleanedAssets!C87</f>
        <v>2093010.837836771</v>
      </c>
      <c r="BH88">
        <f>D$5*CleanedAssets!D87</f>
        <v>3060818.8427770236</v>
      </c>
      <c r="BI88">
        <f>E$5*CleanedAssets!E87</f>
        <v>2624308.1131767239</v>
      </c>
      <c r="BJ88">
        <f>F$5*CleanedAssets!F87</f>
        <v>11416616.884237375</v>
      </c>
      <c r="BK88">
        <f>G$5*CleanedAssets!G87</f>
        <v>608681.31702889421</v>
      </c>
      <c r="BL88">
        <f>H$5*CleanedAssets!H87</f>
        <v>23029948.081151929</v>
      </c>
      <c r="BM88">
        <f>I$5*CleanedAssets!I87</f>
        <v>6419246.9912124379</v>
      </c>
      <c r="BN88">
        <f t="shared" si="9"/>
        <v>49441083.937647223</v>
      </c>
    </row>
    <row r="89" spans="12:66" x14ac:dyDescent="0.35">
      <c r="L89" s="12">
        <v>45744</v>
      </c>
      <c r="M89">
        <f>B$4*CleanedAssets!B88</f>
        <v>2597309.0955456994</v>
      </c>
      <c r="N89">
        <f>C$4*CleanedAssets!C88</f>
        <v>9838026.8760504499</v>
      </c>
      <c r="O89">
        <f>D$4*CleanedAssets!D88</f>
        <v>1926265.7325777418</v>
      </c>
      <c r="P89">
        <f>E$4*CleanedAssets!E88</f>
        <v>3094187.5264155152</v>
      </c>
      <c r="Q89">
        <f>F$4*CleanedAssets!F88</f>
        <v>1306566.1721761804</v>
      </c>
      <c r="R89">
        <f>G$4*CleanedAssets!G88</f>
        <v>12847824.826444419</v>
      </c>
      <c r="S89">
        <f>H$4*CleanedAssets!H88</f>
        <v>5621005.0196089186</v>
      </c>
      <c r="T89">
        <f>I$4*CleanedAssets!I88</f>
        <v>2238267.016296776</v>
      </c>
      <c r="U89">
        <f t="shared" si="5"/>
        <v>39469452.265115693</v>
      </c>
      <c r="W89" s="12">
        <v>45744</v>
      </c>
      <c r="X89">
        <f>B$6*CleanedAssets!B88</f>
        <v>937039.17793346709</v>
      </c>
      <c r="Y89">
        <f>C$6*CleanedAssets!C88</f>
        <v>4777127.6476680543</v>
      </c>
      <c r="Z89">
        <f>D$6*CleanedAssets!D88</f>
        <v>16830534.040825341</v>
      </c>
      <c r="AA89">
        <f>E$6*CleanedAssets!E88</f>
        <v>8481170.8716959748</v>
      </c>
      <c r="AB89">
        <f>F$6*CleanedAssets!F88</f>
        <v>13494985.796909973</v>
      </c>
      <c r="AC89">
        <f>G$6*CleanedAssets!G88</f>
        <v>2625523.9031494474</v>
      </c>
      <c r="AD89">
        <f>H$6*CleanedAssets!H88</f>
        <v>3403945.4225735767</v>
      </c>
      <c r="AE89">
        <f>I$6*CleanedAssets!I88</f>
        <v>942923.28939778067</v>
      </c>
      <c r="AF89">
        <f t="shared" si="6"/>
        <v>51493250.150153615</v>
      </c>
      <c r="AH89" s="12">
        <v>45744</v>
      </c>
      <c r="AI89">
        <f>B$2*CleanedAssets!B88</f>
        <v>1638098.5239573643</v>
      </c>
      <c r="AJ89">
        <f>C$2*CleanedAssets!C88</f>
        <v>11016618.16963432</v>
      </c>
      <c r="AK89">
        <f>D$2*CleanedAssets!D88</f>
        <v>2179969.7742912723</v>
      </c>
      <c r="AL89">
        <f>E$2*CleanedAssets!E88</f>
        <v>440765.9403421391</v>
      </c>
      <c r="AM89">
        <f>F$2*CleanedAssets!F88</f>
        <v>11684433.791726774</v>
      </c>
      <c r="AN89">
        <f>G$2*CleanedAssets!G88</f>
        <v>14043615.276508542</v>
      </c>
      <c r="AO89">
        <f>H$2*CleanedAssets!H88</f>
        <v>3292327.9702828894</v>
      </c>
      <c r="AP89">
        <f>I$2*CleanedAssets!I88</f>
        <v>1152675.6523354794</v>
      </c>
      <c r="AQ89">
        <f t="shared" si="7"/>
        <v>45448505.099078782</v>
      </c>
      <c r="AS89" s="12">
        <v>45744</v>
      </c>
      <c r="AT89">
        <f>B$3*CleanedAssets!B88</f>
        <v>197060.06677310119</v>
      </c>
      <c r="AU89">
        <f>C$3*CleanedAssets!C88</f>
        <v>2848903.0619350583</v>
      </c>
      <c r="AV89">
        <f>D$3*CleanedAssets!D88</f>
        <v>11702126.955331437</v>
      </c>
      <c r="AW89">
        <f>E$3*CleanedAssets!E88</f>
        <v>6065633.7870371277</v>
      </c>
      <c r="AX89">
        <f>F$3*CleanedAssets!F88</f>
        <v>8930487.0259237532</v>
      </c>
      <c r="AY89">
        <f>G$3*CleanedAssets!G88</f>
        <v>1588327.895107168</v>
      </c>
      <c r="AZ89">
        <f>H$3*CleanedAssets!H88</f>
        <v>15292460.627159106</v>
      </c>
      <c r="BA89">
        <f>I$3*CleanedAssets!I88</f>
        <v>4671759.586410746</v>
      </c>
      <c r="BB89">
        <f t="shared" si="8"/>
        <v>51296759.005677499</v>
      </c>
      <c r="BE89" s="12">
        <v>45744</v>
      </c>
      <c r="BF89">
        <f>B$5*CleanedAssets!B88</f>
        <v>187020.95356478554</v>
      </c>
      <c r="BG89">
        <f>C$5*CleanedAssets!C88</f>
        <v>2090308.9485494501</v>
      </c>
      <c r="BH89">
        <f>D$5*CleanedAssets!D88</f>
        <v>3085121.108507345</v>
      </c>
      <c r="BI89">
        <f>E$5*CleanedAssets!E88</f>
        <v>2656107.9608575953</v>
      </c>
      <c r="BJ89">
        <f>F$5*CleanedAssets!F88</f>
        <v>11323795.265569523</v>
      </c>
      <c r="BK89">
        <f>G$5*CleanedAssets!G88</f>
        <v>608857.01276928571</v>
      </c>
      <c r="BL89">
        <f>H$5*CleanedAssets!H88</f>
        <v>23246708.428602535</v>
      </c>
      <c r="BM89">
        <f>I$5*CleanedAssets!I88</f>
        <v>6419725.690859328</v>
      </c>
      <c r="BN89">
        <f t="shared" si="9"/>
        <v>49617645.369279847</v>
      </c>
    </row>
    <row r="90" spans="12:66" x14ac:dyDescent="0.35">
      <c r="L90" s="13">
        <v>45745</v>
      </c>
      <c r="M90">
        <f>B$4*CleanedAssets!B89</f>
        <v>2615864.384823719</v>
      </c>
      <c r="N90">
        <f>C$4*CleanedAssets!C89</f>
        <v>10065689.502620867</v>
      </c>
      <c r="O90">
        <f>D$4*CleanedAssets!D89</f>
        <v>1923104.0153357042</v>
      </c>
      <c r="P90">
        <f>E$4*CleanedAssets!E89</f>
        <v>3120940.4084045915</v>
      </c>
      <c r="Q90">
        <f>F$4*CleanedAssets!F89</f>
        <v>1310490.4517401422</v>
      </c>
      <c r="R90">
        <f>G$4*CleanedAssets!G89</f>
        <v>12857350.791708209</v>
      </c>
      <c r="S90">
        <f>H$4*CleanedAssets!H89</f>
        <v>5512187.5724776965</v>
      </c>
      <c r="T90">
        <f>I$4*CleanedAssets!I89</f>
        <v>2238295.0685293158</v>
      </c>
      <c r="U90">
        <f t="shared" si="5"/>
        <v>39643922.195640244</v>
      </c>
      <c r="W90" s="13">
        <v>45745</v>
      </c>
      <c r="X90">
        <f>B$6*CleanedAssets!B89</f>
        <v>943733.42662385653</v>
      </c>
      <c r="Y90">
        <f>C$6*CleanedAssets!C89</f>
        <v>4887675.569668333</v>
      </c>
      <c r="Z90">
        <f>D$6*CleanedAssets!D89</f>
        <v>16802908.88570286</v>
      </c>
      <c r="AA90">
        <f>E$6*CleanedAssets!E89</f>
        <v>8554500.5459715761</v>
      </c>
      <c r="AB90">
        <f>F$6*CleanedAssets!F89</f>
        <v>13535518.070059648</v>
      </c>
      <c r="AC90">
        <f>G$6*CleanedAssets!G89</f>
        <v>2627470.5867195074</v>
      </c>
      <c r="AD90">
        <f>H$6*CleanedAssets!H89</f>
        <v>3338048.1942725359</v>
      </c>
      <c r="AE90">
        <f>I$6*CleanedAssets!I89</f>
        <v>942935.10706885776</v>
      </c>
      <c r="AF90">
        <f t="shared" si="6"/>
        <v>51632790.386087172</v>
      </c>
      <c r="AH90" s="13">
        <v>45745</v>
      </c>
      <c r="AI90">
        <f>B$2*CleanedAssets!B89</f>
        <v>1649801.1711432743</v>
      </c>
      <c r="AJ90">
        <f>C$2*CleanedAssets!C89</f>
        <v>11271554.678755669</v>
      </c>
      <c r="AK90">
        <f>D$2*CleanedAssets!D89</f>
        <v>2176391.6345227398</v>
      </c>
      <c r="AL90">
        <f>E$2*CleanedAssets!E89</f>
        <v>444576.87910590495</v>
      </c>
      <c r="AM90">
        <f>F$2*CleanedAssets!F89</f>
        <v>11719528.060751792</v>
      </c>
      <c r="AN90">
        <f>G$2*CleanedAssets!G89</f>
        <v>14054027.855533332</v>
      </c>
      <c r="AO90">
        <f>H$2*CleanedAssets!H89</f>
        <v>3228591.5524011939</v>
      </c>
      <c r="AP90">
        <f>I$2*CleanedAssets!I89</f>
        <v>1152690.0988359221</v>
      </c>
      <c r="AQ90">
        <f t="shared" si="7"/>
        <v>45697161.931049824</v>
      </c>
      <c r="AS90" s="13">
        <v>45745</v>
      </c>
      <c r="AT90">
        <f>B$3*CleanedAssets!B89</f>
        <v>198467.87247107975</v>
      </c>
      <c r="AU90">
        <f>C$3*CleanedAssets!C89</f>
        <v>2914829.772859538</v>
      </c>
      <c r="AV90">
        <f>D$3*CleanedAssets!D89</f>
        <v>11682919.420287104</v>
      </c>
      <c r="AW90">
        <f>E$3*CleanedAssets!E89</f>
        <v>6118078.3087437823</v>
      </c>
      <c r="AX90">
        <f>F$3*CleanedAssets!F89</f>
        <v>8957309.7988367286</v>
      </c>
      <c r="AY90">
        <f>G$3*CleanedAssets!G89</f>
        <v>1589505.5540930808</v>
      </c>
      <c r="AZ90">
        <f>H$3*CleanedAssets!H89</f>
        <v>14996412.763832707</v>
      </c>
      <c r="BA90">
        <f>I$3*CleanedAssets!I89</f>
        <v>4671818.1376404846</v>
      </c>
      <c r="BB90">
        <f t="shared" si="8"/>
        <v>51129341.628764503</v>
      </c>
      <c r="BE90" s="13">
        <v>45745</v>
      </c>
      <c r="BF90">
        <f>B$5*CleanedAssets!B89</f>
        <v>188357.03940085217</v>
      </c>
      <c r="BG90">
        <f>C$5*CleanedAssets!C89</f>
        <v>2138680.9678136893</v>
      </c>
      <c r="BH90">
        <f>D$5*CleanedAssets!D89</f>
        <v>3080057.2793390355</v>
      </c>
      <c r="BI90">
        <f>E$5*CleanedAssets!E89</f>
        <v>2679073.1309451978</v>
      </c>
      <c r="BJ90">
        <f>F$5*CleanedAssets!F89</f>
        <v>11357806.354554895</v>
      </c>
      <c r="BK90">
        <f>G$5*CleanedAssets!G89</f>
        <v>609308.44722084492</v>
      </c>
      <c r="BL90">
        <f>H$5*CleanedAssets!H89</f>
        <v>22796673.700545952</v>
      </c>
      <c r="BM90">
        <f>I$5*CleanedAssets!I89</f>
        <v>6419806.1493732631</v>
      </c>
      <c r="BN90">
        <f t="shared" si="9"/>
        <v>49269763.069193728</v>
      </c>
    </row>
    <row r="91" spans="12:66" x14ac:dyDescent="0.35">
      <c r="L91" s="12">
        <v>45746</v>
      </c>
      <c r="M91">
        <f>B$4*CleanedAssets!B90</f>
        <v>2644169.7214682926</v>
      </c>
      <c r="N91">
        <f>C$4*CleanedAssets!C90</f>
        <v>9940557.4787308499</v>
      </c>
      <c r="O91">
        <f>D$4*CleanedAssets!D90</f>
        <v>1905784.1472723417</v>
      </c>
      <c r="P91">
        <f>E$4*CleanedAssets!E90</f>
        <v>3087927.9280129317</v>
      </c>
      <c r="Q91">
        <f>F$4*CleanedAssets!F90</f>
        <v>1313276.1616500872</v>
      </c>
      <c r="R91">
        <f>G$4*CleanedAssets!G90</f>
        <v>12886627.474960944</v>
      </c>
      <c r="S91">
        <f>H$4*CleanedAssets!H90</f>
        <v>5515988.2196383392</v>
      </c>
      <c r="T91">
        <f>I$4*CleanedAssets!I90</f>
        <v>2238284.8565120054</v>
      </c>
      <c r="U91">
        <f t="shared" si="5"/>
        <v>39532615.988245785</v>
      </c>
      <c r="W91" s="12">
        <v>45746</v>
      </c>
      <c r="X91">
        <f>B$6*CleanedAssets!B90</f>
        <v>953945.22984205943</v>
      </c>
      <c r="Y91">
        <f>C$6*CleanedAssets!C90</f>
        <v>4826914.2342435569</v>
      </c>
      <c r="Z91">
        <f>D$6*CleanedAssets!D90</f>
        <v>16651578.451852001</v>
      </c>
      <c r="AA91">
        <f>E$6*CleanedAssets!E90</f>
        <v>8464013.3066850379</v>
      </c>
      <c r="AB91">
        <f>F$6*CleanedAssets!F90</f>
        <v>13564290.524505183</v>
      </c>
      <c r="AC91">
        <f>G$6*CleanedAssets!G90</f>
        <v>2633453.4385036305</v>
      </c>
      <c r="AD91">
        <f>H$6*CleanedAssets!H90</f>
        <v>3340349.7747657313</v>
      </c>
      <c r="AE91">
        <f>I$6*CleanedAssets!I90</f>
        <v>942930.80501334625</v>
      </c>
      <c r="AF91">
        <f t="shared" si="6"/>
        <v>51377475.765410542</v>
      </c>
      <c r="AH91" s="12">
        <v>45746</v>
      </c>
      <c r="AI91">
        <f>B$2*CleanedAssets!B90</f>
        <v>1667653.081898567</v>
      </c>
      <c r="AJ91">
        <f>C$2*CleanedAssets!C90</f>
        <v>11131431.893429097</v>
      </c>
      <c r="AK91">
        <f>D$2*CleanedAssets!D90</f>
        <v>2156790.6063601733</v>
      </c>
      <c r="AL91">
        <f>E$2*CleanedAssets!E90</f>
        <v>439874.26271997666</v>
      </c>
      <c r="AM91">
        <f>F$2*CleanedAssets!F90</f>
        <v>11744440.264740277</v>
      </c>
      <c r="AN91">
        <f>G$2*CleanedAssets!G90</f>
        <v>14086029.418578258</v>
      </c>
      <c r="AO91">
        <f>H$2*CleanedAssets!H90</f>
        <v>3230817.6626623496</v>
      </c>
      <c r="AP91">
        <f>I$2*CleanedAssets!I90</f>
        <v>1152684.8397923724</v>
      </c>
      <c r="AQ91">
        <f t="shared" si="7"/>
        <v>45609722.030181065</v>
      </c>
      <c r="AS91" s="12">
        <v>45746</v>
      </c>
      <c r="AT91">
        <f>B$3*CleanedAssets!B90</f>
        <v>200615.42261779914</v>
      </c>
      <c r="AU91">
        <f>C$3*CleanedAssets!C90</f>
        <v>2878593.949304895</v>
      </c>
      <c r="AV91">
        <f>D$3*CleanedAssets!D90</f>
        <v>11577700.658670122</v>
      </c>
      <c r="AW91">
        <f>E$3*CleanedAssets!E90</f>
        <v>6053362.8980752099</v>
      </c>
      <c r="AX91">
        <f>F$3*CleanedAssets!F90</f>
        <v>8976350.3547140602</v>
      </c>
      <c r="AY91">
        <f>G$3*CleanedAssets!G90</f>
        <v>1593124.9194965402</v>
      </c>
      <c r="AZ91">
        <f>H$3*CleanedAssets!H90</f>
        <v>15006752.773645738</v>
      </c>
      <c r="BA91">
        <f>I$3*CleanedAssets!I90</f>
        <v>4671796.8228959003</v>
      </c>
      <c r="BB91">
        <f t="shared" si="8"/>
        <v>50958297.799420267</v>
      </c>
      <c r="BE91" s="12">
        <v>45746</v>
      </c>
      <c r="BF91">
        <f>B$5*CleanedAssets!B90</f>
        <v>190395.18382475572</v>
      </c>
      <c r="BG91">
        <f>C$5*CleanedAssets!C90</f>
        <v>2112093.8693453823</v>
      </c>
      <c r="BH91">
        <f>D$5*CleanedAssets!D90</f>
        <v>3052317.653567187</v>
      </c>
      <c r="BI91">
        <f>E$5*CleanedAssets!E90</f>
        <v>2650734.6054914664</v>
      </c>
      <c r="BJ91">
        <f>F$5*CleanedAssets!F90</f>
        <v>11381949.646614067</v>
      </c>
      <c r="BK91">
        <f>G$5*CleanedAssets!G90</f>
        <v>610695.86603685829</v>
      </c>
      <c r="BL91">
        <f>H$5*CleanedAssets!H90</f>
        <v>22812391.981542896</v>
      </c>
      <c r="BM91">
        <f>I$5*CleanedAssets!I90</f>
        <v>6419776.8595926408</v>
      </c>
      <c r="BN91">
        <f t="shared" si="9"/>
        <v>49230355.666015252</v>
      </c>
    </row>
    <row r="92" spans="12:66" x14ac:dyDescent="0.35">
      <c r="L92" s="13">
        <v>45747</v>
      </c>
      <c r="M92">
        <f>B$4*CleanedAssets!B91</f>
        <v>2687910.6035501179</v>
      </c>
      <c r="N92">
        <f>C$4*CleanedAssets!C91</f>
        <v>9847248.8800598569</v>
      </c>
      <c r="O92">
        <f>D$4*CleanedAssets!D91</f>
        <v>1922684.5670929619</v>
      </c>
      <c r="P92">
        <f>E$4*CleanedAssets!E91</f>
        <v>3084325.7888276945</v>
      </c>
      <c r="Q92">
        <f>F$4*CleanedAssets!F91</f>
        <v>1318902.8111815327</v>
      </c>
      <c r="R92">
        <f>G$4*CleanedAssets!G91</f>
        <v>12940036.138684724</v>
      </c>
      <c r="S92">
        <f>H$4*CleanedAssets!H91</f>
        <v>5490069.3591779778</v>
      </c>
      <c r="T92">
        <f>I$4*CleanedAssets!I91</f>
        <v>2237974.5323818941</v>
      </c>
      <c r="U92">
        <f t="shared" si="5"/>
        <v>39529152.680956759</v>
      </c>
      <c r="W92" s="13">
        <v>45747</v>
      </c>
      <c r="X92">
        <f>B$6*CleanedAssets!B91</f>
        <v>969725.76218544878</v>
      </c>
      <c r="Y92">
        <f>C$6*CleanedAssets!C91</f>
        <v>4781605.6482748119</v>
      </c>
      <c r="Z92">
        <f>D$6*CleanedAssets!D91</f>
        <v>16799244.003018998</v>
      </c>
      <c r="AA92">
        <f>E$6*CleanedAssets!E91</f>
        <v>8454139.8398467116</v>
      </c>
      <c r="AB92">
        <f>F$6*CleanedAssets!F91</f>
        <v>13622405.878421456</v>
      </c>
      <c r="AC92">
        <f>G$6*CleanedAssets!G91</f>
        <v>2644367.7936677379</v>
      </c>
      <c r="AD92">
        <f>H$6*CleanedAssets!H91</f>
        <v>3324653.9363676882</v>
      </c>
      <c r="AE92">
        <f>I$6*CleanedAssets!I91</f>
        <v>942800.07358255016</v>
      </c>
      <c r="AF92">
        <f t="shared" si="6"/>
        <v>51538942.935365409</v>
      </c>
      <c r="AH92" s="13">
        <v>45747</v>
      </c>
      <c r="AI92">
        <f>B$2*CleanedAssets!B91</f>
        <v>1695240.0466143615</v>
      </c>
      <c r="AJ92">
        <f>C$2*CleanedAssets!C91</f>
        <v>11026944.965668775</v>
      </c>
      <c r="AK92">
        <f>D$2*CleanedAssets!D91</f>
        <v>2175916.9417139576</v>
      </c>
      <c r="AL92">
        <f>E$2*CleanedAssets!E91</f>
        <v>439361.13924194901</v>
      </c>
      <c r="AM92">
        <f>F$2*CleanedAssets!F91</f>
        <v>11794758.584102491</v>
      </c>
      <c r="AN92">
        <f>G$2*CleanedAssets!G91</f>
        <v>14144409.007022316</v>
      </c>
      <c r="AO92">
        <f>H$2*CleanedAssets!H91</f>
        <v>3215636.5004050983</v>
      </c>
      <c r="AP92">
        <f>I$2*CleanedAssets!I91</f>
        <v>1152525.0272827356</v>
      </c>
      <c r="AQ92">
        <f t="shared" si="7"/>
        <v>45644792.212051682</v>
      </c>
      <c r="AS92" s="13">
        <v>45747</v>
      </c>
      <c r="AT92">
        <f>B$3*CleanedAssets!B91</f>
        <v>203934.08082391758</v>
      </c>
      <c r="AU92">
        <f>C$3*CleanedAssets!C91</f>
        <v>2851573.5766419796</v>
      </c>
      <c r="AV92">
        <f>D$3*CleanedAssets!D91</f>
        <v>11680371.258574652</v>
      </c>
      <c r="AW92">
        <f>E$3*CleanedAssets!E91</f>
        <v>6046301.5105668409</v>
      </c>
      <c r="AX92">
        <f>F$3*CleanedAssets!F91</f>
        <v>9014808.9660802949</v>
      </c>
      <c r="AY92">
        <f>G$3*CleanedAssets!G91</f>
        <v>1599727.6301949513</v>
      </c>
      <c r="AZ92">
        <f>H$3*CleanedAssets!H91</f>
        <v>14936238.132276766</v>
      </c>
      <c r="BA92">
        <f>I$3*CleanedAssets!I91</f>
        <v>4671149.1076236879</v>
      </c>
      <c r="BB92">
        <f t="shared" si="8"/>
        <v>51004104.262783088</v>
      </c>
      <c r="BE92" s="13">
        <v>45747</v>
      </c>
      <c r="BF92">
        <f>B$5*CleanedAssets!B91</f>
        <v>193544.77487294364</v>
      </c>
      <c r="BG92">
        <f>C$5*CleanedAssets!C91</f>
        <v>2092268.3696556631</v>
      </c>
      <c r="BH92">
        <f>D$5*CleanedAssets!D91</f>
        <v>3079385.4880042649</v>
      </c>
      <c r="BI92">
        <f>E$5*CleanedAssets!E91</f>
        <v>2647642.4624056504</v>
      </c>
      <c r="BJ92">
        <f>F$5*CleanedAssets!F91</f>
        <v>11430714.897607118</v>
      </c>
      <c r="BK92">
        <f>G$5*CleanedAssets!G91</f>
        <v>613226.89676697284</v>
      </c>
      <c r="BL92">
        <f>H$5*CleanedAssets!H91</f>
        <v>22705199.728587821</v>
      </c>
      <c r="BM92">
        <f>I$5*CleanedAssets!I91</f>
        <v>6418886.7978725396</v>
      </c>
      <c r="BN92">
        <f t="shared" si="9"/>
        <v>49180869.415772974</v>
      </c>
    </row>
    <row r="93" spans="12:66" x14ac:dyDescent="0.35">
      <c r="L93" s="12">
        <v>45748</v>
      </c>
      <c r="M93">
        <f>B$4*CleanedAssets!B92</f>
        <v>2695637.11299608</v>
      </c>
      <c r="N93">
        <f>C$4*CleanedAssets!C92</f>
        <v>9921405.7161915153</v>
      </c>
      <c r="O93">
        <f>D$4*CleanedAssets!D92</f>
        <v>1902436.2094052299</v>
      </c>
      <c r="P93">
        <f>E$4*CleanedAssets!E92</f>
        <v>3075433.7722161426</v>
      </c>
      <c r="Q93">
        <f>F$4*CleanedAssets!F92</f>
        <v>1302834.9595692956</v>
      </c>
      <c r="R93">
        <f>G$4*CleanedAssets!G92</f>
        <v>12945684.874721639</v>
      </c>
      <c r="S93">
        <f>H$4*CleanedAssets!H92</f>
        <v>5458745.404597871</v>
      </c>
      <c r="T93">
        <f>I$4*CleanedAssets!I92</f>
        <v>2237936.9804109987</v>
      </c>
      <c r="U93">
        <f t="shared" si="5"/>
        <v>39540115.030108772</v>
      </c>
      <c r="W93" s="12">
        <v>45748</v>
      </c>
      <c r="X93">
        <f>B$6*CleanedAssets!B92</f>
        <v>972513.27872399101</v>
      </c>
      <c r="Y93">
        <f>C$6*CleanedAssets!C92</f>
        <v>4817614.5631325794</v>
      </c>
      <c r="Z93">
        <f>D$6*CleanedAssets!D92</f>
        <v>16622326.214590019</v>
      </c>
      <c r="AA93">
        <f>E$6*CleanedAssets!E92</f>
        <v>8429766.8140902873</v>
      </c>
      <c r="AB93">
        <f>F$6*CleanedAssets!F92</f>
        <v>13456447.633128116</v>
      </c>
      <c r="AC93">
        <f>G$6*CleanedAssets!G92</f>
        <v>2645522.1440490549</v>
      </c>
      <c r="AD93">
        <f>H$6*CleanedAssets!H92</f>
        <v>3305684.9029941377</v>
      </c>
      <c r="AE93">
        <f>I$6*CleanedAssets!I92</f>
        <v>942784.25392043567</v>
      </c>
      <c r="AF93">
        <f t="shared" si="6"/>
        <v>51192659.804628626</v>
      </c>
      <c r="AH93" s="12">
        <v>45748</v>
      </c>
      <c r="AI93">
        <f>B$2*CleanedAssets!B92</f>
        <v>1700113.0837667279</v>
      </c>
      <c r="AJ93">
        <f>C$2*CleanedAssets!C92</f>
        <v>11109985.758159332</v>
      </c>
      <c r="AK93">
        <f>D$2*CleanedAssets!D92</f>
        <v>2153001.7192751388</v>
      </c>
      <c r="AL93">
        <f>E$2*CleanedAssets!E92</f>
        <v>438094.4745586132</v>
      </c>
      <c r="AM93">
        <f>F$2*CleanedAssets!F92</f>
        <v>11651066.092794705</v>
      </c>
      <c r="AN93">
        <f>G$2*CleanedAssets!G92</f>
        <v>14150583.490000766</v>
      </c>
      <c r="AO93">
        <f>H$2*CleanedAssets!H92</f>
        <v>3197289.4732375029</v>
      </c>
      <c r="AP93">
        <f>I$2*CleanedAssets!I92</f>
        <v>1152505.6885522655</v>
      </c>
      <c r="AQ93">
        <f t="shared" si="7"/>
        <v>45552639.780345045</v>
      </c>
      <c r="AS93" s="12">
        <v>45748</v>
      </c>
      <c r="AT93">
        <f>B$3*CleanedAssets!B92</f>
        <v>204520.29771660684</v>
      </c>
      <c r="AU93">
        <f>C$3*CleanedAssets!C92</f>
        <v>2873047.9678162099</v>
      </c>
      <c r="AV93">
        <f>D$3*CleanedAssets!D92</f>
        <v>11557361.827273753</v>
      </c>
      <c r="AW93">
        <f>E$3*CleanedAssets!E92</f>
        <v>6028870.2088330351</v>
      </c>
      <c r="AX93">
        <f>F$3*CleanedAssets!F92</f>
        <v>8904983.8815087639</v>
      </c>
      <c r="AY93">
        <f>G$3*CleanedAssets!G92</f>
        <v>1600425.9620247146</v>
      </c>
      <c r="AZ93">
        <f>H$3*CleanedAssets!H92</f>
        <v>14851018.435722122</v>
      </c>
      <c r="BA93">
        <f>I$3*CleanedAssets!I92</f>
        <v>4671070.7283334872</v>
      </c>
      <c r="BB93">
        <f t="shared" si="8"/>
        <v>50691299.309228696</v>
      </c>
      <c r="BE93" s="12">
        <v>45748</v>
      </c>
      <c r="BF93">
        <f>B$5*CleanedAssets!B92</f>
        <v>194101.12727889692</v>
      </c>
      <c r="BG93">
        <f>C$5*CleanedAssets!C92</f>
        <v>2108024.6488481378</v>
      </c>
      <c r="BH93">
        <f>D$5*CleanedAssets!D92</f>
        <v>3046955.5721009006</v>
      </c>
      <c r="BI93">
        <f>E$5*CleanedAssets!E92</f>
        <v>2640009.3904252383</v>
      </c>
      <c r="BJ93">
        <f>F$5*CleanedAssets!F92</f>
        <v>11291457.456316201</v>
      </c>
      <c r="BK93">
        <f>G$5*CleanedAssets!G92</f>
        <v>613494.58974970097</v>
      </c>
      <c r="BL93">
        <f>H$5*CleanedAssets!H92</f>
        <v>22575653.706761785</v>
      </c>
      <c r="BM93">
        <f>I$5*CleanedAssets!I92</f>
        <v>6418779.0925136423</v>
      </c>
      <c r="BN93">
        <f t="shared" si="9"/>
        <v>48888475.5839945</v>
      </c>
    </row>
    <row r="94" spans="12:66" x14ac:dyDescent="0.35">
      <c r="L94" s="13">
        <v>45749</v>
      </c>
      <c r="M94">
        <f>B$4*CleanedAssets!B93</f>
        <v>2684723.3037830777</v>
      </c>
      <c r="N94">
        <f>C$4*CleanedAssets!C93</f>
        <v>9864754.8774373643</v>
      </c>
      <c r="O94">
        <f>D$4*CleanedAssets!D93</f>
        <v>1902125.2987452936</v>
      </c>
      <c r="P94">
        <f>E$4*CleanedAssets!E93</f>
        <v>3049207.7378611858</v>
      </c>
      <c r="Q94">
        <f>F$4*CleanedAssets!F93</f>
        <v>1276144.1982827554</v>
      </c>
      <c r="R94">
        <f>G$4*CleanedAssets!G93</f>
        <v>12903945.626840154</v>
      </c>
      <c r="S94">
        <f>H$4*CleanedAssets!H93</f>
        <v>5408200.3537208522</v>
      </c>
      <c r="T94">
        <f>I$4*CleanedAssets!I93</f>
        <v>2237690.9305946943</v>
      </c>
      <c r="U94">
        <f t="shared" si="5"/>
        <v>39326792.327265382</v>
      </c>
      <c r="W94" s="13">
        <v>45749</v>
      </c>
      <c r="X94">
        <f>B$6*CleanedAssets!B93</f>
        <v>968575.87026128126</v>
      </c>
      <c r="Y94">
        <f>C$6*CleanedAssets!C93</f>
        <v>4790106.1723255925</v>
      </c>
      <c r="Z94">
        <f>D$6*CleanedAssets!D93</f>
        <v>16619609.667045612</v>
      </c>
      <c r="AA94">
        <f>E$6*CleanedAssets!E93</f>
        <v>8357881.2296670871</v>
      </c>
      <c r="AB94">
        <f>F$6*CleanedAssets!F93</f>
        <v>13180769.713294441</v>
      </c>
      <c r="AC94">
        <f>G$6*CleanedAssets!G93</f>
        <v>2636992.4984092144</v>
      </c>
      <c r="AD94">
        <f>H$6*CleanedAssets!H93</f>
        <v>3275076.0360804149</v>
      </c>
      <c r="AE94">
        <f>I$6*CleanedAssets!I93</f>
        <v>942680.59957515146</v>
      </c>
      <c r="AF94">
        <f t="shared" si="6"/>
        <v>50771691.786658794</v>
      </c>
      <c r="AH94" s="13">
        <v>45749</v>
      </c>
      <c r="AI94">
        <f>B$2*CleanedAssets!B93</f>
        <v>1693229.8464988833</v>
      </c>
      <c r="AJ94">
        <f>C$2*CleanedAssets!C93</f>
        <v>11046548.173834033</v>
      </c>
      <c r="AK94">
        <f>D$2*CleanedAssets!D93</f>
        <v>2152649.859285261</v>
      </c>
      <c r="AL94">
        <f>E$2*CleanedAssets!E93</f>
        <v>434358.58505766268</v>
      </c>
      <c r="AM94">
        <f>F$2*CleanedAssets!F93</f>
        <v>11412374.444606747</v>
      </c>
      <c r="AN94">
        <f>G$2*CleanedAssets!G93</f>
        <v>14104959.429344842</v>
      </c>
      <c r="AO94">
        <f>H$2*CleanedAssets!H93</f>
        <v>3167684.2897905465</v>
      </c>
      <c r="AP94">
        <f>I$2*CleanedAssets!I93</f>
        <v>1152378.9763993139</v>
      </c>
      <c r="AQ94">
        <f t="shared" si="7"/>
        <v>45164183.604817294</v>
      </c>
      <c r="AS94" s="13">
        <v>45749</v>
      </c>
      <c r="AT94">
        <f>B$3*CleanedAssets!B93</f>
        <v>203692.25765932159</v>
      </c>
      <c r="AU94">
        <f>C$3*CleanedAssets!C93</f>
        <v>2856642.9762440906</v>
      </c>
      <c r="AV94">
        <f>D$3*CleanedAssets!D93</f>
        <v>11555473.034905801</v>
      </c>
      <c r="AW94">
        <f>E$3*CleanedAssets!E93</f>
        <v>5977458.4832264408</v>
      </c>
      <c r="AX94">
        <f>F$3*CleanedAssets!F93</f>
        <v>8722550.3374162614</v>
      </c>
      <c r="AY94">
        <f>G$3*CleanedAssets!G93</f>
        <v>1595265.8969844051</v>
      </c>
      <c r="AZ94">
        <f>H$3*CleanedAssets!H93</f>
        <v>14713505.980611674</v>
      </c>
      <c r="BA94">
        <f>I$3*CleanedAssets!I93</f>
        <v>4670557.1678066663</v>
      </c>
      <c r="BB94">
        <f t="shared" si="8"/>
        <v>50295146.134854659</v>
      </c>
      <c r="BE94" s="13">
        <v>45749</v>
      </c>
      <c r="BF94">
        <f>B$5*CleanedAssets!B93</f>
        <v>193315.27125215743</v>
      </c>
      <c r="BG94">
        <f>C$5*CleanedAssets!C93</f>
        <v>2095987.910518127</v>
      </c>
      <c r="BH94">
        <f>D$5*CleanedAssets!D93</f>
        <v>3046457.6153425956</v>
      </c>
      <c r="BI94">
        <f>E$5*CleanedAssets!E93</f>
        <v>2617496.4761182563</v>
      </c>
      <c r="BJ94">
        <f>F$5*CleanedAssets!F93</f>
        <v>11060132.994741043</v>
      </c>
      <c r="BK94">
        <f>G$5*CleanedAssets!G93</f>
        <v>611516.57135953347</v>
      </c>
      <c r="BL94">
        <f>H$5*CleanedAssets!H93</f>
        <v>22366615.277486607</v>
      </c>
      <c r="BM94">
        <f>I$5*CleanedAssets!I93</f>
        <v>6418073.3803195832</v>
      </c>
      <c r="BN94">
        <f t="shared" si="9"/>
        <v>48409595.497137904</v>
      </c>
    </row>
    <row r="95" spans="12:66" x14ac:dyDescent="0.35">
      <c r="L95" s="12">
        <v>45750</v>
      </c>
      <c r="M95">
        <f>B$4*CleanedAssets!B94</f>
        <v>2704959.1965425648</v>
      </c>
      <c r="N95">
        <f>C$4*CleanedAssets!C94</f>
        <v>9780647.2796413787</v>
      </c>
      <c r="O95">
        <f>D$4*CleanedAssets!D94</f>
        <v>1889761.066482862</v>
      </c>
      <c r="P95">
        <f>E$4*CleanedAssets!E94</f>
        <v>3078192.6405764525</v>
      </c>
      <c r="Q95">
        <f>F$4*CleanedAssets!F94</f>
        <v>1297939.4671883222</v>
      </c>
      <c r="R95">
        <f>G$4*CleanedAssets!G94</f>
        <v>12747511.95318502</v>
      </c>
      <c r="S95">
        <f>H$4*CleanedAssets!H94</f>
        <v>5359566.5015277611</v>
      </c>
      <c r="T95">
        <f>I$4*CleanedAssets!I94</f>
        <v>2237394.6903967699</v>
      </c>
      <c r="U95">
        <f t="shared" si="5"/>
        <v>39095972.795541137</v>
      </c>
      <c r="W95" s="12">
        <v>45750</v>
      </c>
      <c r="X95">
        <f>B$6*CleanedAssets!B94</f>
        <v>975876.43543029355</v>
      </c>
      <c r="Y95">
        <f>C$6*CleanedAssets!C94</f>
        <v>4749265.3883073796</v>
      </c>
      <c r="Z95">
        <f>D$6*CleanedAssets!D94</f>
        <v>16511578.553548589</v>
      </c>
      <c r="AA95">
        <f>E$6*CleanedAssets!E94</f>
        <v>8437328.8748175539</v>
      </c>
      <c r="AB95">
        <f>F$6*CleanedAssets!F94</f>
        <v>13405884.101362953</v>
      </c>
      <c r="AC95">
        <f>G$6*CleanedAssets!G94</f>
        <v>2605024.4139289795</v>
      </c>
      <c r="AD95">
        <f>H$6*CleanedAssets!H94</f>
        <v>3245624.5451144255</v>
      </c>
      <c r="AE95">
        <f>I$6*CleanedAssets!I94</f>
        <v>942555.80133622594</v>
      </c>
      <c r="AF95">
        <f t="shared" si="6"/>
        <v>50873138.113846406</v>
      </c>
      <c r="AH95" s="12">
        <v>45750</v>
      </c>
      <c r="AI95">
        <f>B$2*CleanedAssets!B94</f>
        <v>1705992.4345624773</v>
      </c>
      <c r="AJ95">
        <f>C$2*CleanedAssets!C94</f>
        <v>10952364.522807505</v>
      </c>
      <c r="AK95">
        <f>D$2*CleanedAssets!D94</f>
        <v>2138657.1623491282</v>
      </c>
      <c r="AL95">
        <f>E$2*CleanedAssets!E94</f>
        <v>438487.47440000321</v>
      </c>
      <c r="AM95">
        <f>F$2*CleanedAssets!F94</f>
        <v>11607286.406911582</v>
      </c>
      <c r="AN95">
        <f>G$2*CleanedAssets!G94</f>
        <v>13933965.94532864</v>
      </c>
      <c r="AO95">
        <f>H$2*CleanedAssets!H94</f>
        <v>3139198.5312261367</v>
      </c>
      <c r="AP95">
        <f>I$2*CleanedAssets!I94</f>
        <v>1152226.4169142728</v>
      </c>
      <c r="AQ95">
        <f t="shared" si="7"/>
        <v>45068178.894499741</v>
      </c>
      <c r="AS95" s="12">
        <v>45750</v>
      </c>
      <c r="AT95">
        <f>B$3*CleanedAssets!B94</f>
        <v>205227.57218358698</v>
      </c>
      <c r="AU95">
        <f>C$3*CleanedAssets!C94</f>
        <v>2832287.0361849819</v>
      </c>
      <c r="AV95">
        <f>D$3*CleanedAssets!D94</f>
        <v>11480359.921905259</v>
      </c>
      <c r="AW95">
        <f>E$3*CleanedAssets!E94</f>
        <v>6034278.5058407057</v>
      </c>
      <c r="AX95">
        <f>F$3*CleanedAssets!F94</f>
        <v>8871522.7892772295</v>
      </c>
      <c r="AY95">
        <f>G$3*CleanedAssets!G94</f>
        <v>1575926.5947323132</v>
      </c>
      <c r="AZ95">
        <f>H$3*CleanedAssets!H94</f>
        <v>14581193.117126336</v>
      </c>
      <c r="BA95">
        <f>I$3*CleanedAssets!I94</f>
        <v>4669938.8488239637</v>
      </c>
      <c r="BB95">
        <f t="shared" si="8"/>
        <v>50250734.386074379</v>
      </c>
      <c r="BE95" s="12">
        <v>45750</v>
      </c>
      <c r="BF95">
        <f>B$5*CleanedAssets!B94</f>
        <v>194772.37004975701</v>
      </c>
      <c r="BG95">
        <f>C$5*CleanedAssets!C94</f>
        <v>2078117.3693487449</v>
      </c>
      <c r="BH95">
        <f>D$5*CleanedAssets!D94</f>
        <v>3026654.9716583984</v>
      </c>
      <c r="BI95">
        <f>E$5*CleanedAssets!E94</f>
        <v>2642377.6541947159</v>
      </c>
      <c r="BJ95">
        <f>F$5*CleanedAssets!F94</f>
        <v>11249029.024732085</v>
      </c>
      <c r="BK95">
        <f>G$5*CleanedAssets!G94</f>
        <v>604103.19668134302</v>
      </c>
      <c r="BL95">
        <f>H$5*CleanedAssets!H94</f>
        <v>22165480.96471718</v>
      </c>
      <c r="BM95">
        <f>I$5*CleanedAssets!I94</f>
        <v>6417223.7136822101</v>
      </c>
      <c r="BN95">
        <f t="shared" si="9"/>
        <v>48377759.265064433</v>
      </c>
    </row>
    <row r="96" spans="12:66" x14ac:dyDescent="0.35">
      <c r="L96" s="13">
        <v>45751</v>
      </c>
      <c r="M96">
        <f>B$4*CleanedAssets!B95</f>
        <v>2683447.2657342711</v>
      </c>
      <c r="N96">
        <f>C$4*CleanedAssets!C95</f>
        <v>9595966.1073338967</v>
      </c>
      <c r="O96">
        <f>D$4*CleanedAssets!D95</f>
        <v>1888719.8258297066</v>
      </c>
      <c r="P96">
        <f>E$4*CleanedAssets!E95</f>
        <v>3051638.8629959263</v>
      </c>
      <c r="Q96">
        <f>F$4*CleanedAssets!F95</f>
        <v>1289459.6999430228</v>
      </c>
      <c r="R96">
        <f>G$4*CleanedAssets!G95</f>
        <v>12790841.704693569</v>
      </c>
      <c r="S96">
        <f>H$4*CleanedAssets!H95</f>
        <v>5372421.4875982162</v>
      </c>
      <c r="T96">
        <f>I$4*CleanedAssets!I95</f>
        <v>2237489.6260240008</v>
      </c>
      <c r="U96">
        <f t="shared" si="5"/>
        <v>38909984.580152616</v>
      </c>
      <c r="W96" s="13">
        <v>45751</v>
      </c>
      <c r="X96">
        <f>B$6*CleanedAssets!B95</f>
        <v>968115.51009609492</v>
      </c>
      <c r="Y96">
        <f>C$6*CleanedAssets!C95</f>
        <v>4659588.3071864145</v>
      </c>
      <c r="Z96">
        <f>D$6*CleanedAssets!D95</f>
        <v>16502480.82836912</v>
      </c>
      <c r="AA96">
        <f>E$6*CleanedAssets!E95</f>
        <v>8364544.9459099397</v>
      </c>
      <c r="AB96">
        <f>F$6*CleanedAssets!F95</f>
        <v>13318300.065457737</v>
      </c>
      <c r="AC96">
        <f>G$6*CleanedAssets!G95</f>
        <v>2613879.0877620988</v>
      </c>
      <c r="AD96">
        <f>H$6*CleanedAssets!H95</f>
        <v>3253409.2154427967</v>
      </c>
      <c r="AE96">
        <f>I$6*CleanedAssets!I95</f>
        <v>942595.79523027793</v>
      </c>
      <c r="AF96">
        <f t="shared" si="6"/>
        <v>50622913.755454481</v>
      </c>
      <c r="AH96" s="13">
        <v>45751</v>
      </c>
      <c r="AI96">
        <f>B$2*CleanedAssets!B95</f>
        <v>1692425.0612510098</v>
      </c>
      <c r="AJ96">
        <f>C$2*CleanedAssets!C95</f>
        <v>10745558.627269154</v>
      </c>
      <c r="AK96">
        <f>D$2*CleanedAssets!D95</f>
        <v>2137478.7822776497</v>
      </c>
      <c r="AL96">
        <f>E$2*CleanedAssets!E95</f>
        <v>434704.89799020323</v>
      </c>
      <c r="AM96">
        <f>F$2*CleanedAssets!F95</f>
        <v>11531453.065243226</v>
      </c>
      <c r="AN96">
        <f>G$2*CleanedAssets!G95</f>
        <v>13981328.543156117</v>
      </c>
      <c r="AO96">
        <f>H$2*CleanedAssets!H95</f>
        <v>3146727.9374532639</v>
      </c>
      <c r="AP96">
        <f>I$2*CleanedAssets!I95</f>
        <v>1152275.3074109168</v>
      </c>
      <c r="AQ96">
        <f t="shared" si="7"/>
        <v>44821952.222051539</v>
      </c>
      <c r="AS96" s="13">
        <v>45751</v>
      </c>
      <c r="AT96">
        <f>B$3*CleanedAssets!B95</f>
        <v>203595.44355909224</v>
      </c>
      <c r="AU96">
        <f>C$3*CleanedAssets!C95</f>
        <v>2778806.9264132385</v>
      </c>
      <c r="AV96">
        <f>D$3*CleanedAssets!D95</f>
        <v>11474034.351082811</v>
      </c>
      <c r="AW96">
        <f>E$3*CleanedAssets!E95</f>
        <v>5982224.2948108725</v>
      </c>
      <c r="AX96">
        <f>F$3*CleanedAssets!F95</f>
        <v>8813562.8841613103</v>
      </c>
      <c r="AY96">
        <f>G$3*CleanedAssets!G95</f>
        <v>1581283.2877086552</v>
      </c>
      <c r="AZ96">
        <f>H$3*CleanedAssets!H95</f>
        <v>14616166.287877712</v>
      </c>
      <c r="BA96">
        <f>I$3*CleanedAssets!I95</f>
        <v>4670137.0005294476</v>
      </c>
      <c r="BB96">
        <f t="shared" si="8"/>
        <v>50119810.476143144</v>
      </c>
      <c r="BE96" s="13">
        <v>45751</v>
      </c>
      <c r="BF96">
        <f>B$5*CleanedAssets!B95</f>
        <v>193223.38929129188</v>
      </c>
      <c r="BG96">
        <f>C$5*CleanedAssets!C95</f>
        <v>2038877.7218089823</v>
      </c>
      <c r="BH96">
        <f>D$5*CleanedAssets!D95</f>
        <v>3024987.3131086165</v>
      </c>
      <c r="BI96">
        <f>E$5*CleanedAssets!E95</f>
        <v>2619583.3990242206</v>
      </c>
      <c r="BJ96">
        <f>F$5*CleanedAssets!F95</f>
        <v>11175536.269271012</v>
      </c>
      <c r="BK96">
        <f>G$5*CleanedAssets!G95</f>
        <v>606156.58886437071</v>
      </c>
      <c r="BL96">
        <f>H$5*CleanedAssets!H95</f>
        <v>22218645.143007562</v>
      </c>
      <c r="BM96">
        <f>I$5*CleanedAssets!I95</f>
        <v>6417496.005004325</v>
      </c>
      <c r="BN96">
        <f t="shared" si="9"/>
        <v>48294505.829380378</v>
      </c>
    </row>
    <row r="97" spans="12:66" x14ac:dyDescent="0.35">
      <c r="L97" s="12">
        <v>45752</v>
      </c>
      <c r="M97">
        <f>B$4*CleanedAssets!B96</f>
        <v>2678651.514927614</v>
      </c>
      <c r="N97">
        <f>C$4*CleanedAssets!C96</f>
        <v>9669256.1956600286</v>
      </c>
      <c r="O97">
        <f>D$4*CleanedAssets!D96</f>
        <v>1874682.7946923831</v>
      </c>
      <c r="P97">
        <f>E$4*CleanedAssets!E96</f>
        <v>3068523.7718177517</v>
      </c>
      <c r="Q97">
        <f>F$4*CleanedAssets!F96</f>
        <v>1286245.3464127595</v>
      </c>
      <c r="R97">
        <f>G$4*CleanedAssets!G96</f>
        <v>13041222.135208802</v>
      </c>
      <c r="S97">
        <f>H$4*CleanedAssets!H96</f>
        <v>5409446.7849399149</v>
      </c>
      <c r="T97">
        <f>I$4*CleanedAssets!I96</f>
        <v>2237572.3315215474</v>
      </c>
      <c r="U97">
        <f t="shared" si="5"/>
        <v>39265600.875180803</v>
      </c>
      <c r="W97" s="12">
        <v>45752</v>
      </c>
      <c r="X97">
        <f>B$6*CleanedAssets!B96</f>
        <v>966385.33235130878</v>
      </c>
      <c r="Y97">
        <f>C$6*CleanedAssets!C96</f>
        <v>4695176.3485339237</v>
      </c>
      <c r="Z97">
        <f>D$6*CleanedAssets!D96</f>
        <v>16379833.819499426</v>
      </c>
      <c r="AA97">
        <f>E$6*CleanedAssets!E96</f>
        <v>8410826.4966072906</v>
      </c>
      <c r="AB97">
        <f>F$6*CleanedAssets!F96</f>
        <v>13285100.326966956</v>
      </c>
      <c r="AC97">
        <f>G$6*CleanedAssets!G96</f>
        <v>2665045.710445615</v>
      </c>
      <c r="AD97">
        <f>H$6*CleanedAssets!H96</f>
        <v>3275830.8448428838</v>
      </c>
      <c r="AE97">
        <f>I$6*CleanedAssets!I96</f>
        <v>942630.63689091534</v>
      </c>
      <c r="AF97">
        <f t="shared" si="6"/>
        <v>50620829.516138315</v>
      </c>
      <c r="AH97" s="12">
        <v>45752</v>
      </c>
      <c r="AI97">
        <f>B$2*CleanedAssets!B96</f>
        <v>1689400.4261272484</v>
      </c>
      <c r="AJ97">
        <f>C$2*CleanedAssets!C96</f>
        <v>10827628.835948225</v>
      </c>
      <c r="AK97">
        <f>D$2*CleanedAssets!D96</f>
        <v>2121592.9659634065</v>
      </c>
      <c r="AL97">
        <f>E$2*CleanedAssets!E96</f>
        <v>437110.14739765099</v>
      </c>
      <c r="AM97">
        <f>F$2*CleanedAssets!F96</f>
        <v>11502707.562866557</v>
      </c>
      <c r="AN97">
        <f>G$2*CleanedAssets!G96</f>
        <v>14255012.725998109</v>
      </c>
      <c r="AO97">
        <f>H$2*CleanedAssets!H96</f>
        <v>3168414.3479120461</v>
      </c>
      <c r="AP97">
        <f>I$2*CleanedAssets!I96</f>
        <v>1152317.8995648653</v>
      </c>
      <c r="AQ97">
        <f t="shared" si="7"/>
        <v>45154184.9117781</v>
      </c>
      <c r="AS97" s="12">
        <v>45752</v>
      </c>
      <c r="AT97">
        <f>B$3*CleanedAssets!B96</f>
        <v>203231.58583580173</v>
      </c>
      <c r="AU97">
        <f>C$3*CleanedAssets!C96</f>
        <v>2800030.3241201607</v>
      </c>
      <c r="AV97">
        <f>D$3*CleanedAssets!D96</f>
        <v>11388758.930528512</v>
      </c>
      <c r="AW97">
        <f>E$3*CleanedAssets!E96</f>
        <v>6015324.3162434306</v>
      </c>
      <c r="AX97">
        <f>F$3*CleanedAssets!F96</f>
        <v>8791592.5139572993</v>
      </c>
      <c r="AY97">
        <f>G$3*CleanedAssets!G96</f>
        <v>1612236.8714902257</v>
      </c>
      <c r="AZ97">
        <f>H$3*CleanedAssets!H96</f>
        <v>14716897.011268202</v>
      </c>
      <c r="BA97">
        <f>I$3*CleanedAssets!I96</f>
        <v>4670309.6252423162</v>
      </c>
      <c r="BB97">
        <f t="shared" si="8"/>
        <v>50198381.178685941</v>
      </c>
      <c r="BE97" s="12">
        <v>45752</v>
      </c>
      <c r="BF97">
        <f>B$5*CleanedAssets!B96</f>
        <v>192878.06809311092</v>
      </c>
      <c r="BG97">
        <f>C$5*CleanedAssets!C96</f>
        <v>2054449.8410355556</v>
      </c>
      <c r="BH97">
        <f>D$5*CleanedAssets!D96</f>
        <v>3002505.5026656827</v>
      </c>
      <c r="BI97">
        <f>E$5*CleanedAssets!E96</f>
        <v>2634077.7179228431</v>
      </c>
      <c r="BJ97">
        <f>F$5*CleanedAssets!F96</f>
        <v>11147677.993078819</v>
      </c>
      <c r="BK97">
        <f>G$5*CleanedAssets!G96</f>
        <v>618022.09007089527</v>
      </c>
      <c r="BL97">
        <f>H$5*CleanedAssets!H96</f>
        <v>22371770.124889299</v>
      </c>
      <c r="BM97">
        <f>I$5*CleanedAssets!I96</f>
        <v>6417733.2182606105</v>
      </c>
      <c r="BN97">
        <f t="shared" si="9"/>
        <v>48439114.55601681</v>
      </c>
    </row>
    <row r="98" spans="12:66" x14ac:dyDescent="0.35">
      <c r="L98" s="13">
        <v>45753</v>
      </c>
      <c r="M98">
        <f>B$4*CleanedAssets!B97</f>
        <v>2663030.6719142576</v>
      </c>
      <c r="N98">
        <f>C$4*CleanedAssets!C97</f>
        <v>9911496.4481793568</v>
      </c>
      <c r="O98">
        <f>D$4*CleanedAssets!D97</f>
        <v>1861561.9197567469</v>
      </c>
      <c r="P98">
        <f>E$4*CleanedAssets!E97</f>
        <v>3095371.7974631917</v>
      </c>
      <c r="Q98">
        <f>F$4*CleanedAssets!F97</f>
        <v>1286700.992656539</v>
      </c>
      <c r="R98">
        <f>G$4*CleanedAssets!G97</f>
        <v>12895523.634721914</v>
      </c>
      <c r="S98">
        <f>H$4*CleanedAssets!H97</f>
        <v>5495787.9608187731</v>
      </c>
      <c r="T98">
        <f>I$4*CleanedAssets!I97</f>
        <v>2237594.1691951407</v>
      </c>
      <c r="U98">
        <f t="shared" si="5"/>
        <v>39447067.594705924</v>
      </c>
      <c r="W98" s="13">
        <v>45753</v>
      </c>
      <c r="X98">
        <f>B$6*CleanedAssets!B97</f>
        <v>960749.75285059947</v>
      </c>
      <c r="Y98">
        <f>C$6*CleanedAssets!C97</f>
        <v>4812802.8423693161</v>
      </c>
      <c r="Z98">
        <f>D$6*CleanedAssets!D97</f>
        <v>16265191.624232775</v>
      </c>
      <c r="AA98">
        <f>E$6*CleanedAssets!E97</f>
        <v>8484416.9597329795</v>
      </c>
      <c r="AB98">
        <f>F$6*CleanedAssets!F97</f>
        <v>13289806.510028452</v>
      </c>
      <c r="AC98">
        <f>G$6*CleanedAssets!G97</f>
        <v>2635271.4178436496</v>
      </c>
      <c r="AD98">
        <f>H$6*CleanedAssets!H97</f>
        <v>3328116.9839562955</v>
      </c>
      <c r="AE98">
        <f>I$6*CleanedAssets!I97</f>
        <v>942639.83653102419</v>
      </c>
      <c r="AF98">
        <f t="shared" si="6"/>
        <v>50718995.927545086</v>
      </c>
      <c r="AH98" s="13">
        <v>45753</v>
      </c>
      <c r="AI98">
        <f>B$2*CleanedAssets!B97</f>
        <v>1679548.506720724</v>
      </c>
      <c r="AJ98">
        <f>C$2*CleanedAssets!C97</f>
        <v>11098889.364196813</v>
      </c>
      <c r="AK98">
        <f>D$2*CleanedAssets!D97</f>
        <v>2106743.9706829549</v>
      </c>
      <c r="AL98">
        <f>E$2*CleanedAssets!E97</f>
        <v>440934.63934227818</v>
      </c>
      <c r="AM98">
        <f>F$2*CleanedAssets!F97</f>
        <v>11506782.341841601</v>
      </c>
      <c r="AN98">
        <f>G$2*CleanedAssets!G97</f>
        <v>14095753.573974919</v>
      </c>
      <c r="AO98">
        <f>H$2*CleanedAssets!H97</f>
        <v>3218985.9925452434</v>
      </c>
      <c r="AP98">
        <f>I$2*CleanedAssets!I97</f>
        <v>1152329.145655913</v>
      </c>
      <c r="AQ98">
        <f t="shared" si="7"/>
        <v>45299967.534960449</v>
      </c>
      <c r="AS98" s="13">
        <v>45753</v>
      </c>
      <c r="AT98">
        <f>B$3*CleanedAssets!B97</f>
        <v>202046.41909051783</v>
      </c>
      <c r="AU98">
        <f>C$3*CleanedAssets!C97</f>
        <v>2870178.4346936592</v>
      </c>
      <c r="AV98">
        <f>D$3*CleanedAssets!D97</f>
        <v>11309049.188687043</v>
      </c>
      <c r="AW98">
        <f>E$3*CleanedAssets!E97</f>
        <v>6067955.351072426</v>
      </c>
      <c r="AX98">
        <f>F$3*CleanedAssets!F97</f>
        <v>8794706.8934316318</v>
      </c>
      <c r="AY98">
        <f>G$3*CleanedAssets!G97</f>
        <v>1594224.7180148538</v>
      </c>
      <c r="AZ98">
        <f>H$3*CleanedAssets!H97</f>
        <v>14951796.113479273</v>
      </c>
      <c r="BA98">
        <f>I$3*CleanedAssets!I97</f>
        <v>4670355.2053094897</v>
      </c>
      <c r="BB98">
        <f t="shared" si="8"/>
        <v>50460312.323778898</v>
      </c>
      <c r="BE98" s="13">
        <v>45753</v>
      </c>
      <c r="BF98">
        <f>B$5*CleanedAssets!B97</f>
        <v>191753.27899471141</v>
      </c>
      <c r="BG98">
        <f>C$5*CleanedAssets!C97</f>
        <v>2105919.2031261087</v>
      </c>
      <c r="BH98">
        <f>D$5*CleanedAssets!D97</f>
        <v>2981491.0146117178</v>
      </c>
      <c r="BI98">
        <f>E$5*CleanedAssets!E97</f>
        <v>2657124.5610897057</v>
      </c>
      <c r="BJ98">
        <f>F$5*CleanedAssets!F97</f>
        <v>11151627.004531862</v>
      </c>
      <c r="BK98">
        <f>G$5*CleanedAssets!G97</f>
        <v>611117.45407454961</v>
      </c>
      <c r="BL98">
        <f>H$5*CleanedAssets!H97</f>
        <v>22728850.065938376</v>
      </c>
      <c r="BM98">
        <f>I$5*CleanedAssets!I97</f>
        <v>6417795.8523758324</v>
      </c>
      <c r="BN98">
        <f t="shared" si="9"/>
        <v>48845678.434742868</v>
      </c>
    </row>
    <row r="99" spans="12:66" x14ac:dyDescent="0.35">
      <c r="L99" s="12">
        <v>45754</v>
      </c>
      <c r="M99">
        <f>B$4*CleanedAssets!B98</f>
        <v>2670158.0246356842</v>
      </c>
      <c r="N99">
        <f>C$4*CleanedAssets!C98</f>
        <v>10022440.282800335</v>
      </c>
      <c r="O99">
        <f>D$4*CleanedAssets!D98</f>
        <v>1881333.3423678407</v>
      </c>
      <c r="P99">
        <f>E$4*CleanedAssets!E98</f>
        <v>3134797.5774357812</v>
      </c>
      <c r="Q99">
        <f>F$4*CleanedAssets!F98</f>
        <v>1306947.5166342095</v>
      </c>
      <c r="R99">
        <f>G$4*CleanedAssets!G98</f>
        <v>12706690.54580375</v>
      </c>
      <c r="S99">
        <f>H$4*CleanedAssets!H98</f>
        <v>5469845.3035347322</v>
      </c>
      <c r="T99">
        <f>I$4*CleanedAssets!I98</f>
        <v>2237738.4923643246</v>
      </c>
      <c r="U99">
        <f t="shared" si="5"/>
        <v>39429951.085576661</v>
      </c>
      <c r="W99" s="12">
        <v>45754</v>
      </c>
      <c r="X99">
        <f>B$6*CleanedAssets!B98</f>
        <v>963321.10977780574</v>
      </c>
      <c r="Y99">
        <f>C$6*CleanedAssets!C98</f>
        <v>4866674.7077731807</v>
      </c>
      <c r="Z99">
        <f>D$6*CleanedAssets!D98</f>
        <v>16437942.245117387</v>
      </c>
      <c r="AA99">
        <f>E$6*CleanedAssets!E98</f>
        <v>8592483.0591024589</v>
      </c>
      <c r="AB99">
        <f>F$6*CleanedAssets!F98</f>
        <v>13498924.547318812</v>
      </c>
      <c r="AC99">
        <f>G$6*CleanedAssets!G98</f>
        <v>2596682.3340603993</v>
      </c>
      <c r="AD99">
        <f>H$6*CleanedAssets!H98</f>
        <v>3312406.7347742822</v>
      </c>
      <c r="AE99">
        <f>I$6*CleanedAssets!I98</f>
        <v>942700.63610338641</v>
      </c>
      <c r="AF99">
        <f t="shared" si="6"/>
        <v>51211135.374027714</v>
      </c>
      <c r="AH99" s="12">
        <v>45754</v>
      </c>
      <c r="AI99">
        <f>B$2*CleanedAssets!B98</f>
        <v>1684043.6613377524</v>
      </c>
      <c r="AJ99">
        <f>C$2*CleanedAssets!C98</f>
        <v>11223124.221419021</v>
      </c>
      <c r="AK99">
        <f>D$2*CleanedAssets!D98</f>
        <v>2129119.4420200507</v>
      </c>
      <c r="AL99">
        <f>E$2*CleanedAssets!E98</f>
        <v>446550.82802993408</v>
      </c>
      <c r="AM99">
        <f>F$2*CleanedAssets!F98</f>
        <v>11687844.100493809</v>
      </c>
      <c r="AN99">
        <f>G$2*CleanedAssets!G98</f>
        <v>13889345.151688285</v>
      </c>
      <c r="AO99">
        <f>H$2*CleanedAssets!H98</f>
        <v>3203790.8920424413</v>
      </c>
      <c r="AP99">
        <f>I$2*CleanedAssets!I98</f>
        <v>1152403.4700336461</v>
      </c>
      <c r="AQ99">
        <f t="shared" si="7"/>
        <v>45416221.767064944</v>
      </c>
      <c r="AS99" s="12">
        <v>45754</v>
      </c>
      <c r="AT99">
        <f>B$3*CleanedAssets!B98</f>
        <v>202587.17744908531</v>
      </c>
      <c r="AU99">
        <f>C$3*CleanedAssets!C98</f>
        <v>2902305.6319596022</v>
      </c>
      <c r="AV99">
        <f>D$3*CleanedAssets!D98</f>
        <v>11429161.223890468</v>
      </c>
      <c r="AW99">
        <f>E$3*CleanedAssets!E98</f>
        <v>6145242.9559898525</v>
      </c>
      <c r="AX99">
        <f>F$3*CleanedAssets!F98</f>
        <v>8933093.5465940107</v>
      </c>
      <c r="AY99">
        <f>G$3*CleanedAssets!G98</f>
        <v>1570879.9988347921</v>
      </c>
      <c r="AZ99">
        <f>H$3*CleanedAssets!H98</f>
        <v>14881216.730664974</v>
      </c>
      <c r="BA99">
        <f>I$3*CleanedAssets!I98</f>
        <v>4670656.4397664461</v>
      </c>
      <c r="BB99">
        <f t="shared" si="8"/>
        <v>50735143.705149226</v>
      </c>
      <c r="BE99" s="12">
        <v>45754</v>
      </c>
      <c r="BF99">
        <f>B$5*CleanedAssets!B98</f>
        <v>192266.48872575178</v>
      </c>
      <c r="BG99">
        <f>C$5*CleanedAssets!C98</f>
        <v>2129491.7033048971</v>
      </c>
      <c r="BH99">
        <f>D$5*CleanedAssets!D98</f>
        <v>3013157.067851983</v>
      </c>
      <c r="BI99">
        <f>E$5*CleanedAssets!E98</f>
        <v>2690968.3818517677</v>
      </c>
      <c r="BJ99">
        <f>F$5*CleanedAssets!F98</f>
        <v>11327100.315600926</v>
      </c>
      <c r="BK99">
        <f>G$5*CleanedAssets!G98</f>
        <v>602168.67465205432</v>
      </c>
      <c r="BL99">
        <f>H$5*CleanedAssets!H98</f>
        <v>22621559.396806896</v>
      </c>
      <c r="BM99">
        <f>I$5*CleanedAssets!I98</f>
        <v>6418209.7954622703</v>
      </c>
      <c r="BN99">
        <f t="shared" si="9"/>
        <v>48994921.824256547</v>
      </c>
    </row>
    <row r="100" spans="12:66" x14ac:dyDescent="0.35">
      <c r="L100" s="13">
        <v>45755</v>
      </c>
      <c r="M100">
        <f>B$4*CleanedAssets!B99</f>
        <v>2662054.8300774097</v>
      </c>
      <c r="N100">
        <f>C$4*CleanedAssets!C99</f>
        <v>9863223.1280666348</v>
      </c>
      <c r="O100">
        <f>D$4*CleanedAssets!D99</f>
        <v>1843821.2464326615</v>
      </c>
      <c r="P100">
        <f>E$4*CleanedAssets!E99</f>
        <v>3185758.7599375197</v>
      </c>
      <c r="Q100">
        <f>F$4*CleanedAssets!F99</f>
        <v>1316279.3096661882</v>
      </c>
      <c r="R100">
        <f>G$4*CleanedAssets!G99</f>
        <v>12642479.071999134</v>
      </c>
      <c r="S100">
        <f>H$4*CleanedAssets!H99</f>
        <v>5574236.8923135241</v>
      </c>
      <c r="T100">
        <f>I$4*CleanedAssets!I99</f>
        <v>2237841.0147214648</v>
      </c>
      <c r="U100">
        <f t="shared" si="5"/>
        <v>39325694.253214538</v>
      </c>
      <c r="W100" s="13">
        <v>45755</v>
      </c>
      <c r="X100">
        <f>B$6*CleanedAssets!B99</f>
        <v>960397.69539461122</v>
      </c>
      <c r="Y100">
        <f>C$6*CleanedAssets!C99</f>
        <v>4789362.38880473</v>
      </c>
      <c r="Z100">
        <f>D$6*CleanedAssets!D99</f>
        <v>16110184.450903365</v>
      </c>
      <c r="AA100">
        <f>E$6*CleanedAssets!E99</f>
        <v>8732167.7074733432</v>
      </c>
      <c r="AB100">
        <f>F$6*CleanedAssets!F99</f>
        <v>13595308.807915812</v>
      </c>
      <c r="AC100">
        <f>G$6*CleanedAssets!G99</f>
        <v>2583560.3650416848</v>
      </c>
      <c r="AD100">
        <f>H$6*CleanedAssets!H99</f>
        <v>3375623.7697242834</v>
      </c>
      <c r="AE100">
        <f>I$6*CleanedAssets!I99</f>
        <v>942743.82608810568</v>
      </c>
      <c r="AF100">
        <f t="shared" si="6"/>
        <v>51089349.011345945</v>
      </c>
      <c r="AH100" s="13">
        <v>45755</v>
      </c>
      <c r="AI100">
        <f>B$2*CleanedAssets!B99</f>
        <v>1678933.0524125334</v>
      </c>
      <c r="AJ100">
        <f>C$2*CleanedAssets!C99</f>
        <v>11044832.921562262</v>
      </c>
      <c r="AK100">
        <f>D$2*CleanedAssets!D99</f>
        <v>2086666.7139639</v>
      </c>
      <c r="AL100">
        <f>E$2*CleanedAssets!E99</f>
        <v>453810.23080839054</v>
      </c>
      <c r="AM100">
        <f>F$2*CleanedAssets!F99</f>
        <v>11771296.986510782</v>
      </c>
      <c r="AN100">
        <f>G$2*CleanedAssets!G99</f>
        <v>13819157.299142728</v>
      </c>
      <c r="AO100">
        <f>H$2*CleanedAssets!H99</f>
        <v>3264935.0017523095</v>
      </c>
      <c r="AP100">
        <f>I$2*CleanedAssets!I99</f>
        <v>1152456.2675881984</v>
      </c>
      <c r="AQ100">
        <f t="shared" si="7"/>
        <v>45272088.473741099</v>
      </c>
      <c r="AS100" s="13">
        <v>45755</v>
      </c>
      <c r="AT100">
        <f>B$3*CleanedAssets!B99</f>
        <v>201972.3811341348</v>
      </c>
      <c r="AU100">
        <f>C$3*CleanedAssets!C99</f>
        <v>2856199.4111341997</v>
      </c>
      <c r="AV100">
        <f>D$3*CleanedAssets!D99</f>
        <v>11201274.021429256</v>
      </c>
      <c r="AW100">
        <f>E$3*CleanedAssets!E99</f>
        <v>6245143.7757594949</v>
      </c>
      <c r="AX100">
        <f>F$3*CleanedAssets!F99</f>
        <v>8996877.1178936455</v>
      </c>
      <c r="AY100">
        <f>G$3*CleanedAssets!G99</f>
        <v>1562941.7776644742</v>
      </c>
      <c r="AZ100">
        <f>H$3*CleanedAssets!H99</f>
        <v>15165223.639685191</v>
      </c>
      <c r="BA100">
        <f>I$3*CleanedAssets!I99</f>
        <v>4670870.4266595664</v>
      </c>
      <c r="BB100">
        <f t="shared" si="8"/>
        <v>50900502.551359966</v>
      </c>
      <c r="BE100" s="13">
        <v>45755</v>
      </c>
      <c r="BF100">
        <f>B$5*CleanedAssets!B99</f>
        <v>191683.01285997653</v>
      </c>
      <c r="BG100">
        <f>C$5*CleanedAssets!C99</f>
        <v>2095662.4560894177</v>
      </c>
      <c r="BH100">
        <f>D$5*CleanedAssets!D99</f>
        <v>2953077.4240953014</v>
      </c>
      <c r="BI100">
        <f>E$5*CleanedAssets!E99</f>
        <v>2734714.4060930302</v>
      </c>
      <c r="BJ100">
        <f>F$5*CleanedAssets!F99</f>
        <v>11407977.439167343</v>
      </c>
      <c r="BK100">
        <f>G$5*CleanedAssets!G99</f>
        <v>599125.69993420772</v>
      </c>
      <c r="BL100">
        <f>H$5*CleanedAssets!H99</f>
        <v>23053290.167064771</v>
      </c>
      <c r="BM100">
        <f>I$5*CleanedAssets!I99</f>
        <v>6418503.8467998579</v>
      </c>
      <c r="BN100">
        <f t="shared" si="9"/>
        <v>49454034.452103905</v>
      </c>
    </row>
    <row r="101" spans="12:66" x14ac:dyDescent="0.35">
      <c r="L101" s="12">
        <v>45756</v>
      </c>
      <c r="M101">
        <f>B$4*CleanedAssets!B100</f>
        <v>2686272.8134533809</v>
      </c>
      <c r="N101">
        <f>C$4*CleanedAssets!C100</f>
        <v>9877667.092490796</v>
      </c>
      <c r="O101">
        <f>D$4*CleanedAssets!D100</f>
        <v>1831158.9313393766</v>
      </c>
      <c r="P101">
        <f>E$4*CleanedAssets!E100</f>
        <v>3188689.7600110108</v>
      </c>
      <c r="Q101">
        <f>F$4*CleanedAssets!F100</f>
        <v>1308306.4662345143</v>
      </c>
      <c r="R101">
        <f>G$4*CleanedAssets!G100</f>
        <v>12844133.158628376</v>
      </c>
      <c r="S101">
        <f>H$4*CleanedAssets!H100</f>
        <v>5613751.9671640815</v>
      </c>
      <c r="T101">
        <f>I$4*CleanedAssets!I100</f>
        <v>2237552.5921188635</v>
      </c>
      <c r="U101">
        <f t="shared" si="5"/>
        <v>39587532.7814404</v>
      </c>
      <c r="W101" s="12">
        <v>45756</v>
      </c>
      <c r="X101">
        <f>B$6*CleanedAssets!B100</f>
        <v>969134.8916231019</v>
      </c>
      <c r="Y101">
        <f>C$6*CleanedAssets!C100</f>
        <v>4796376.057567982</v>
      </c>
      <c r="Z101">
        <f>D$6*CleanedAssets!D100</f>
        <v>15999548.871601438</v>
      </c>
      <c r="AA101">
        <f>E$6*CleanedAssets!E100</f>
        <v>8740201.5813856423</v>
      </c>
      <c r="AB101">
        <f>F$6*CleanedAssets!F100</f>
        <v>13512960.580047475</v>
      </c>
      <c r="AC101">
        <f>G$6*CleanedAssets!G100</f>
        <v>2624769.4904590161</v>
      </c>
      <c r="AD101">
        <f>H$6*CleanedAssets!H100</f>
        <v>3399553.1484903544</v>
      </c>
      <c r="AE101">
        <f>I$6*CleanedAssets!I100</f>
        <v>942622.32119740162</v>
      </c>
      <c r="AF101">
        <f t="shared" si="6"/>
        <v>50985166.942372411</v>
      </c>
      <c r="AH101" s="12">
        <v>45756</v>
      </c>
      <c r="AI101">
        <f>B$2*CleanedAssets!B100</f>
        <v>1694207.1077374995</v>
      </c>
      <c r="AJ101">
        <f>C$2*CleanedAssets!C100</f>
        <v>11061007.266572857</v>
      </c>
      <c r="AK101">
        <f>D$2*CleanedAssets!D100</f>
        <v>2072336.6743909207</v>
      </c>
      <c r="AL101">
        <f>E$2*CleanedAssets!E100</f>
        <v>454227.75075264281</v>
      </c>
      <c r="AM101">
        <f>F$2*CleanedAssets!F100</f>
        <v>11699996.991766516</v>
      </c>
      <c r="AN101">
        <f>G$2*CleanedAssets!G100</f>
        <v>14039580.012700269</v>
      </c>
      <c r="AO101">
        <f>H$2*CleanedAssets!H100</f>
        <v>3288079.7215532116</v>
      </c>
      <c r="AP101">
        <f>I$2*CleanedAssets!I100</f>
        <v>1152307.7340534674</v>
      </c>
      <c r="AQ101">
        <f t="shared" si="7"/>
        <v>45461743.259527393</v>
      </c>
      <c r="AS101" s="12">
        <v>45756</v>
      </c>
      <c r="AT101">
        <f>B$3*CleanedAssets!B100</f>
        <v>203809.82028581807</v>
      </c>
      <c r="AU101">
        <f>C$3*CleanedAssets!C100</f>
        <v>2860382.1049805279</v>
      </c>
      <c r="AV101">
        <f>D$3*CleanedAssets!D100</f>
        <v>11124350.045539524</v>
      </c>
      <c r="AW101">
        <f>E$3*CleanedAssets!E100</f>
        <v>6250889.5080151511</v>
      </c>
      <c r="AX101">
        <f>F$3*CleanedAssets!F100</f>
        <v>8942382.0786506701</v>
      </c>
      <c r="AY101">
        <f>G$3*CleanedAssets!G100</f>
        <v>1587871.5082050348</v>
      </c>
      <c r="AZ101">
        <f>H$3*CleanedAssets!H100</f>
        <v>15272728.031555213</v>
      </c>
      <c r="BA101">
        <f>I$3*CleanedAssets!I100</f>
        <v>4670268.4247318106</v>
      </c>
      <c r="BB101">
        <f t="shared" si="8"/>
        <v>50912681.521963753</v>
      </c>
      <c r="BE101" s="12">
        <v>45756</v>
      </c>
      <c r="BF101">
        <f>B$5*CleanedAssets!B100</f>
        <v>193426.84471740076</v>
      </c>
      <c r="BG101">
        <f>C$5*CleanedAssets!C100</f>
        <v>2098731.3995339465</v>
      </c>
      <c r="BH101">
        <f>D$5*CleanedAssets!D100</f>
        <v>2932797.3687964994</v>
      </c>
      <c r="BI101">
        <f>E$5*CleanedAssets!E100</f>
        <v>2737230.4309176444</v>
      </c>
      <c r="BJ101">
        <f>F$5*CleanedAssets!F100</f>
        <v>11338878.109468378</v>
      </c>
      <c r="BK101">
        <f>G$5*CleanedAssets!G100</f>
        <v>608682.06503541046</v>
      </c>
      <c r="BL101">
        <f>H$5*CleanedAssets!H100</f>
        <v>23216712.085454948</v>
      </c>
      <c r="BM101">
        <f>I$5*CleanedAssets!I100</f>
        <v>6417676.602338735</v>
      </c>
      <c r="BN101">
        <f t="shared" si="9"/>
        <v>49544134.906262964</v>
      </c>
    </row>
    <row r="102" spans="12:66" x14ac:dyDescent="0.35">
      <c r="L102" s="13">
        <v>45757</v>
      </c>
      <c r="M102">
        <f>B$4*CleanedAssets!B101</f>
        <v>2664741.3796086144</v>
      </c>
      <c r="N102">
        <f>C$4*CleanedAssets!C101</f>
        <v>6592280.456974701</v>
      </c>
      <c r="O102">
        <f>D$4*CleanedAssets!D101</f>
        <v>1810635.6977158892</v>
      </c>
      <c r="P102">
        <f>E$4*CleanedAssets!E101</f>
        <v>3207653.3672019797</v>
      </c>
      <c r="Q102">
        <f>F$4*CleanedAssets!F101</f>
        <v>1301603.4556610063</v>
      </c>
      <c r="R102">
        <f>G$4*CleanedAssets!G101</f>
        <v>12905291.06257304</v>
      </c>
      <c r="S102">
        <f>H$4*CleanedAssets!H101</f>
        <v>5605087.6772836028</v>
      </c>
      <c r="T102">
        <f>I$4*CleanedAssets!I101</f>
        <v>2237608.3153913976</v>
      </c>
      <c r="U102">
        <f t="shared" si="5"/>
        <v>36324901.412410229</v>
      </c>
      <c r="W102" s="13">
        <v>45757</v>
      </c>
      <c r="X102">
        <f>B$6*CleanedAssets!B101</f>
        <v>961366.93011854705</v>
      </c>
      <c r="Y102">
        <f>C$6*CleanedAssets!C101</f>
        <v>3201065.1758697382</v>
      </c>
      <c r="Z102">
        <f>D$6*CleanedAssets!D101</f>
        <v>15820229.385049768</v>
      </c>
      <c r="AA102">
        <f>E$6*CleanedAssets!E101</f>
        <v>8792180.846235387</v>
      </c>
      <c r="AB102">
        <f>F$6*CleanedAssets!F101</f>
        <v>13443727.934650445</v>
      </c>
      <c r="AC102">
        <f>G$6*CleanedAssets!G101</f>
        <v>2637267.4456259268</v>
      </c>
      <c r="AD102">
        <f>H$6*CleanedAssets!H101</f>
        <v>3394306.2629644354</v>
      </c>
      <c r="AE102">
        <f>I$6*CleanedAssets!I101</f>
        <v>942645.79595311731</v>
      </c>
      <c r="AF102">
        <f t="shared" si="6"/>
        <v>49192789.776467361</v>
      </c>
      <c r="AH102" s="13">
        <v>45757</v>
      </c>
      <c r="AI102">
        <f>B$2*CleanedAssets!B101</f>
        <v>1680627.4340435651</v>
      </c>
      <c r="AJ102">
        <f>C$2*CleanedAssets!C101</f>
        <v>7382032.7568355286</v>
      </c>
      <c r="AK102">
        <f>D$2*CleanedAssets!D101</f>
        <v>2049110.3727372803</v>
      </c>
      <c r="AL102">
        <f>E$2*CleanedAssets!E101</f>
        <v>456929.11002206284</v>
      </c>
      <c r="AM102">
        <f>F$2*CleanedAssets!F101</f>
        <v>11640052.930057839</v>
      </c>
      <c r="AN102">
        <f>G$2*CleanedAssets!G101</f>
        <v>14106430.089325588</v>
      </c>
      <c r="AO102">
        <f>H$2*CleanedAssets!H101</f>
        <v>3283004.8846127307</v>
      </c>
      <c r="AP102">
        <f>I$2*CleanedAssets!I101</f>
        <v>1152336.4307456187</v>
      </c>
      <c r="AQ102">
        <f t="shared" si="7"/>
        <v>41750524.008380212</v>
      </c>
      <c r="AS102" s="13">
        <v>45757</v>
      </c>
      <c r="AT102">
        <f>B$3*CleanedAssets!B101</f>
        <v>202176.21194923352</v>
      </c>
      <c r="AU102">
        <f>C$3*CleanedAssets!C101</f>
        <v>1908997.4255640125</v>
      </c>
      <c r="AV102">
        <f>D$3*CleanedAssets!D101</f>
        <v>10999670.73399169</v>
      </c>
      <c r="AW102">
        <f>E$3*CleanedAssets!E101</f>
        <v>6288064.4676837698</v>
      </c>
      <c r="AX102">
        <f>F$3*CleanedAssets!F101</f>
        <v>8896566.4512173962</v>
      </c>
      <c r="AY102">
        <f>G$3*CleanedAssets!G101</f>
        <v>1595432.2281053914</v>
      </c>
      <c r="AZ102">
        <f>H$3*CleanedAssets!H101</f>
        <v>15249156.034839805</v>
      </c>
      <c r="BA102">
        <f>I$3*CleanedAssets!I101</f>
        <v>4670384.7315579196</v>
      </c>
      <c r="BB102">
        <f t="shared" si="8"/>
        <v>49810448.284909219</v>
      </c>
      <c r="BE102" s="13">
        <v>45757</v>
      </c>
      <c r="BF102">
        <f>B$5*CleanedAssets!B101</f>
        <v>191876.45962993801</v>
      </c>
      <c r="BG102">
        <f>C$5*CleanedAssets!C101</f>
        <v>1400677.4939909417</v>
      </c>
      <c r="BH102">
        <f>D$5*CleanedAssets!D101</f>
        <v>2899927.2096093148</v>
      </c>
      <c r="BI102">
        <f>E$5*CleanedAssets!E101</f>
        <v>2753509.1430501505</v>
      </c>
      <c r="BJ102">
        <f>F$5*CleanedAssets!F101</f>
        <v>11280784.213411869</v>
      </c>
      <c r="BK102">
        <f>G$5*CleanedAssets!G101</f>
        <v>611580.33141170291</v>
      </c>
      <c r="BL102">
        <f>H$5*CleanedAssets!H101</f>
        <v>23180879.308239892</v>
      </c>
      <c r="BM102">
        <f>I$5*CleanedAssets!I101</f>
        <v>6417836.4260423696</v>
      </c>
      <c r="BN102">
        <f t="shared" si="9"/>
        <v>48737070.585386179</v>
      </c>
    </row>
    <row r="103" spans="12:66" x14ac:dyDescent="0.35">
      <c r="L103" s="12">
        <v>45758</v>
      </c>
      <c r="M103">
        <f>B$4*CleanedAssets!B102</f>
        <v>2670382.8068156629</v>
      </c>
      <c r="N103">
        <f>C$4*CleanedAssets!C102</f>
        <v>9899174.2784333099</v>
      </c>
      <c r="O103">
        <f>D$4*CleanedAssets!D102</f>
        <v>1823854.9052009471</v>
      </c>
      <c r="P103">
        <f>E$4*CleanedAssets!E102</f>
        <v>3244720.7170026777</v>
      </c>
      <c r="Q103">
        <f>F$4*CleanedAssets!F102</f>
        <v>1288862.3419218126</v>
      </c>
      <c r="R103">
        <f>G$4*CleanedAssets!G102</f>
        <v>12766474.13924394</v>
      </c>
      <c r="S103">
        <f>H$4*CleanedAssets!H102</f>
        <v>5571039.3957446786</v>
      </c>
      <c r="T103">
        <f>I$4*CleanedAssets!I102</f>
        <v>2237472.3080080464</v>
      </c>
      <c r="U103">
        <f t="shared" si="5"/>
        <v>39501980.892371081</v>
      </c>
      <c r="W103" s="12">
        <v>45758</v>
      </c>
      <c r="X103">
        <f>B$6*CleanedAssets!B102</f>
        <v>963402.20513511333</v>
      </c>
      <c r="Y103">
        <f>C$6*CleanedAssets!C102</f>
        <v>4806819.4700412322</v>
      </c>
      <c r="Z103">
        <f>D$6*CleanedAssets!D102</f>
        <v>15935730.750104044</v>
      </c>
      <c r="AA103">
        <f>E$6*CleanedAssets!E102</f>
        <v>8893782.4863224179</v>
      </c>
      <c r="AB103">
        <f>F$6*CleanedAssets!F102</f>
        <v>13312130.199603584</v>
      </c>
      <c r="AC103">
        <f>G$6*CleanedAssets!G102</f>
        <v>2608899.4412916806</v>
      </c>
      <c r="AD103">
        <f>H$6*CleanedAssets!H102</f>
        <v>3373687.4427202609</v>
      </c>
      <c r="AE103">
        <f>I$6*CleanedAssets!I102</f>
        <v>942588.49960359419</v>
      </c>
      <c r="AF103">
        <f t="shared" si="6"/>
        <v>50837040.494821928</v>
      </c>
      <c r="AH103" s="12">
        <v>45758</v>
      </c>
      <c r="AI103">
        <f>B$2*CleanedAssets!B102</f>
        <v>1684185.4293536835</v>
      </c>
      <c r="AJ103">
        <f>C$2*CleanedAssets!C102</f>
        <v>11085091.00393373</v>
      </c>
      <c r="AK103">
        <f>D$2*CleanedAssets!D102</f>
        <v>2064070.6517217108</v>
      </c>
      <c r="AL103">
        <f>E$2*CleanedAssets!E102</f>
        <v>462209.34114943171</v>
      </c>
      <c r="AM103">
        <f>F$2*CleanedAssets!F102</f>
        <v>11526110.978177583</v>
      </c>
      <c r="AN103">
        <f>G$2*CleanedAssets!G102</f>
        <v>13954693.006088756</v>
      </c>
      <c r="AO103">
        <f>H$2*CleanedAssets!H102</f>
        <v>3263062.1680950238</v>
      </c>
      <c r="AP103">
        <f>I$2*CleanedAssets!I102</f>
        <v>1152266.388879217</v>
      </c>
      <c r="AQ103">
        <f t="shared" si="7"/>
        <v>45191688.967399135</v>
      </c>
      <c r="AS103" s="12">
        <v>45758</v>
      </c>
      <c r="AT103">
        <f>B$3*CleanedAssets!B102</f>
        <v>202604.23186570135</v>
      </c>
      <c r="AU103">
        <f>C$3*CleanedAssets!C102</f>
        <v>2866610.17171151</v>
      </c>
      <c r="AV103">
        <f>D$3*CleanedAssets!D102</f>
        <v>11079977.849268045</v>
      </c>
      <c r="AW103">
        <f>E$3*CleanedAssets!E102</f>
        <v>6360728.76725436</v>
      </c>
      <c r="AX103">
        <f>F$3*CleanedAssets!F102</f>
        <v>8809479.8930569533</v>
      </c>
      <c r="AY103">
        <f>G$3*CleanedAssets!G102</f>
        <v>1578270.817935575</v>
      </c>
      <c r="AZ103">
        <f>H$3*CleanedAssets!H102</f>
        <v>15156524.556476055</v>
      </c>
      <c r="BA103">
        <f>I$3*CleanedAssets!I102</f>
        <v>4670100.8539899765</v>
      </c>
      <c r="BB103">
        <f t="shared" si="8"/>
        <v>50724297.14155817</v>
      </c>
      <c r="BE103" s="12">
        <v>45758</v>
      </c>
      <c r="BF103">
        <f>B$5*CleanedAssets!B102</f>
        <v>192282.67431479704</v>
      </c>
      <c r="BG103">
        <f>C$5*CleanedAssets!C102</f>
        <v>2103301.0824388787</v>
      </c>
      <c r="BH103">
        <f>D$5*CleanedAssets!D102</f>
        <v>2921099.1877845768</v>
      </c>
      <c r="BI103">
        <f>E$5*CleanedAssets!E102</f>
        <v>2785328.4436106379</v>
      </c>
      <c r="BJ103">
        <f>F$5*CleanedAssets!F102</f>
        <v>11170359.065026421</v>
      </c>
      <c r="BK103">
        <f>G$5*CleanedAssets!G102</f>
        <v>605001.81260391115</v>
      </c>
      <c r="BL103">
        <f>H$5*CleanedAssets!H102</f>
        <v>23040066.327168148</v>
      </c>
      <c r="BM103">
        <f>I$5*CleanedAssets!I102</f>
        <v>6417446.3340262296</v>
      </c>
      <c r="BN103">
        <f t="shared" si="9"/>
        <v>49234884.926973604</v>
      </c>
    </row>
    <row r="104" spans="12:66" x14ac:dyDescent="0.35">
      <c r="L104" s="13">
        <v>45759</v>
      </c>
      <c r="M104">
        <f>B$4*CleanedAssets!B103</f>
        <v>2644376.1817120472</v>
      </c>
      <c r="N104">
        <f>C$4*CleanedAssets!C103</f>
        <v>10052871.34589106</v>
      </c>
      <c r="O104">
        <f>D$4*CleanedAssets!D103</f>
        <v>1207360.5981203304</v>
      </c>
      <c r="P104">
        <f>E$4*CleanedAssets!E103</f>
        <v>3222945.4839388835</v>
      </c>
      <c r="Q104">
        <f>F$4*CleanedAssets!F103</f>
        <v>859449.61088406213</v>
      </c>
      <c r="R104">
        <f>G$4*CleanedAssets!G103</f>
        <v>12914881.305875165</v>
      </c>
      <c r="S104">
        <f>H$4*CleanedAssets!H103</f>
        <v>5647149.3140768604</v>
      </c>
      <c r="T104">
        <f>I$4*CleanedAssets!I103</f>
        <v>2237375.0277121169</v>
      </c>
      <c r="U104">
        <f t="shared" si="5"/>
        <v>38786408.868210524</v>
      </c>
      <c r="W104" s="13">
        <v>45759</v>
      </c>
      <c r="X104">
        <f>B$6*CleanedAssets!B103</f>
        <v>954019.71513817436</v>
      </c>
      <c r="Y104">
        <f>C$6*CleanedAssets!C103</f>
        <v>4881451.3570617214</v>
      </c>
      <c r="Z104">
        <f>D$6*CleanedAssets!D103</f>
        <v>10549179.847072503</v>
      </c>
      <c r="AA104">
        <f>E$6*CleanedAssets!E103</f>
        <v>8834096.552354807</v>
      </c>
      <c r="AB104">
        <f>F$6*CleanedAssets!F103</f>
        <v>8876902.3253697753</v>
      </c>
      <c r="AC104">
        <f>G$6*CleanedAssets!G103</f>
        <v>2639227.2647678354</v>
      </c>
      <c r="AD104">
        <f>H$6*CleanedAssets!H103</f>
        <v>3419777.7783836336</v>
      </c>
      <c r="AE104">
        <f>I$6*CleanedAssets!I103</f>
        <v>942547.51796201</v>
      </c>
      <c r="AF104">
        <f t="shared" si="6"/>
        <v>41097202.358110458</v>
      </c>
      <c r="AH104" s="13">
        <v>45759</v>
      </c>
      <c r="AI104">
        <f>B$2*CleanedAssets!B103</f>
        <v>1667783.2944408979</v>
      </c>
      <c r="AJ104">
        <f>C$2*CleanedAssets!C103</f>
        <v>11257200.912486279</v>
      </c>
      <c r="AK104">
        <f>D$2*CleanedAssets!D103</f>
        <v>1366379.2933960254</v>
      </c>
      <c r="AL104">
        <f>E$2*CleanedAssets!E103</f>
        <v>459107.46674925566</v>
      </c>
      <c r="AM104">
        <f>F$2*CleanedAssets!F103</f>
        <v>7685934.5431959126</v>
      </c>
      <c r="AN104">
        <f>G$2*CleanedAssets!G103</f>
        <v>14116912.928962845</v>
      </c>
      <c r="AO104">
        <f>H$2*CleanedAssets!H103</f>
        <v>3307641.1734627192</v>
      </c>
      <c r="AP104">
        <f>I$2*CleanedAssets!I103</f>
        <v>1152216.290911569</v>
      </c>
      <c r="AQ104">
        <f t="shared" si="7"/>
        <v>41013175.903605506</v>
      </c>
      <c r="AS104" s="13">
        <v>45759</v>
      </c>
      <c r="AT104">
        <f>B$3*CleanedAssets!B103</f>
        <v>200631.08693341335</v>
      </c>
      <c r="AU104">
        <f>C$3*CleanedAssets!C103</f>
        <v>2911117.8816016675</v>
      </c>
      <c r="AV104">
        <f>D$3*CleanedAssets!D103</f>
        <v>7334754.8892757911</v>
      </c>
      <c r="AW104">
        <f>E$3*CleanedAssets!E103</f>
        <v>6318042.088355693</v>
      </c>
      <c r="AX104">
        <f>F$3*CleanedAssets!F103</f>
        <v>5874408.6314829057</v>
      </c>
      <c r="AY104">
        <f>G$3*CleanedAssets!G103</f>
        <v>1596617.8335415956</v>
      </c>
      <c r="AZ104">
        <f>H$3*CleanedAssets!H103</f>
        <v>15363588.582459111</v>
      </c>
      <c r="BA104">
        <f>I$3*CleanedAssets!I103</f>
        <v>4669897.808441001</v>
      </c>
      <c r="BB104">
        <f t="shared" si="8"/>
        <v>44269058.802091174</v>
      </c>
      <c r="BE104" s="13">
        <v>45759</v>
      </c>
      <c r="BF104">
        <f>B$5*CleanedAssets!B103</f>
        <v>190410.05013070535</v>
      </c>
      <c r="BG104">
        <f>C$5*CleanedAssets!C103</f>
        <v>2135957.4635934019</v>
      </c>
      <c r="BH104">
        <f>D$5*CleanedAssets!D103</f>
        <v>1933717.4533320803</v>
      </c>
      <c r="BI104">
        <f>E$5*CleanedAssets!E103</f>
        <v>2766636.1796814138</v>
      </c>
      <c r="BJ104">
        <f>F$5*CleanedAssets!F103</f>
        <v>7448709.1752228485</v>
      </c>
      <c r="BK104">
        <f>G$5*CleanedAssets!G103</f>
        <v>612034.81199246587</v>
      </c>
      <c r="BL104">
        <f>H$5*CleanedAssets!H103</f>
        <v>23354833.005692851</v>
      </c>
      <c r="BM104">
        <f>I$5*CleanedAssets!I103</f>
        <v>6417167.3178005312</v>
      </c>
      <c r="BN104">
        <f t="shared" si="9"/>
        <v>44859465.457446299</v>
      </c>
    </row>
    <row r="105" spans="12:66" x14ac:dyDescent="0.35">
      <c r="L105" s="12">
        <v>45760</v>
      </c>
      <c r="M105">
        <f>B$4*CleanedAssets!B104</f>
        <v>2584608.4083186085</v>
      </c>
      <c r="N105">
        <f>C$4*CleanedAssets!C104</f>
        <v>10107327.533651337</v>
      </c>
      <c r="O105">
        <f>D$4*CleanedAssets!D104</f>
        <v>1798226.889160044</v>
      </c>
      <c r="P105">
        <f>E$4*CleanedAssets!E104</f>
        <v>3257767.3734393222</v>
      </c>
      <c r="Q105">
        <f>F$4*CleanedAssets!F104</f>
        <v>1289486.4907303741</v>
      </c>
      <c r="R105">
        <f>G$4*CleanedAssets!G104</f>
        <v>13136536.811433032</v>
      </c>
      <c r="S105">
        <f>H$4*CleanedAssets!H104</f>
        <v>5568865.5900529297</v>
      </c>
      <c r="T105">
        <f>I$4*CleanedAssets!I104</f>
        <v>2237297.3988912012</v>
      </c>
      <c r="U105">
        <f t="shared" si="5"/>
        <v>39980116.495676853</v>
      </c>
      <c r="W105" s="12">
        <v>45760</v>
      </c>
      <c r="X105">
        <f>B$6*CleanedAssets!B104</f>
        <v>932457.11200266471</v>
      </c>
      <c r="Y105">
        <f>C$6*CleanedAssets!C104</f>
        <v>4907894.0740225287</v>
      </c>
      <c r="Z105">
        <f>D$6*CleanedAssets!D104</f>
        <v>15711808.79111346</v>
      </c>
      <c r="AA105">
        <f>E$6*CleanedAssets!E104</f>
        <v>8929543.3836820163</v>
      </c>
      <c r="AB105">
        <f>F$6*CleanedAssets!F104</f>
        <v>13318576.776505744</v>
      </c>
      <c r="AC105">
        <f>G$6*CleanedAssets!G104</f>
        <v>2684523.7905197288</v>
      </c>
      <c r="AD105">
        <f>H$6*CleanedAssets!H104</f>
        <v>3372371.0382857905</v>
      </c>
      <c r="AE105">
        <f>I$6*CleanedAssets!I104</f>
        <v>942514.81497231429</v>
      </c>
      <c r="AF105">
        <f t="shared" si="6"/>
        <v>50799689.781104244</v>
      </c>
      <c r="AH105" s="12">
        <v>45760</v>
      </c>
      <c r="AI105">
        <f>B$2*CleanedAssets!B104</f>
        <v>1630088.3194593238</v>
      </c>
      <c r="AJ105">
        <f>C$2*CleanedAssets!C104</f>
        <v>11318180.927593714</v>
      </c>
      <c r="AK105">
        <f>D$2*CleanedAssets!D104</f>
        <v>2035067.2284663653</v>
      </c>
      <c r="AL105">
        <f>E$2*CleanedAssets!E104</f>
        <v>464067.83283538336</v>
      </c>
      <c r="AM105">
        <f>F$2*CleanedAssets!F104</f>
        <v>11531692.651410157</v>
      </c>
      <c r="AN105">
        <f>G$2*CleanedAssets!G104</f>
        <v>14359198.661063392</v>
      </c>
      <c r="AO105">
        <f>H$2*CleanedAssets!H104</f>
        <v>3261788.929367085</v>
      </c>
      <c r="AP105">
        <f>I$2*CleanedAssets!I104</f>
        <v>1152176.3131738203</v>
      </c>
      <c r="AQ105">
        <f t="shared" si="7"/>
        <v>45752260.863369241</v>
      </c>
      <c r="AS105" s="12">
        <v>45760</v>
      </c>
      <c r="AT105">
        <f>B$3*CleanedAssets!B104</f>
        <v>196096.45474967008</v>
      </c>
      <c r="AU105">
        <f>C$3*CleanedAssets!C104</f>
        <v>2926887.344524079</v>
      </c>
      <c r="AV105">
        <f>D$3*CleanedAssets!D104</f>
        <v>10924286.818559324</v>
      </c>
      <c r="AW105">
        <f>E$3*CleanedAssets!E104</f>
        <v>6386304.5409960542</v>
      </c>
      <c r="AX105">
        <f>F$3*CleanedAssets!F104</f>
        <v>8813746.0013917647</v>
      </c>
      <c r="AY105">
        <f>G$3*CleanedAssets!G104</f>
        <v>1624020.2637068168</v>
      </c>
      <c r="AZ105">
        <f>H$3*CleanedAssets!H104</f>
        <v>15150610.518357215</v>
      </c>
      <c r="BA105">
        <f>I$3*CleanedAssets!I104</f>
        <v>4669735.7798779849</v>
      </c>
      <c r="BB105">
        <f t="shared" si="8"/>
        <v>50691687.72216291</v>
      </c>
      <c r="BE105" s="12">
        <v>45760</v>
      </c>
      <c r="BF105">
        <f>B$5*CleanedAssets!B104</f>
        <v>186106.43220873585</v>
      </c>
      <c r="BG105">
        <f>C$5*CleanedAssets!C104</f>
        <v>2147527.8992115748</v>
      </c>
      <c r="BH105">
        <f>D$5*CleanedAssets!D104</f>
        <v>2880053.1722116633</v>
      </c>
      <c r="BI105">
        <f>E$5*CleanedAssets!E104</f>
        <v>2796527.9354733988</v>
      </c>
      <c r="BJ105">
        <f>F$5*CleanedAssets!F104</f>
        <v>11175768.460642127</v>
      </c>
      <c r="BK105">
        <f>G$5*CleanedAssets!G104</f>
        <v>622539.04214822338</v>
      </c>
      <c r="BL105">
        <f>H$5*CleanedAssets!H104</f>
        <v>23031076.150692549</v>
      </c>
      <c r="BM105">
        <f>I$5*CleanedAssets!I104</f>
        <v>6416944.6653053835</v>
      </c>
      <c r="BN105">
        <f t="shared" si="9"/>
        <v>49256543.757893659</v>
      </c>
    </row>
    <row r="106" spans="12:66" x14ac:dyDescent="0.35">
      <c r="L106" s="13">
        <v>45761</v>
      </c>
      <c r="M106">
        <f>B$4*CleanedAssets!B105</f>
        <v>2621447.529324851</v>
      </c>
      <c r="N106">
        <f>C$4*CleanedAssets!C105</f>
        <v>10234237.750894155</v>
      </c>
      <c r="O106">
        <f>D$4*CleanedAssets!D105</f>
        <v>1779093.5283182224</v>
      </c>
      <c r="P106">
        <f>E$4*CleanedAssets!E105</f>
        <v>3273206.1001095874</v>
      </c>
      <c r="Q106">
        <f>F$4*CleanedAssets!F105</f>
        <v>1278918.9724705673</v>
      </c>
      <c r="R106">
        <f>G$4*CleanedAssets!G105</f>
        <v>13082976.505659016</v>
      </c>
      <c r="S106">
        <f>H$4*CleanedAssets!H105</f>
        <v>5642073.7051473251</v>
      </c>
      <c r="T106">
        <f>I$4*CleanedAssets!I105</f>
        <v>2236991.9116235659</v>
      </c>
      <c r="U106">
        <f t="shared" si="5"/>
        <v>40148946.003547296</v>
      </c>
      <c r="W106" s="13">
        <v>45761</v>
      </c>
      <c r="X106">
        <f>B$6*CleanedAssets!B105</f>
        <v>945747.67480964109</v>
      </c>
      <c r="Y106">
        <f>C$6*CleanedAssets!C105</f>
        <v>4969518.8606998362</v>
      </c>
      <c r="Z106">
        <f>D$6*CleanedAssets!D105</f>
        <v>15544633.164450187</v>
      </c>
      <c r="AA106">
        <f>E$6*CleanedAssets!E105</f>
        <v>8971860.9477643762</v>
      </c>
      <c r="AB106">
        <f>F$6*CleanedAssets!F105</f>
        <v>13209429.217153925</v>
      </c>
      <c r="AC106">
        <f>G$6*CleanedAssets!G105</f>
        <v>2673578.4464658285</v>
      </c>
      <c r="AD106">
        <f>H$6*CleanedAssets!H105</f>
        <v>3416704.1117133154</v>
      </c>
      <c r="AE106">
        <f>I$6*CleanedAssets!I105</f>
        <v>942386.12118503579</v>
      </c>
      <c r="AF106">
        <f t="shared" si="6"/>
        <v>50673858.544242144</v>
      </c>
      <c r="AH106" s="13">
        <v>45761</v>
      </c>
      <c r="AI106">
        <f>B$2*CleanedAssets!B105</f>
        <v>1653322.4080965617</v>
      </c>
      <c r="AJ106">
        <f>C$2*CleanedAssets!C105</f>
        <v>11460294.933054812</v>
      </c>
      <c r="AK106">
        <f>D$2*CleanedAssets!D105</f>
        <v>2013413.8565507664</v>
      </c>
      <c r="AL106">
        <f>E$2*CleanedAssets!E105</f>
        <v>466267.07409675186</v>
      </c>
      <c r="AM106">
        <f>F$2*CleanedAssets!F105</f>
        <v>11437188.852001421</v>
      </c>
      <c r="AN106">
        <f>G$2*CleanedAssets!G105</f>
        <v>14300653.316731311</v>
      </c>
      <c r="AO106">
        <f>H$2*CleanedAssets!H105</f>
        <v>3304668.2942024036</v>
      </c>
      <c r="AP106">
        <f>I$2*CleanedAssets!I105</f>
        <v>1152018.9915795075</v>
      </c>
      <c r="AQ106">
        <f t="shared" si="7"/>
        <v>45787827.726313539</v>
      </c>
      <c r="AS106" s="13">
        <v>45761</v>
      </c>
      <c r="AT106">
        <f>B$3*CleanedAssets!B105</f>
        <v>198891.47042870591</v>
      </c>
      <c r="AU106">
        <f>C$3*CleanedAssets!C105</f>
        <v>2963638.0986182839</v>
      </c>
      <c r="AV106">
        <f>D$3*CleanedAssets!D105</f>
        <v>10808051.029349942</v>
      </c>
      <c r="AW106">
        <f>E$3*CleanedAssets!E105</f>
        <v>6416569.5657628225</v>
      </c>
      <c r="AX106">
        <f>F$3*CleanedAssets!F105</f>
        <v>8741516.1467352416</v>
      </c>
      <c r="AY106">
        <f>G$3*CleanedAssets!G105</f>
        <v>1617398.8060763984</v>
      </c>
      <c r="AZ106">
        <f>H$3*CleanedAssets!H105</f>
        <v>15349779.922007287</v>
      </c>
      <c r="BA106">
        <f>I$3*CleanedAssets!I105</f>
        <v>4669098.1602103096</v>
      </c>
      <c r="BB106">
        <f t="shared" si="8"/>
        <v>50764943.199188992</v>
      </c>
      <c r="BE106" s="13">
        <v>45761</v>
      </c>
      <c r="BF106">
        <f>B$5*CleanedAssets!B105</f>
        <v>188759.05740105186</v>
      </c>
      <c r="BG106">
        <f>C$5*CleanedAssets!C105</f>
        <v>2174492.8146470892</v>
      </c>
      <c r="BH106">
        <f>D$5*CleanedAssets!D105</f>
        <v>2849409.0433090543</v>
      </c>
      <c r="BI106">
        <f>E$5*CleanedAssets!E105</f>
        <v>2809780.8247906473</v>
      </c>
      <c r="BJ106">
        <f>F$5*CleanedAssets!F105</f>
        <v>11084181.508685526</v>
      </c>
      <c r="BK106">
        <f>G$5*CleanedAssets!G105</f>
        <v>620000.82511794008</v>
      </c>
      <c r="BL106">
        <f>H$5*CleanedAssets!H105</f>
        <v>23333841.883914646</v>
      </c>
      <c r="BM106">
        <f>I$5*CleanedAssets!I105</f>
        <v>6416068.4765191535</v>
      </c>
      <c r="BN106">
        <f t="shared" si="9"/>
        <v>49476534.434385106</v>
      </c>
    </row>
    <row r="107" spans="12:66" x14ac:dyDescent="0.35">
      <c r="L107" s="12">
        <v>45762</v>
      </c>
      <c r="M107">
        <f>B$4*CleanedAssets!B106</f>
        <v>2669860.885082047</v>
      </c>
      <c r="N107">
        <f>C$4*CleanedAssets!C106</f>
        <v>10259799.840492038</v>
      </c>
      <c r="O107">
        <f>D$4*CleanedAssets!D106</f>
        <v>1759847.1359804007</v>
      </c>
      <c r="P107">
        <f>E$4*CleanedAssets!E106</f>
        <v>3297676.5032464191</v>
      </c>
      <c r="Q107">
        <f>F$4*CleanedAssets!F106</f>
        <v>1262557.3612179719</v>
      </c>
      <c r="R107">
        <f>G$4*CleanedAssets!G106</f>
        <v>12960910.093045507</v>
      </c>
      <c r="S107">
        <f>H$4*CleanedAssets!H106</f>
        <v>5613331.8047501119</v>
      </c>
      <c r="T107">
        <f>I$4*CleanedAssets!I106</f>
        <v>2237289.918872206</v>
      </c>
      <c r="U107">
        <f t="shared" si="5"/>
        <v>40061273.542686708</v>
      </c>
      <c r="W107" s="12">
        <v>45762</v>
      </c>
      <c r="X107">
        <f>B$6*CleanedAssets!B106</f>
        <v>963213.90982861642</v>
      </c>
      <c r="Y107">
        <f>C$6*CleanedAssets!C106</f>
        <v>4981931.2444520583</v>
      </c>
      <c r="Z107">
        <f>D$6*CleanedAssets!D106</f>
        <v>15376469.93757738</v>
      </c>
      <c r="AA107">
        <f>E$6*CleanedAssets!E106</f>
        <v>9038934.3453949261</v>
      </c>
      <c r="AB107">
        <f>F$6*CleanedAssets!F106</f>
        <v>13040436.849089948</v>
      </c>
      <c r="AC107">
        <f>G$6*CleanedAssets!G106</f>
        <v>2648633.5014328905</v>
      </c>
      <c r="AD107">
        <f>H$6*CleanedAssets!H106</f>
        <v>3399298.7082397621</v>
      </c>
      <c r="AE107">
        <f>I$6*CleanedAssets!I106</f>
        <v>942511.66383616102</v>
      </c>
      <c r="AF107">
        <f t="shared" si="6"/>
        <v>50391430.159851745</v>
      </c>
      <c r="AH107" s="12">
        <v>45762</v>
      </c>
      <c r="AI107">
        <f>B$2*CleanedAssets!B106</f>
        <v>1683856.2582038487</v>
      </c>
      <c r="AJ107">
        <f>C$2*CleanedAssets!C106</f>
        <v>11488919.349745866</v>
      </c>
      <c r="AK107">
        <f>D$2*CleanedAssets!D106</f>
        <v>1991632.5660200689</v>
      </c>
      <c r="AL107">
        <f>E$2*CleanedAssets!E106</f>
        <v>469752.87453938101</v>
      </c>
      <c r="AM107">
        <f>F$2*CleanedAssets!F106</f>
        <v>11290869.310383024</v>
      </c>
      <c r="AN107">
        <f>G$2*CleanedAssets!G106</f>
        <v>14167225.770817138</v>
      </c>
      <c r="AO107">
        <f>H$2*CleanedAssets!H106</f>
        <v>3287833.6245540543</v>
      </c>
      <c r="AP107">
        <f>I$2*CleanedAssets!I106</f>
        <v>1152172.4610705136</v>
      </c>
      <c r="AQ107">
        <f t="shared" si="7"/>
        <v>45532262.215333894</v>
      </c>
      <c r="AS107" s="12">
        <v>45762</v>
      </c>
      <c r="AT107">
        <f>B$3*CleanedAssets!B106</f>
        <v>202564.63321652517</v>
      </c>
      <c r="AU107">
        <f>C$3*CleanedAssets!C106</f>
        <v>2971040.3873335291</v>
      </c>
      <c r="AV107">
        <f>D$3*CleanedAssets!D106</f>
        <v>10691128.570127293</v>
      </c>
      <c r="AW107">
        <f>E$3*CleanedAssets!E106</f>
        <v>6464539.6718995804</v>
      </c>
      <c r="AX107">
        <f>F$3*CleanedAssets!F106</f>
        <v>8629683.1909109354</v>
      </c>
      <c r="AY107">
        <f>G$3*CleanedAssets!G106</f>
        <v>1602308.1980685249</v>
      </c>
      <c r="AZ107">
        <f>H$3*CleanedAssets!H106</f>
        <v>15271584.941102486</v>
      </c>
      <c r="BA107">
        <f>I$3*CleanedAssets!I106</f>
        <v>4669720.1674196888</v>
      </c>
      <c r="BB107">
        <f t="shared" si="8"/>
        <v>50502569.760078564</v>
      </c>
      <c r="BE107" s="12">
        <v>45762</v>
      </c>
      <c r="BF107">
        <f>B$5*CleanedAssets!B106</f>
        <v>192245.09299631845</v>
      </c>
      <c r="BG107">
        <f>C$5*CleanedAssets!C106</f>
        <v>2179924.0525673833</v>
      </c>
      <c r="BH107">
        <f>D$5*CleanedAssets!D106</f>
        <v>2818583.8823461542</v>
      </c>
      <c r="BI107">
        <f>E$5*CleanedAssets!E106</f>
        <v>2830786.672698136</v>
      </c>
      <c r="BJ107">
        <f>F$5*CleanedAssets!F106</f>
        <v>10942378.100649454</v>
      </c>
      <c r="BK107">
        <f>G$5*CleanedAssets!G106</f>
        <v>614216.1111801886</v>
      </c>
      <c r="BL107">
        <f>H$5*CleanedAssets!H106</f>
        <v>23214974.425891198</v>
      </c>
      <c r="BM107">
        <f>I$5*CleanedAssets!I106</f>
        <v>6416923.2113547325</v>
      </c>
      <c r="BN107">
        <f t="shared" si="9"/>
        <v>49210031.549683571</v>
      </c>
    </row>
    <row r="108" spans="12:66" x14ac:dyDescent="0.35">
      <c r="L108" s="13">
        <v>45763</v>
      </c>
      <c r="M108">
        <f>B$4*CleanedAssets!B107</f>
        <v>2623647.4547303501</v>
      </c>
      <c r="N108">
        <f>C$4*CleanedAssets!C107</f>
        <v>10219338.486972174</v>
      </c>
      <c r="O108">
        <f>D$4*CleanedAssets!D107</f>
        <v>1775735.4458611798</v>
      </c>
      <c r="P108">
        <f>E$4*CleanedAssets!E107</f>
        <v>3299183.1153738433</v>
      </c>
      <c r="Q108">
        <f>F$4*CleanedAssets!F107</f>
        <v>1269386.6007434754</v>
      </c>
      <c r="R108">
        <f>G$4*CleanedAssets!G107</f>
        <v>12849164.18875589</v>
      </c>
      <c r="S108">
        <f>H$4*CleanedAssets!H107</f>
        <v>5622399.3355023349</v>
      </c>
      <c r="T108">
        <f>I$4*CleanedAssets!I107</f>
        <v>2236828.6819709069</v>
      </c>
      <c r="U108">
        <f t="shared" si="5"/>
        <v>39895683.309910156</v>
      </c>
      <c r="W108" s="13">
        <v>45763</v>
      </c>
      <c r="X108">
        <f>B$6*CleanedAssets!B107</f>
        <v>946541.34865347401</v>
      </c>
      <c r="Y108">
        <f>C$6*CleanedAssets!C107</f>
        <v>4962284.1085987948</v>
      </c>
      <c r="Z108">
        <f>D$6*CleanedAssets!D107</f>
        <v>15515292.289954372</v>
      </c>
      <c r="AA108">
        <f>E$6*CleanedAssets!E107</f>
        <v>9043063.9706296492</v>
      </c>
      <c r="AB108">
        <f>F$6*CleanedAssets!F107</f>
        <v>13110973.261529639</v>
      </c>
      <c r="AC108">
        <f>G$6*CleanedAssets!G107</f>
        <v>2625797.6092289779</v>
      </c>
      <c r="AD108">
        <f>H$6*CleanedAssets!H107</f>
        <v>3404789.7867373619</v>
      </c>
      <c r="AE108">
        <f>I$6*CleanedAssets!I107</f>
        <v>942317.35680621432</v>
      </c>
      <c r="AF108">
        <f t="shared" si="6"/>
        <v>50551059.732138477</v>
      </c>
      <c r="AH108" s="13">
        <v>45763</v>
      </c>
      <c r="AI108">
        <f>B$2*CleanedAssets!B107</f>
        <v>1654709.8804485218</v>
      </c>
      <c r="AJ108">
        <f>C$2*CleanedAssets!C107</f>
        <v>11443610.743866768</v>
      </c>
      <c r="AK108">
        <f>D$2*CleanedAssets!D107</f>
        <v>2009613.4887551276</v>
      </c>
      <c r="AL108">
        <f>E$2*CleanedAssets!E107</f>
        <v>469967.49091457023</v>
      </c>
      <c r="AM108">
        <f>F$2*CleanedAssets!F107</f>
        <v>11351942.21949614</v>
      </c>
      <c r="AN108">
        <f>G$2*CleanedAssets!G107</f>
        <v>14045079.297794031</v>
      </c>
      <c r="AO108">
        <f>H$2*CleanedAssets!H107</f>
        <v>3293144.6472293227</v>
      </c>
      <c r="AP108">
        <f>I$2*CleanedAssets!I107</f>
        <v>1151934.930631913</v>
      </c>
      <c r="AQ108">
        <f t="shared" si="7"/>
        <v>45420002.699136391</v>
      </c>
      <c r="AS108" s="13">
        <v>45763</v>
      </c>
      <c r="AT108">
        <f>B$3*CleanedAssets!B107</f>
        <v>199058.3806543879</v>
      </c>
      <c r="AU108">
        <f>C$3*CleanedAssets!C107</f>
        <v>2959323.5588083505</v>
      </c>
      <c r="AV108">
        <f>D$3*CleanedAssets!D107</f>
        <v>10787650.569239905</v>
      </c>
      <c r="AW108">
        <f>E$3*CleanedAssets!E107</f>
        <v>6467493.1313606016</v>
      </c>
      <c r="AX108">
        <f>F$3*CleanedAssets!F107</f>
        <v>8676361.6035915986</v>
      </c>
      <c r="AY108">
        <f>G$3*CleanedAssets!G107</f>
        <v>1588493.4753940806</v>
      </c>
      <c r="AZ108">
        <f>H$3*CleanedAssets!H107</f>
        <v>15296253.991660204</v>
      </c>
      <c r="BA108">
        <f>I$3*CleanedAssets!I107</f>
        <v>4668757.4637299329</v>
      </c>
      <c r="BB108">
        <f t="shared" si="8"/>
        <v>50643392.174439058</v>
      </c>
      <c r="BE108" s="13">
        <v>45763</v>
      </c>
      <c r="BF108">
        <f>B$5*CleanedAssets!B107</f>
        <v>188917.46448006044</v>
      </c>
      <c r="BG108">
        <f>C$5*CleanedAssets!C107</f>
        <v>2171327.1326363259</v>
      </c>
      <c r="BH108">
        <f>D$5*CleanedAssets!D107</f>
        <v>2844030.7141942717</v>
      </c>
      <c r="BI108">
        <f>E$5*CleanedAssets!E107</f>
        <v>2832079.9764915914</v>
      </c>
      <c r="BJ108">
        <f>F$5*CleanedAssets!F107</f>
        <v>11001566.002382385</v>
      </c>
      <c r="BK108">
        <f>G$5*CleanedAssets!G107</f>
        <v>608920.48500267882</v>
      </c>
      <c r="BL108">
        <f>H$5*CleanedAssets!H107</f>
        <v>23252474.880494773</v>
      </c>
      <c r="BM108">
        <f>I$5*CleanedAssets!I107</f>
        <v>6415600.3064630097</v>
      </c>
      <c r="BN108">
        <f t="shared" si="9"/>
        <v>49314916.962145098</v>
      </c>
    </row>
    <row r="109" spans="12:66" x14ac:dyDescent="0.35">
      <c r="L109" s="12">
        <v>45764</v>
      </c>
      <c r="M109">
        <f>B$4*CleanedAssets!B108</f>
        <v>2587453.100571807</v>
      </c>
      <c r="N109">
        <f>C$4*CleanedAssets!C108</f>
        <v>10213748.71629283</v>
      </c>
      <c r="O109">
        <f>D$4*CleanedAssets!D108</f>
        <v>1728847.1482966691</v>
      </c>
      <c r="P109">
        <f>E$4*CleanedAssets!E108</f>
        <v>3272502.0389112644</v>
      </c>
      <c r="Q109">
        <f>F$4*CleanedAssets!F108</f>
        <v>1266035.4151198054</v>
      </c>
      <c r="R109">
        <f>G$4*CleanedAssets!G108</f>
        <v>12959739.358852016</v>
      </c>
      <c r="S109">
        <f>H$4*CleanedAssets!H108</f>
        <v>5587627.3666076306</v>
      </c>
      <c r="T109">
        <f>I$4*CleanedAssets!I108</f>
        <v>2236842.1570505574</v>
      </c>
      <c r="U109">
        <f t="shared" si="5"/>
        <v>39852795.301702574</v>
      </c>
      <c r="W109" s="12">
        <v>45764</v>
      </c>
      <c r="X109">
        <f>B$6*CleanedAssets!B108</f>
        <v>933483.40036202187</v>
      </c>
      <c r="Y109">
        <f>C$6*CleanedAssets!C108</f>
        <v>4959569.8399356939</v>
      </c>
      <c r="Z109">
        <f>D$6*CleanedAssets!D108</f>
        <v>15105610.969807649</v>
      </c>
      <c r="AA109">
        <f>E$6*CleanedAssets!E108</f>
        <v>8969931.1153685916</v>
      </c>
      <c r="AB109">
        <f>F$6*CleanedAssets!F108</f>
        <v>13076360.240499934</v>
      </c>
      <c r="AC109">
        <f>G$6*CleanedAssets!G108</f>
        <v>2648394.2554398323</v>
      </c>
      <c r="AD109">
        <f>H$6*CleanedAssets!H108</f>
        <v>3383732.7188393446</v>
      </c>
      <c r="AE109">
        <f>I$6*CleanedAssets!I108</f>
        <v>942323.03350445291</v>
      </c>
      <c r="AF109">
        <f t="shared" si="6"/>
        <v>50019405.573757529</v>
      </c>
      <c r="AH109" s="12">
        <v>45764</v>
      </c>
      <c r="AI109">
        <f>B$2*CleanedAssets!B108</f>
        <v>1631882.4402241835</v>
      </c>
      <c r="AJ109">
        <f>C$2*CleanedAssets!C108</f>
        <v>11437351.321118081</v>
      </c>
      <c r="AK109">
        <f>D$2*CleanedAssets!D108</f>
        <v>1956549.6410575293</v>
      </c>
      <c r="AL109">
        <f>E$2*CleanedAssets!E108</f>
        <v>466166.7808231581</v>
      </c>
      <c r="AM109">
        <f>F$2*CleanedAssets!F108</f>
        <v>11321973.047342893</v>
      </c>
      <c r="AN109">
        <f>G$2*CleanedAssets!G108</f>
        <v>14165946.07243811</v>
      </c>
      <c r="AO109">
        <f>H$2*CleanedAssets!H108</f>
        <v>3272778.0534663792</v>
      </c>
      <c r="AP109">
        <f>I$2*CleanedAssets!I108</f>
        <v>1151941.8701061192</v>
      </c>
      <c r="AQ109">
        <f t="shared" si="7"/>
        <v>45404589.226576447</v>
      </c>
      <c r="AS109" s="12">
        <v>45764</v>
      </c>
      <c r="AT109">
        <f>B$3*CleanedAssets!B108</f>
        <v>196312.28398860266</v>
      </c>
      <c r="AU109">
        <f>C$3*CleanedAssets!C108</f>
        <v>2957704.8689018749</v>
      </c>
      <c r="AV109">
        <f>D$3*CleanedAssets!D108</f>
        <v>10502802.637026004</v>
      </c>
      <c r="AW109">
        <f>E$3*CleanedAssets!E108</f>
        <v>6415189.3723012982</v>
      </c>
      <c r="AX109">
        <f>F$3*CleanedAssets!F108</f>
        <v>8653455.9747983776</v>
      </c>
      <c r="AY109">
        <f>G$3*CleanedAssets!G108</f>
        <v>1602163.4646368043</v>
      </c>
      <c r="AZ109">
        <f>H$3*CleanedAssets!H108</f>
        <v>15201653.65535094</v>
      </c>
      <c r="BA109">
        <f>I$3*CleanedAssets!I108</f>
        <v>4668785.5892091878</v>
      </c>
      <c r="BB109">
        <f t="shared" si="8"/>
        <v>50198067.846213087</v>
      </c>
      <c r="BE109" s="12">
        <v>45764</v>
      </c>
      <c r="BF109">
        <f>B$5*CleanedAssets!B108</f>
        <v>186311.26614964183</v>
      </c>
      <c r="BG109">
        <f>C$5*CleanedAssets!C108</f>
        <v>2170139.4607770615</v>
      </c>
      <c r="BH109">
        <f>D$5*CleanedAssets!D108</f>
        <v>2768934.0781944888</v>
      </c>
      <c r="BI109">
        <f>E$5*CleanedAssets!E108</f>
        <v>2809176.4455997185</v>
      </c>
      <c r="BJ109">
        <f>F$5*CleanedAssets!F108</f>
        <v>10972521.824821785</v>
      </c>
      <c r="BK109">
        <f>G$5*CleanedAssets!G108</f>
        <v>614160.63021485589</v>
      </c>
      <c r="BL109">
        <f>H$5*CleanedAssets!H108</f>
        <v>23108668.956186976</v>
      </c>
      <c r="BM109">
        <f>I$5*CleanedAssets!I108</f>
        <v>6415638.9552544123</v>
      </c>
      <c r="BN109">
        <f t="shared" si="9"/>
        <v>49045551.617198937</v>
      </c>
    </row>
    <row r="110" spans="12:66" x14ac:dyDescent="0.35">
      <c r="L110" s="13">
        <v>45765</v>
      </c>
      <c r="M110">
        <f>B$4*CleanedAssets!B109</f>
        <v>2577409.7094216775</v>
      </c>
      <c r="N110">
        <f>C$4*CleanedAssets!C109</f>
        <v>10038702.484766867</v>
      </c>
      <c r="O110">
        <f>D$4*CleanedAssets!D109</f>
        <v>1725740.1884835083</v>
      </c>
      <c r="P110">
        <f>E$4*CleanedAssets!E109</f>
        <v>3312979.0038614348</v>
      </c>
      <c r="Q110">
        <f>F$4*CleanedAssets!F109</f>
        <v>1266760.001579101</v>
      </c>
      <c r="R110">
        <f>G$4*CleanedAssets!G109</f>
        <v>12911425.312271485</v>
      </c>
      <c r="S110">
        <f>H$4*CleanedAssets!H109</f>
        <v>3726314.3720950661</v>
      </c>
      <c r="T110">
        <f>I$4*CleanedAssets!I109</f>
        <v>2236966.5550940805</v>
      </c>
      <c r="U110">
        <f t="shared" si="5"/>
        <v>37796297.627573214</v>
      </c>
      <c r="W110" s="13">
        <v>45765</v>
      </c>
      <c r="X110">
        <f>B$6*CleanedAssets!B109</f>
        <v>929860.01529663964</v>
      </c>
      <c r="Y110">
        <f>C$6*CleanedAssets!C109</f>
        <v>4874571.2723592557</v>
      </c>
      <c r="Z110">
        <f>D$6*CleanedAssets!D109</f>
        <v>15078464.251670839</v>
      </c>
      <c r="AA110">
        <f>E$6*CleanedAssets!E109</f>
        <v>9080878.5137338527</v>
      </c>
      <c r="AB110">
        <f>F$6*CleanedAssets!F109</f>
        <v>13083844.196678394</v>
      </c>
      <c r="AC110">
        <f>G$6*CleanedAssets!G109</f>
        <v>2638521.0134032527</v>
      </c>
      <c r="AD110">
        <f>H$6*CleanedAssets!H109</f>
        <v>2256566.3445797157</v>
      </c>
      <c r="AE110">
        <f>I$6*CleanedAssets!I109</f>
        <v>942375.43914307398</v>
      </c>
      <c r="AF110">
        <f t="shared" si="6"/>
        <v>48885081.046865031</v>
      </c>
      <c r="AH110" s="13">
        <v>45765</v>
      </c>
      <c r="AI110">
        <f>B$2*CleanedAssets!B109</f>
        <v>1625548.1674775288</v>
      </c>
      <c r="AJ110">
        <f>C$2*CleanedAssets!C109</f>
        <v>11241334.628030013</v>
      </c>
      <c r="AK110">
        <f>D$2*CleanedAssets!D109</f>
        <v>1953033.4706932437</v>
      </c>
      <c r="AL110">
        <f>E$2*CleanedAssets!E109</f>
        <v>471932.71044641058</v>
      </c>
      <c r="AM110">
        <f>F$2*CleanedAssets!F109</f>
        <v>11328452.920073655</v>
      </c>
      <c r="AN110">
        <f>G$2*CleanedAssets!G109</f>
        <v>14113135.274361867</v>
      </c>
      <c r="AO110">
        <f>H$2*CleanedAssets!H109</f>
        <v>2182572.1540041021</v>
      </c>
      <c r="AP110">
        <f>I$2*CleanedAssets!I109</f>
        <v>1152005.933327765</v>
      </c>
      <c r="AQ110">
        <f t="shared" si="7"/>
        <v>44068015.258414589</v>
      </c>
      <c r="AS110" s="13">
        <v>45765</v>
      </c>
      <c r="AT110">
        <f>B$3*CleanedAssets!B109</f>
        <v>195550.28329562888</v>
      </c>
      <c r="AU110">
        <f>C$3*CleanedAssets!C109</f>
        <v>2907014.8523713737</v>
      </c>
      <c r="AV110">
        <f>D$3*CleanedAssets!D109</f>
        <v>10483927.755142462</v>
      </c>
      <c r="AW110">
        <f>E$3*CleanedAssets!E109</f>
        <v>6494537.6484165769</v>
      </c>
      <c r="AX110">
        <f>F$3*CleanedAssets!F109</f>
        <v>8658408.5827195831</v>
      </c>
      <c r="AY110">
        <f>G$3*CleanedAssets!G109</f>
        <v>1596190.5821492244</v>
      </c>
      <c r="AZ110">
        <f>H$3*CleanedAssets!H109</f>
        <v>10137780.631913686</v>
      </c>
      <c r="BA110">
        <f>I$3*CleanedAssets!I109</f>
        <v>4669045.2355106026</v>
      </c>
      <c r="BB110">
        <f t="shared" si="8"/>
        <v>45142455.571519136</v>
      </c>
      <c r="BE110" s="13">
        <v>45765</v>
      </c>
      <c r="BF110">
        <f>B$5*CleanedAssets!B109</f>
        <v>185588.08514929703</v>
      </c>
      <c r="BG110">
        <f>C$5*CleanedAssets!C109</f>
        <v>2132946.9720007475</v>
      </c>
      <c r="BH110">
        <f>D$5*CleanedAssets!D109</f>
        <v>2763957.9489197186</v>
      </c>
      <c r="BI110">
        <f>E$5*CleanedAssets!E109</f>
        <v>2843922.6230429611</v>
      </c>
      <c r="BJ110">
        <f>F$5*CleanedAssets!F109</f>
        <v>10978801.69712523</v>
      </c>
      <c r="BK110">
        <f>G$5*CleanedAssets!G109</f>
        <v>611871.03283372789</v>
      </c>
      <c r="BL110">
        <f>H$5*CleanedAssets!H109</f>
        <v>15410863.968136439</v>
      </c>
      <c r="BM110">
        <f>I$5*CleanedAssets!I109</f>
        <v>6415995.7497342872</v>
      </c>
      <c r="BN110">
        <f t="shared" si="9"/>
        <v>41343948.076942414</v>
      </c>
    </row>
    <row r="111" spans="12:66" x14ac:dyDescent="0.35">
      <c r="L111" s="12">
        <v>45766</v>
      </c>
      <c r="M111">
        <f>B$4*CleanedAssets!B110</f>
        <v>2565200.3747793748</v>
      </c>
      <c r="N111">
        <f>C$4*CleanedAssets!C110</f>
        <v>10048806.882267965</v>
      </c>
      <c r="O111">
        <f>D$4*CleanedAssets!D110</f>
        <v>1739003.6294299392</v>
      </c>
      <c r="P111">
        <f>E$4*CleanedAssets!E110</f>
        <v>3366395.1412879918</v>
      </c>
      <c r="Q111">
        <f>F$4*CleanedAssets!F110</f>
        <v>1283989.2294417848</v>
      </c>
      <c r="R111">
        <f>G$4*CleanedAssets!G110</f>
        <v>12780290.43210087</v>
      </c>
      <c r="S111">
        <f>H$4*CleanedAssets!H110</f>
        <v>5591315.7496775696</v>
      </c>
      <c r="T111">
        <f>I$4*CleanedAssets!I110</f>
        <v>2236506.6913891761</v>
      </c>
      <c r="U111">
        <f t="shared" si="5"/>
        <v>39611508.13037467</v>
      </c>
      <c r="W111" s="12">
        <v>45766</v>
      </c>
      <c r="X111">
        <f>B$6*CleanedAssets!B110</f>
        <v>925455.21614664316</v>
      </c>
      <c r="Y111">
        <f>C$6*CleanedAssets!C110</f>
        <v>4879477.743674458</v>
      </c>
      <c r="Z111">
        <f>D$6*CleanedAssets!D110</f>
        <v>15194352.101707321</v>
      </c>
      <c r="AA111">
        <f>E$6*CleanedAssets!E110</f>
        <v>9227292.1958242338</v>
      </c>
      <c r="AB111">
        <f>F$6*CleanedAssets!F110</f>
        <v>13261797.820650907</v>
      </c>
      <c r="AC111">
        <f>G$6*CleanedAssets!G110</f>
        <v>2611722.8769812863</v>
      </c>
      <c r="AD111">
        <f>H$6*CleanedAssets!H110</f>
        <v>3385966.3148998036</v>
      </c>
      <c r="AE111">
        <f>I$6*CleanedAssets!I110</f>
        <v>942181.71060481376</v>
      </c>
      <c r="AF111">
        <f t="shared" si="6"/>
        <v>50428245.98048947</v>
      </c>
      <c r="AH111" s="12">
        <v>45766</v>
      </c>
      <c r="AI111">
        <f>B$2*CleanedAssets!B110</f>
        <v>1617847.8544534235</v>
      </c>
      <c r="AJ111">
        <f>C$2*CleanedAssets!C110</f>
        <v>11252649.527908443</v>
      </c>
      <c r="AK111">
        <f>D$2*CleanedAssets!D110</f>
        <v>1968043.8090267945</v>
      </c>
      <c r="AL111">
        <f>E$2*CleanedAssets!E110</f>
        <v>479541.82070274209</v>
      </c>
      <c r="AM111">
        <f>F$2*CleanedAssets!F110</f>
        <v>11482531.432537207</v>
      </c>
      <c r="AN111">
        <f>G$2*CleanedAssets!G110</f>
        <v>13969795.227986343</v>
      </c>
      <c r="AO111">
        <f>H$2*CleanedAssets!H110</f>
        <v>3274938.4085459281</v>
      </c>
      <c r="AP111">
        <f>I$2*CleanedAssets!I110</f>
        <v>1151769.1100657608</v>
      </c>
      <c r="AQ111">
        <f t="shared" si="7"/>
        <v>45197117.191226639</v>
      </c>
      <c r="AS111" s="12">
        <v>45766</v>
      </c>
      <c r="AT111">
        <f>B$3*CleanedAssets!B110</f>
        <v>194623.95061385701</v>
      </c>
      <c r="AU111">
        <f>C$3*CleanedAssets!C110</f>
        <v>2909940.8912349152</v>
      </c>
      <c r="AV111">
        <f>D$3*CleanedAssets!D110</f>
        <v>10564503.590134852</v>
      </c>
      <c r="AW111">
        <f>E$3*CleanedAssets!E110</f>
        <v>6599250.9940627236</v>
      </c>
      <c r="AX111">
        <f>F$3*CleanedAssets!F110</f>
        <v>8776171.7692852579</v>
      </c>
      <c r="AY111">
        <f>G$3*CleanedAssets!G110</f>
        <v>1579978.8738631795</v>
      </c>
      <c r="AZ111">
        <f>H$3*CleanedAssets!H110</f>
        <v>15211688.240390122</v>
      </c>
      <c r="BA111">
        <f>I$3*CleanedAssets!I110</f>
        <v>4668085.3979862202</v>
      </c>
      <c r="BB111">
        <f t="shared" si="8"/>
        <v>50504243.707571127</v>
      </c>
      <c r="BE111" s="12">
        <v>45766</v>
      </c>
      <c r="BF111">
        <f>B$5*CleanedAssets!B110</f>
        <v>184708.94396001348</v>
      </c>
      <c r="BG111">
        <f>C$5*CleanedAssets!C110</f>
        <v>2135093.8773489799</v>
      </c>
      <c r="BH111">
        <f>D$5*CleanedAssets!D110</f>
        <v>2785200.7717261631</v>
      </c>
      <c r="BI111">
        <f>E$5*CleanedAssets!E110</f>
        <v>2889776.0261239638</v>
      </c>
      <c r="BJ111">
        <f>F$5*CleanedAssets!F110</f>
        <v>11128124.596382543</v>
      </c>
      <c r="BK111">
        <f>G$5*CleanedAssets!G110</f>
        <v>605656.56521067931</v>
      </c>
      <c r="BL111">
        <f>H$5*CleanedAssets!H110</f>
        <v>23123922.948222347</v>
      </c>
      <c r="BM111">
        <f>I$5*CleanedAssets!I110</f>
        <v>6414676.7834004341</v>
      </c>
      <c r="BN111">
        <f t="shared" si="9"/>
        <v>49267160.512375116</v>
      </c>
    </row>
    <row r="112" spans="12:66" x14ac:dyDescent="0.35">
      <c r="L112" s="13">
        <v>45767</v>
      </c>
      <c r="M112">
        <f>B$4*CleanedAssets!B111</f>
        <v>2551094.8879523445</v>
      </c>
      <c r="N112">
        <f>C$4*CleanedAssets!C111</f>
        <v>10050242.752414007</v>
      </c>
      <c r="O112">
        <f>D$4*CleanedAssets!D111</f>
        <v>1743468.5849815356</v>
      </c>
      <c r="P112">
        <f>E$4*CleanedAssets!E111</f>
        <v>3353396.892894018</v>
      </c>
      <c r="Q112">
        <f>F$4*CleanedAssets!F111</f>
        <v>1284280.8485574946</v>
      </c>
      <c r="R112">
        <f>G$4*CleanedAssets!G111</f>
        <v>12787163.075767769</v>
      </c>
      <c r="S112">
        <f>H$4*CleanedAssets!H111</f>
        <v>5563629.3402829729</v>
      </c>
      <c r="T112">
        <f>I$4*CleanedAssets!I111</f>
        <v>2236553.9608515287</v>
      </c>
      <c r="U112">
        <f t="shared" si="5"/>
        <v>39569830.343701668</v>
      </c>
      <c r="W112" s="13">
        <v>45767</v>
      </c>
      <c r="X112">
        <f>B$6*CleanedAssets!B111</f>
        <v>920366.33635046508</v>
      </c>
      <c r="Y112">
        <f>C$6*CleanedAssets!C111</f>
        <v>4880174.9703703728</v>
      </c>
      <c r="Z112">
        <f>D$6*CleanedAssets!D111</f>
        <v>15233364.157588808</v>
      </c>
      <c r="AA112">
        <f>E$6*CleanedAssets!E111</f>
        <v>9191663.9849543683</v>
      </c>
      <c r="AB112">
        <f>F$6*CleanedAssets!F111</f>
        <v>13264809.834820889</v>
      </c>
      <c r="AC112">
        <f>G$6*CleanedAssets!G111</f>
        <v>2613127.3396408432</v>
      </c>
      <c r="AD112">
        <f>H$6*CleanedAssets!H111</f>
        <v>3369200.0913868435</v>
      </c>
      <c r="AE112">
        <f>I$6*CleanedAssets!I111</f>
        <v>942201.62399164611</v>
      </c>
      <c r="AF112">
        <f t="shared" si="6"/>
        <v>50414908.339104228</v>
      </c>
      <c r="AH112" s="13">
        <v>45767</v>
      </c>
      <c r="AI112">
        <f>B$2*CleanedAssets!B111</f>
        <v>1608951.6560030023</v>
      </c>
      <c r="AJ112">
        <f>C$2*CleanedAssets!C111</f>
        <v>11254257.414666571</v>
      </c>
      <c r="AK112">
        <f>D$2*CleanedAssets!D111</f>
        <v>1973096.8336336378</v>
      </c>
      <c r="AL112">
        <f>E$2*CleanedAssets!E111</f>
        <v>477690.2247256852</v>
      </c>
      <c r="AM112">
        <f>F$2*CleanedAssets!F111</f>
        <v>11485139.340443041</v>
      </c>
      <c r="AN112">
        <f>G$2*CleanedAssets!G111</f>
        <v>13977307.531811642</v>
      </c>
      <c r="AO112">
        <f>H$2*CleanedAssets!H111</f>
        <v>3258721.9597563348</v>
      </c>
      <c r="AP112">
        <f>I$2*CleanedAssets!I111</f>
        <v>1151793.4531660057</v>
      </c>
      <c r="AQ112">
        <f t="shared" si="7"/>
        <v>45186958.414205924</v>
      </c>
      <c r="AS112" s="13">
        <v>45767</v>
      </c>
      <c r="AT112">
        <f>B$3*CleanedAssets!B111</f>
        <v>193553.75524097332</v>
      </c>
      <c r="AU112">
        <f>C$3*CleanedAssets!C111</f>
        <v>2910356.69156837</v>
      </c>
      <c r="AV112">
        <f>D$3*CleanedAssets!D111</f>
        <v>10591628.340282783</v>
      </c>
      <c r="AW112">
        <f>E$3*CleanedAssets!E111</f>
        <v>6573770.1161399418</v>
      </c>
      <c r="AX112">
        <f>F$3*CleanedAssets!F111</f>
        <v>8778165.0098763723</v>
      </c>
      <c r="AY112">
        <f>G$3*CleanedAssets!G111</f>
        <v>1580828.5127551109</v>
      </c>
      <c r="AZ112">
        <f>H$3*CleanedAssets!H111</f>
        <v>15136364.819738962</v>
      </c>
      <c r="BA112">
        <f>I$3*CleanedAssets!I111</f>
        <v>4668184.0598358931</v>
      </c>
      <c r="BB112">
        <f t="shared" si="8"/>
        <v>50432851.305438407</v>
      </c>
      <c r="BE112" s="13">
        <v>45767</v>
      </c>
      <c r="BF112">
        <f>B$5*CleanedAssets!B111</f>
        <v>183693.26908272959</v>
      </c>
      <c r="BG112">
        <f>C$5*CleanedAssets!C111</f>
        <v>2135398.9600909813</v>
      </c>
      <c r="BH112">
        <f>D$5*CleanedAssets!D111</f>
        <v>2792351.8767828597</v>
      </c>
      <c r="BI112">
        <f>E$5*CleanedAssets!E111</f>
        <v>2878618.0886228601</v>
      </c>
      <c r="BJ112">
        <f>F$5*CleanedAssets!F111</f>
        <v>11130652.011550751</v>
      </c>
      <c r="BK112">
        <f>G$5*CleanedAssets!G111</f>
        <v>605982.25904207746</v>
      </c>
      <c r="BL112">
        <f>H$5*CleanedAssets!H111</f>
        <v>23009420.668934949</v>
      </c>
      <c r="BM112">
        <f>I$5*CleanedAssets!I111</f>
        <v>6414812.3601567587</v>
      </c>
      <c r="BN112">
        <f t="shared" si="9"/>
        <v>49150929.494263969</v>
      </c>
    </row>
    <row r="113" spans="12:66" x14ac:dyDescent="0.35">
      <c r="L113" s="12">
        <v>45768</v>
      </c>
      <c r="M113">
        <f>B$4*CleanedAssets!B112</f>
        <v>2540953.2280442435</v>
      </c>
      <c r="N113">
        <f>C$4*CleanedAssets!C112</f>
        <v>9977715.9000050183</v>
      </c>
      <c r="O113">
        <f>D$4*CleanedAssets!D112</f>
        <v>1730368.392160278</v>
      </c>
      <c r="P113">
        <f>E$4*CleanedAssets!E112</f>
        <v>3340557.7170616621</v>
      </c>
      <c r="Q113">
        <f>F$4*CleanedAssets!F112</f>
        <v>1291114.7225751476</v>
      </c>
      <c r="R113">
        <f>G$4*CleanedAssets!G112</f>
        <v>12829207.909874341</v>
      </c>
      <c r="S113">
        <f>H$4*CleanedAssets!H112</f>
        <v>5579179.1920478288</v>
      </c>
      <c r="T113">
        <f>I$4*CleanedAssets!I112</f>
        <v>2236475.1096752109</v>
      </c>
      <c r="U113">
        <f t="shared" si="5"/>
        <v>39525572.171443731</v>
      </c>
      <c r="W113" s="12">
        <v>45768</v>
      </c>
      <c r="X113">
        <f>B$6*CleanedAssets!B112</f>
        <v>916707.49856351654</v>
      </c>
      <c r="Y113">
        <f>C$6*CleanedAssets!C112</f>
        <v>4844957.5394559726</v>
      </c>
      <c r="Z113">
        <f>D$6*CleanedAssets!D112</f>
        <v>15118902.670011755</v>
      </c>
      <c r="AA113">
        <f>E$6*CleanedAssets!E112</f>
        <v>9156471.7921230234</v>
      </c>
      <c r="AB113">
        <f>F$6*CleanedAssets!F112</f>
        <v>13335394.115028063</v>
      </c>
      <c r="AC113">
        <f>G$6*CleanedAssets!G112</f>
        <v>2621719.4335121373</v>
      </c>
      <c r="AD113">
        <f>H$6*CleanedAssets!H112</f>
        <v>3378616.7075528186</v>
      </c>
      <c r="AE113">
        <f>I$6*CleanedAssets!I112</f>
        <v>942168.4060556246</v>
      </c>
      <c r="AF113">
        <f t="shared" si="6"/>
        <v>50314938.162302911</v>
      </c>
      <c r="AH113" s="12">
        <v>45768</v>
      </c>
      <c r="AI113">
        <f>B$2*CleanedAssets!B112</f>
        <v>1602555.4060709365</v>
      </c>
      <c r="AJ113">
        <f>C$2*CleanedAssets!C112</f>
        <v>11173041.877231892</v>
      </c>
      <c r="AK113">
        <f>D$2*CleanedAssets!D112</f>
        <v>1958271.2444614146</v>
      </c>
      <c r="AL113">
        <f>E$2*CleanedAssets!E112</f>
        <v>475861.28857987822</v>
      </c>
      <c r="AM113">
        <f>F$2*CleanedAssets!F112</f>
        <v>11546253.695154423</v>
      </c>
      <c r="AN113">
        <f>G$2*CleanedAssets!G112</f>
        <v>14023265.620634736</v>
      </c>
      <c r="AO113">
        <f>H$2*CleanedAssets!H112</f>
        <v>3267829.7993189381</v>
      </c>
      <c r="AP113">
        <f>I$2*CleanedAssets!I112</f>
        <v>1151752.8459326248</v>
      </c>
      <c r="AQ113">
        <f t="shared" si="7"/>
        <v>45198831.777384847</v>
      </c>
      <c r="AS113" s="12">
        <v>45768</v>
      </c>
      <c r="AT113">
        <f>B$3*CleanedAssets!B112</f>
        <v>192784.29881312349</v>
      </c>
      <c r="AU113">
        <f>C$3*CleanedAssets!C112</f>
        <v>2889354.3122799504</v>
      </c>
      <c r="AV113">
        <f>D$3*CleanedAssets!D112</f>
        <v>10512044.242958615</v>
      </c>
      <c r="AW113">
        <f>E$3*CleanedAssets!E112</f>
        <v>6548601.0731968116</v>
      </c>
      <c r="AX113">
        <f>F$3*CleanedAssets!F112</f>
        <v>8824875.0996912625</v>
      </c>
      <c r="AY113">
        <f>G$3*CleanedAssets!G112</f>
        <v>1586026.3562623763</v>
      </c>
      <c r="AZ113">
        <f>H$3*CleanedAssets!H112</f>
        <v>15178669.620222624</v>
      </c>
      <c r="BA113">
        <f>I$3*CleanedAssets!I112</f>
        <v>4668019.4799461029</v>
      </c>
      <c r="BB113">
        <f t="shared" si="8"/>
        <v>50400374.48337087</v>
      </c>
      <c r="BE113" s="12">
        <v>45768</v>
      </c>
      <c r="BF113">
        <f>B$5*CleanedAssets!B112</f>
        <v>182963.01217568852</v>
      </c>
      <c r="BG113">
        <f>C$5*CleanedAssets!C112</f>
        <v>2119989.0074134078</v>
      </c>
      <c r="BH113">
        <f>D$5*CleanedAssets!D112</f>
        <v>2771370.513352647</v>
      </c>
      <c r="BI113">
        <f>E$5*CleanedAssets!E112</f>
        <v>2867596.7019589832</v>
      </c>
      <c r="BJ113">
        <f>F$5*CleanedAssets!F112</f>
        <v>11189880.079668958</v>
      </c>
      <c r="BK113">
        <f>G$5*CleanedAssets!G112</f>
        <v>607974.75913001574</v>
      </c>
      <c r="BL113">
        <f>H$5*CleanedAssets!H112</f>
        <v>23073729.963949729</v>
      </c>
      <c r="BM113">
        <f>I$5*CleanedAssets!I112</f>
        <v>6414586.2017410398</v>
      </c>
      <c r="BN113">
        <f t="shared" si="9"/>
        <v>49228090.23939047</v>
      </c>
    </row>
    <row r="114" spans="12:66" x14ac:dyDescent="0.35">
      <c r="L114" s="13">
        <v>45769</v>
      </c>
      <c r="M114">
        <f>B$4*CleanedAssets!B113</f>
        <v>2538232.7151893405</v>
      </c>
      <c r="N114">
        <f>C$4*CleanedAssets!C113</f>
        <v>10051666.132993584</v>
      </c>
      <c r="O114">
        <f>D$4*CleanedAssets!D113</f>
        <v>1736862.5433586957</v>
      </c>
      <c r="P114">
        <f>E$4*CleanedAssets!E113</f>
        <v>3369142.5790183009</v>
      </c>
      <c r="Q114">
        <f>F$4*CleanedAssets!F113</f>
        <v>1298109.9258282096</v>
      </c>
      <c r="R114">
        <f>G$4*CleanedAssets!G113</f>
        <v>12681991.234804885</v>
      </c>
      <c r="S114">
        <f>H$4*CleanedAssets!H113</f>
        <v>5544992.5308783809</v>
      </c>
      <c r="T114">
        <f>I$4*CleanedAssets!I113</f>
        <v>2236352.0335295768</v>
      </c>
      <c r="U114">
        <f t="shared" si="5"/>
        <v>39457349.695600979</v>
      </c>
      <c r="W114" s="13">
        <v>45769</v>
      </c>
      <c r="X114">
        <f>B$6*CleanedAssets!B113</f>
        <v>915726.01078699902</v>
      </c>
      <c r="Y114">
        <f>C$6*CleanedAssets!C113</f>
        <v>4880866.1324098269</v>
      </c>
      <c r="Z114">
        <f>D$6*CleanedAssets!D113</f>
        <v>15175644.598688941</v>
      </c>
      <c r="AA114">
        <f>E$6*CleanedAssets!E113</f>
        <v>9234822.9251840953</v>
      </c>
      <c r="AB114">
        <f>F$6*CleanedAssets!F113</f>
        <v>13407644.698700637</v>
      </c>
      <c r="AC114">
        <f>G$6*CleanedAssets!G113</f>
        <v>2591634.8935562791</v>
      </c>
      <c r="AD114">
        <f>H$6*CleanedAssets!H113</f>
        <v>3357914.0879332204</v>
      </c>
      <c r="AE114">
        <f>I$6*CleanedAssets!I113</f>
        <v>942116.55729797285</v>
      </c>
      <c r="AF114">
        <f t="shared" si="6"/>
        <v>50506369.904557973</v>
      </c>
      <c r="AH114" s="13">
        <v>45769</v>
      </c>
      <c r="AI114">
        <f>B$2*CleanedAssets!B113</f>
        <v>1600839.604089699</v>
      </c>
      <c r="AJ114">
        <f>C$2*CleanedAssets!C113</f>
        <v>11255851.315613667</v>
      </c>
      <c r="AK114">
        <f>D$2*CleanedAssets!D113</f>
        <v>1965620.725419726</v>
      </c>
      <c r="AL114">
        <f>E$2*CleanedAssets!E113</f>
        <v>479933.19225485157</v>
      </c>
      <c r="AM114">
        <f>F$2*CleanedAssets!F113</f>
        <v>11608810.794068091</v>
      </c>
      <c r="AN114">
        <f>G$2*CleanedAssets!G113</f>
        <v>13862346.992392952</v>
      </c>
      <c r="AO114">
        <f>H$2*CleanedAssets!H113</f>
        <v>3247806.0312585803</v>
      </c>
      <c r="AP114">
        <f>I$2*CleanedAssets!I113</f>
        <v>1151689.4634695752</v>
      </c>
      <c r="AQ114">
        <f t="shared" si="7"/>
        <v>45172898.118567139</v>
      </c>
      <c r="AS114" s="13">
        <v>45769</v>
      </c>
      <c r="AT114">
        <f>B$3*CleanedAssets!B113</f>
        <v>192577.8911715518</v>
      </c>
      <c r="AU114">
        <f>C$3*CleanedAssets!C113</f>
        <v>2910768.875163978</v>
      </c>
      <c r="AV114">
        <f>D$3*CleanedAssets!D113</f>
        <v>10551496.422637532</v>
      </c>
      <c r="AW114">
        <f>E$3*CleanedAssets!E113</f>
        <v>6604636.8832444465</v>
      </c>
      <c r="AX114">
        <f>F$3*CleanedAssets!F113</f>
        <v>8872687.8880716022</v>
      </c>
      <c r="AY114">
        <f>G$3*CleanedAssets!G113</f>
        <v>1567826.5166166443</v>
      </c>
      <c r="AZ114">
        <f>H$3*CleanedAssets!H113</f>
        <v>15085661.667359386</v>
      </c>
      <c r="BA114">
        <f>I$3*CleanedAssets!I113</f>
        <v>4667762.5927387066</v>
      </c>
      <c r="BB114">
        <f t="shared" si="8"/>
        <v>50453418.737003848</v>
      </c>
      <c r="BE114" s="13">
        <v>45769</v>
      </c>
      <c r="BF114">
        <f>B$5*CleanedAssets!B113</f>
        <v>182767.11985421559</v>
      </c>
      <c r="BG114">
        <f>C$5*CleanedAssets!C113</f>
        <v>2135701.3891451168</v>
      </c>
      <c r="BH114">
        <f>D$5*CleanedAssets!D113</f>
        <v>2781771.5928118476</v>
      </c>
      <c r="BI114">
        <f>E$5*CleanedAssets!E113</f>
        <v>2892134.4776286432</v>
      </c>
      <c r="BJ114">
        <f>F$5*CleanedAssets!F113</f>
        <v>11250506.36187768</v>
      </c>
      <c r="BK114">
        <f>G$5*CleanedAssets!G113</f>
        <v>600998.17700631474</v>
      </c>
      <c r="BL114">
        <f>H$5*CleanedAssets!H113</f>
        <v>22932344.688259497</v>
      </c>
      <c r="BM114">
        <f>I$5*CleanedAssets!I113</f>
        <v>6414233.1986863073</v>
      </c>
      <c r="BN114">
        <f t="shared" si="9"/>
        <v>49190457.005269624</v>
      </c>
    </row>
    <row r="115" spans="12:66" x14ac:dyDescent="0.35">
      <c r="L115" s="12">
        <v>45770</v>
      </c>
      <c r="M115">
        <f>B$4*CleanedAssets!B114</f>
        <v>2532333.9732445688</v>
      </c>
      <c r="N115">
        <f>C$4*CleanedAssets!C114</f>
        <v>10015688.323387051</v>
      </c>
      <c r="O115">
        <f>D$4*CleanedAssets!D114</f>
        <v>1729916.7512233946</v>
      </c>
      <c r="P115">
        <f>E$4*CleanedAssets!E114</f>
        <v>3373441.6569391647</v>
      </c>
      <c r="Q115">
        <f>F$4*CleanedAssets!F114</f>
        <v>1299375.7683824536</v>
      </c>
      <c r="R115">
        <f>G$4*CleanedAssets!G114</f>
        <v>12382718.557164088</v>
      </c>
      <c r="S115">
        <f>H$4*CleanedAssets!H114</f>
        <v>5547382.7073603263</v>
      </c>
      <c r="T115">
        <f>I$4*CleanedAssets!I114</f>
        <v>2236486.1915650843</v>
      </c>
      <c r="U115">
        <f t="shared" si="5"/>
        <v>39117343.929266125</v>
      </c>
      <c r="W115" s="12">
        <v>45770</v>
      </c>
      <c r="X115">
        <f>B$6*CleanedAssets!B114</f>
        <v>913597.90354237054</v>
      </c>
      <c r="Y115">
        <f>C$6*CleanedAssets!C114</f>
        <v>4863396.1060377397</v>
      </c>
      <c r="Z115">
        <f>D$6*CleanedAssets!D114</f>
        <v>15114956.507219214</v>
      </c>
      <c r="AA115">
        <f>E$6*CleanedAssets!E114</f>
        <v>9246606.7017413694</v>
      </c>
      <c r="AB115">
        <f>F$6*CleanedAssets!F114</f>
        <v>13420719.066960298</v>
      </c>
      <c r="AC115">
        <f>G$6*CleanedAssets!G114</f>
        <v>2530476.8703640443</v>
      </c>
      <c r="AD115">
        <f>H$6*CleanedAssets!H114</f>
        <v>3359361.5213132794</v>
      </c>
      <c r="AE115">
        <f>I$6*CleanedAssets!I114</f>
        <v>942173.07456567104</v>
      </c>
      <c r="AF115">
        <f t="shared" si="6"/>
        <v>50391287.751743987</v>
      </c>
      <c r="AH115" s="12">
        <v>45770</v>
      </c>
      <c r="AI115">
        <f>B$2*CleanedAssets!B114</f>
        <v>1597119.3227841328</v>
      </c>
      <c r="AJ115">
        <f>C$2*CleanedAssets!C114</f>
        <v>11215563.380237127</v>
      </c>
      <c r="AK115">
        <f>D$2*CleanedAssets!D114</f>
        <v>1957760.1189325808</v>
      </c>
      <c r="AL115">
        <f>E$2*CleanedAssets!E114</f>
        <v>480545.59441413148</v>
      </c>
      <c r="AM115">
        <f>F$2*CleanedAssets!F114</f>
        <v>11620131.042388296</v>
      </c>
      <c r="AN115">
        <f>G$2*CleanedAssets!G114</f>
        <v>13535219.995852087</v>
      </c>
      <c r="AO115">
        <f>H$2*CleanedAssets!H114</f>
        <v>3249206.0024128435</v>
      </c>
      <c r="AP115">
        <f>I$2*CleanedAssets!I114</f>
        <v>1151758.5529481622</v>
      </c>
      <c r="AQ115">
        <f t="shared" si="7"/>
        <v>44807304.009969354</v>
      </c>
      <c r="AS115" s="12">
        <v>45770</v>
      </c>
      <c r="AT115">
        <f>B$3*CleanedAssets!B114</f>
        <v>192130.34856543402</v>
      </c>
      <c r="AU115">
        <f>C$3*CleanedAssets!C114</f>
        <v>2900350.3945843722</v>
      </c>
      <c r="AV115">
        <f>D$3*CleanedAssets!D114</f>
        <v>10509300.509582555</v>
      </c>
      <c r="AW115">
        <f>E$3*CleanedAssets!E114</f>
        <v>6613064.5018251818</v>
      </c>
      <c r="AX115">
        <f>F$3*CleanedAssets!F114</f>
        <v>8881340.025826484</v>
      </c>
      <c r="AY115">
        <f>G$3*CleanedAssets!G114</f>
        <v>1530828.5696052636</v>
      </c>
      <c r="AZ115">
        <f>H$3*CleanedAssets!H114</f>
        <v>15092164.36209362</v>
      </c>
      <c r="BA115">
        <f>I$3*CleanedAssets!I114</f>
        <v>4668042.6103076171</v>
      </c>
      <c r="BB115">
        <f t="shared" si="8"/>
        <v>50387221.322390527</v>
      </c>
      <c r="BE115" s="12">
        <v>45770</v>
      </c>
      <c r="BF115">
        <f>B$5*CleanedAssets!B114</f>
        <v>182342.37705204557</v>
      </c>
      <c r="BG115">
        <f>C$5*CleanedAssets!C114</f>
        <v>2128057.098443612</v>
      </c>
      <c r="BH115">
        <f>D$5*CleanedAssets!D114</f>
        <v>2770647.1619664496</v>
      </c>
      <c r="BI115">
        <f>E$5*CleanedAssets!E114</f>
        <v>2895824.8858513092</v>
      </c>
      <c r="BJ115">
        <f>F$5*CleanedAssets!F114</f>
        <v>11261477.212208841</v>
      </c>
      <c r="BK115">
        <f>G$5*CleanedAssets!G114</f>
        <v>586815.67755809729</v>
      </c>
      <c r="BL115">
        <f>H$5*CleanedAssets!H114</f>
        <v>22942229.706254475</v>
      </c>
      <c r="BM115">
        <f>I$5*CleanedAssets!I114</f>
        <v>6414617.9864622569</v>
      </c>
      <c r="BN115">
        <f t="shared" si="9"/>
        <v>49182012.10579709</v>
      </c>
    </row>
    <row r="116" spans="12:66" x14ac:dyDescent="0.35">
      <c r="L116" s="13">
        <v>45771</v>
      </c>
      <c r="M116">
        <f>B$4*CleanedAssets!B115</f>
        <v>2562066.9184517171</v>
      </c>
      <c r="N116">
        <f>C$4*CleanedAssets!C115</f>
        <v>10087627.562007168</v>
      </c>
      <c r="O116">
        <f>D$4*CleanedAssets!D115</f>
        <v>1708243.2012135787</v>
      </c>
      <c r="P116">
        <f>E$4*CleanedAssets!E115</f>
        <v>3362614.134376768</v>
      </c>
      <c r="Q116">
        <f>F$4*CleanedAssets!F115</f>
        <v>1294206.4287210838</v>
      </c>
      <c r="R116">
        <f>G$4*CleanedAssets!G115</f>
        <v>12285343.440939501</v>
      </c>
      <c r="S116">
        <f>H$4*CleanedAssets!H115</f>
        <v>5497109.6767669311</v>
      </c>
      <c r="T116">
        <f>I$4*CleanedAssets!I115</f>
        <v>2236583.1450382587</v>
      </c>
      <c r="U116">
        <f t="shared" si="5"/>
        <v>39033794.507515013</v>
      </c>
      <c r="W116" s="13">
        <v>45771</v>
      </c>
      <c r="X116">
        <f>B$6*CleanedAssets!B115</f>
        <v>924324.74948543822</v>
      </c>
      <c r="Y116">
        <f>C$6*CleanedAssets!C115</f>
        <v>4898328.2047292935</v>
      </c>
      <c r="Z116">
        <f>D$6*CleanedAssets!D115</f>
        <v>14925586.258319238</v>
      </c>
      <c r="AA116">
        <f>E$6*CleanedAssets!E115</f>
        <v>9216928.4523835443</v>
      </c>
      <c r="AB116">
        <f>F$6*CleanedAssets!F115</f>
        <v>13367327.079018807</v>
      </c>
      <c r="AC116">
        <f>G$6*CleanedAssets!G115</f>
        <v>2510577.7280054572</v>
      </c>
      <c r="AD116">
        <f>H$6*CleanedAssets!H115</f>
        <v>3328917.3833396765</v>
      </c>
      <c r="AE116">
        <f>I$6*CleanedAssets!I115</f>
        <v>942213.91852538567</v>
      </c>
      <c r="AF116">
        <f t="shared" si="6"/>
        <v>50114203.773806833</v>
      </c>
      <c r="AH116" s="13">
        <v>45771</v>
      </c>
      <c r="AI116">
        <f>B$2*CleanedAssets!B115</f>
        <v>1615871.612890945</v>
      </c>
      <c r="AJ116">
        <f>C$2*CleanedAssets!C115</f>
        <v>11296120.908009425</v>
      </c>
      <c r="AK116">
        <f>D$2*CleanedAssets!D115</f>
        <v>1933231.9953596392</v>
      </c>
      <c r="AL116">
        <f>E$2*CleanedAssets!E115</f>
        <v>479003.21757916338</v>
      </c>
      <c r="AM116">
        <f>F$2*CleanedAssets!F115</f>
        <v>11573902.379572371</v>
      </c>
      <c r="AN116">
        <f>G$2*CleanedAssets!G115</f>
        <v>13428781.848676488</v>
      </c>
      <c r="AO116">
        <f>H$2*CleanedAssets!H115</f>
        <v>3219760.1463433113</v>
      </c>
      <c r="AP116">
        <f>I$2*CleanedAssets!I115</f>
        <v>1151808.4826067437</v>
      </c>
      <c r="AQ116">
        <f t="shared" si="7"/>
        <v>44698480.591038093</v>
      </c>
      <c r="AS116" s="13">
        <v>45771</v>
      </c>
      <c r="AT116">
        <f>B$3*CleanedAssets!B115</f>
        <v>194386.21259714666</v>
      </c>
      <c r="AU116">
        <f>C$3*CleanedAssets!C115</f>
        <v>2921182.6122394241</v>
      </c>
      <c r="AV116">
        <f>D$3*CleanedAssets!D115</f>
        <v>10377632.988586795</v>
      </c>
      <c r="AW116">
        <f>E$3*CleanedAssets!E115</f>
        <v>6591838.9664871655</v>
      </c>
      <c r="AX116">
        <f>F$3*CleanedAssets!F115</f>
        <v>8846007.1649568621</v>
      </c>
      <c r="AY116">
        <f>G$3*CleanedAssets!G115</f>
        <v>1518790.4529996826</v>
      </c>
      <c r="AZ116">
        <f>H$3*CleanedAssets!H115</f>
        <v>14955391.963158643</v>
      </c>
      <c r="BA116">
        <f>I$3*CleanedAssets!I115</f>
        <v>4668244.9737050319</v>
      </c>
      <c r="BB116">
        <f t="shared" si="8"/>
        <v>50073475.334730752</v>
      </c>
      <c r="BE116" s="13">
        <v>45771</v>
      </c>
      <c r="BF116">
        <f>B$5*CleanedAssets!B115</f>
        <v>184483.3173715735</v>
      </c>
      <c r="BG116">
        <f>C$5*CleanedAssets!C115</f>
        <v>2143342.199423112</v>
      </c>
      <c r="BH116">
        <f>D$5*CleanedAssets!D115</f>
        <v>2735934.6477475036</v>
      </c>
      <c r="BI116">
        <f>E$5*CleanedAssets!E115</f>
        <v>2886530.3396646841</v>
      </c>
      <c r="BJ116">
        <f>F$5*CleanedAssets!F115</f>
        <v>11216675.391045781</v>
      </c>
      <c r="BK116">
        <f>G$5*CleanedAssets!G115</f>
        <v>582201.08145459706</v>
      </c>
      <c r="BL116">
        <f>H$5*CleanedAssets!H115</f>
        <v>22734316.267296512</v>
      </c>
      <c r="BM116">
        <f>I$5*CleanedAssets!I115</f>
        <v>6414896.065305409</v>
      </c>
      <c r="BN116">
        <f t="shared" si="9"/>
        <v>48898379.30930917</v>
      </c>
    </row>
    <row r="117" spans="12:66" x14ac:dyDescent="0.35">
      <c r="L117" s="12">
        <v>45772</v>
      </c>
      <c r="M117">
        <f>B$4*CleanedAssets!B116</f>
        <v>2590233.1138240583</v>
      </c>
      <c r="N117">
        <f>C$4*CleanedAssets!C116</f>
        <v>10200072.672414523</v>
      </c>
      <c r="O117">
        <f>D$4*CleanedAssets!D116</f>
        <v>1740080.5036036039</v>
      </c>
      <c r="P117">
        <f>E$4*CleanedAssets!E116</f>
        <v>3353524.2624094267</v>
      </c>
      <c r="Q117">
        <f>F$4*CleanedAssets!F116</f>
        <v>1285033.6399251847</v>
      </c>
      <c r="R117">
        <f>G$4*CleanedAssets!G116</f>
        <v>12093489.429924451</v>
      </c>
      <c r="S117">
        <f>H$4*CleanedAssets!H116</f>
        <v>5563065.9338513678</v>
      </c>
      <c r="T117">
        <f>I$4*CleanedAssets!I116</f>
        <v>2236888.3196509387</v>
      </c>
      <c r="U117">
        <f t="shared" si="5"/>
        <v>39062387.875603557</v>
      </c>
      <c r="W117" s="12">
        <v>45772</v>
      </c>
      <c r="X117">
        <f>B$6*CleanedAssets!B116</f>
        <v>934486.35427959787</v>
      </c>
      <c r="Y117">
        <f>C$6*CleanedAssets!C116</f>
        <v>4952929.0563573493</v>
      </c>
      <c r="Z117">
        <f>D$6*CleanedAssets!D116</f>
        <v>15203761.170835752</v>
      </c>
      <c r="AA117">
        <f>E$6*CleanedAssets!E116</f>
        <v>9192013.1049139071</v>
      </c>
      <c r="AB117">
        <f>F$6*CleanedAssets!F116</f>
        <v>13272585.107923277</v>
      </c>
      <c r="AC117">
        <f>G$6*CleanedAssets!G116</f>
        <v>2471371.302120951</v>
      </c>
      <c r="AD117">
        <f>H$6*CleanedAssets!H116</f>
        <v>3368858.9060050086</v>
      </c>
      <c r="AE117">
        <f>I$6*CleanedAssets!I116</f>
        <v>942342.48059931782</v>
      </c>
      <c r="AF117">
        <f t="shared" si="6"/>
        <v>50338347.48303517</v>
      </c>
      <c r="AH117" s="12">
        <v>45772</v>
      </c>
      <c r="AI117">
        <f>B$2*CleanedAssets!B116</f>
        <v>1633635.7685488348</v>
      </c>
      <c r="AJ117">
        <f>C$2*CleanedAssets!C116</f>
        <v>11422036.893197047</v>
      </c>
      <c r="AK117">
        <f>D$2*CleanedAssets!D116</f>
        <v>1969262.5158280428</v>
      </c>
      <c r="AL117">
        <f>E$2*CleanedAssets!E116</f>
        <v>477708.36846899451</v>
      </c>
      <c r="AM117">
        <f>F$2*CleanedAssets!F116</f>
        <v>11491871.445622304</v>
      </c>
      <c r="AN117">
        <f>G$2*CleanedAssets!G116</f>
        <v>13219071.336870262</v>
      </c>
      <c r="AO117">
        <f>H$2*CleanedAssets!H116</f>
        <v>3258391.9620518424</v>
      </c>
      <c r="AP117">
        <f>I$2*CleanedAssets!I116</f>
        <v>1151965.6431882051</v>
      </c>
      <c r="AQ117">
        <f t="shared" si="7"/>
        <v>44623943.933775529</v>
      </c>
      <c r="AS117" s="12">
        <v>45772</v>
      </c>
      <c r="AT117">
        <f>B$3*CleanedAssets!B116</f>
        <v>196523.20597630838</v>
      </c>
      <c r="AU117">
        <f>C$3*CleanedAssets!C116</f>
        <v>2953744.5500522777</v>
      </c>
      <c r="AV117">
        <f>D$3*CleanedAssets!D116</f>
        <v>10571045.63575297</v>
      </c>
      <c r="AW117">
        <f>E$3*CleanedAssets!E116</f>
        <v>6574019.8026342168</v>
      </c>
      <c r="AX117">
        <f>F$3*CleanedAssets!F116</f>
        <v>8783310.4006614294</v>
      </c>
      <c r="AY117">
        <f>G$3*CleanedAssets!G116</f>
        <v>1495072.2686688853</v>
      </c>
      <c r="AZ117">
        <f>H$3*CleanedAssets!H116</f>
        <v>15134832.020774657</v>
      </c>
      <c r="BA117">
        <f>I$3*CleanedAssets!I116</f>
        <v>4668881.940792487</v>
      </c>
      <c r="BB117">
        <f t="shared" si="8"/>
        <v>50377429.825313233</v>
      </c>
      <c r="BE117" s="12">
        <v>45772</v>
      </c>
      <c r="BF117">
        <f>B$5*CleanedAssets!B116</f>
        <v>186511.44283644832</v>
      </c>
      <c r="BG117">
        <f>C$5*CleanedAssets!C116</f>
        <v>2167233.6792357271</v>
      </c>
      <c r="BH117">
        <f>D$5*CleanedAssets!D116</f>
        <v>2786925.5011797333</v>
      </c>
      <c r="BI117">
        <f>E$5*CleanedAssets!E116</f>
        <v>2878727.4249772215</v>
      </c>
      <c r="BJ117">
        <f>F$5*CleanedAssets!F116</f>
        <v>11137176.331181047</v>
      </c>
      <c r="BK117">
        <f>G$5*CleanedAssets!G116</f>
        <v>573109.14086446713</v>
      </c>
      <c r="BL117">
        <f>H$5*CleanedAssets!H116</f>
        <v>23007090.597177919</v>
      </c>
      <c r="BM117">
        <f>I$5*CleanedAssets!I116</f>
        <v>6415771.3573447214</v>
      </c>
      <c r="BN117">
        <f t="shared" si="9"/>
        <v>49152545.474797286</v>
      </c>
    </row>
    <row r="118" spans="12:66" x14ac:dyDescent="0.35">
      <c r="L118" s="13">
        <v>45773</v>
      </c>
      <c r="M118">
        <f>B$4*CleanedAssets!B117</f>
        <v>2542078.0067724627</v>
      </c>
      <c r="N118">
        <f>C$4*CleanedAssets!C117</f>
        <v>10279416.078104254</v>
      </c>
      <c r="O118">
        <f>D$4*CleanedAssets!D117</f>
        <v>1717259.5127650297</v>
      </c>
      <c r="P118">
        <f>E$4*CleanedAssets!E117</f>
        <v>3424283.1634589359</v>
      </c>
      <c r="Q118">
        <f>F$4*CleanedAssets!F117</f>
        <v>1284904.2262149695</v>
      </c>
      <c r="R118">
        <f>G$4*CleanedAssets!G117</f>
        <v>12145932.943175534</v>
      </c>
      <c r="S118">
        <f>H$4*CleanedAssets!H117</f>
        <v>5511813.8077021074</v>
      </c>
      <c r="T118">
        <f>I$4*CleanedAssets!I117</f>
        <v>2236782.3994135084</v>
      </c>
      <c r="U118">
        <f t="shared" si="5"/>
        <v>39142470.1376068</v>
      </c>
      <c r="W118" s="13">
        <v>45773</v>
      </c>
      <c r="X118">
        <f>B$6*CleanedAssets!B117</f>
        <v>917113.28843914415</v>
      </c>
      <c r="Y118">
        <f>C$6*CleanedAssets!C117</f>
        <v>4991456.4543565623</v>
      </c>
      <c r="Z118">
        <f>D$6*CleanedAssets!D117</f>
        <v>15004365.284454077</v>
      </c>
      <c r="AA118">
        <f>E$6*CleanedAssets!E117</f>
        <v>9385963.3181349933</v>
      </c>
      <c r="AB118">
        <f>F$6*CleanedAssets!F117</f>
        <v>13271248.446819944</v>
      </c>
      <c r="AC118">
        <f>G$6*CleanedAssets!G117</f>
        <v>2482088.4234598447</v>
      </c>
      <c r="AD118">
        <f>H$6*CleanedAssets!H117</f>
        <v>3337821.8513156185</v>
      </c>
      <c r="AE118">
        <f>I$6*CleanedAssets!I117</f>
        <v>942297.85917659884</v>
      </c>
      <c r="AF118">
        <f t="shared" si="6"/>
        <v>50332354.926156782</v>
      </c>
      <c r="AH118" s="13">
        <v>45773</v>
      </c>
      <c r="AI118">
        <f>B$2*CleanedAssets!B117</f>
        <v>1603264.79348179</v>
      </c>
      <c r="AJ118">
        <f>C$2*CleanedAssets!C117</f>
        <v>11510885.603997992</v>
      </c>
      <c r="AK118">
        <f>D$2*CleanedAssets!D117</f>
        <v>1943435.8246264632</v>
      </c>
      <c r="AL118">
        <f>E$2*CleanedAssets!E117</f>
        <v>487787.94939044997</v>
      </c>
      <c r="AM118">
        <f>F$2*CleanedAssets!F117</f>
        <v>11490714.117382104</v>
      </c>
      <c r="AN118">
        <f>G$2*CleanedAssets!G117</f>
        <v>13276395.94502734</v>
      </c>
      <c r="AO118">
        <f>H$2*CleanedAssets!H117</f>
        <v>3228372.6313682673</v>
      </c>
      <c r="AP118">
        <f>I$2*CleanedAssets!I117</f>
        <v>1151911.0957736711</v>
      </c>
      <c r="AQ118">
        <f t="shared" si="7"/>
        <v>44692767.961048074</v>
      </c>
      <c r="AS118" s="13">
        <v>45773</v>
      </c>
      <c r="AT118">
        <f>B$3*CleanedAssets!B117</f>
        <v>192869.63673908234</v>
      </c>
      <c r="AU118">
        <f>C$3*CleanedAssets!C117</f>
        <v>2976720.8718555956</v>
      </c>
      <c r="AV118">
        <f>D$3*CleanedAssets!D117</f>
        <v>10432407.37441502</v>
      </c>
      <c r="AW118">
        <f>E$3*CleanedAssets!E117</f>
        <v>6712730.7169777723</v>
      </c>
      <c r="AX118">
        <f>F$3*CleanedAssets!F117</f>
        <v>8782425.8473302126</v>
      </c>
      <c r="AY118">
        <f>G$3*CleanedAssets!G117</f>
        <v>1501555.6614718966</v>
      </c>
      <c r="AZ118">
        <f>H$3*CleanedAssets!H117</f>
        <v>14995395.902418321</v>
      </c>
      <c r="BA118">
        <f>I$3*CleanedAssets!I117</f>
        <v>4668660.8617697386</v>
      </c>
      <c r="BB118">
        <f t="shared" si="8"/>
        <v>50262766.872977637</v>
      </c>
      <c r="BE118" s="13">
        <v>45773</v>
      </c>
      <c r="BF118">
        <f>B$5*CleanedAssets!B117</f>
        <v>183044.00260946545</v>
      </c>
      <c r="BG118">
        <f>C$5*CleanedAssets!C117</f>
        <v>2184091.9611870986</v>
      </c>
      <c r="BH118">
        <f>D$5*CleanedAssets!D117</f>
        <v>2750375.237442798</v>
      </c>
      <c r="BI118">
        <f>E$5*CleanedAssets!E117</f>
        <v>2939468.1780100088</v>
      </c>
      <c r="BJ118">
        <f>F$5*CleanedAssets!F117</f>
        <v>11136054.723726146</v>
      </c>
      <c r="BK118">
        <f>G$5*CleanedAssets!G117</f>
        <v>575594.43321928347</v>
      </c>
      <c r="BL118">
        <f>H$5*CleanedAssets!H117</f>
        <v>22795127.927018143</v>
      </c>
      <c r="BM118">
        <f>I$5*CleanedAssets!I117</f>
        <v>6415467.5603158306</v>
      </c>
      <c r="BN118">
        <f t="shared" si="9"/>
        <v>48979224.023528777</v>
      </c>
    </row>
    <row r="119" spans="12:66" x14ac:dyDescent="0.35">
      <c r="L119" s="12">
        <v>45774</v>
      </c>
      <c r="M119">
        <f>B$4*CleanedAssets!B118</f>
        <v>1690186.9368738001</v>
      </c>
      <c r="N119">
        <f>C$4*CleanedAssets!C118</f>
        <v>10228557.160595397</v>
      </c>
      <c r="O119">
        <f>D$4*CleanedAssets!D118</f>
        <v>1727430.2273513221</v>
      </c>
      <c r="P119">
        <f>E$4*CleanedAssets!E118</f>
        <v>3401582.9903524634</v>
      </c>
      <c r="Q119">
        <f>F$4*CleanedAssets!F118</f>
        <v>1302152.2861537018</v>
      </c>
      <c r="R119">
        <f>G$4*CleanedAssets!G118</f>
        <v>12049043.245910373</v>
      </c>
      <c r="S119">
        <f>H$4*CleanedAssets!H118</f>
        <v>5523212.3897313047</v>
      </c>
      <c r="T119">
        <f>I$4*CleanedAssets!I118</f>
        <v>2236799.5290579582</v>
      </c>
      <c r="U119">
        <f t="shared" si="5"/>
        <v>38158964.766026318</v>
      </c>
      <c r="W119" s="12">
        <v>45774</v>
      </c>
      <c r="X119">
        <f>B$6*CleanedAssets!B118</f>
        <v>609773.93125763396</v>
      </c>
      <c r="Y119">
        <f>C$6*CleanedAssets!C118</f>
        <v>4966760.4920438882</v>
      </c>
      <c r="Z119">
        <f>D$6*CleanedAssets!D118</f>
        <v>15093230.77957714</v>
      </c>
      <c r="AA119">
        <f>E$6*CleanedAssets!E118</f>
        <v>9323742.1226549316</v>
      </c>
      <c r="AB119">
        <f>F$6*CleanedAssets!F118</f>
        <v>13449396.579577552</v>
      </c>
      <c r="AC119">
        <f>G$6*CleanedAssets!G118</f>
        <v>2462288.4791443683</v>
      </c>
      <c r="AD119">
        <f>H$6*CleanedAssets!H118</f>
        <v>3344724.5583914458</v>
      </c>
      <c r="AE119">
        <f>I$6*CleanedAssets!I118</f>
        <v>942305.07544729998</v>
      </c>
      <c r="AF119">
        <f t="shared" si="6"/>
        <v>50192222.018094257</v>
      </c>
      <c r="AH119" s="12">
        <v>45774</v>
      </c>
      <c r="AI119">
        <f>B$2*CleanedAssets!B118</f>
        <v>1065985.0732641753</v>
      </c>
      <c r="AJ119">
        <f>C$2*CleanedAssets!C118</f>
        <v>11453933.810536241</v>
      </c>
      <c r="AK119">
        <f>D$2*CleanedAssets!D118</f>
        <v>1954946.1007042036</v>
      </c>
      <c r="AL119">
        <f>E$2*CleanedAssets!E118</f>
        <v>484554.31760188326</v>
      </c>
      <c r="AM119">
        <f>F$2*CleanedAssets!F118</f>
        <v>11644961.042399444</v>
      </c>
      <c r="AN119">
        <f>G$2*CleanedAssets!G118</f>
        <v>13170488.396393219</v>
      </c>
      <c r="AO119">
        <f>H$2*CleanedAssets!H118</f>
        <v>3235048.9944573184</v>
      </c>
      <c r="AP119">
        <f>I$2*CleanedAssets!I118</f>
        <v>1151919.9172967272</v>
      </c>
      <c r="AQ119">
        <f t="shared" si="7"/>
        <v>44161837.652653217</v>
      </c>
      <c r="AS119" s="12">
        <v>45774</v>
      </c>
      <c r="AT119">
        <f>B$3*CleanedAssets!B118</f>
        <v>128235.93126077132</v>
      </c>
      <c r="AU119">
        <f>C$3*CleanedAssets!C118</f>
        <v>2961993.1090995898</v>
      </c>
      <c r="AV119">
        <f>D$3*CleanedAssets!D118</f>
        <v>10494194.796213757</v>
      </c>
      <c r="AW119">
        <f>E$3*CleanedAssets!E118</f>
        <v>6668230.8488247516</v>
      </c>
      <c r="AX119">
        <f>F$3*CleanedAssets!F118</f>
        <v>8900317.7526813578</v>
      </c>
      <c r="AY119">
        <f>G$3*CleanedAssets!G118</f>
        <v>1489577.5553727231</v>
      </c>
      <c r="AZ119">
        <f>H$3*CleanedAssets!H118</f>
        <v>15026406.792157585</v>
      </c>
      <c r="BA119">
        <f>I$3*CleanedAssets!I118</f>
        <v>4668696.6151361102</v>
      </c>
      <c r="BB119">
        <f t="shared" si="8"/>
        <v>50337653.400746644</v>
      </c>
      <c r="BE119" s="12">
        <v>45774</v>
      </c>
      <c r="BF119">
        <f>B$5*CleanedAssets!B118</f>
        <v>121703.02455683229</v>
      </c>
      <c r="BG119">
        <f>C$5*CleanedAssets!C118</f>
        <v>2173285.8461274724</v>
      </c>
      <c r="BH119">
        <f>D$5*CleanedAssets!D118</f>
        <v>2766664.7273756242</v>
      </c>
      <c r="BI119">
        <f>E$5*CleanedAssets!E118</f>
        <v>2919981.9283932005</v>
      </c>
      <c r="BJ119">
        <f>F$5*CleanedAssets!F118</f>
        <v>11285540.837505722</v>
      </c>
      <c r="BK119">
        <f>G$5*CleanedAssets!G118</f>
        <v>571002.8410671578</v>
      </c>
      <c r="BL119">
        <f>H$5*CleanedAssets!H118</f>
        <v>22842268.876369346</v>
      </c>
      <c r="BM119">
        <f>I$5*CleanedAssets!I118</f>
        <v>6415516.6910128156</v>
      </c>
      <c r="BN119">
        <f t="shared" si="9"/>
        <v>49095964.772408172</v>
      </c>
    </row>
    <row r="120" spans="12:66" x14ac:dyDescent="0.35">
      <c r="L120" s="13">
        <v>45775</v>
      </c>
      <c r="M120">
        <f>B$4*CleanedAssets!B119</f>
        <v>2809383.5331106251</v>
      </c>
      <c r="N120">
        <f>C$4*CleanedAssets!C119</f>
        <v>9919761.1077009588</v>
      </c>
      <c r="O120">
        <f>D$4*CleanedAssets!D119</f>
        <v>2130141.7059712112</v>
      </c>
      <c r="P120">
        <f>E$4*CleanedAssets!E119</f>
        <v>3044053.1637474</v>
      </c>
      <c r="Q120">
        <f>F$4*CleanedAssets!F119</f>
        <v>1205858.6715324752</v>
      </c>
      <c r="R120">
        <f>G$4*CleanedAssets!G119</f>
        <v>12365612.321083333</v>
      </c>
      <c r="S120">
        <f>H$4*CleanedAssets!H119</f>
        <v>4975093.5648440421</v>
      </c>
      <c r="T120">
        <f>I$4*CleanedAssets!I119</f>
        <v>2238390.1521939873</v>
      </c>
      <c r="U120">
        <f t="shared" si="5"/>
        <v>38688294.220184036</v>
      </c>
      <c r="W120" s="13">
        <v>45775</v>
      </c>
      <c r="X120">
        <f>B$6*CleanedAssets!B119</f>
        <v>1013549.9239888145</v>
      </c>
      <c r="Y120">
        <f>C$6*CleanedAssets!C119</f>
        <v>4816815.9777262975</v>
      </c>
      <c r="Z120">
        <f>D$6*CleanedAssets!D119</f>
        <v>18611877.835854772</v>
      </c>
      <c r="AA120">
        <f>E$6*CleanedAssets!E119</f>
        <v>8343752.5372537738</v>
      </c>
      <c r="AB120">
        <f>F$6*CleanedAssets!F119</f>
        <v>12454819.35163494</v>
      </c>
      <c r="AC120">
        <f>G$6*CleanedAssets!G119</f>
        <v>2526981.1166213178</v>
      </c>
      <c r="AD120">
        <f>H$6*CleanedAssets!H119</f>
        <v>3012796.9834306217</v>
      </c>
      <c r="AE120">
        <f>I$6*CleanedAssets!I119</f>
        <v>942975.16332720732</v>
      </c>
      <c r="AF120">
        <f t="shared" si="6"/>
        <v>51723568.889837749</v>
      </c>
      <c r="AH120" s="13">
        <v>45775</v>
      </c>
      <c r="AI120">
        <f>B$2*CleanedAssets!B119</f>
        <v>1771851.885750141</v>
      </c>
      <c r="AJ120">
        <f>C$2*CleanedAssets!C119</f>
        <v>11108144.126294807</v>
      </c>
      <c r="AK120">
        <f>D$2*CleanedAssets!D119</f>
        <v>2410697.7845472698</v>
      </c>
      <c r="AL120">
        <f>E$2*CleanedAssets!E119</f>
        <v>433624.317762313</v>
      </c>
      <c r="AM120">
        <f>F$2*CleanedAssets!F119</f>
        <v>10783821.064518508</v>
      </c>
      <c r="AN120">
        <f>G$2*CleanedAssets!G119</f>
        <v>13516521.624603067</v>
      </c>
      <c r="AO120">
        <f>H$2*CleanedAssets!H119</f>
        <v>2914005.5276894346</v>
      </c>
      <c r="AP120">
        <f>I$2*CleanedAssets!I119</f>
        <v>1152739.0655697407</v>
      </c>
      <c r="AQ120">
        <f t="shared" si="7"/>
        <v>44091405.396735288</v>
      </c>
      <c r="AS120" s="13">
        <v>45775</v>
      </c>
      <c r="AT120">
        <f>B$3*CleanedAssets!B119</f>
        <v>213150.33608262739</v>
      </c>
      <c r="AU120">
        <f>C$3*CleanedAssets!C119</f>
        <v>2872571.7208793536</v>
      </c>
      <c r="AV120">
        <f>D$3*CleanedAssets!D119</f>
        <v>12940680.122447938</v>
      </c>
      <c r="AW120">
        <f>E$3*CleanedAssets!E119</f>
        <v>5967353.8083690042</v>
      </c>
      <c r="AX120">
        <f>F$3*CleanedAssets!F119</f>
        <v>8242142.9932492673</v>
      </c>
      <c r="AY120">
        <f>G$3*CleanedAssets!G119</f>
        <v>1528713.7904644844</v>
      </c>
      <c r="AZ120">
        <f>H$3*CleanedAssets!H119</f>
        <v>13535199.166590231</v>
      </c>
      <c r="BA120">
        <f>I$3*CleanedAssets!I119</f>
        <v>4672016.5983329341</v>
      </c>
      <c r="BB120">
        <f t="shared" si="8"/>
        <v>49971828.536415838</v>
      </c>
      <c r="BE120" s="13">
        <v>45775</v>
      </c>
      <c r="BF120">
        <f>B$5*CleanedAssets!B119</f>
        <v>202291.51324061607</v>
      </c>
      <c r="BG120">
        <f>C$5*CleanedAssets!C119</f>
        <v>2107675.2149740509</v>
      </c>
      <c r="BH120">
        <f>D$5*CleanedAssets!D119</f>
        <v>3411650.3398569394</v>
      </c>
      <c r="BI120">
        <f>E$5*CleanedAssets!E119</f>
        <v>2613071.6940966197</v>
      </c>
      <c r="BJ120">
        <f>F$5*CleanedAssets!F119</f>
        <v>10450979.832810288</v>
      </c>
      <c r="BK120">
        <f>G$5*CleanedAssets!G119</f>
        <v>586005.01490192406</v>
      </c>
      <c r="BL120">
        <f>H$5*CleanedAssets!H119</f>
        <v>20575421.851338763</v>
      </c>
      <c r="BM120">
        <f>I$5*CleanedAssets!I119</f>
        <v>6420078.8652916187</v>
      </c>
      <c r="BN120">
        <f t="shared" si="9"/>
        <v>46367174.326510824</v>
      </c>
    </row>
    <row r="121" spans="12:66" x14ac:dyDescent="0.35">
      <c r="L121" s="12">
        <v>45776</v>
      </c>
      <c r="M121">
        <f>B$4*CleanedAssets!B120</f>
        <v>2484043.4418814597</v>
      </c>
      <c r="N121">
        <f>C$4*CleanedAssets!C120</f>
        <v>10364294.979228187</v>
      </c>
      <c r="O121">
        <f>D$4*CleanedAssets!D120</f>
        <v>1740170.1698718066</v>
      </c>
      <c r="P121">
        <f>E$4*CleanedAssets!E120</f>
        <v>3410918.4195941961</v>
      </c>
      <c r="Q121">
        <f>F$4*CleanedAssets!F120</f>
        <v>1315497.0522161117</v>
      </c>
      <c r="R121">
        <f>G$4*CleanedAssets!G120</f>
        <v>11681691.111340424</v>
      </c>
      <c r="S121">
        <f>H$4*CleanedAssets!H120</f>
        <v>5485987.7188297966</v>
      </c>
      <c r="T121">
        <f>I$4*CleanedAssets!I120</f>
        <v>2236319.9941311511</v>
      </c>
      <c r="U121">
        <f t="shared" si="5"/>
        <v>38718922.887093127</v>
      </c>
      <c r="W121" s="12">
        <v>45776</v>
      </c>
      <c r="X121">
        <f>B$6*CleanedAssets!B120</f>
        <v>896175.98025720567</v>
      </c>
      <c r="Y121">
        <f>C$6*CleanedAssets!C120</f>
        <v>5032671.7661636407</v>
      </c>
      <c r="Z121">
        <f>D$6*CleanedAssets!D120</f>
        <v>15204544.619948599</v>
      </c>
      <c r="AA121">
        <f>E$6*CleanedAssets!E120</f>
        <v>9349330.54284079</v>
      </c>
      <c r="AB121">
        <f>F$6*CleanedAssets!F120</f>
        <v>13587229.1917409</v>
      </c>
      <c r="AC121">
        <f>G$6*CleanedAssets!G120</f>
        <v>2387218.0432367134</v>
      </c>
      <c r="AD121">
        <f>H$6*CleanedAssets!H120</f>
        <v>3322182.1931596119</v>
      </c>
      <c r="AE121">
        <f>I$6*CleanedAssets!I120</f>
        <v>942103.05993830401</v>
      </c>
      <c r="AF121">
        <f t="shared" si="6"/>
        <v>50721455.397285759</v>
      </c>
      <c r="AH121" s="12">
        <v>45776</v>
      </c>
      <c r="AI121">
        <f>B$2*CleanedAssets!B120</f>
        <v>1566662.9368720027</v>
      </c>
      <c r="AJ121">
        <f>C$2*CleanedAssets!C120</f>
        <v>11605932.960151987</v>
      </c>
      <c r="AK121">
        <f>D$2*CleanedAssets!D120</f>
        <v>1969363.991834779</v>
      </c>
      <c r="AL121">
        <f>E$2*CleanedAssets!E120</f>
        <v>485884.14626065129</v>
      </c>
      <c r="AM121">
        <f>F$2*CleanedAssets!F120</f>
        <v>11764301.37038498</v>
      </c>
      <c r="AN121">
        <f>G$2*CleanedAssets!G120</f>
        <v>12768945.557928769</v>
      </c>
      <c r="AO121">
        <f>H$2*CleanedAssets!H120</f>
        <v>3213245.8071685554</v>
      </c>
      <c r="AP121">
        <f>I$2*CleanedAssets!I120</f>
        <v>1151672.963635457</v>
      </c>
      <c r="AQ121">
        <f t="shared" si="7"/>
        <v>44526009.734237187</v>
      </c>
      <c r="AS121" s="12">
        <v>45776</v>
      </c>
      <c r="AT121">
        <f>B$3*CleanedAssets!B120</f>
        <v>188466.50456964519</v>
      </c>
      <c r="AU121">
        <f>C$3*CleanedAssets!C120</f>
        <v>3001300.1664999644</v>
      </c>
      <c r="AV121">
        <f>D$3*CleanedAssets!D120</f>
        <v>10571590.361247677</v>
      </c>
      <c r="AW121">
        <f>E$3*CleanedAssets!E120</f>
        <v>6686531.3863783842</v>
      </c>
      <c r="AX121">
        <f>F$3*CleanedAssets!F120</f>
        <v>8991530.3240169883</v>
      </c>
      <c r="AY121">
        <f>G$3*CleanedAssets!G120</f>
        <v>1444163.2030954682</v>
      </c>
      <c r="AZ121">
        <f>H$3*CleanedAssets!H120</f>
        <v>14925133.654678715</v>
      </c>
      <c r="BA121">
        <f>I$3*CleanedAssets!I120</f>
        <v>4667695.7194096316</v>
      </c>
      <c r="BB121">
        <f t="shared" si="8"/>
        <v>50476411.319896474</v>
      </c>
      <c r="BE121" s="12">
        <v>45776</v>
      </c>
      <c r="BF121">
        <f>B$5*CleanedAssets!B120</f>
        <v>178865.18550824074</v>
      </c>
      <c r="BG121">
        <f>C$5*CleanedAssets!C120</f>
        <v>2202126.3830074253</v>
      </c>
      <c r="BH121">
        <f>D$5*CleanedAssets!D120</f>
        <v>2787069.1113224435</v>
      </c>
      <c r="BI121">
        <f>E$5*CleanedAssets!E120</f>
        <v>2927995.6339993742</v>
      </c>
      <c r="BJ121">
        <f>F$5*CleanedAssets!F120</f>
        <v>11401197.741821531</v>
      </c>
      <c r="BK121">
        <f>G$5*CleanedAssets!G120</f>
        <v>553594.063604041</v>
      </c>
      <c r="BL121">
        <f>H$5*CleanedAssets!H120</f>
        <v>22688319.348165892</v>
      </c>
      <c r="BM121">
        <f>I$5*CleanedAssets!I120</f>
        <v>6414141.3043110184</v>
      </c>
      <c r="BN121">
        <f t="shared" si="9"/>
        <v>49153308.771739975</v>
      </c>
    </row>
    <row r="122" spans="12:66" x14ac:dyDescent="0.35">
      <c r="L122" s="13">
        <v>45777</v>
      </c>
      <c r="M122">
        <f>B$4*CleanedAssets!B121</f>
        <v>2502209.542765019</v>
      </c>
      <c r="N122">
        <f>C$4*CleanedAssets!C121</f>
        <v>10321915.85120214</v>
      </c>
      <c r="O122">
        <f>D$4*CleanedAssets!D121</f>
        <v>1755573.212998383</v>
      </c>
      <c r="P122">
        <f>E$4*CleanedAssets!E121</f>
        <v>3471520.1472659511</v>
      </c>
      <c r="Q122">
        <f>F$4*CleanedAssets!F121</f>
        <v>1328210.9628715329</v>
      </c>
      <c r="R122">
        <f>G$4*CleanedAssets!G121</f>
        <v>11470676.245271351</v>
      </c>
      <c r="S122">
        <f>H$4*CleanedAssets!H121</f>
        <v>3727473.8954743911</v>
      </c>
      <c r="T122">
        <f>I$4*CleanedAssets!I121</f>
        <v>2236102.0455770753</v>
      </c>
      <c r="U122">
        <f t="shared" si="5"/>
        <v>36813681.903425843</v>
      </c>
      <c r="W122" s="13">
        <v>45777</v>
      </c>
      <c r="X122">
        <f>B$6*CleanedAssets!B121</f>
        <v>902729.82025544823</v>
      </c>
      <c r="Y122">
        <f>C$6*CleanedAssets!C121</f>
        <v>5012093.4015456159</v>
      </c>
      <c r="Z122">
        <f>D$6*CleanedAssets!D121</f>
        <v>15339127.007668922</v>
      </c>
      <c r="AA122">
        <f>E$6*CleanedAssets!E121</f>
        <v>9515439.9344391581</v>
      </c>
      <c r="AB122">
        <f>F$6*CleanedAssets!F121</f>
        <v>13718545.957299221</v>
      </c>
      <c r="AC122">
        <f>G$6*CleanedAssets!G121</f>
        <v>2344095.9908840153</v>
      </c>
      <c r="AD122">
        <f>H$6*CleanedAssets!H121</f>
        <v>2257268.5240450697</v>
      </c>
      <c r="AE122">
        <f>I$6*CleanedAssets!I121</f>
        <v>942011.2439190211</v>
      </c>
      <c r="AF122">
        <f t="shared" si="6"/>
        <v>50031311.880056478</v>
      </c>
      <c r="AH122" s="13">
        <v>45777</v>
      </c>
      <c r="AI122">
        <f>B$2*CleanedAssets!B121</f>
        <v>1578120.1265820963</v>
      </c>
      <c r="AJ122">
        <f>C$2*CleanedAssets!C121</f>
        <v>11558476.831224186</v>
      </c>
      <c r="AK122">
        <f>D$2*CleanedAssets!D121</f>
        <v>1986795.734444407</v>
      </c>
      <c r="AL122">
        <f>E$2*CleanedAssets!E121</f>
        <v>494516.84135607205</v>
      </c>
      <c r="AM122">
        <f>F$2*CleanedAssets!F121</f>
        <v>11878000.048990572</v>
      </c>
      <c r="AN122">
        <f>G$2*CleanedAssets!G121</f>
        <v>12538290.825572943</v>
      </c>
      <c r="AO122">
        <f>H$2*CleanedAssets!H121</f>
        <v>2183251.3085753275</v>
      </c>
      <c r="AP122">
        <f>I$2*CleanedAssets!I121</f>
        <v>1151560.7232325401</v>
      </c>
      <c r="AQ122">
        <f t="shared" si="7"/>
        <v>43369012.439978138</v>
      </c>
      <c r="AS122" s="13">
        <v>45777</v>
      </c>
      <c r="AT122">
        <f>B$3*CleanedAssets!B121</f>
        <v>189844.78221063153</v>
      </c>
      <c r="AU122">
        <f>C$3*CleanedAssets!C121</f>
        <v>2989027.9874221189</v>
      </c>
      <c r="AV122">
        <f>D$3*CleanedAssets!D121</f>
        <v>10665164.349050717</v>
      </c>
      <c r="AW122">
        <f>E$3*CleanedAssets!E121</f>
        <v>6805330.8721175231</v>
      </c>
      <c r="AX122">
        <f>F$3*CleanedAssets!F121</f>
        <v>9078430.9468670972</v>
      </c>
      <c r="AY122">
        <f>G$3*CleanedAssets!G121</f>
        <v>1418076.2348664214</v>
      </c>
      <c r="AZ122">
        <f>H$3*CleanedAssets!H121</f>
        <v>10140935.221806906</v>
      </c>
      <c r="BA122">
        <f>I$3*CleanedAssets!I121</f>
        <v>4667240.8124483824</v>
      </c>
      <c r="BB122">
        <f t="shared" si="8"/>
        <v>45954051.206789799</v>
      </c>
      <c r="BE122" s="13">
        <v>45777</v>
      </c>
      <c r="BF122">
        <f>B$5*CleanedAssets!B121</f>
        <v>180173.2475774122</v>
      </c>
      <c r="BG122">
        <f>C$5*CleanedAssets!C121</f>
        <v>2193121.988969814</v>
      </c>
      <c r="BH122">
        <f>D$5*CleanedAssets!D121</f>
        <v>2811738.7364325044</v>
      </c>
      <c r="BI122">
        <f>E$5*CleanedAssets!E121</f>
        <v>2980017.2810186627</v>
      </c>
      <c r="BJ122">
        <f>F$5*CleanedAssets!F121</f>
        <v>11511387.125530234</v>
      </c>
      <c r="BK122">
        <f>G$5*CleanedAssets!G121</f>
        <v>543594.09218940244</v>
      </c>
      <c r="BL122">
        <f>H$5*CleanedAssets!H121</f>
        <v>15415659.39205463</v>
      </c>
      <c r="BM122">
        <f>I$5*CleanedAssets!I121</f>
        <v>6413516.1912562754</v>
      </c>
      <c r="BN122">
        <f t="shared" si="9"/>
        <v>42049208.055028938</v>
      </c>
    </row>
    <row r="123" spans="12:66" x14ac:dyDescent="0.35">
      <c r="L123" s="12">
        <v>45778</v>
      </c>
      <c r="M123">
        <f>B$4*CleanedAssets!B122</f>
        <v>2504221.6049894672</v>
      </c>
      <c r="N123">
        <f>C$4*CleanedAssets!C122</f>
        <v>10266030.073588016</v>
      </c>
      <c r="O123">
        <f>D$4*CleanedAssets!D122</f>
        <v>1756314.0803765319</v>
      </c>
      <c r="P123">
        <f>E$4*CleanedAssets!E122</f>
        <v>3444352.7013031798</v>
      </c>
      <c r="Q123">
        <f>F$4*CleanedAssets!F122</f>
        <v>1332728.8270918494</v>
      </c>
      <c r="R123">
        <f>G$4*CleanedAssets!G122</f>
        <v>11485248.225805171</v>
      </c>
      <c r="S123">
        <f>H$4*CleanedAssets!H122</f>
        <v>5696433.9675933747</v>
      </c>
      <c r="T123">
        <f>I$4*CleanedAssets!I122</f>
        <v>2236284.6641958999</v>
      </c>
      <c r="U123">
        <f t="shared" si="5"/>
        <v>38721614.144943491</v>
      </c>
      <c r="W123" s="12">
        <v>45778</v>
      </c>
      <c r="X123">
        <f>B$6*CleanedAssets!B122</f>
        <v>903455.7181225837</v>
      </c>
      <c r="Y123">
        <f>C$6*CleanedAssets!C122</f>
        <v>4984956.5074594878</v>
      </c>
      <c r="Z123">
        <f>D$6*CleanedAssets!D122</f>
        <v>15345600.254540725</v>
      </c>
      <c r="AA123">
        <f>E$6*CleanedAssets!E122</f>
        <v>9440973.9399282318</v>
      </c>
      <c r="AB123">
        <f>F$6*CleanedAssets!F122</f>
        <v>13765209.12276599</v>
      </c>
      <c r="AC123">
        <f>G$6*CleanedAssets!G122</f>
        <v>2347073.8555206056</v>
      </c>
      <c r="AD123">
        <f>H$6*CleanedAssets!H122</f>
        <v>3449623.3789755963</v>
      </c>
      <c r="AE123">
        <f>I$6*CleanedAssets!I122</f>
        <v>942088.17636162683</v>
      </c>
      <c r="AF123">
        <f t="shared" si="6"/>
        <v>51178980.953674845</v>
      </c>
      <c r="AH123" s="12">
        <v>45778</v>
      </c>
      <c r="AI123">
        <f>B$2*CleanedAssets!B122</f>
        <v>1579389.1153850199</v>
      </c>
      <c r="AJ123">
        <f>C$2*CleanedAssets!C122</f>
        <v>11495895.962027062</v>
      </c>
      <c r="AK123">
        <f>D$2*CleanedAssets!D122</f>
        <v>1987634.1797657397</v>
      </c>
      <c r="AL123">
        <f>E$2*CleanedAssets!E122</f>
        <v>490646.84809798817</v>
      </c>
      <c r="AM123">
        <f>F$2*CleanedAssets!F122</f>
        <v>11918402.660420788</v>
      </c>
      <c r="AN123">
        <f>G$2*CleanedAssets!G122</f>
        <v>12554219.069551842</v>
      </c>
      <c r="AO123">
        <f>H$2*CleanedAssets!H122</f>
        <v>3336508.1185574261</v>
      </c>
      <c r="AP123">
        <f>I$2*CleanedAssets!I122</f>
        <v>1151654.7692217138</v>
      </c>
      <c r="AQ123">
        <f t="shared" si="7"/>
        <v>44514350.723027579</v>
      </c>
      <c r="AS123" s="12">
        <v>45778</v>
      </c>
      <c r="AT123">
        <f>B$3*CleanedAssets!B122</f>
        <v>189997.43909578293</v>
      </c>
      <c r="AU123">
        <f>C$3*CleanedAssets!C122</f>
        <v>2972844.5428178879</v>
      </c>
      <c r="AV123">
        <f>D$3*CleanedAssets!D122</f>
        <v>10669665.142461272</v>
      </c>
      <c r="AW123">
        <f>E$3*CleanedAssets!E122</f>
        <v>6752073.6675258568</v>
      </c>
      <c r="AX123">
        <f>F$3*CleanedAssets!F122</f>
        <v>9109310.9196259361</v>
      </c>
      <c r="AY123">
        <f>G$3*CleanedAssets!G122</f>
        <v>1419877.7135977619</v>
      </c>
      <c r="AZ123">
        <f>H$3*CleanedAssets!H122</f>
        <v>15497672.010741998</v>
      </c>
      <c r="BA123">
        <f>I$3*CleanedAssets!I122</f>
        <v>4667621.978000544</v>
      </c>
      <c r="BB123">
        <f t="shared" si="8"/>
        <v>51279063.413867041</v>
      </c>
      <c r="BE123" s="12">
        <v>45778</v>
      </c>
      <c r="BF123">
        <f>B$5*CleanedAssets!B122</f>
        <v>180318.12744423028</v>
      </c>
      <c r="BG123">
        <f>C$5*CleanedAssets!C122</f>
        <v>2181247.8049982465</v>
      </c>
      <c r="BH123">
        <f>D$5*CleanedAssets!D122</f>
        <v>2812925.3149757842</v>
      </c>
      <c r="BI123">
        <f>E$5*CleanedAssets!E122</f>
        <v>2956696.2415270843</v>
      </c>
      <c r="BJ123">
        <f>F$5*CleanedAssets!F122</f>
        <v>11550542.715624303</v>
      </c>
      <c r="BK123">
        <f>G$5*CleanedAssets!G122</f>
        <v>544284.65675249428</v>
      </c>
      <c r="BL123">
        <f>H$5*CleanedAssets!H122</f>
        <v>23558658.827997994</v>
      </c>
      <c r="BM123">
        <f>I$5*CleanedAssets!I122</f>
        <v>6414039.9721235102</v>
      </c>
      <c r="BN123">
        <f t="shared" si="9"/>
        <v>50198713.661443643</v>
      </c>
    </row>
    <row r="124" spans="12:66" x14ac:dyDescent="0.35">
      <c r="L124" s="13">
        <v>45779</v>
      </c>
      <c r="M124">
        <f>B$4*CleanedAssets!B123</f>
        <v>2477510.0197185897</v>
      </c>
      <c r="N124">
        <f>C$4*CleanedAssets!C123</f>
        <v>10314013.015458714</v>
      </c>
      <c r="O124">
        <f>D$4*CleanedAssets!D123</f>
        <v>1759079.9514049732</v>
      </c>
      <c r="P124">
        <f>E$4*CleanedAssets!E123</f>
        <v>3400531.0299784932</v>
      </c>
      <c r="Q124">
        <f>F$4*CleanedAssets!F123</f>
        <v>1340056.0435118033</v>
      </c>
      <c r="R124">
        <f>G$4*CleanedAssets!G123</f>
        <v>11359700.914345171</v>
      </c>
      <c r="S124">
        <f>H$4*CleanedAssets!H123</f>
        <v>5641429.1192620303</v>
      </c>
      <c r="T124">
        <f>I$4*CleanedAssets!I123</f>
        <v>2236330.0056114011</v>
      </c>
      <c r="U124">
        <f t="shared" si="5"/>
        <v>38528650.099291176</v>
      </c>
      <c r="W124" s="13">
        <v>45779</v>
      </c>
      <c r="X124">
        <f>B$6*CleanedAssets!B123</f>
        <v>893818.8974813869</v>
      </c>
      <c r="Y124">
        <f>C$6*CleanedAssets!C123</f>
        <v>5008255.9597902158</v>
      </c>
      <c r="Z124">
        <f>D$6*CleanedAssets!D123</f>
        <v>15369766.747101655</v>
      </c>
      <c r="AA124">
        <f>E$6*CleanedAssets!E123</f>
        <v>9320858.6982969288</v>
      </c>
      <c r="AB124">
        <f>F$6*CleanedAssets!F123</f>
        <v>13840888.934186079</v>
      </c>
      <c r="AC124">
        <f>G$6*CleanedAssets!G123</f>
        <v>2321417.5695992787</v>
      </c>
      <c r="AD124">
        <f>H$6*CleanedAssets!H123</f>
        <v>3416313.7660071561</v>
      </c>
      <c r="AE124">
        <f>I$6*CleanedAssets!I123</f>
        <v>942107.27751280263</v>
      </c>
      <c r="AF124">
        <f t="shared" si="6"/>
        <v>51113427.849975504</v>
      </c>
      <c r="AH124" s="13">
        <v>45779</v>
      </c>
      <c r="AI124">
        <f>B$2*CleanedAssets!B123</f>
        <v>1562542.3686963695</v>
      </c>
      <c r="AJ124">
        <f>C$2*CleanedAssets!C123</f>
        <v>11549627.239233885</v>
      </c>
      <c r="AK124">
        <f>D$2*CleanedAssets!D123</f>
        <v>1990764.3373237632</v>
      </c>
      <c r="AL124">
        <f>E$2*CleanedAssets!E123</f>
        <v>484404.46621133981</v>
      </c>
      <c r="AM124">
        <f>F$2*CleanedAssets!F123</f>
        <v>11983928.905443653</v>
      </c>
      <c r="AN124">
        <f>G$2*CleanedAssets!G123</f>
        <v>12416986.645778816</v>
      </c>
      <c r="AO124">
        <f>H$2*CleanedAssets!H123</f>
        <v>3304290.7481706883</v>
      </c>
      <c r="AP124">
        <f>I$2*CleanedAssets!I123</f>
        <v>1151678.1194052754</v>
      </c>
      <c r="AQ124">
        <f t="shared" si="7"/>
        <v>44444222.830263786</v>
      </c>
      <c r="AS124" s="13">
        <v>45779</v>
      </c>
      <c r="AT124">
        <f>B$3*CleanedAssets!B123</f>
        <v>187970.80823150816</v>
      </c>
      <c r="AU124">
        <f>C$3*CleanedAssets!C123</f>
        <v>2986739.4784323513</v>
      </c>
      <c r="AV124">
        <f>D$3*CleanedAssets!D123</f>
        <v>10686467.898887603</v>
      </c>
      <c r="AW124">
        <f>E$3*CleanedAssets!E123</f>
        <v>6666168.6575928042</v>
      </c>
      <c r="AX124">
        <f>F$3*CleanedAssets!F123</f>
        <v>9159393.0452526435</v>
      </c>
      <c r="AY124">
        <f>G$3*CleanedAssets!G123</f>
        <v>1404356.7752567297</v>
      </c>
      <c r="AZ124">
        <f>H$3*CleanedAssets!H123</f>
        <v>15348026.266880259</v>
      </c>
      <c r="BA124">
        <f>I$3*CleanedAssets!I123</f>
        <v>4667716.6155889034</v>
      </c>
      <c r="BB124">
        <f t="shared" si="8"/>
        <v>51106839.546122804</v>
      </c>
      <c r="BE124" s="13">
        <v>45779</v>
      </c>
      <c r="BF124">
        <f>B$5*CleanedAssets!B123</f>
        <v>178394.74213858682</v>
      </c>
      <c r="BG124">
        <f>C$5*CleanedAssets!C123</f>
        <v>2191442.8546798262</v>
      </c>
      <c r="BH124">
        <f>D$5*CleanedAssets!D123</f>
        <v>2817355.1539896536</v>
      </c>
      <c r="BI124">
        <f>E$5*CleanedAssets!E123</f>
        <v>2919078.9060973781</v>
      </c>
      <c r="BJ124">
        <f>F$5*CleanedAssets!F123</f>
        <v>11614046.501634527</v>
      </c>
      <c r="BK124">
        <f>G$5*CleanedAssets!G123</f>
        <v>538334.98339927313</v>
      </c>
      <c r="BL124">
        <f>H$5*CleanedAssets!H123</f>
        <v>23331176.079475697</v>
      </c>
      <c r="BM124">
        <f>I$5*CleanedAssets!I123</f>
        <v>6414170.0189176742</v>
      </c>
      <c r="BN124">
        <f t="shared" si="9"/>
        <v>50003999.240332611</v>
      </c>
    </row>
    <row r="125" spans="12:66" x14ac:dyDescent="0.35">
      <c r="L125" s="12">
        <v>45780</v>
      </c>
      <c r="M125">
        <f>B$4*CleanedAssets!B124</f>
        <v>2524634.613234492</v>
      </c>
      <c r="N125">
        <f>C$4*CleanedAssets!C124</f>
        <v>10488977.684054811</v>
      </c>
      <c r="O125">
        <f>D$4*CleanedAssets!D124</f>
        <v>1764210.8102846409</v>
      </c>
      <c r="P125">
        <f>E$4*CleanedAssets!E124</f>
        <v>3355874.37666331</v>
      </c>
      <c r="Q125">
        <f>F$4*CleanedAssets!F124</f>
        <v>1335341.8729167967</v>
      </c>
      <c r="R125">
        <f>G$4*CleanedAssets!G124</f>
        <v>11334571.335303463</v>
      </c>
      <c r="S125">
        <f>H$4*CleanedAssets!H124</f>
        <v>5638134.7516561495</v>
      </c>
      <c r="T125">
        <f>I$4*CleanedAssets!I124</f>
        <v>2235985.6894489373</v>
      </c>
      <c r="U125">
        <f t="shared" si="5"/>
        <v>38677731.133562602</v>
      </c>
      <c r="W125" s="12">
        <v>45780</v>
      </c>
      <c r="X125">
        <f>B$6*CleanedAssets!B124</f>
        <v>910820.18178918026</v>
      </c>
      <c r="Y125">
        <f>C$6*CleanedAssets!C124</f>
        <v>5093214.9222169416</v>
      </c>
      <c r="Z125">
        <f>D$6*CleanedAssets!D124</f>
        <v>15414597.059748787</v>
      </c>
      <c r="AA125">
        <f>E$6*CleanedAssets!E124</f>
        <v>9198454.7702574041</v>
      </c>
      <c r="AB125">
        <f>F$6*CleanedAssets!F124</f>
        <v>13792198.200736381</v>
      </c>
      <c r="AC125">
        <f>G$6*CleanedAssets!G124</f>
        <v>2316282.2014461975</v>
      </c>
      <c r="AD125">
        <f>H$6*CleanedAssets!H124</f>
        <v>3414318.7762334067</v>
      </c>
      <c r="AE125">
        <f>I$6*CleanedAssets!I124</f>
        <v>941962.22612879041</v>
      </c>
      <c r="AF125">
        <f t="shared" si="6"/>
        <v>51081848.338557087</v>
      </c>
      <c r="AH125" s="12">
        <v>45780</v>
      </c>
      <c r="AI125">
        <f>B$2*CleanedAssets!B124</f>
        <v>1592263.4085267375</v>
      </c>
      <c r="AJ125">
        <f>C$2*CleanedAssets!C124</f>
        <v>11745552.598188953</v>
      </c>
      <c r="AK125">
        <f>D$2*CleanedAssets!D124</f>
        <v>1996570.969858757</v>
      </c>
      <c r="AL125">
        <f>E$2*CleanedAssets!E124</f>
        <v>478043.14142964449</v>
      </c>
      <c r="AM125">
        <f>F$2*CleanedAssets!F124</f>
        <v>11941770.75427362</v>
      </c>
      <c r="AN125">
        <f>G$2*CleanedAssets!G124</f>
        <v>12389518.171940664</v>
      </c>
      <c r="AO125">
        <f>H$2*CleanedAssets!H124</f>
        <v>3302361.1753317746</v>
      </c>
      <c r="AP125">
        <f>I$2*CleanedAssets!I124</f>
        <v>1151500.8014828437</v>
      </c>
      <c r="AQ125">
        <f t="shared" si="7"/>
        <v>44597581.021032989</v>
      </c>
      <c r="AS125" s="12">
        <v>45780</v>
      </c>
      <c r="AT125">
        <f>B$3*CleanedAssets!B124</f>
        <v>191546.19152371038</v>
      </c>
      <c r="AU125">
        <f>C$3*CleanedAssets!C124</f>
        <v>3037405.8759096046</v>
      </c>
      <c r="AV125">
        <f>D$3*CleanedAssets!D124</f>
        <v>10717638.033404512</v>
      </c>
      <c r="AW125">
        <f>E$3*CleanedAssets!E124</f>
        <v>6578626.8060236545</v>
      </c>
      <c r="AX125">
        <f>F$3*CleanedAssets!F124</f>
        <v>9127171.3023105487</v>
      </c>
      <c r="AY125">
        <f>G$3*CleanedAssets!G124</f>
        <v>1401250.1006309914</v>
      </c>
      <c r="AZ125">
        <f>H$3*CleanedAssets!H124</f>
        <v>15339063.637114128</v>
      </c>
      <c r="BA125">
        <f>I$3*CleanedAssets!I124</f>
        <v>4666997.9514076272</v>
      </c>
      <c r="BB125">
        <f t="shared" si="8"/>
        <v>51059699.898324773</v>
      </c>
      <c r="BE125" s="12">
        <v>45780</v>
      </c>
      <c r="BF125">
        <f>B$5*CleanedAssets!B124</f>
        <v>181787.97955912005</v>
      </c>
      <c r="BG125">
        <f>C$5*CleanedAssets!C124</f>
        <v>2228618.013586612</v>
      </c>
      <c r="BH125">
        <f>D$5*CleanedAssets!D124</f>
        <v>2825572.774625646</v>
      </c>
      <c r="BI125">
        <f>E$5*CleanedAssets!E124</f>
        <v>2880744.8066405416</v>
      </c>
      <c r="BJ125">
        <f>F$5*CleanedAssets!F124</f>
        <v>11573189.556305911</v>
      </c>
      <c r="BK125">
        <f>G$5*CleanedAssets!G124</f>
        <v>537144.09539806121</v>
      </c>
      <c r="BL125">
        <f>H$5*CleanedAssets!H124</f>
        <v>23317551.611444913</v>
      </c>
      <c r="BM125">
        <f>I$5*CleanedAssets!I124</f>
        <v>6413182.4623402636</v>
      </c>
      <c r="BN125">
        <f t="shared" si="9"/>
        <v>49957791.299901068</v>
      </c>
    </row>
    <row r="126" spans="12:66" x14ac:dyDescent="0.35">
      <c r="L126" s="13">
        <v>45781</v>
      </c>
      <c r="M126">
        <f>B$4*CleanedAssets!B125</f>
        <v>2497695.1980115371</v>
      </c>
      <c r="N126">
        <f>C$4*CleanedAssets!C125</f>
        <v>10545189.799901279</v>
      </c>
      <c r="O126">
        <f>D$4*CleanedAssets!D125</f>
        <v>1727047.1214290124</v>
      </c>
      <c r="P126">
        <f>E$4*CleanedAssets!E125</f>
        <v>3330862.9270757935</v>
      </c>
      <c r="Q126">
        <f>F$4*CleanedAssets!F125</f>
        <v>1322683.5608084099</v>
      </c>
      <c r="R126">
        <f>G$4*CleanedAssets!G125</f>
        <v>11292912.145356374</v>
      </c>
      <c r="S126">
        <f>H$4*CleanedAssets!H125</f>
        <v>5676707.3625244647</v>
      </c>
      <c r="T126">
        <f>I$4*CleanedAssets!I125</f>
        <v>2235588.3004223877</v>
      </c>
      <c r="U126">
        <f t="shared" si="5"/>
        <v>38628686.415529259</v>
      </c>
      <c r="W126" s="13">
        <v>45781</v>
      </c>
      <c r="X126">
        <f>B$6*CleanedAssets!B125</f>
        <v>901101.16623657721</v>
      </c>
      <c r="Y126">
        <f>C$6*CleanedAssets!C125</f>
        <v>5120510.2789106499</v>
      </c>
      <c r="Z126">
        <f>D$6*CleanedAssets!D125</f>
        <v>15089883.433903266</v>
      </c>
      <c r="AA126">
        <f>E$6*CleanedAssets!E125</f>
        <v>9129898.3638051171</v>
      </c>
      <c r="AB126">
        <f>F$6*CleanedAssets!F125</f>
        <v>13661455.689753555</v>
      </c>
      <c r="AC126">
        <f>G$6*CleanedAssets!G125</f>
        <v>2307768.9160870449</v>
      </c>
      <c r="AD126">
        <f>H$6*CleanedAssets!H125</f>
        <v>3437677.4214834776</v>
      </c>
      <c r="AE126">
        <f>I$6*CleanedAssets!I125</f>
        <v>941794.81653674587</v>
      </c>
      <c r="AF126">
        <f t="shared" si="6"/>
        <v>50590090.086716436</v>
      </c>
      <c r="AH126" s="13">
        <v>45781</v>
      </c>
      <c r="AI126">
        <f>B$2*CleanedAssets!B125</f>
        <v>1575272.9716208344</v>
      </c>
      <c r="AJ126">
        <f>C$2*CleanedAssets!C125</f>
        <v>11808498.900795154</v>
      </c>
      <c r="AK126">
        <f>D$2*CleanedAssets!D125</f>
        <v>1954512.5367795266</v>
      </c>
      <c r="AL126">
        <f>E$2*CleanedAssets!E125</f>
        <v>474480.26910770318</v>
      </c>
      <c r="AM126">
        <f>F$2*CleanedAssets!F125</f>
        <v>11828569.285496026</v>
      </c>
      <c r="AN126">
        <f>G$2*CleanedAssets!G125</f>
        <v>12343981.620481482</v>
      </c>
      <c r="AO126">
        <f>H$2*CleanedAssets!H125</f>
        <v>3324953.876317732</v>
      </c>
      <c r="AP126">
        <f>I$2*CleanedAssets!I125</f>
        <v>1151296.1517908836</v>
      </c>
      <c r="AQ126">
        <f t="shared" si="7"/>
        <v>44461565.612389348</v>
      </c>
      <c r="AS126" s="13">
        <v>45781</v>
      </c>
      <c r="AT126">
        <f>B$3*CleanedAssets!B125</f>
        <v>189502.27500573875</v>
      </c>
      <c r="AU126">
        <f>C$3*CleanedAssets!C125</f>
        <v>3053683.8217792893</v>
      </c>
      <c r="AV126">
        <f>D$3*CleanedAssets!D125</f>
        <v>10491867.415279554</v>
      </c>
      <c r="AW126">
        <f>E$3*CleanedAssets!E125</f>
        <v>6529596.0693971105</v>
      </c>
      <c r="AX126">
        <f>F$3*CleanedAssets!F125</f>
        <v>9040650.7000927851</v>
      </c>
      <c r="AY126">
        <f>G$3*CleanedAssets!G125</f>
        <v>1396099.9328497234</v>
      </c>
      <c r="AZ126">
        <f>H$3*CleanedAssets!H125</f>
        <v>15444003.969124626</v>
      </c>
      <c r="BA126">
        <f>I$3*CleanedAssets!I125</f>
        <v>4666168.5123903872</v>
      </c>
      <c r="BB126">
        <f t="shared" si="8"/>
        <v>50811572.695919216</v>
      </c>
      <c r="BE126" s="13">
        <v>45781</v>
      </c>
      <c r="BF126">
        <f>B$5*CleanedAssets!B125</f>
        <v>179848.18920759234</v>
      </c>
      <c r="BG126">
        <f>C$5*CleanedAssets!C125</f>
        <v>2240561.5354178865</v>
      </c>
      <c r="BH126">
        <f>D$5*CleanedAssets!D125</f>
        <v>2766051.1421637177</v>
      </c>
      <c r="BI126">
        <f>E$5*CleanedAssets!E125</f>
        <v>2859274.5144249462</v>
      </c>
      <c r="BJ126">
        <f>F$5*CleanedAssets!F125</f>
        <v>11463482.036108669</v>
      </c>
      <c r="BK126">
        <f>G$5*CleanedAssets!G125</f>
        <v>535169.87094464514</v>
      </c>
      <c r="BL126">
        <f>H$5*CleanedAssets!H125</f>
        <v>23477075.795297723</v>
      </c>
      <c r="BM126">
        <f>I$5*CleanedAssets!I125</f>
        <v>6412042.6838757498</v>
      </c>
      <c r="BN126">
        <f t="shared" si="9"/>
        <v>49933505.767440923</v>
      </c>
    </row>
    <row r="127" spans="12:66" x14ac:dyDescent="0.35">
      <c r="L127" s="12">
        <v>45782</v>
      </c>
      <c r="M127">
        <f>B$4*CleanedAssets!B126</f>
        <v>2504206.3777249167</v>
      </c>
      <c r="N127">
        <f>C$4*CleanedAssets!C126</f>
        <v>7033994.6064779451</v>
      </c>
      <c r="O127">
        <f>D$4*CleanedAssets!D126</f>
        <v>1718882.7845031042</v>
      </c>
      <c r="P127">
        <f>E$4*CleanedAssets!E126</f>
        <v>3384958.9414041215</v>
      </c>
      <c r="Q127">
        <f>F$4*CleanedAssets!F126</f>
        <v>1342287.9589016875</v>
      </c>
      <c r="R127">
        <f>G$4*CleanedAssets!G126</f>
        <v>11197083.94899499</v>
      </c>
      <c r="S127">
        <f>H$4*CleanedAssets!H126</f>
        <v>5622419.5723313941</v>
      </c>
      <c r="T127">
        <f>I$4*CleanedAssets!I126</f>
        <v>2235779.7126270127</v>
      </c>
      <c r="U127">
        <f t="shared" si="5"/>
        <v>35039613.902965173</v>
      </c>
      <c r="W127" s="12">
        <v>45782</v>
      </c>
      <c r="X127">
        <f>B$6*CleanedAssets!B126</f>
        <v>903450.22453559353</v>
      </c>
      <c r="Y127">
        <f>C$6*CleanedAssets!C126</f>
        <v>3415551.7698324956</v>
      </c>
      <c r="Z127">
        <f>D$6*CleanedAssets!D126</f>
        <v>15018548.441940147</v>
      </c>
      <c r="AA127">
        <f>E$6*CleanedAssets!E126</f>
        <v>9278175.5891120657</v>
      </c>
      <c r="AB127">
        <f>F$6*CleanedAssets!F126</f>
        <v>13863941.472303016</v>
      </c>
      <c r="AC127">
        <f>G$6*CleanedAssets!G126</f>
        <v>2288185.8953390778</v>
      </c>
      <c r="AD127">
        <f>H$6*CleanedAssets!H126</f>
        <v>3404802.0416742289</v>
      </c>
      <c r="AE127">
        <f>I$6*CleanedAssets!I126</f>
        <v>941875.45348680671</v>
      </c>
      <c r="AF127">
        <f t="shared" si="6"/>
        <v>49114530.888223432</v>
      </c>
      <c r="AH127" s="12">
        <v>45782</v>
      </c>
      <c r="AI127">
        <f>B$2*CleanedAssets!B126</f>
        <v>1579379.5116918641</v>
      </c>
      <c r="AJ127">
        <f>C$2*CleanedAssets!C126</f>
        <v>7876664.0672101947</v>
      </c>
      <c r="AK127">
        <f>D$2*CleanedAssets!D126</f>
        <v>1945272.8937621571</v>
      </c>
      <c r="AL127">
        <f>E$2*CleanedAssets!E126</f>
        <v>482186.22759296966</v>
      </c>
      <c r="AM127">
        <f>F$2*CleanedAssets!F126</f>
        <v>12003888.604506122</v>
      </c>
      <c r="AN127">
        <f>G$2*CleanedAssets!G126</f>
        <v>12239234.370225471</v>
      </c>
      <c r="AO127">
        <f>H$2*CleanedAssets!H126</f>
        <v>3293156.5003193147</v>
      </c>
      <c r="AP127">
        <f>I$2*CleanedAssets!I126</f>
        <v>1151394.7263515706</v>
      </c>
      <c r="AQ127">
        <f t="shared" si="7"/>
        <v>40571176.901659667</v>
      </c>
      <c r="AS127" s="12">
        <v>45782</v>
      </c>
      <c r="AT127">
        <f>B$3*CleanedAssets!B126</f>
        <v>189996.28379017286</v>
      </c>
      <c r="AU127">
        <f>C$3*CleanedAssets!C126</f>
        <v>2036909.3340060667</v>
      </c>
      <c r="AV127">
        <f>D$3*CleanedAssets!D126</f>
        <v>10442268.803002303</v>
      </c>
      <c r="AW127">
        <f>E$3*CleanedAssets!E126</f>
        <v>6635642.199262443</v>
      </c>
      <c r="AX127">
        <f>F$3*CleanedAssets!F126</f>
        <v>9174648.3701315373</v>
      </c>
      <c r="AY127">
        <f>G$3*CleanedAssets!G126</f>
        <v>1384253.0560846145</v>
      </c>
      <c r="AZ127">
        <f>H$3*CleanedAssets!H126</f>
        <v>15296309.047813069</v>
      </c>
      <c r="BA127">
        <f>I$3*CleanedAssets!I126</f>
        <v>4666568.0321060438</v>
      </c>
      <c r="BB127">
        <f t="shared" si="8"/>
        <v>49826595.12619625</v>
      </c>
      <c r="BE127" s="12">
        <v>45782</v>
      </c>
      <c r="BF127">
        <f>B$5*CleanedAssets!B126</f>
        <v>180317.03099500851</v>
      </c>
      <c r="BG127">
        <f>C$5*CleanedAssets!C126</f>
        <v>1494529.5489853488</v>
      </c>
      <c r="BH127">
        <f>D$5*CleanedAssets!D126</f>
        <v>2752975.0811815299</v>
      </c>
      <c r="BI127">
        <f>E$5*CleanedAssets!E126</f>
        <v>2905711.5364481686</v>
      </c>
      <c r="BJ127">
        <f>F$5*CleanedAssets!F126</f>
        <v>11633390.147186767</v>
      </c>
      <c r="BK127">
        <f>G$5*CleanedAssets!G126</f>
        <v>530628.58320420457</v>
      </c>
      <c r="BL127">
        <f>H$5*CleanedAssets!H126</f>
        <v>23252558.573653385</v>
      </c>
      <c r="BM127">
        <f>I$5*CleanedAssets!I126</f>
        <v>6412591.6862238292</v>
      </c>
      <c r="BN127">
        <f t="shared" si="9"/>
        <v>49162702.187878244</v>
      </c>
    </row>
    <row r="128" spans="12:66" x14ac:dyDescent="0.35">
      <c r="L128" s="13">
        <v>45783</v>
      </c>
      <c r="M128">
        <f>B$4*CleanedAssets!B127</f>
        <v>2546702.3054696657</v>
      </c>
      <c r="N128">
        <f>C$4*CleanedAssets!C127</f>
        <v>10556794.019532556</v>
      </c>
      <c r="O128">
        <f>D$4*CleanedAssets!D127</f>
        <v>1142042.332823074</v>
      </c>
      <c r="P128">
        <f>E$4*CleanedAssets!E127</f>
        <v>3348298.214856212</v>
      </c>
      <c r="Q128">
        <f>F$4*CleanedAssets!F127</f>
        <v>1363215.7239822522</v>
      </c>
      <c r="R128">
        <f>G$4*CleanedAssets!G127</f>
        <v>11087630.188173458</v>
      </c>
      <c r="S128">
        <f>H$4*CleanedAssets!H127</f>
        <v>5589022.7114176163</v>
      </c>
      <c r="T128">
        <f>I$4*CleanedAssets!I127</f>
        <v>2236010.5162865715</v>
      </c>
      <c r="U128">
        <f t="shared" si="5"/>
        <v>37869716.012541406</v>
      </c>
      <c r="W128" s="13">
        <v>45783</v>
      </c>
      <c r="X128">
        <f>B$6*CleanedAssets!B127</f>
        <v>918781.61087992601</v>
      </c>
      <c r="Y128">
        <f>C$6*CleanedAssets!C127</f>
        <v>5126145.0305868359</v>
      </c>
      <c r="Z128">
        <f>D$6*CleanedAssets!D127</f>
        <v>9978468.7198481243</v>
      </c>
      <c r="AA128">
        <f>E$6*CleanedAssets!E127</f>
        <v>9177688.5037370119</v>
      </c>
      <c r="AB128">
        <f>F$6*CleanedAssets!F127</f>
        <v>14080095.769373864</v>
      </c>
      <c r="AC128">
        <f>G$6*CleanedAssets!G127</f>
        <v>2265818.4153019087</v>
      </c>
      <c r="AD128">
        <f>H$6*CleanedAssets!H127</f>
        <v>3384577.7060902538</v>
      </c>
      <c r="AE128">
        <f>I$6*CleanedAssets!I127</f>
        <v>941972.68502544425</v>
      </c>
      <c r="AF128">
        <f t="shared" si="6"/>
        <v>45873548.440843374</v>
      </c>
      <c r="AH128" s="13">
        <v>45783</v>
      </c>
      <c r="AI128">
        <f>B$2*CleanedAssets!B127</f>
        <v>1606181.2953656886</v>
      </c>
      <c r="AJ128">
        <f>C$2*CleanedAssets!C127</f>
        <v>11821493.300835427</v>
      </c>
      <c r="AK128">
        <f>D$2*CleanedAssets!D127</f>
        <v>1292458.1091850558</v>
      </c>
      <c r="AL128">
        <f>E$2*CleanedAssets!E127</f>
        <v>476963.91980697884</v>
      </c>
      <c r="AM128">
        <f>F$2*CleanedAssets!F127</f>
        <v>12191042.604586648</v>
      </c>
      <c r="AN128">
        <f>G$2*CleanedAssets!G127</f>
        <v>12119593.378204722</v>
      </c>
      <c r="AO128">
        <f>H$2*CleanedAssets!H127</f>
        <v>3273595.3330685291</v>
      </c>
      <c r="AP128">
        <f>I$2*CleanedAssets!I127</f>
        <v>1151513.5869508225</v>
      </c>
      <c r="AQ128">
        <f t="shared" si="7"/>
        <v>43932841.528003879</v>
      </c>
      <c r="AS128" s="13">
        <v>45783</v>
      </c>
      <c r="AT128">
        <f>B$3*CleanedAssets!B127</f>
        <v>193220.4862439073</v>
      </c>
      <c r="AU128">
        <f>C$3*CleanedAssets!C127</f>
        <v>3057044.1802389105</v>
      </c>
      <c r="AV128">
        <f>D$3*CleanedAssets!D127</f>
        <v>6937944.303860019</v>
      </c>
      <c r="AW128">
        <f>E$3*CleanedAssets!E127</f>
        <v>6563775.0161302248</v>
      </c>
      <c r="AX128">
        <f>F$3*CleanedAssets!F127</f>
        <v>9317691.3621464595</v>
      </c>
      <c r="AY128">
        <f>G$3*CleanedAssets!G127</f>
        <v>1370721.7024208098</v>
      </c>
      <c r="AZ128">
        <f>H$3*CleanedAssets!H127</f>
        <v>15205449.819114108</v>
      </c>
      <c r="BA128">
        <f>I$3*CleanedAssets!I127</f>
        <v>4667049.7705229847</v>
      </c>
      <c r="BB128">
        <f t="shared" si="8"/>
        <v>47312896.640677422</v>
      </c>
      <c r="BE128" s="13">
        <v>45783</v>
      </c>
      <c r="BF128">
        <f>B$5*CleanedAssets!B127</f>
        <v>183376.97828548434</v>
      </c>
      <c r="BG128">
        <f>C$5*CleanedAssets!C127</f>
        <v>2243027.1115381592</v>
      </c>
      <c r="BH128">
        <f>D$5*CleanedAssets!D127</f>
        <v>1829103.2479129867</v>
      </c>
      <c r="BI128">
        <f>E$5*CleanedAssets!E127</f>
        <v>2874241.2888295539</v>
      </c>
      <c r="BJ128">
        <f>F$5*CleanedAssets!F127</f>
        <v>11814767.663446462</v>
      </c>
      <c r="BK128">
        <f>G$5*CleanedAssets!G127</f>
        <v>525441.58145485038</v>
      </c>
      <c r="BL128">
        <f>H$5*CleanedAssets!H127</f>
        <v>23114439.66335446</v>
      </c>
      <c r="BM128">
        <f>I$5*CleanedAssets!I127</f>
        <v>6413253.6698799459</v>
      </c>
      <c r="BN128">
        <f t="shared" si="9"/>
        <v>48997651.2047019</v>
      </c>
    </row>
    <row r="129" spans="12:66" x14ac:dyDescent="0.35">
      <c r="L129" s="12">
        <v>45784</v>
      </c>
      <c r="M129">
        <f>B$4*CleanedAssets!B128</f>
        <v>2556411.2268120949</v>
      </c>
      <c r="N129">
        <f>C$4*CleanedAssets!C128</f>
        <v>10741618.227989364</v>
      </c>
      <c r="O129">
        <f>D$4*CleanedAssets!D128</f>
        <v>1707244.2139661177</v>
      </c>
      <c r="P129">
        <f>E$4*CleanedAssets!E128</f>
        <v>3343425.6707550925</v>
      </c>
      <c r="Q129">
        <f>F$4*CleanedAssets!F128</f>
        <v>1357451.5612054877</v>
      </c>
      <c r="R129">
        <f>G$4*CleanedAssets!G128</f>
        <v>11096789.424045522</v>
      </c>
      <c r="S129">
        <f>H$4*CleanedAssets!H128</f>
        <v>5548626.7431938788</v>
      </c>
      <c r="T129">
        <f>I$4*CleanedAssets!I128</f>
        <v>2235946.7007166282</v>
      </c>
      <c r="U129">
        <f t="shared" si="5"/>
        <v>38587513.768684186</v>
      </c>
      <c r="W129" s="12">
        <v>45784</v>
      </c>
      <c r="X129">
        <f>B$6*CleanedAssets!B128</f>
        <v>922284.32824573072</v>
      </c>
      <c r="Y129">
        <f>C$6*CleanedAssets!C128</f>
        <v>5215891.5668894323</v>
      </c>
      <c r="Z129">
        <f>D$6*CleanedAssets!D128</f>
        <v>14916857.717604224</v>
      </c>
      <c r="AA129">
        <f>E$6*CleanedAssets!E128</f>
        <v>9164332.8558492661</v>
      </c>
      <c r="AB129">
        <f>F$6*CleanedAssets!F128</f>
        <v>14020560.097580101</v>
      </c>
      <c r="AC129">
        <f>G$6*CleanedAssets!G128</f>
        <v>2267690.1556969979</v>
      </c>
      <c r="AD129">
        <f>H$6*CleanedAssets!H128</f>
        <v>3360114.8794879061</v>
      </c>
      <c r="AE129">
        <f>I$6*CleanedAssets!I128</f>
        <v>941945.80119671079</v>
      </c>
      <c r="AF129">
        <f t="shared" si="6"/>
        <v>50809677.40255037</v>
      </c>
      <c r="AH129" s="12">
        <v>45784</v>
      </c>
      <c r="AI129">
        <f>B$2*CleanedAssets!B128</f>
        <v>1612304.6211367825</v>
      </c>
      <c r="AJ129">
        <f>C$2*CleanedAssets!C128</f>
        <v>12028459.368190894</v>
      </c>
      <c r="AK129">
        <f>D$2*CleanedAssets!D128</f>
        <v>1932101.43379301</v>
      </c>
      <c r="AL129">
        <f>E$2*CleanedAssets!E128</f>
        <v>476269.82758914994</v>
      </c>
      <c r="AM129">
        <f>F$2*CleanedAssets!F128</f>
        <v>12139494.524004044</v>
      </c>
      <c r="AN129">
        <f>G$2*CleanedAssets!G128</f>
        <v>12129605.095094675</v>
      </c>
      <c r="AO129">
        <f>H$2*CleanedAssets!H128</f>
        <v>3249934.6575121633</v>
      </c>
      <c r="AP129">
        <f>I$2*CleanedAssets!I128</f>
        <v>1151480.722840697</v>
      </c>
      <c r="AQ129">
        <f t="shared" si="7"/>
        <v>44719650.250161417</v>
      </c>
      <c r="AS129" s="12">
        <v>45784</v>
      </c>
      <c r="AT129">
        <f>B$3*CleanedAssets!B128</f>
        <v>193957.11042595597</v>
      </c>
      <c r="AU129">
        <f>C$3*CleanedAssets!C128</f>
        <v>3110565.7105240268</v>
      </c>
      <c r="AV129">
        <f>D$3*CleanedAssets!D128</f>
        <v>10371564.108577751</v>
      </c>
      <c r="AW129">
        <f>E$3*CleanedAssets!E128</f>
        <v>6554223.2136372402</v>
      </c>
      <c r="AX129">
        <f>F$3*CleanedAssets!F128</f>
        <v>9278292.8364617862</v>
      </c>
      <c r="AY129">
        <f>G$3*CleanedAssets!G128</f>
        <v>1371854.0240417835</v>
      </c>
      <c r="AZ129">
        <f>H$3*CleanedAssets!H128</f>
        <v>15095548.875883773</v>
      </c>
      <c r="BA129">
        <f>I$3*CleanedAssets!I128</f>
        <v>4666916.5732777603</v>
      </c>
      <c r="BB129">
        <f t="shared" si="8"/>
        <v>50642922.452830076</v>
      </c>
      <c r="BE129" s="12">
        <v>45784</v>
      </c>
      <c r="BF129">
        <f>B$5*CleanedAssets!B128</f>
        <v>184076.07556684394</v>
      </c>
      <c r="BG129">
        <f>C$5*CleanedAssets!C128</f>
        <v>2282297.1503084674</v>
      </c>
      <c r="BH129">
        <f>D$5*CleanedAssets!D128</f>
        <v>2734334.6625574296</v>
      </c>
      <c r="BI129">
        <f>E$5*CleanedAssets!E128</f>
        <v>2870058.6066016266</v>
      </c>
      <c r="BJ129">
        <f>F$5*CleanedAssets!F128</f>
        <v>11764810.607652813</v>
      </c>
      <c r="BK129">
        <f>G$5*CleanedAssets!G128</f>
        <v>525875.63664066175</v>
      </c>
      <c r="BL129">
        <f>H$5*CleanedAssets!H128</f>
        <v>22947374.647096273</v>
      </c>
      <c r="BM129">
        <f>I$5*CleanedAssets!I128</f>
        <v>6413070.6361083444</v>
      </c>
      <c r="BN129">
        <f t="shared" si="9"/>
        <v>49721898.022532456</v>
      </c>
    </row>
    <row r="130" spans="12:66" x14ac:dyDescent="0.35">
      <c r="L130" s="13">
        <v>45785</v>
      </c>
      <c r="M130">
        <f>B$4*CleanedAssets!B129</f>
        <v>2573790.0692297001</v>
      </c>
      <c r="N130">
        <f>C$4*CleanedAssets!C129</f>
        <v>10707915.99586557</v>
      </c>
      <c r="O130">
        <f>D$4*CleanedAssets!D129</f>
        <v>1744033.6011871239</v>
      </c>
      <c r="P130">
        <f>E$4*CleanedAssets!E129</f>
        <v>3316978.4264323213</v>
      </c>
      <c r="Q130">
        <f>F$4*CleanedAssets!F129</f>
        <v>1367409.8111682981</v>
      </c>
      <c r="R130">
        <f>G$4*CleanedAssets!G129</f>
        <v>11102374.261979589</v>
      </c>
      <c r="S130">
        <f>H$4*CleanedAssets!H129</f>
        <v>5577865.9170049941</v>
      </c>
      <c r="T130">
        <f>I$4*CleanedAssets!I129</f>
        <v>2235726.6577389892</v>
      </c>
      <c r="U130">
        <f t="shared" si="5"/>
        <v>38626094.740606591</v>
      </c>
      <c r="W130" s="13">
        <v>45785</v>
      </c>
      <c r="X130">
        <f>B$6*CleanedAssets!B129</f>
        <v>928554.14658978372</v>
      </c>
      <c r="Y130">
        <f>C$6*CleanedAssets!C129</f>
        <v>5199526.510471602</v>
      </c>
      <c r="Z130">
        <f>D$6*CleanedAssets!D129</f>
        <v>15238300.924266918</v>
      </c>
      <c r="AA130">
        <f>E$6*CleanedAssets!E129</f>
        <v>9091840.9346996881</v>
      </c>
      <c r="AB130">
        <f>F$6*CleanedAssets!F129</f>
        <v>14123414.774726972</v>
      </c>
      <c r="AC130">
        <f>G$6*CleanedAssets!G129</f>
        <v>2268831.448148381</v>
      </c>
      <c r="AD130">
        <f>H$6*CleanedAssets!H129</f>
        <v>3377821.4197786497</v>
      </c>
      <c r="AE130">
        <f>I$6*CleanedAssets!I129</f>
        <v>941853.10285161901</v>
      </c>
      <c r="AF130">
        <f t="shared" si="6"/>
        <v>51170143.261533618</v>
      </c>
      <c r="AH130" s="13">
        <v>45785</v>
      </c>
      <c r="AI130">
        <f>B$2*CleanedAssets!B129</f>
        <v>1623265.2943047117</v>
      </c>
      <c r="AJ130">
        <f>C$2*CleanedAssets!C129</f>
        <v>11990719.623478867</v>
      </c>
      <c r="AK130">
        <f>D$2*CleanedAssets!D129</f>
        <v>1973736.2668277894</v>
      </c>
      <c r="AL130">
        <f>E$2*CleanedAssets!E129</f>
        <v>472502.42680498061</v>
      </c>
      <c r="AM130">
        <f>F$2*CleanedAssets!F129</f>
        <v>12228549.724459847</v>
      </c>
      <c r="AN130">
        <f>G$2*CleanedAssets!G129</f>
        <v>12135709.73275803</v>
      </c>
      <c r="AO130">
        <f>H$2*CleanedAssets!H129</f>
        <v>3267060.5895172898</v>
      </c>
      <c r="AP130">
        <f>I$2*CleanedAssets!I129</f>
        <v>1151367.4038394587</v>
      </c>
      <c r="AQ130">
        <f t="shared" si="7"/>
        <v>44842911.061990976</v>
      </c>
      <c r="AS130" s="13">
        <v>45785</v>
      </c>
      <c r="AT130">
        <f>B$3*CleanedAssets!B129</f>
        <v>195275.65809251042</v>
      </c>
      <c r="AU130">
        <f>C$3*CleanedAssets!C129</f>
        <v>3100806.1933463234</v>
      </c>
      <c r="AV130">
        <f>D$3*CleanedAssets!D129</f>
        <v>10595060.832102468</v>
      </c>
      <c r="AW130">
        <f>E$3*CleanedAssets!E129</f>
        <v>6502377.8431260139</v>
      </c>
      <c r="AX130">
        <f>F$3*CleanedAssets!F129</f>
        <v>9346358.292301394</v>
      </c>
      <c r="AY130">
        <f>G$3*CleanedAssets!G129</f>
        <v>1372544.4563912405</v>
      </c>
      <c r="AZ130">
        <f>H$3*CleanedAssets!H129</f>
        <v>15175096.734801758</v>
      </c>
      <c r="BA130">
        <f>I$3*CleanedAssets!I129</f>
        <v>4666457.2947901087</v>
      </c>
      <c r="BB130">
        <f t="shared" si="8"/>
        <v>50953977.304951824</v>
      </c>
      <c r="BE130" s="13">
        <v>45785</v>
      </c>
      <c r="BF130">
        <f>B$5*CleanedAssets!B129</f>
        <v>185327.45057121545</v>
      </c>
      <c r="BG130">
        <f>C$5*CleanedAssets!C129</f>
        <v>2275136.3569621965</v>
      </c>
      <c r="BH130">
        <f>D$5*CleanedAssets!D129</f>
        <v>2793256.8108181944</v>
      </c>
      <c r="BI130">
        <f>E$5*CleanedAssets!E129</f>
        <v>2847355.8015554706</v>
      </c>
      <c r="BJ130">
        <f>F$5*CleanedAssets!F129</f>
        <v>11851117.130953053</v>
      </c>
      <c r="BK130">
        <f>G$5*CleanedAssets!G129</f>
        <v>526140.30149928737</v>
      </c>
      <c r="BL130">
        <f>H$5*CleanedAssets!H129</f>
        <v>23068298.671520557</v>
      </c>
      <c r="BM130">
        <f>I$5*CleanedAssets!I129</f>
        <v>6412439.5158950919</v>
      </c>
      <c r="BN130">
        <f t="shared" si="9"/>
        <v>49959072.039775066</v>
      </c>
    </row>
    <row r="131" spans="12:66" x14ac:dyDescent="0.35">
      <c r="L131" s="12">
        <v>45786</v>
      </c>
      <c r="M131">
        <f>B$4*CleanedAssets!B130</f>
        <v>2588258.4881925439</v>
      </c>
      <c r="N131">
        <f>C$4*CleanedAssets!C130</f>
        <v>10894783.323290156</v>
      </c>
      <c r="O131">
        <f>D$4*CleanedAssets!D130</f>
        <v>1761400.8929832722</v>
      </c>
      <c r="P131">
        <f>E$4*CleanedAssets!E130</f>
        <v>3329170.133178154</v>
      </c>
      <c r="Q131">
        <f>F$4*CleanedAssets!F130</f>
        <v>1372420.0094740221</v>
      </c>
      <c r="R131">
        <f>G$4*CleanedAssets!G130</f>
        <v>10918796.208052523</v>
      </c>
      <c r="S131">
        <f>H$4*CleanedAssets!H130</f>
        <v>5607283.1773292916</v>
      </c>
      <c r="T131">
        <f>I$4*CleanedAssets!I130</f>
        <v>2235933.364076409</v>
      </c>
      <c r="U131">
        <f t="shared" si="5"/>
        <v>38708045.59657637</v>
      </c>
      <c r="W131" s="12">
        <v>45786</v>
      </c>
      <c r="X131">
        <f>B$6*CleanedAssets!B130</f>
        <v>933773.96252705145</v>
      </c>
      <c r="Y131">
        <f>C$6*CleanedAssets!C130</f>
        <v>5290265.1400294229</v>
      </c>
      <c r="Z131">
        <f>D$6*CleanedAssets!D130</f>
        <v>15390045.717744013</v>
      </c>
      <c r="AA131">
        <f>E$6*CleanedAssets!E130</f>
        <v>9125258.4141660351</v>
      </c>
      <c r="AB131">
        <f>F$6*CleanedAssets!F130</f>
        <v>14175163.056915263</v>
      </c>
      <c r="AC131">
        <f>G$6*CleanedAssets!G130</f>
        <v>2231316.2597651226</v>
      </c>
      <c r="AD131">
        <f>H$6*CleanedAssets!H130</f>
        <v>3395635.8049777779</v>
      </c>
      <c r="AE131">
        <f>I$6*CleanedAssets!I130</f>
        <v>941940.18281937996</v>
      </c>
      <c r="AF131">
        <f t="shared" si="6"/>
        <v>51483398.538944066</v>
      </c>
      <c r="AH131" s="12">
        <v>45786</v>
      </c>
      <c r="AI131">
        <f>B$2*CleanedAssets!B130</f>
        <v>1632390.390654498</v>
      </c>
      <c r="AJ131">
        <f>C$2*CleanedAssets!C130</f>
        <v>12199973.574556012</v>
      </c>
      <c r="AK131">
        <f>D$2*CleanedAssets!D130</f>
        <v>1993390.9647942197</v>
      </c>
      <c r="AL131">
        <f>E$2*CleanedAssets!E130</f>
        <v>474239.13120389852</v>
      </c>
      <c r="AM131">
        <f>F$2*CleanedAssets!F130</f>
        <v>12273355.208968259</v>
      </c>
      <c r="AN131">
        <f>G$2*CleanedAssets!G130</f>
        <v>11935045.449317973</v>
      </c>
      <c r="AO131">
        <f>H$2*CleanedAssets!H130</f>
        <v>3284290.8301302958</v>
      </c>
      <c r="AP131">
        <f>I$2*CleanedAssets!I130</f>
        <v>1151473.8546608274</v>
      </c>
      <c r="AQ131">
        <f t="shared" si="7"/>
        <v>44944159.404285982</v>
      </c>
      <c r="AS131" s="12">
        <v>45786</v>
      </c>
      <c r="AT131">
        <f>B$3*CleanedAssets!B130</f>
        <v>196373.38943754317</v>
      </c>
      <c r="AU131">
        <f>C$3*CleanedAssets!C130</f>
        <v>3154919.3715255279</v>
      </c>
      <c r="AV131">
        <f>D$3*CleanedAssets!D130</f>
        <v>10700567.694438042</v>
      </c>
      <c r="AW131">
        <f>E$3*CleanedAssets!E130</f>
        <v>6526277.6319163982</v>
      </c>
      <c r="AX131">
        <f>F$3*CleanedAssets!F130</f>
        <v>9380603.4089433234</v>
      </c>
      <c r="AY131">
        <f>G$3*CleanedAssets!G130</f>
        <v>1349849.3972726192</v>
      </c>
      <c r="AZ131">
        <f>H$3*CleanedAssets!H130</f>
        <v>15255129.094441867</v>
      </c>
      <c r="BA131">
        <f>I$3*CleanedAssets!I130</f>
        <v>4666888.7367522968</v>
      </c>
      <c r="BB131">
        <f t="shared" si="8"/>
        <v>51230608.724727616</v>
      </c>
      <c r="BE131" s="12">
        <v>45786</v>
      </c>
      <c r="BF131">
        <f>B$5*CleanedAssets!B130</f>
        <v>186369.25861618257</v>
      </c>
      <c r="BG131">
        <f>C$5*CleanedAssets!C130</f>
        <v>2314840.502074671</v>
      </c>
      <c r="BH131">
        <f>D$5*CleanedAssets!D130</f>
        <v>2821072.3907829598</v>
      </c>
      <c r="BI131">
        <f>E$5*CleanedAssets!E130</f>
        <v>2857821.3887468074</v>
      </c>
      <c r="BJ131">
        <f>F$5*CleanedAssets!F130</f>
        <v>11894539.70002158</v>
      </c>
      <c r="BK131">
        <f>G$5*CleanedAssets!G130</f>
        <v>517440.55761003599</v>
      </c>
      <c r="BL131">
        <f>H$5*CleanedAssets!H130</f>
        <v>23189959.205738477</v>
      </c>
      <c r="BM131">
        <f>I$5*CleanedAssets!I130</f>
        <v>6413032.3843844794</v>
      </c>
      <c r="BN131">
        <f t="shared" si="9"/>
        <v>50195075.387975186</v>
      </c>
    </row>
    <row r="132" spans="12:66" x14ac:dyDescent="0.35">
      <c r="L132" s="13">
        <v>45787</v>
      </c>
      <c r="M132">
        <f>B$4*CleanedAssets!B131</f>
        <v>2579877.0141186086</v>
      </c>
      <c r="N132">
        <f>C$4*CleanedAssets!C131</f>
        <v>10888526.265728081</v>
      </c>
      <c r="O132">
        <f>D$4*CleanedAssets!D131</f>
        <v>1760700.0526414169</v>
      </c>
      <c r="P132">
        <f>E$4*CleanedAssets!E131</f>
        <v>3315438.4212657386</v>
      </c>
      <c r="Q132">
        <f>F$4*CleanedAssets!F131</f>
        <v>1366942.8856506173</v>
      </c>
      <c r="R132">
        <f>G$4*CleanedAssets!G131</f>
        <v>10912490.474557908</v>
      </c>
      <c r="S132">
        <f>H$4*CleanedAssets!H131</f>
        <v>5640030.9370391564</v>
      </c>
      <c r="T132">
        <f>I$4*CleanedAssets!I131</f>
        <v>2236072.5626327265</v>
      </c>
      <c r="U132">
        <f t="shared" ref="U132:U193" si="10">SUM(M132:T132)</f>
        <v>38700078.613634251</v>
      </c>
      <c r="W132" s="13">
        <v>45787</v>
      </c>
      <c r="X132">
        <f>B$6*CleanedAssets!B131</f>
        <v>930750.15238848166</v>
      </c>
      <c r="Y132">
        <f>C$6*CleanedAssets!C131</f>
        <v>5287226.8516562115</v>
      </c>
      <c r="Z132">
        <f>D$6*CleanedAssets!D131</f>
        <v>15383922.202679979</v>
      </c>
      <c r="AA132">
        <f>E$6*CleanedAssets!E131</f>
        <v>9087619.7791137453</v>
      </c>
      <c r="AB132">
        <f>F$6*CleanedAssets!F131</f>
        <v>14118592.092674198</v>
      </c>
      <c r="AC132">
        <f>G$6*CleanedAssets!G131</f>
        <v>2230027.6483277273</v>
      </c>
      <c r="AD132">
        <f>H$6*CleanedAssets!H131</f>
        <v>3415467.0604872582</v>
      </c>
      <c r="AE132">
        <f>I$6*CleanedAssets!I131</f>
        <v>941998.82352651923</v>
      </c>
      <c r="AF132">
        <f t="shared" ref="AF132:AF193" si="11">SUM(X132:AE132)</f>
        <v>51395604.610854119</v>
      </c>
      <c r="AH132" s="13">
        <v>45787</v>
      </c>
      <c r="AI132">
        <f>B$2*CleanedAssets!B131</f>
        <v>1627104.2734447112</v>
      </c>
      <c r="AJ132">
        <f>C$2*CleanedAssets!C131</f>
        <v>12192966.924249474</v>
      </c>
      <c r="AK132">
        <f>D$2*CleanedAssets!D131</f>
        <v>1992597.8183783283</v>
      </c>
      <c r="AL132">
        <f>E$2*CleanedAssets!E131</f>
        <v>472283.0536029411</v>
      </c>
      <c r="AM132">
        <f>F$2*CleanedAssets!F131</f>
        <v>12224374.076556824</v>
      </c>
      <c r="AN132">
        <f>G$2*CleanedAssets!G131</f>
        <v>11928152.819909429</v>
      </c>
      <c r="AO132">
        <f>H$2*CleanedAssets!H131</f>
        <v>3303471.8066426413</v>
      </c>
      <c r="AP132">
        <f>I$2*CleanedAssets!I131</f>
        <v>1151545.5399358813</v>
      </c>
      <c r="AQ132">
        <f t="shared" ref="AQ132:AQ193" si="12">SUM(AI132:AP132)</f>
        <v>44892496.312720232</v>
      </c>
      <c r="AS132" s="13">
        <v>45787</v>
      </c>
      <c r="AT132">
        <f>B$3*CleanedAssets!B131</f>
        <v>195737.47981727534</v>
      </c>
      <c r="AU132">
        <f>C$3*CleanedAssets!C131</f>
        <v>3153107.4481925382</v>
      </c>
      <c r="AV132">
        <f>D$3*CleanedAssets!D131</f>
        <v>10696310.066574397</v>
      </c>
      <c r="AW132">
        <f>E$3*CleanedAssets!E131</f>
        <v>6499358.9222329231</v>
      </c>
      <c r="AX132">
        <f>F$3*CleanedAssets!F131</f>
        <v>9343166.8180641755</v>
      </c>
      <c r="AY132">
        <f>G$3*CleanedAssets!G131</f>
        <v>1349069.8433369214</v>
      </c>
      <c r="AZ132">
        <f>H$3*CleanedAssets!H131</f>
        <v>15344222.383674622</v>
      </c>
      <c r="BA132">
        <f>I$3*CleanedAssets!I131</f>
        <v>4667179.2750058454</v>
      </c>
      <c r="BB132">
        <f t="shared" ref="BB132:BB193" si="13">SUM(AT132:BA132)</f>
        <v>51248152.236898698</v>
      </c>
      <c r="BE132" s="13">
        <v>45787</v>
      </c>
      <c r="BF132">
        <f>B$5*CleanedAssets!B131</f>
        <v>185765.74505044101</v>
      </c>
      <c r="BG132">
        <f>C$5*CleanedAssets!C131</f>
        <v>2313511.050185753</v>
      </c>
      <c r="BH132">
        <f>D$5*CleanedAssets!D131</f>
        <v>2819949.9198300778</v>
      </c>
      <c r="BI132">
        <f>E$5*CleanedAssets!E131</f>
        <v>2846033.8325578575</v>
      </c>
      <c r="BJ132">
        <f>F$5*CleanedAssets!F131</f>
        <v>11847070.363878347</v>
      </c>
      <c r="BK132">
        <f>G$5*CleanedAssets!G131</f>
        <v>517141.72958967346</v>
      </c>
      <c r="BL132">
        <f>H$5*CleanedAssets!H131</f>
        <v>23325393.637661144</v>
      </c>
      <c r="BM132">
        <f>I$5*CleanedAssets!I131</f>
        <v>6413431.629220603</v>
      </c>
      <c r="BN132">
        <f t="shared" ref="BN132:BN193" si="14">SUM(BF132:BM132)</f>
        <v>50268297.9079739</v>
      </c>
    </row>
    <row r="133" spans="12:66" x14ac:dyDescent="0.35">
      <c r="L133" s="12">
        <v>45788</v>
      </c>
      <c r="M133">
        <f>B$4*CleanedAssets!B132</f>
        <v>2569550.3051723703</v>
      </c>
      <c r="N133">
        <f>C$4*CleanedAssets!C132</f>
        <v>10754503.433996312</v>
      </c>
      <c r="O133">
        <f>D$4*CleanedAssets!D132</f>
        <v>1773545.8594663255</v>
      </c>
      <c r="P133">
        <f>E$4*CleanedAssets!E132</f>
        <v>3324905.1108279456</v>
      </c>
      <c r="Q133">
        <f>F$4*CleanedAssets!F132</f>
        <v>1363826.757177046</v>
      </c>
      <c r="R133">
        <f>G$4*CleanedAssets!G132</f>
        <v>10783056.256705634</v>
      </c>
      <c r="S133">
        <f>H$4*CleanedAssets!H132</f>
        <v>5637404.7858591937</v>
      </c>
      <c r="T133">
        <f>I$4*CleanedAssets!I132</f>
        <v>2236226.2225887631</v>
      </c>
      <c r="U133">
        <f t="shared" si="10"/>
        <v>38443018.731793597</v>
      </c>
      <c r="W133" s="12">
        <v>45788</v>
      </c>
      <c r="X133">
        <f>B$6*CleanedAssets!B132</f>
        <v>927024.55389181583</v>
      </c>
      <c r="Y133">
        <f>C$6*CleanedAssets!C132</f>
        <v>5222148.3371379003</v>
      </c>
      <c r="Z133">
        <f>D$6*CleanedAssets!D132</f>
        <v>15496161.020716349</v>
      </c>
      <c r="AA133">
        <f>E$6*CleanedAssets!E132</f>
        <v>9113567.9839594271</v>
      </c>
      <c r="AB133">
        <f>F$6*CleanedAssets!F132</f>
        <v>14086406.880483873</v>
      </c>
      <c r="AC133">
        <f>G$6*CleanedAssets!G132</f>
        <v>2203577.0516355056</v>
      </c>
      <c r="AD133">
        <f>H$6*CleanedAssets!H132</f>
        <v>3413876.7265066206</v>
      </c>
      <c r="AE133">
        <f>I$6*CleanedAssets!I132</f>
        <v>942063.55644271721</v>
      </c>
      <c r="AF133">
        <f t="shared" si="11"/>
        <v>51404826.110774204</v>
      </c>
      <c r="AH133" s="12">
        <v>45788</v>
      </c>
      <c r="AI133">
        <f>B$2*CleanedAssets!B132</f>
        <v>1620591.3148171913</v>
      </c>
      <c r="AJ133">
        <f>C$2*CleanedAssets!C132</f>
        <v>12042888.216211345</v>
      </c>
      <c r="AK133">
        <f>D$2*CleanedAssets!D132</f>
        <v>2007135.5169580621</v>
      </c>
      <c r="AL133">
        <f>E$2*CleanedAssets!E132</f>
        <v>473631.58024885104</v>
      </c>
      <c r="AM133">
        <f>F$2*CleanedAssets!F132</f>
        <v>12196506.986767324</v>
      </c>
      <c r="AN133">
        <f>G$2*CleanedAssets!G132</f>
        <v>11786671.722238192</v>
      </c>
      <c r="AO133">
        <f>H$2*CleanedAssets!H132</f>
        <v>3301933.6206858912</v>
      </c>
      <c r="AP133">
        <f>I$2*CleanedAssets!I132</f>
        <v>1151624.6726259368</v>
      </c>
      <c r="AQ133">
        <f t="shared" si="12"/>
        <v>44580983.630552791</v>
      </c>
      <c r="AS133" s="12">
        <v>45788</v>
      </c>
      <c r="AT133">
        <f>B$3*CleanedAssets!B132</f>
        <v>194953.98356032924</v>
      </c>
      <c r="AU133">
        <f>C$3*CleanedAssets!C132</f>
        <v>3114297.0179609098</v>
      </c>
      <c r="AV133">
        <f>D$3*CleanedAssets!D132</f>
        <v>10774348.760699729</v>
      </c>
      <c r="AW133">
        <f>E$3*CleanedAssets!E132</f>
        <v>6517916.7735492066</v>
      </c>
      <c r="AX133">
        <f>F$3*CleanedAssets!F132</f>
        <v>9321867.8241846766</v>
      </c>
      <c r="AY133">
        <f>G$3*CleanedAssets!G132</f>
        <v>1333068.3814884538</v>
      </c>
      <c r="AZ133">
        <f>H$3*CleanedAssets!H132</f>
        <v>15337077.698092517</v>
      </c>
      <c r="BA133">
        <f>I$3*CleanedAssets!I132</f>
        <v>4667499.9974073442</v>
      </c>
      <c r="BB133">
        <f t="shared" si="13"/>
        <v>51261030.436943166</v>
      </c>
      <c r="BE133" s="12">
        <v>45788</v>
      </c>
      <c r="BF133">
        <f>B$5*CleanedAssets!B132</f>
        <v>185022.16356542497</v>
      </c>
      <c r="BG133">
        <f>C$5*CleanedAssets!C132</f>
        <v>2285034.9006479993</v>
      </c>
      <c r="BH133">
        <f>D$5*CleanedAssets!D132</f>
        <v>2840523.8568113986</v>
      </c>
      <c r="BI133">
        <f>E$5*CleanedAssets!E132</f>
        <v>2854160.2144576241</v>
      </c>
      <c r="BJ133">
        <f>F$5*CleanedAssets!F132</f>
        <v>11820063.388183301</v>
      </c>
      <c r="BK133">
        <f>G$5*CleanedAssets!G132</f>
        <v>511007.85616781161</v>
      </c>
      <c r="BL133">
        <f>H$5*CleanedAssets!H132</f>
        <v>23314532.702551309</v>
      </c>
      <c r="BM133">
        <f>I$5*CleanedAssets!I132</f>
        <v>6413872.3517797263</v>
      </c>
      <c r="BN133">
        <f t="shared" si="14"/>
        <v>50224217.434164599</v>
      </c>
    </row>
    <row r="134" spans="12:66" x14ac:dyDescent="0.35">
      <c r="L134" s="13">
        <v>45789</v>
      </c>
      <c r="M134">
        <f>B$4*CleanedAssets!B133</f>
        <v>2531543.6616546097</v>
      </c>
      <c r="N134">
        <f>C$4*CleanedAssets!C133</f>
        <v>10686888.610999873</v>
      </c>
      <c r="O134">
        <f>D$4*CleanedAssets!D133</f>
        <v>1751104.0813241631</v>
      </c>
      <c r="P134">
        <f>E$4*CleanedAssets!E133</f>
        <v>3314383.473518787</v>
      </c>
      <c r="Q134">
        <f>F$4*CleanedAssets!F133</f>
        <v>1334224.1963295722</v>
      </c>
      <c r="R134">
        <f>G$4*CleanedAssets!G133</f>
        <v>10690291.723301958</v>
      </c>
      <c r="S134">
        <f>H$4*CleanedAssets!H133</f>
        <v>5713697.6513270847</v>
      </c>
      <c r="T134">
        <f>I$4*CleanedAssets!I133</f>
        <v>2236316.7654016106</v>
      </c>
      <c r="U134">
        <f t="shared" si="10"/>
        <v>38258450.163857661</v>
      </c>
      <c r="W134" s="13">
        <v>45789</v>
      </c>
      <c r="X134">
        <f>B$6*CleanedAssets!B133</f>
        <v>913312.78040325828</v>
      </c>
      <c r="Y134">
        <f>C$6*CleanedAssets!C133</f>
        <v>5189316.0787594644</v>
      </c>
      <c r="Z134">
        <f>D$6*CleanedAssets!D133</f>
        <v>15300078.463377355</v>
      </c>
      <c r="AA134">
        <f>E$6*CleanedAssets!E133</f>
        <v>9084728.1663636398</v>
      </c>
      <c r="AB134">
        <f>F$6*CleanedAssets!F133</f>
        <v>13780654.177944934</v>
      </c>
      <c r="AC134">
        <f>G$6*CleanedAssets!G133</f>
        <v>2184620.1073195655</v>
      </c>
      <c r="AD134">
        <f>H$6*CleanedAssets!H133</f>
        <v>3460077.8505544546</v>
      </c>
      <c r="AE134">
        <f>I$6*CleanedAssets!I133</f>
        <v>942101.69975908648</v>
      </c>
      <c r="AF134">
        <f t="shared" si="11"/>
        <v>50854889.324481755</v>
      </c>
      <c r="AH134" s="13">
        <v>45789</v>
      </c>
      <c r="AI134">
        <f>B$2*CleanedAssets!B133</f>
        <v>1596620.8806652497</v>
      </c>
      <c r="AJ134">
        <f>C$2*CleanedAssets!C133</f>
        <v>11967173.167152826</v>
      </c>
      <c r="AK134">
        <f>D$2*CleanedAssets!D133</f>
        <v>1981737.9836874078</v>
      </c>
      <c r="AL134">
        <f>E$2*CleanedAssets!E133</f>
        <v>472132.7766621522</v>
      </c>
      <c r="AM134">
        <f>F$2*CleanedAssets!F133</f>
        <v>11931775.532935355</v>
      </c>
      <c r="AN134">
        <f>G$2*CleanedAssets!G133</f>
        <v>11685273.280398868</v>
      </c>
      <c r="AO134">
        <f>H$2*CleanedAssets!H133</f>
        <v>3346619.7816191618</v>
      </c>
      <c r="AP134">
        <f>I$2*CleanedAssets!I133</f>
        <v>1151671.3008857036</v>
      </c>
      <c r="AQ134">
        <f t="shared" si="12"/>
        <v>44133004.704006732</v>
      </c>
      <c r="AS134" s="13">
        <v>45789</v>
      </c>
      <c r="AT134">
        <f>B$3*CleanedAssets!B133</f>
        <v>192070.38694786761</v>
      </c>
      <c r="AU134">
        <f>C$3*CleanedAssets!C133</f>
        <v>3094717.0677642208</v>
      </c>
      <c r="AV134">
        <f>D$3*CleanedAssets!D133</f>
        <v>10638014.228822067</v>
      </c>
      <c r="AW134">
        <f>E$3*CleanedAssets!E133</f>
        <v>6497290.8747591237</v>
      </c>
      <c r="AX134">
        <f>F$3*CleanedAssets!F133</f>
        <v>9119531.8911012691</v>
      </c>
      <c r="AY134">
        <f>G$3*CleanedAssets!G133</f>
        <v>1321600.2537647327</v>
      </c>
      <c r="AZ134">
        <f>H$3*CleanedAssets!H133</f>
        <v>15544639.448567886</v>
      </c>
      <c r="BA134">
        <f>I$3*CleanedAssets!I133</f>
        <v>4667688.9803351276</v>
      </c>
      <c r="BB134">
        <f t="shared" si="13"/>
        <v>51075553.132062301</v>
      </c>
      <c r="BE134" s="13">
        <v>45789</v>
      </c>
      <c r="BF134">
        <f>B$5*CleanedAssets!B133</f>
        <v>182285.47014503903</v>
      </c>
      <c r="BG134">
        <f>C$5*CleanedAssets!C133</f>
        <v>2270668.6185322111</v>
      </c>
      <c r="BH134">
        <f>D$5*CleanedAssets!D133</f>
        <v>2804580.9428676553</v>
      </c>
      <c r="BI134">
        <f>E$5*CleanedAssets!E133</f>
        <v>2845128.245845661</v>
      </c>
      <c r="BJ134">
        <f>F$5*CleanedAssets!F133</f>
        <v>11563502.836171582</v>
      </c>
      <c r="BK134">
        <f>G$5*CleanedAssets!G133</f>
        <v>506611.75507972337</v>
      </c>
      <c r="BL134">
        <f>H$5*CleanedAssets!H133</f>
        <v>23630055.992875297</v>
      </c>
      <c r="BM134">
        <f>I$5*CleanedAssets!I133</f>
        <v>6414132.0437724721</v>
      </c>
      <c r="BN134">
        <f t="shared" si="14"/>
        <v>50216965.905289643</v>
      </c>
    </row>
    <row r="135" spans="12:66" x14ac:dyDescent="0.35">
      <c r="L135" s="12">
        <v>45790</v>
      </c>
      <c r="M135">
        <f>B$4*CleanedAssets!B134</f>
        <v>2457734.9589218916</v>
      </c>
      <c r="N135">
        <f>C$4*CleanedAssets!C134</f>
        <v>10873077.477605144</v>
      </c>
      <c r="O135">
        <f>D$4*CleanedAssets!D134</f>
        <v>1763218.2183889407</v>
      </c>
      <c r="P135">
        <f>E$4*CleanedAssets!E134</f>
        <v>3279790.7339392896</v>
      </c>
      <c r="Q135">
        <f>F$4*CleanedAssets!F134</f>
        <v>1318776.4270788489</v>
      </c>
      <c r="R135">
        <f>G$4*CleanedAssets!G134</f>
        <v>10699034.934755009</v>
      </c>
      <c r="S135">
        <f>H$4*CleanedAssets!H134</f>
        <v>5689371.1223820085</v>
      </c>
      <c r="T135">
        <f>I$4*CleanedAssets!I134</f>
        <v>2236299.7772558839</v>
      </c>
      <c r="U135">
        <f t="shared" si="10"/>
        <v>38317303.650327019</v>
      </c>
      <c r="W135" s="12">
        <v>45790</v>
      </c>
      <c r="X135">
        <f>B$6*CleanedAssets!B134</f>
        <v>886684.58807466272</v>
      </c>
      <c r="Y135">
        <f>C$6*CleanedAssets!C134</f>
        <v>5279725.2627914054</v>
      </c>
      <c r="Z135">
        <f>D$6*CleanedAssets!D134</f>
        <v>15405924.397713277</v>
      </c>
      <c r="AA135">
        <f>E$6*CleanedAssets!E134</f>
        <v>8989909.435181668</v>
      </c>
      <c r="AB135">
        <f>F$6*CleanedAssets!F134</f>
        <v>13621100.508891009</v>
      </c>
      <c r="AC135">
        <f>G$6*CleanedAssets!G134</f>
        <v>2186406.8308288269</v>
      </c>
      <c r="AD135">
        <f>H$6*CleanedAssets!H134</f>
        <v>3445346.2898173928</v>
      </c>
      <c r="AE135">
        <f>I$6*CleanedAssets!I134</f>
        <v>942094.54309809266</v>
      </c>
      <c r="AF135">
        <f t="shared" si="11"/>
        <v>50757191.856396332</v>
      </c>
      <c r="AH135" s="12">
        <v>45790</v>
      </c>
      <c r="AI135">
        <f>B$2*CleanedAssets!B134</f>
        <v>1550070.4230362277</v>
      </c>
      <c r="AJ135">
        <f>C$2*CleanedAssets!C134</f>
        <v>12175667.378102846</v>
      </c>
      <c r="AK135">
        <f>D$2*CleanedAssets!D134</f>
        <v>1995447.645961001</v>
      </c>
      <c r="AL135">
        <f>E$2*CleanedAssets!E134</f>
        <v>467205.05290281324</v>
      </c>
      <c r="AM135">
        <f>F$2*CleanedAssets!F134</f>
        <v>11793628.34920771</v>
      </c>
      <c r="AN135">
        <f>G$2*CleanedAssets!G134</f>
        <v>11694830.252072008</v>
      </c>
      <c r="AO135">
        <f>H$2*CleanedAssets!H134</f>
        <v>3332371.2777686273</v>
      </c>
      <c r="AP135">
        <f>I$2*CleanedAssets!I134</f>
        <v>1151662.5522324757</v>
      </c>
      <c r="AQ135">
        <f t="shared" si="12"/>
        <v>44160882.931283705</v>
      </c>
      <c r="AS135" s="12">
        <v>45790</v>
      </c>
      <c r="AT135">
        <f>B$3*CleanedAssets!B134</f>
        <v>186470.45742315715</v>
      </c>
      <c r="AU135">
        <f>C$3*CleanedAssets!C134</f>
        <v>3148633.776760133</v>
      </c>
      <c r="AV135">
        <f>D$3*CleanedAssets!D134</f>
        <v>10711608.005365353</v>
      </c>
      <c r="AW135">
        <f>E$3*CleanedAssets!E134</f>
        <v>6429477.6319649303</v>
      </c>
      <c r="AX135">
        <f>F$3*CleanedAssets!F134</f>
        <v>9013945.1203652173</v>
      </c>
      <c r="AY135">
        <f>G$3*CleanedAssets!G134</f>
        <v>1322681.1438633522</v>
      </c>
      <c r="AZ135">
        <f>H$3*CleanedAssets!H134</f>
        <v>15478456.891393455</v>
      </c>
      <c r="BA135">
        <f>I$3*CleanedAssets!I134</f>
        <v>4667653.5223079678</v>
      </c>
      <c r="BB135">
        <f t="shared" si="13"/>
        <v>50958926.549443565</v>
      </c>
      <c r="BE135" s="12">
        <v>45790</v>
      </c>
      <c r="BF135">
        <f>B$5*CleanedAssets!B134</f>
        <v>176970.82585024726</v>
      </c>
      <c r="BG135">
        <f>C$5*CleanedAssets!C134</f>
        <v>2310228.6094621732</v>
      </c>
      <c r="BH135">
        <f>D$5*CleanedAssets!D134</f>
        <v>2823983.032277138</v>
      </c>
      <c r="BI135">
        <f>E$5*CleanedAssets!E134</f>
        <v>2815433.1965958765</v>
      </c>
      <c r="BJ135">
        <f>F$5*CleanedAssets!F134</f>
        <v>11429619.547265062</v>
      </c>
      <c r="BK135">
        <f>G$5*CleanedAssets!G134</f>
        <v>507026.09491383738</v>
      </c>
      <c r="BL135">
        <f>H$5*CleanedAssets!H134</f>
        <v>23529449.122130055</v>
      </c>
      <c r="BM135">
        <f>I$5*CleanedAssets!I134</f>
        <v>6414083.3189175883</v>
      </c>
      <c r="BN135">
        <f t="shared" si="14"/>
        <v>50006793.747411981</v>
      </c>
    </row>
    <row r="136" spans="12:66" x14ac:dyDescent="0.35">
      <c r="L136" s="13">
        <v>45791</v>
      </c>
      <c r="M136">
        <f>B$4*CleanedAssets!B135</f>
        <v>2480173.7508303379</v>
      </c>
      <c r="N136">
        <f>C$4*CleanedAssets!C135</f>
        <v>10864505.727703201</v>
      </c>
      <c r="O136">
        <f>D$4*CleanedAssets!D135</f>
        <v>1754268.8295061116</v>
      </c>
      <c r="P136">
        <f>E$4*CleanedAssets!E135</f>
        <v>3237791.1158524305</v>
      </c>
      <c r="Q136">
        <f>F$4*CleanedAssets!F135</f>
        <v>1311861.1365859872</v>
      </c>
      <c r="R136">
        <f>G$4*CleanedAssets!G135</f>
        <v>10760842.926714465</v>
      </c>
      <c r="S136">
        <f>H$4*CleanedAssets!H135</f>
        <v>5738423.9720878396</v>
      </c>
      <c r="T136">
        <f>I$4*CleanedAssets!I135</f>
        <v>2235765.5414965977</v>
      </c>
      <c r="U136">
        <f t="shared" si="10"/>
        <v>38383633.000776969</v>
      </c>
      <c r="W136" s="13">
        <v>45791</v>
      </c>
      <c r="X136">
        <f>B$6*CleanedAssets!B135</f>
        <v>894779.89993406727</v>
      </c>
      <c r="Y136">
        <f>C$6*CleanedAssets!C135</f>
        <v>5275563.0111568673</v>
      </c>
      <c r="Z136">
        <f>D$6*CleanedAssets!D135</f>
        <v>15327730.101002473</v>
      </c>
      <c r="AA136">
        <f>E$6*CleanedAssets!E135</f>
        <v>8874788.4431604538</v>
      </c>
      <c r="AB136">
        <f>F$6*CleanedAssets!F135</f>
        <v>13549675.311323524</v>
      </c>
      <c r="AC136">
        <f>G$6*CleanedAssets!G135</f>
        <v>2199037.6350690285</v>
      </c>
      <c r="AD136">
        <f>H$6*CleanedAssets!H135</f>
        <v>3475051.5155978124</v>
      </c>
      <c r="AE136">
        <f>I$6*CleanedAssets!I135</f>
        <v>941869.48356060579</v>
      </c>
      <c r="AF136">
        <f t="shared" si="11"/>
        <v>50538495.400804833</v>
      </c>
      <c r="AH136" s="13">
        <v>45791</v>
      </c>
      <c r="AI136">
        <f>B$2*CleanedAssets!B135</f>
        <v>1564222.3589639342</v>
      </c>
      <c r="AJ136">
        <f>C$2*CleanedAssets!C135</f>
        <v>12166068.736331986</v>
      </c>
      <c r="AK136">
        <f>D$2*CleanedAssets!D135</f>
        <v>1985319.553593995</v>
      </c>
      <c r="AL136">
        <f>E$2*CleanedAssets!E135</f>
        <v>461222.22186816344</v>
      </c>
      <c r="AM136">
        <f>F$2*CleanedAssets!F135</f>
        <v>11731785.898641413</v>
      </c>
      <c r="AN136">
        <f>G$2*CleanedAssets!G135</f>
        <v>11762390.922599329</v>
      </c>
      <c r="AO136">
        <f>H$2*CleanedAssets!H135</f>
        <v>3361102.451027716</v>
      </c>
      <c r="AP136">
        <f>I$2*CleanedAssets!I135</f>
        <v>1151387.4284211285</v>
      </c>
      <c r="AQ136">
        <f t="shared" si="12"/>
        <v>44183499.57144767</v>
      </c>
      <c r="AS136" s="13">
        <v>45791</v>
      </c>
      <c r="AT136">
        <f>B$3*CleanedAssets!B135</f>
        <v>188172.90779356912</v>
      </c>
      <c r="AU136">
        <f>C$3*CleanedAssets!C135</f>
        <v>3146151.5631161314</v>
      </c>
      <c r="AV136">
        <f>D$3*CleanedAssets!D135</f>
        <v>10657240.176924907</v>
      </c>
      <c r="AW136">
        <f>E$3*CleanedAssets!E135</f>
        <v>6347144.4506902229</v>
      </c>
      <c r="AX136">
        <f>F$3*CleanedAssets!F135</f>
        <v>8966678.5422598515</v>
      </c>
      <c r="AY136">
        <f>G$3*CleanedAssets!G135</f>
        <v>1330322.2316814007</v>
      </c>
      <c r="AZ136">
        <f>H$3*CleanedAssets!H135</f>
        <v>15611909.676110692</v>
      </c>
      <c r="BA136">
        <f>I$3*CleanedAssets!I135</f>
        <v>4666538.4538144972</v>
      </c>
      <c r="BB136">
        <f t="shared" si="13"/>
        <v>50914158.002391271</v>
      </c>
      <c r="BE136" s="13">
        <v>45791</v>
      </c>
      <c r="BF136">
        <f>B$5*CleanedAssets!B135</f>
        <v>178586.54585321352</v>
      </c>
      <c r="BG136">
        <f>C$5*CleanedAssets!C135</f>
        <v>2308407.349391378</v>
      </c>
      <c r="BH136">
        <f>D$5*CleanedAssets!D135</f>
        <v>2809649.6264112149</v>
      </c>
      <c r="BI136">
        <f>E$5*CleanedAssets!E135</f>
        <v>2779379.9454593118</v>
      </c>
      <c r="BJ136">
        <f>F$5*CleanedAssets!F135</f>
        <v>11369685.855875609</v>
      </c>
      <c r="BK136">
        <f>G$5*CleanedAssets!G135</f>
        <v>509955.16889002087</v>
      </c>
      <c r="BL136">
        <f>H$5*CleanedAssets!H135</f>
        <v>23732316.276798218</v>
      </c>
      <c r="BM136">
        <f>I$5*CleanedAssets!I135</f>
        <v>6412551.0410419405</v>
      </c>
      <c r="BN136">
        <f t="shared" si="14"/>
        <v>50100531.809720904</v>
      </c>
    </row>
    <row r="137" spans="12:66" x14ac:dyDescent="0.35">
      <c r="L137" s="12">
        <v>45792</v>
      </c>
      <c r="M137">
        <f>B$4*CleanedAssets!B136</f>
        <v>2486045.1288496749</v>
      </c>
      <c r="N137">
        <f>C$4*CleanedAssets!C136</f>
        <v>10801572.952386014</v>
      </c>
      <c r="O137">
        <f>D$4*CleanedAssets!D136</f>
        <v>1732577.8700547558</v>
      </c>
      <c r="P137">
        <f>E$4*CleanedAssets!E136</f>
        <v>3257003.2594698807</v>
      </c>
      <c r="Q137">
        <f>F$4*CleanedAssets!F136</f>
        <v>1324272.6517378793</v>
      </c>
      <c r="R137">
        <f>G$4*CleanedAssets!G136</f>
        <v>10767672.685671836</v>
      </c>
      <c r="S137">
        <f>H$4*CleanedAssets!H136</f>
        <v>5674532.1725597847</v>
      </c>
      <c r="T137">
        <f>I$4*CleanedAssets!I136</f>
        <v>2236211.7495626383</v>
      </c>
      <c r="U137">
        <f t="shared" si="10"/>
        <v>38279888.470292464</v>
      </c>
      <c r="W137" s="12">
        <v>45792</v>
      </c>
      <c r="X137">
        <f>B$6*CleanedAssets!B136</f>
        <v>896898.13501129055</v>
      </c>
      <c r="Y137">
        <f>C$6*CleanedAssets!C136</f>
        <v>5245004.2512856079</v>
      </c>
      <c r="Z137">
        <f>D$6*CleanedAssets!D136</f>
        <v>15138207.739030292</v>
      </c>
      <c r="AA137">
        <f>E$6*CleanedAssets!E136</f>
        <v>8927448.9465850536</v>
      </c>
      <c r="AB137">
        <f>F$6*CleanedAssets!F136</f>
        <v>13677868.757824549</v>
      </c>
      <c r="AC137">
        <f>G$6*CleanedAssets!G136</f>
        <v>2200433.3340015369</v>
      </c>
      <c r="AD137">
        <f>H$6*CleanedAssets!H136</f>
        <v>3436360.1787666203</v>
      </c>
      <c r="AE137">
        <f>I$6*CleanedAssets!I136</f>
        <v>942057.45933575835</v>
      </c>
      <c r="AF137">
        <f t="shared" si="11"/>
        <v>50464278.801840708</v>
      </c>
      <c r="AH137" s="12">
        <v>45792</v>
      </c>
      <c r="AI137">
        <f>B$2*CleanedAssets!B136</f>
        <v>1567925.3820979793</v>
      </c>
      <c r="AJ137">
        <f>C$2*CleanedAssets!C136</f>
        <v>12095596.642205814</v>
      </c>
      <c r="AK137">
        <f>D$2*CleanedAssets!D136</f>
        <v>1960771.7276218976</v>
      </c>
      <c r="AL137">
        <f>E$2*CleanedAssets!E136</f>
        <v>463958.98506536486</v>
      </c>
      <c r="AM137">
        <f>F$2*CleanedAssets!F136</f>
        <v>11842780.297651265</v>
      </c>
      <c r="AN137">
        <f>G$2*CleanedAssets!G136</f>
        <v>11769856.350290341</v>
      </c>
      <c r="AO137">
        <f>H$2*CleanedAssets!H136</f>
        <v>3323679.826795198</v>
      </c>
      <c r="AP137">
        <f>I$2*CleanedAssets!I136</f>
        <v>1151617.2192235019</v>
      </c>
      <c r="AQ137">
        <f t="shared" si="12"/>
        <v>44176186.430951364</v>
      </c>
      <c r="AS137" s="12">
        <v>45792</v>
      </c>
      <c r="AT137">
        <f>B$3*CleanedAssets!B136</f>
        <v>188618.37427521538</v>
      </c>
      <c r="AU137">
        <f>C$3*CleanedAssets!C136</f>
        <v>3127927.4437316167</v>
      </c>
      <c r="AV137">
        <f>D$3*CleanedAssets!D136</f>
        <v>10525466.893005747</v>
      </c>
      <c r="AW137">
        <f>E$3*CleanedAssets!E136</f>
        <v>6384806.6241857046</v>
      </c>
      <c r="AX137">
        <f>F$3*CleanedAssets!F136</f>
        <v>9051512.2670236062</v>
      </c>
      <c r="AY137">
        <f>G$3*CleanedAssets!G136</f>
        <v>1331166.5688992091</v>
      </c>
      <c r="AZ137">
        <f>H$3*CleanedAssets!H136</f>
        <v>15438086.164964085</v>
      </c>
      <c r="BA137">
        <f>I$3*CleanedAssets!I136</f>
        <v>4667469.7889925083</v>
      </c>
      <c r="BB137">
        <f t="shared" si="13"/>
        <v>50715054.125077695</v>
      </c>
      <c r="BE137" s="12">
        <v>45792</v>
      </c>
      <c r="BF137">
        <f>B$5*CleanedAssets!B136</f>
        <v>179009.31829789438</v>
      </c>
      <c r="BG137">
        <f>C$5*CleanedAssets!C136</f>
        <v>2295035.8730719942</v>
      </c>
      <c r="BH137">
        <f>D$5*CleanedAssets!D136</f>
        <v>2774909.2291049701</v>
      </c>
      <c r="BI137">
        <f>E$5*CleanedAssets!E136</f>
        <v>2795872.0058699376</v>
      </c>
      <c r="BJ137">
        <f>F$5*CleanedAssets!F136</f>
        <v>11477254.427225847</v>
      </c>
      <c r="BK137">
        <f>G$5*CleanedAssets!G136</f>
        <v>510278.83041972673</v>
      </c>
      <c r="BL137">
        <f>H$5*CleanedAssets!H136</f>
        <v>23468079.893904764</v>
      </c>
      <c r="BM137">
        <f>I$5*CleanedAssets!I136</f>
        <v>6413830.8407102423</v>
      </c>
      <c r="BN137">
        <f t="shared" si="14"/>
        <v>49914270.41860538</v>
      </c>
    </row>
    <row r="138" spans="12:66" x14ac:dyDescent="0.35">
      <c r="L138" s="13">
        <v>45793</v>
      </c>
      <c r="M138">
        <f>B$4*CleanedAssets!B137</f>
        <v>2462298.2586097396</v>
      </c>
      <c r="N138">
        <f>C$4*CleanedAssets!C137</f>
        <v>10723068.30592256</v>
      </c>
      <c r="O138">
        <f>D$4*CleanedAssets!D137</f>
        <v>1739396.3750458776</v>
      </c>
      <c r="P138">
        <f>E$4*CleanedAssets!E137</f>
        <v>3314343.6373972781</v>
      </c>
      <c r="Q138">
        <f>F$4*CleanedAssets!F137</f>
        <v>1330316.9245981234</v>
      </c>
      <c r="R138">
        <f>G$4*CleanedAssets!G137</f>
        <v>10503672.871637968</v>
      </c>
      <c r="S138">
        <f>H$4*CleanedAssets!H137</f>
        <v>5795808.7125659408</v>
      </c>
      <c r="T138">
        <f>I$4*CleanedAssets!I137</f>
        <v>2236349.1458121743</v>
      </c>
      <c r="U138">
        <f t="shared" si="10"/>
        <v>38105254.231589667</v>
      </c>
      <c r="W138" s="13">
        <v>45793</v>
      </c>
      <c r="X138">
        <f>B$6*CleanedAssets!B137</f>
        <v>888330.90371553041</v>
      </c>
      <c r="Y138">
        <f>C$6*CleanedAssets!C137</f>
        <v>5206884.1361633446</v>
      </c>
      <c r="Z138">
        <f>D$6*CleanedAssets!D137</f>
        <v>15197783.673139365</v>
      </c>
      <c r="AA138">
        <f>E$6*CleanedAssets!E137</f>
        <v>9084618.9755177405</v>
      </c>
      <c r="AB138">
        <f>F$6*CleanedAssets!F137</f>
        <v>13740297.571717523</v>
      </c>
      <c r="AC138">
        <f>G$6*CleanedAssets!G137</f>
        <v>2146483.5151383267</v>
      </c>
      <c r="AD138">
        <f>H$6*CleanedAssets!H137</f>
        <v>3509802.3340003188</v>
      </c>
      <c r="AE138">
        <f>I$6*CleanedAssets!I137</f>
        <v>942115.34077824035</v>
      </c>
      <c r="AF138">
        <f t="shared" si="11"/>
        <v>50716316.45017039</v>
      </c>
      <c r="AH138" s="13">
        <v>45793</v>
      </c>
      <c r="AI138">
        <f>B$2*CleanedAssets!B137</f>
        <v>1552948.4534161538</v>
      </c>
      <c r="AJ138">
        <f>C$2*CleanedAssets!C137</f>
        <v>12007687.173617618</v>
      </c>
      <c r="AK138">
        <f>D$2*CleanedAssets!D137</f>
        <v>1968488.2822670392</v>
      </c>
      <c r="AL138">
        <f>E$2*CleanedAssets!E137</f>
        <v>472127.102020455</v>
      </c>
      <c r="AM138">
        <f>F$2*CleanedAssets!F137</f>
        <v>11896833.362515958</v>
      </c>
      <c r="AN138">
        <f>G$2*CleanedAssets!G137</f>
        <v>11481285.181906231</v>
      </c>
      <c r="AO138">
        <f>H$2*CleanedAssets!H137</f>
        <v>3394713.7688408825</v>
      </c>
      <c r="AP138">
        <f>I$2*CleanedAssets!I137</f>
        <v>1151687.9763362186</v>
      </c>
      <c r="AQ138">
        <f t="shared" si="12"/>
        <v>43925771.300920554</v>
      </c>
      <c r="AS138" s="13">
        <v>45793</v>
      </c>
      <c r="AT138">
        <f>B$3*CleanedAssets!B137</f>
        <v>186816.67888087087</v>
      </c>
      <c r="AU138">
        <f>C$3*CleanedAssets!C137</f>
        <v>3105194.0104422327</v>
      </c>
      <c r="AV138">
        <f>D$3*CleanedAssets!D137</f>
        <v>10566889.532521268</v>
      </c>
      <c r="AW138">
        <f>E$3*CleanedAssets!E137</f>
        <v>6497212.7827486992</v>
      </c>
      <c r="AX138">
        <f>F$3*CleanedAssets!F137</f>
        <v>9092825.3681194726</v>
      </c>
      <c r="AY138">
        <f>G$3*CleanedAssets!G137</f>
        <v>1298529.2723453189</v>
      </c>
      <c r="AZ138">
        <f>H$3*CleanedAssets!H137</f>
        <v>15768030.135227835</v>
      </c>
      <c r="BA138">
        <f>I$3*CleanedAssets!I137</f>
        <v>4667756.5654321518</v>
      </c>
      <c r="BB138">
        <f t="shared" si="13"/>
        <v>51183254.345717855</v>
      </c>
      <c r="BE138" s="13">
        <v>45793</v>
      </c>
      <c r="BF138">
        <f>B$5*CleanedAssets!B137</f>
        <v>177299.40925238712</v>
      </c>
      <c r="BG138">
        <f>C$5*CleanedAssets!C137</f>
        <v>2278355.804286581</v>
      </c>
      <c r="BH138">
        <f>D$5*CleanedAssets!D137</f>
        <v>2785829.7959410022</v>
      </c>
      <c r="BI138">
        <f>E$5*CleanedAssets!E137</f>
        <v>2845094.0497801136</v>
      </c>
      <c r="BJ138">
        <f>F$5*CleanedAssets!F137</f>
        <v>11529639.151288191</v>
      </c>
      <c r="BK138">
        <f>G$5*CleanedAssets!G137</f>
        <v>497767.9081184307</v>
      </c>
      <c r="BL138">
        <f>H$5*CleanedAssets!H137</f>
        <v>23969641.510540538</v>
      </c>
      <c r="BM138">
        <f>I$5*CleanedAssets!I137</f>
        <v>6414224.9162278427</v>
      </c>
      <c r="BN138">
        <f t="shared" si="14"/>
        <v>50497852.545435078</v>
      </c>
    </row>
    <row r="139" spans="12:66" x14ac:dyDescent="0.35">
      <c r="L139" s="12">
        <v>45794</v>
      </c>
      <c r="M139">
        <f>B$4*CleanedAssets!B138</f>
        <v>2476973.9192486368</v>
      </c>
      <c r="N139">
        <f>C$4*CleanedAssets!C138</f>
        <v>10666134.861383472</v>
      </c>
      <c r="O139">
        <f>D$4*CleanedAssets!D138</f>
        <v>1704047.4870597648</v>
      </c>
      <c r="P139">
        <f>E$4*CleanedAssets!E138</f>
        <v>3275370.33543482</v>
      </c>
      <c r="Q139">
        <f>F$4*CleanedAssets!F138</f>
        <v>1335365.9506468533</v>
      </c>
      <c r="R139">
        <f>G$4*CleanedAssets!G138</f>
        <v>10623982.924023073</v>
      </c>
      <c r="S139">
        <f>H$4*CleanedAssets!H138</f>
        <v>5854966.3657039683</v>
      </c>
      <c r="T139">
        <f>I$4*CleanedAssets!I138</f>
        <v>2236684.4024086236</v>
      </c>
      <c r="U139">
        <f t="shared" si="10"/>
        <v>38173526.245909214</v>
      </c>
      <c r="W139" s="12">
        <v>45794</v>
      </c>
      <c r="X139">
        <f>B$6*CleanedAssets!B138</f>
        <v>893625.48686864332</v>
      </c>
      <c r="Y139">
        <f>C$6*CleanedAssets!C138</f>
        <v>5179238.5182552701</v>
      </c>
      <c r="Z139">
        <f>D$6*CleanedAssets!D138</f>
        <v>14888926.66940736</v>
      </c>
      <c r="AA139">
        <f>E$6*CleanedAssets!E138</f>
        <v>8977793.1187925246</v>
      </c>
      <c r="AB139">
        <f>F$6*CleanedAssets!F138</f>
        <v>13792446.889728989</v>
      </c>
      <c r="AC139">
        <f>G$6*CleanedAssets!G138</f>
        <v>2171069.5382662332</v>
      </c>
      <c r="AD139">
        <f>H$6*CleanedAssets!H138</f>
        <v>3545626.7856609924</v>
      </c>
      <c r="AE139">
        <f>I$6*CleanedAssets!I138</f>
        <v>942256.57560429769</v>
      </c>
      <c r="AF139">
        <f t="shared" si="11"/>
        <v>50390983.582584314</v>
      </c>
      <c r="AH139" s="12">
        <v>45794</v>
      </c>
      <c r="AI139">
        <f>B$2*CleanedAssets!B138</f>
        <v>1562204.2551503044</v>
      </c>
      <c r="AJ139">
        <f>C$2*CleanedAssets!C138</f>
        <v>11943933.127458619</v>
      </c>
      <c r="AK139">
        <f>D$2*CleanedAssets!D138</f>
        <v>1928483.6733175707</v>
      </c>
      <c r="AL139">
        <f>E$2*CleanedAssets!E138</f>
        <v>466575.36866846221</v>
      </c>
      <c r="AM139">
        <f>F$2*CleanedAssets!F138</f>
        <v>11941986.077958474</v>
      </c>
      <c r="AN139">
        <f>G$2*CleanedAssets!G138</f>
        <v>11612792.897213444</v>
      </c>
      <c r="AO139">
        <f>H$2*CleanedAssets!H138</f>
        <v>3429363.5148210367</v>
      </c>
      <c r="AP139">
        <f>I$2*CleanedAssets!I138</f>
        <v>1151860.6287111135</v>
      </c>
      <c r="AQ139">
        <f t="shared" si="12"/>
        <v>44037199.543299027</v>
      </c>
      <c r="AS139" s="12">
        <v>45794</v>
      </c>
      <c r="AT139">
        <f>B$3*CleanedAssets!B138</f>
        <v>187930.133829456</v>
      </c>
      <c r="AU139">
        <f>C$3*CleanedAssets!C138</f>
        <v>3088707.1816789596</v>
      </c>
      <c r="AV139">
        <f>D$3*CleanedAssets!D138</f>
        <v>10352143.888684412</v>
      </c>
      <c r="AW139">
        <f>E$3*CleanedAssets!E138</f>
        <v>6420812.1848024763</v>
      </c>
      <c r="AX139">
        <f>F$3*CleanedAssets!F138</f>
        <v>9127335.8755717147</v>
      </c>
      <c r="AY139">
        <f>G$3*CleanedAssets!G138</f>
        <v>1313402.748194067</v>
      </c>
      <c r="AZ139">
        <f>H$3*CleanedAssets!H138</f>
        <v>15928973.96613574</v>
      </c>
      <c r="BA139">
        <f>I$3*CleanedAssets!I138</f>
        <v>4668456.3202902479</v>
      </c>
      <c r="BB139">
        <f t="shared" si="13"/>
        <v>51087762.299187072</v>
      </c>
      <c r="BE139" s="12">
        <v>45794</v>
      </c>
      <c r="BF139">
        <f>B$5*CleanedAssets!B138</f>
        <v>178356.13987085174</v>
      </c>
      <c r="BG139">
        <f>C$5*CleanedAssets!C138</f>
        <v>2266259.0200338857</v>
      </c>
      <c r="BH139">
        <f>D$5*CleanedAssets!D138</f>
        <v>2729214.7616579183</v>
      </c>
      <c r="BI139">
        <f>E$5*CleanedAssets!E138</f>
        <v>2811638.6445340998</v>
      </c>
      <c r="BJ139">
        <f>F$5*CleanedAssets!F138</f>
        <v>11573398.234053297</v>
      </c>
      <c r="BK139">
        <f>G$5*CleanedAssets!G138</f>
        <v>503469.38833713188</v>
      </c>
      <c r="BL139">
        <f>H$5*CleanedAssets!H138</f>
        <v>24214298.953297246</v>
      </c>
      <c r="BM139">
        <f>I$5*CleanedAssets!I138</f>
        <v>6415186.4884484867</v>
      </c>
      <c r="BN139">
        <f t="shared" si="14"/>
        <v>50691821.630232915</v>
      </c>
    </row>
    <row r="140" spans="12:66" x14ac:dyDescent="0.35">
      <c r="L140" s="13">
        <v>45795</v>
      </c>
      <c r="M140">
        <f>B$4*CleanedAssets!B139</f>
        <v>2462755.0163287162</v>
      </c>
      <c r="N140">
        <f>C$4*CleanedAssets!C139</f>
        <v>10757243.317731846</v>
      </c>
      <c r="O140">
        <f>D$4*CleanedAssets!D139</f>
        <v>1691072.2681787477</v>
      </c>
      <c r="P140">
        <f>E$4*CleanedAssets!E139</f>
        <v>3372284.4777462943</v>
      </c>
      <c r="Q140">
        <f>F$4*CleanedAssets!F139</f>
        <v>1311914.2948249087</v>
      </c>
      <c r="R140">
        <f>G$4*CleanedAssets!G139</f>
        <v>10378754.324408635</v>
      </c>
      <c r="S140">
        <f>H$4*CleanedAssets!H139</f>
        <v>5827465.1760511398</v>
      </c>
      <c r="T140">
        <f>I$4*CleanedAssets!I139</f>
        <v>1490953.0255773482</v>
      </c>
      <c r="U140">
        <f t="shared" si="10"/>
        <v>37292441.900847644</v>
      </c>
      <c r="W140" s="13">
        <v>45795</v>
      </c>
      <c r="X140">
        <f>B$6*CleanedAssets!B139</f>
        <v>888495.68960036733</v>
      </c>
      <c r="Y140">
        <f>C$6*CleanedAssets!C139</f>
        <v>5223478.7639103932</v>
      </c>
      <c r="Z140">
        <f>D$6*CleanedAssets!D139</f>
        <v>14775557.127827093</v>
      </c>
      <c r="AA140">
        <f>E$6*CleanedAssets!E139</f>
        <v>9243434.8725034446</v>
      </c>
      <c r="AB140">
        <f>F$6*CleanedAssets!F139</f>
        <v>13550224.360957988</v>
      </c>
      <c r="AC140">
        <f>G$6*CleanedAssets!G139</f>
        <v>2120955.7206573305</v>
      </c>
      <c r="AD140">
        <f>H$6*CleanedAssets!H139</f>
        <v>3528972.7267680531</v>
      </c>
      <c r="AE140">
        <f>I$6*CleanedAssets!I139</f>
        <v>628099.47203750501</v>
      </c>
      <c r="AF140">
        <f t="shared" si="11"/>
        <v>49959218.734262176</v>
      </c>
      <c r="AH140" s="13">
        <v>45795</v>
      </c>
      <c r="AI140">
        <f>B$2*CleanedAssets!B139</f>
        <v>1553236.5262321865</v>
      </c>
      <c r="AJ140">
        <f>C$2*CleanedAssets!C139</f>
        <v>12045956.33681356</v>
      </c>
      <c r="AK140">
        <f>D$2*CleanedAssets!D139</f>
        <v>1913799.5181166274</v>
      </c>
      <c r="AL140">
        <f>E$2*CleanedAssets!E139</f>
        <v>480380.75463931641</v>
      </c>
      <c r="AM140">
        <f>F$2*CleanedAssets!F139</f>
        <v>11732261.285144133</v>
      </c>
      <c r="AN140">
        <f>G$2*CleanedAssets!G139</f>
        <v>11344740.043574469</v>
      </c>
      <c r="AO140">
        <f>H$2*CleanedAssets!H139</f>
        <v>3413255.5527049731</v>
      </c>
      <c r="AP140">
        <f>I$2*CleanedAssets!I139</f>
        <v>767819.58490472438</v>
      </c>
      <c r="AQ140">
        <f t="shared" si="12"/>
        <v>43251449.602129988</v>
      </c>
      <c r="AS140" s="13">
        <v>45795</v>
      </c>
      <c r="AT140">
        <f>B$3*CleanedAssets!B139</f>
        <v>186851.33348041584</v>
      </c>
      <c r="AU140">
        <f>C$3*CleanedAssets!C139</f>
        <v>3115090.4355091485</v>
      </c>
      <c r="AV140">
        <f>D$3*CleanedAssets!D139</f>
        <v>10273319.012110563</v>
      </c>
      <c r="AW140">
        <f>E$3*CleanedAssets!E139</f>
        <v>6610796.0468107359</v>
      </c>
      <c r="AX140">
        <f>F$3*CleanedAssets!F139</f>
        <v>8967041.883185951</v>
      </c>
      <c r="AY140">
        <f>G$3*CleanedAssets!G139</f>
        <v>1283086.065743356</v>
      </c>
      <c r="AZ140">
        <f>H$3*CleanedAssets!H139</f>
        <v>15854154.452810491</v>
      </c>
      <c r="BA140">
        <f>I$3*CleanedAssets!I139</f>
        <v>3111949.5750124264</v>
      </c>
      <c r="BB140">
        <f t="shared" si="13"/>
        <v>49402288.804663084</v>
      </c>
      <c r="BE140" s="13">
        <v>45795</v>
      </c>
      <c r="BF140">
        <f>B$5*CleanedAssets!B139</f>
        <v>177332.29839303563</v>
      </c>
      <c r="BG140">
        <f>C$5*CleanedAssets!C139</f>
        <v>2285617.0502560991</v>
      </c>
      <c r="BH140">
        <f>D$5*CleanedAssets!D139</f>
        <v>2708433.5573929385</v>
      </c>
      <c r="BI140">
        <f>E$5*CleanedAssets!E139</f>
        <v>2894831.5417698394</v>
      </c>
      <c r="BJ140">
        <f>F$5*CleanedAssets!F139</f>
        <v>11370146.569635881</v>
      </c>
      <c r="BK140">
        <f>G$5*CleanedAssets!G139</f>
        <v>491848.03183330403</v>
      </c>
      <c r="BL140">
        <f>H$5*CleanedAssets!H139</f>
        <v>24100562.684592847</v>
      </c>
      <c r="BM140">
        <f>I$5*CleanedAssets!I139</f>
        <v>4276303.6637154482</v>
      </c>
      <c r="BN140">
        <f t="shared" si="14"/>
        <v>48305075.397589386</v>
      </c>
    </row>
    <row r="141" spans="12:66" x14ac:dyDescent="0.35">
      <c r="L141" s="12">
        <v>45796</v>
      </c>
      <c r="M141">
        <f>B$4*CleanedAssets!B140</f>
        <v>2458373.071451724</v>
      </c>
      <c r="N141">
        <f>C$4*CleanedAssets!C140</f>
        <v>10874502.741001545</v>
      </c>
      <c r="O141">
        <f>D$4*CleanedAssets!D140</f>
        <v>1725915.0318336114</v>
      </c>
      <c r="P141">
        <f>E$4*CleanedAssets!E140</f>
        <v>3446290.6764419414</v>
      </c>
      <c r="Q141">
        <f>F$4*CleanedAssets!F140</f>
        <v>1331224.1526995581</v>
      </c>
      <c r="R141">
        <f>G$4*CleanedAssets!G140</f>
        <v>10339665.014415696</v>
      </c>
      <c r="S141">
        <f>H$4*CleanedAssets!H140</f>
        <v>5784550.5457694381</v>
      </c>
      <c r="T141">
        <f>I$4*CleanedAssets!I140</f>
        <v>2236174.6743234205</v>
      </c>
      <c r="U141">
        <f t="shared" si="10"/>
        <v>38196695.907936931</v>
      </c>
      <c r="W141" s="12">
        <v>45796</v>
      </c>
      <c r="X141">
        <f>B$6*CleanedAssets!B140</f>
        <v>886914.80189149675</v>
      </c>
      <c r="Y141">
        <f>C$6*CleanedAssets!C140</f>
        <v>5280417.3390849484</v>
      </c>
      <c r="Z141">
        <f>D$6*CleanedAssets!D140</f>
        <v>15079991.926127151</v>
      </c>
      <c r="AA141">
        <f>E$6*CleanedAssets!E140</f>
        <v>9446285.9315759968</v>
      </c>
      <c r="AB141">
        <f>F$6*CleanedAssets!F140</f>
        <v>13749667.958464202</v>
      </c>
      <c r="AC141">
        <f>G$6*CleanedAssets!G140</f>
        <v>2112967.6044485196</v>
      </c>
      <c r="AD141">
        <f>H$6*CleanedAssets!H140</f>
        <v>3502984.6590116215</v>
      </c>
      <c r="AE141">
        <f>I$6*CleanedAssets!I140</f>
        <v>942041.84050821722</v>
      </c>
      <c r="AF141">
        <f t="shared" si="11"/>
        <v>51001272.061112158</v>
      </c>
      <c r="AH141" s="12">
        <v>45796</v>
      </c>
      <c r="AI141">
        <f>B$2*CleanedAssets!B140</f>
        <v>1550472.8746331632</v>
      </c>
      <c r="AJ141">
        <f>C$2*CleanedAssets!C140</f>
        <v>12177263.387427391</v>
      </c>
      <c r="AK141">
        <f>D$2*CleanedAssets!D140</f>
        <v>1953231.3422599828</v>
      </c>
      <c r="AL141">
        <f>E$2*CleanedAssets!E140</f>
        <v>490922.91198458319</v>
      </c>
      <c r="AM141">
        <f>F$2*CleanedAssets!F140</f>
        <v>11904946.57324416</v>
      </c>
      <c r="AN141">
        <f>G$2*CleanedAssets!G140</f>
        <v>11302012.559476526</v>
      </c>
      <c r="AO141">
        <f>H$2*CleanedAssets!H140</f>
        <v>3388119.6495848177</v>
      </c>
      <c r="AP141">
        <f>I$2*CleanedAssets!I140</f>
        <v>1151598.1260030596</v>
      </c>
      <c r="AQ141">
        <f t="shared" si="12"/>
        <v>43918567.424613677</v>
      </c>
      <c r="AS141" s="12">
        <v>45796</v>
      </c>
      <c r="AT141">
        <f>B$3*CleanedAssets!B140</f>
        <v>186518.87156760888</v>
      </c>
      <c r="AU141">
        <f>C$3*CleanedAssets!C140</f>
        <v>3149046.5055832216</v>
      </c>
      <c r="AV141">
        <f>D$3*CleanedAssets!D140</f>
        <v>10484989.934179135</v>
      </c>
      <c r="AW141">
        <f>E$3*CleanedAssets!E140</f>
        <v>6755872.7415573299</v>
      </c>
      <c r="AX141">
        <f>F$3*CleanedAssets!F140</f>
        <v>9099026.3466553856</v>
      </c>
      <c r="AY141">
        <f>G$3*CleanedAssets!G140</f>
        <v>1278253.6024819885</v>
      </c>
      <c r="AZ141">
        <f>H$3*CleanedAssets!H140</f>
        <v>15737401.2580308</v>
      </c>
      <c r="BA141">
        <f>I$3*CleanedAssets!I140</f>
        <v>4667392.4047470298</v>
      </c>
      <c r="BB141">
        <f t="shared" si="13"/>
        <v>51358501.664802499</v>
      </c>
      <c r="BE141" s="12">
        <v>45796</v>
      </c>
      <c r="BF141">
        <f>B$5*CleanedAssets!B140</f>
        <v>177016.77356360012</v>
      </c>
      <c r="BG141">
        <f>C$5*CleanedAssets!C140</f>
        <v>2310531.4385628728</v>
      </c>
      <c r="BH141">
        <f>D$5*CleanedAssets!D140</f>
        <v>2764237.9792919373</v>
      </c>
      <c r="BI141">
        <f>E$5*CleanedAssets!E140</f>
        <v>2958359.8353300015</v>
      </c>
      <c r="BJ141">
        <f>F$5*CleanedAssets!F140</f>
        <v>11537501.948824657</v>
      </c>
      <c r="BK141">
        <f>G$5*CleanedAssets!G140</f>
        <v>489995.59370972938</v>
      </c>
      <c r="BL141">
        <f>H$5*CleanedAssets!H140</f>
        <v>23923081.274418015</v>
      </c>
      <c r="BM141">
        <f>I$5*CleanedAssets!I140</f>
        <v>6413724.5026978562</v>
      </c>
      <c r="BN141">
        <f t="shared" si="14"/>
        <v>50574449.346398667</v>
      </c>
    </row>
    <row r="142" spans="12:66" x14ac:dyDescent="0.35">
      <c r="L142" s="13">
        <v>45797</v>
      </c>
      <c r="M142">
        <f>B$4*CleanedAssets!B141</f>
        <v>2418415.818596188</v>
      </c>
      <c r="N142">
        <f>C$4*CleanedAssets!C141</f>
        <v>10917406.239367839</v>
      </c>
      <c r="O142">
        <f>D$4*CleanedAssets!D141</f>
        <v>1734879.7345878123</v>
      </c>
      <c r="P142">
        <f>E$4*CleanedAssets!E141</f>
        <v>3416267.3192296699</v>
      </c>
      <c r="Q142">
        <f>F$4*CleanedAssets!F141</f>
        <v>1358313.0793660842</v>
      </c>
      <c r="R142">
        <f>G$4*CleanedAssets!G141</f>
        <v>10427588.829363432</v>
      </c>
      <c r="S142">
        <f>H$4*CleanedAssets!H141</f>
        <v>5784427.1631582556</v>
      </c>
      <c r="T142">
        <f>I$4*CleanedAssets!I141</f>
        <v>2235814.6161740199</v>
      </c>
      <c r="U142">
        <f t="shared" si="10"/>
        <v>38293112.799843296</v>
      </c>
      <c r="W142" s="13">
        <v>45797</v>
      </c>
      <c r="X142">
        <f>B$6*CleanedAssets!B141</f>
        <v>872499.30108243157</v>
      </c>
      <c r="Y142">
        <f>C$6*CleanedAssets!C141</f>
        <v>5301250.3263098812</v>
      </c>
      <c r="Z142">
        <f>D$6*CleanedAssets!D141</f>
        <v>15158320.026097318</v>
      </c>
      <c r="AA142">
        <f>E$6*CleanedAssets!E141</f>
        <v>9363991.8816887811</v>
      </c>
      <c r="AB142">
        <f>F$6*CleanedAssets!F141</f>
        <v>14029458.365106549</v>
      </c>
      <c r="AC142">
        <f>G$6*CleanedAssets!G141</f>
        <v>2130935.321234806</v>
      </c>
      <c r="AD142">
        <f>H$6*CleanedAssets!H141</f>
        <v>3502909.9414703469</v>
      </c>
      <c r="AE142">
        <f>I$6*CleanedAssets!I141</f>
        <v>941890.15743728087</v>
      </c>
      <c r="AF142">
        <f t="shared" si="11"/>
        <v>51301255.320427395</v>
      </c>
      <c r="AH142" s="13">
        <v>45797</v>
      </c>
      <c r="AI142">
        <f>B$2*CleanedAssets!B141</f>
        <v>1525272.2094384443</v>
      </c>
      <c r="AJ142">
        <f>C$2*CleanedAssets!C141</f>
        <v>12225306.706031615</v>
      </c>
      <c r="AK142">
        <f>D$2*CleanedAssets!D141</f>
        <v>1963376.7654532362</v>
      </c>
      <c r="AL142">
        <f>E$2*CleanedAssets!E141</f>
        <v>486646.0951591903</v>
      </c>
      <c r="AM142">
        <f>F$2*CleanedAssets!F141</f>
        <v>12147198.957290491</v>
      </c>
      <c r="AN142">
        <f>G$2*CleanedAssets!G141</f>
        <v>11398119.740843715</v>
      </c>
      <c r="AO142">
        <f>H$2*CleanedAssets!H141</f>
        <v>3388047.3820774197</v>
      </c>
      <c r="AP142">
        <f>I$2*CleanedAssets!I141</f>
        <v>1151412.7011814376</v>
      </c>
      <c r="AQ142">
        <f t="shared" si="12"/>
        <v>44285380.557475545</v>
      </c>
      <c r="AS142" s="13">
        <v>45797</v>
      </c>
      <c r="AT142">
        <f>B$3*CleanedAssets!B141</f>
        <v>183487.28055316809</v>
      </c>
      <c r="AU142">
        <f>C$3*CleanedAssets!C141</f>
        <v>3161470.532210046</v>
      </c>
      <c r="AV142">
        <f>D$3*CleanedAssets!D141</f>
        <v>10539450.794886075</v>
      </c>
      <c r="AW142">
        <f>E$3*CleanedAssets!E141</f>
        <v>6697017.0037094019</v>
      </c>
      <c r="AX142">
        <f>F$3*CleanedAssets!F141</f>
        <v>9284181.3838003334</v>
      </c>
      <c r="AY142">
        <f>G$3*CleanedAssets!G141</f>
        <v>1289123.2905274145</v>
      </c>
      <c r="AZ142">
        <f>H$3*CleanedAssets!H141</f>
        <v>15737065.584300391</v>
      </c>
      <c r="BA142">
        <f>I$3*CleanedAssets!I141</f>
        <v>4666640.8835483165</v>
      </c>
      <c r="BB142">
        <f t="shared" si="13"/>
        <v>51558436.753535151</v>
      </c>
      <c r="BE142" s="13">
        <v>45797</v>
      </c>
      <c r="BF142">
        <f>B$5*CleanedAssets!B141</f>
        <v>174139.62523201059</v>
      </c>
      <c r="BG142">
        <f>C$5*CleanedAssets!C141</f>
        <v>2319647.2468127427</v>
      </c>
      <c r="BH142">
        <f>D$5*CleanedAssets!D141</f>
        <v>2778595.9119648444</v>
      </c>
      <c r="BI142">
        <f>E$5*CleanedAssets!E141</f>
        <v>2932587.2286530021</v>
      </c>
      <c r="BJ142">
        <f>F$5*CleanedAssets!F141</f>
        <v>11772277.244609987</v>
      </c>
      <c r="BK142">
        <f>G$5*CleanedAssets!G141</f>
        <v>494162.29367984203</v>
      </c>
      <c r="BL142">
        <f>H$5*CleanedAssets!H141</f>
        <v>23922571.002753552</v>
      </c>
      <c r="BM142">
        <f>I$5*CleanedAssets!I141</f>
        <v>6412691.795458246</v>
      </c>
      <c r="BN142">
        <f t="shared" si="14"/>
        <v>50806672.349164218</v>
      </c>
    </row>
    <row r="143" spans="12:66" x14ac:dyDescent="0.35">
      <c r="L143" s="12">
        <v>45798</v>
      </c>
      <c r="M143">
        <f>B$4*CleanedAssets!B142</f>
        <v>2357847.1106120674</v>
      </c>
      <c r="N143">
        <f>C$4*CleanedAssets!C142</f>
        <v>10791879.603017224</v>
      </c>
      <c r="O143">
        <f>D$4*CleanedAssets!D142</f>
        <v>1715910.7720231239</v>
      </c>
      <c r="P143">
        <f>E$4*CleanedAssets!E142</f>
        <v>3418130.7142063025</v>
      </c>
      <c r="Q143">
        <f>F$4*CleanedAssets!F142</f>
        <v>1343880.3306100052</v>
      </c>
      <c r="R143">
        <f>G$4*CleanedAssets!G142</f>
        <v>10532601.98824151</v>
      </c>
      <c r="S143">
        <f>H$4*CleanedAssets!H142</f>
        <v>5845252.6831989642</v>
      </c>
      <c r="T143">
        <f>I$4*CleanedAssets!I142</f>
        <v>1490426.5078159403</v>
      </c>
      <c r="U143">
        <f t="shared" si="10"/>
        <v>37495929.709725142</v>
      </c>
      <c r="W143" s="12">
        <v>45798</v>
      </c>
      <c r="X143">
        <f>B$6*CleanedAssets!B142</f>
        <v>850647.74231521902</v>
      </c>
      <c r="Y143">
        <f>C$6*CleanedAssets!C142</f>
        <v>5240297.3758265795</v>
      </c>
      <c r="Z143">
        <f>D$6*CleanedAssets!D142</f>
        <v>14992580.811219161</v>
      </c>
      <c r="AA143">
        <f>E$6*CleanedAssets!E142</f>
        <v>9369099.4490431715</v>
      </c>
      <c r="AB143">
        <f>F$6*CleanedAssets!F142</f>
        <v>13880388.426192353</v>
      </c>
      <c r="AC143">
        <f>G$6*CleanedAssets!G142</f>
        <v>2152395.3397596637</v>
      </c>
      <c r="AD143">
        <f>H$6*CleanedAssets!H142</f>
        <v>3539744.4132055514</v>
      </c>
      <c r="AE143">
        <f>I$6*CleanedAssets!I142</f>
        <v>627877.66389044374</v>
      </c>
      <c r="AF143">
        <f t="shared" si="11"/>
        <v>50653031.221452139</v>
      </c>
      <c r="AH143" s="12">
        <v>45798</v>
      </c>
      <c r="AI143">
        <f>B$2*CleanedAssets!B142</f>
        <v>1487072.0925109107</v>
      </c>
      <c r="AJ143">
        <f>C$2*CleanedAssets!C142</f>
        <v>12084742.03384519</v>
      </c>
      <c r="AK143">
        <f>D$2*CleanedAssets!D142</f>
        <v>1941909.4443348015</v>
      </c>
      <c r="AL143">
        <f>E$2*CleanedAssets!E142</f>
        <v>486911.53512754792</v>
      </c>
      <c r="AM143">
        <f>F$2*CleanedAssets!F142</f>
        <v>12018128.956195826</v>
      </c>
      <c r="AN143">
        <f>G$2*CleanedAssets!G142</f>
        <v>11512906.829100018</v>
      </c>
      <c r="AO143">
        <f>H$2*CleanedAssets!H142</f>
        <v>3423674.0289561232</v>
      </c>
      <c r="AP143">
        <f>I$2*CleanedAssets!I142</f>
        <v>767548.43575242115</v>
      </c>
      <c r="AQ143">
        <f t="shared" si="12"/>
        <v>43722893.355822839</v>
      </c>
      <c r="AS143" s="12">
        <v>45798</v>
      </c>
      <c r="AT143">
        <f>B$3*CleanedAssets!B142</f>
        <v>178891.88077569049</v>
      </c>
      <c r="AU143">
        <f>C$3*CleanedAssets!C142</f>
        <v>3125120.4364886931</v>
      </c>
      <c r="AV143">
        <f>D$3*CleanedAssets!D142</f>
        <v>10424213.730555462</v>
      </c>
      <c r="AW143">
        <f>E$3*CleanedAssets!E142</f>
        <v>6700669.8758874349</v>
      </c>
      <c r="AX143">
        <f>F$3*CleanedAssets!F142</f>
        <v>9185532.3614550643</v>
      </c>
      <c r="AY143">
        <f>G$3*CleanedAssets!G142</f>
        <v>1302105.669401079</v>
      </c>
      <c r="AZ143">
        <f>H$3*CleanedAssets!H142</f>
        <v>15902547.00036462</v>
      </c>
      <c r="BA143">
        <f>I$3*CleanedAssets!I142</f>
        <v>3110850.6156919505</v>
      </c>
      <c r="BB143">
        <f t="shared" si="13"/>
        <v>49929931.570619993</v>
      </c>
      <c r="BE143" s="12">
        <v>45798</v>
      </c>
      <c r="BF143">
        <f>B$5*CleanedAssets!B142</f>
        <v>169778.33548686485</v>
      </c>
      <c r="BG143">
        <f>C$5*CleanedAssets!C142</f>
        <v>2292976.304097211</v>
      </c>
      <c r="BH143">
        <f>D$5*CleanedAssets!D142</f>
        <v>2748215.0845301519</v>
      </c>
      <c r="BI143">
        <f>E$5*CleanedAssets!E142</f>
        <v>2934186.8014615024</v>
      </c>
      <c r="BJ143">
        <f>F$5*CleanedAssets!F142</f>
        <v>11647190.972277502</v>
      </c>
      <c r="BK143">
        <f>G$5*CleanedAssets!G142</f>
        <v>499138.85578896815</v>
      </c>
      <c r="BL143">
        <f>H$5*CleanedAssets!H142</f>
        <v>24174126.218319409</v>
      </c>
      <c r="BM143">
        <f>I$5*CleanedAssets!I142</f>
        <v>4274793.5223538531</v>
      </c>
      <c r="BN143">
        <f t="shared" si="14"/>
        <v>48740406.094315462</v>
      </c>
    </row>
    <row r="144" spans="12:66" x14ac:dyDescent="0.35">
      <c r="L144" s="13">
        <v>45799</v>
      </c>
      <c r="M144">
        <f>B$4*CleanedAssets!B143</f>
        <v>2355223.8148250235</v>
      </c>
      <c r="N144">
        <f>C$4*CleanedAssets!C143</f>
        <v>10693953.120612551</v>
      </c>
      <c r="O144">
        <f>D$4*CleanedAssets!D143</f>
        <v>1724942.5092382834</v>
      </c>
      <c r="P144">
        <f>E$4*CleanedAssets!E143</f>
        <v>3384962.8478495157</v>
      </c>
      <c r="Q144">
        <f>F$4*CleanedAssets!F143</f>
        <v>1355601.8081530575</v>
      </c>
      <c r="R144">
        <f>G$4*CleanedAssets!G143</f>
        <v>10564430.166965039</v>
      </c>
      <c r="S144">
        <f>H$4*CleanedAssets!H143</f>
        <v>5810645.7902752981</v>
      </c>
      <c r="T144">
        <f>I$4*CleanedAssets!I143</f>
        <v>2235464.907273801</v>
      </c>
      <c r="U144">
        <f t="shared" si="10"/>
        <v>38125224.965192564</v>
      </c>
      <c r="W144" s="13">
        <v>45799</v>
      </c>
      <c r="X144">
        <f>B$6*CleanedAssets!B143</f>
        <v>849701.32783879666</v>
      </c>
      <c r="Y144">
        <f>C$6*CleanedAssets!C143</f>
        <v>5192746.4479394974</v>
      </c>
      <c r="Z144">
        <f>D$6*CleanedAssets!D143</f>
        <v>15071494.617386555</v>
      </c>
      <c r="AA144">
        <f>E$6*CleanedAssets!E143</f>
        <v>9278186.2966825049</v>
      </c>
      <c r="AB144">
        <f>F$6*CleanedAssets!F143</f>
        <v>14001454.757412935</v>
      </c>
      <c r="AC144">
        <f>G$6*CleanedAssets!G143</f>
        <v>2158899.6037235009</v>
      </c>
      <c r="AD144">
        <f>H$6*CleanedAssets!H143</f>
        <v>3518787.3113445747</v>
      </c>
      <c r="AE144">
        <f>I$6*CleanedAssets!I143</f>
        <v>941742.83423405036</v>
      </c>
      <c r="AF144">
        <f t="shared" si="11"/>
        <v>51013013.196562417</v>
      </c>
      <c r="AH144" s="13">
        <v>45799</v>
      </c>
      <c r="AI144">
        <f>B$2*CleanedAssets!B143</f>
        <v>1485417.6044239788</v>
      </c>
      <c r="AJ144">
        <f>C$2*CleanedAssets!C143</f>
        <v>11975084.001910558</v>
      </c>
      <c r="AK144">
        <f>D$2*CleanedAssets!D143</f>
        <v>1952130.7309441217</v>
      </c>
      <c r="AL144">
        <f>E$2*CleanedAssets!E143</f>
        <v>482186.78406476165</v>
      </c>
      <c r="AM144">
        <f>F$2*CleanedAssets!F143</f>
        <v>12122952.447886944</v>
      </c>
      <c r="AN144">
        <f>G$2*CleanedAssets!G143</f>
        <v>11547697.363916866</v>
      </c>
      <c r="AO144">
        <f>H$2*CleanedAssets!H143</f>
        <v>3403404.123282725</v>
      </c>
      <c r="AP144">
        <f>I$2*CleanedAssets!I143</f>
        <v>1151232.6060758259</v>
      </c>
      <c r="AQ144">
        <f t="shared" si="12"/>
        <v>44120105.662505776</v>
      </c>
      <c r="AS144" s="13">
        <v>45799</v>
      </c>
      <c r="AT144">
        <f>B$3*CleanedAssets!B143</f>
        <v>178692.84907636483</v>
      </c>
      <c r="AU144">
        <f>C$3*CleanedAssets!C143</f>
        <v>3096762.813656176</v>
      </c>
      <c r="AV144">
        <f>D$3*CleanedAssets!D143</f>
        <v>10479081.827792261</v>
      </c>
      <c r="AW144">
        <f>E$3*CleanedAssets!E143</f>
        <v>6635649.8571910495</v>
      </c>
      <c r="AX144">
        <f>F$3*CleanedAssets!F143</f>
        <v>9265649.6225261465</v>
      </c>
      <c r="AY144">
        <f>G$3*CleanedAssets!G143</f>
        <v>1306040.4665204312</v>
      </c>
      <c r="AZ144">
        <f>H$3*CleanedAssets!H143</f>
        <v>15808395.768402137</v>
      </c>
      <c r="BA144">
        <f>I$3*CleanedAssets!I143</f>
        <v>4665910.9635275351</v>
      </c>
      <c r="BB144">
        <f t="shared" si="13"/>
        <v>51436184.168692105</v>
      </c>
      <c r="BE144" s="13">
        <v>45799</v>
      </c>
      <c r="BF144">
        <f>B$5*CleanedAssets!B143</f>
        <v>169589.44334444834</v>
      </c>
      <c r="BG144">
        <f>C$5*CleanedAssets!C143</f>
        <v>2272169.6316770767</v>
      </c>
      <c r="BH144">
        <f>D$5*CleanedAssets!D143</f>
        <v>2762680.3800798436</v>
      </c>
      <c r="BI144">
        <f>E$5*CleanedAssets!E143</f>
        <v>2905714.8898133487</v>
      </c>
      <c r="BJ144">
        <f>F$5*CleanedAssets!F143</f>
        <v>11748779.100559149</v>
      </c>
      <c r="BK144">
        <f>G$5*CleanedAssets!G143</f>
        <v>500647.18969616835</v>
      </c>
      <c r="BL144">
        <f>H$5*CleanedAssets!H143</f>
        <v>24031002.99629597</v>
      </c>
      <c r="BM144">
        <f>I$5*CleanedAssets!I143</f>
        <v>6411688.7716033123</v>
      </c>
      <c r="BN144">
        <f t="shared" si="14"/>
        <v>50802272.403069317</v>
      </c>
    </row>
    <row r="145" spans="12:66" x14ac:dyDescent="0.35">
      <c r="L145" s="12">
        <v>45800</v>
      </c>
      <c r="M145">
        <f>B$4*CleanedAssets!B144</f>
        <v>2368335.1621063161</v>
      </c>
      <c r="N145">
        <f>C$4*CleanedAssets!C144</f>
        <v>10810656.640112784</v>
      </c>
      <c r="O145">
        <f>D$4*CleanedAssets!D144</f>
        <v>1715523.8397370894</v>
      </c>
      <c r="P145">
        <f>E$4*CleanedAssets!E144</f>
        <v>3387719.2795138652</v>
      </c>
      <c r="Q145">
        <f>F$4*CleanedAssets!F144</f>
        <v>1359875.137976665</v>
      </c>
      <c r="R145">
        <f>G$4*CleanedAssets!G144</f>
        <v>10653603.635666572</v>
      </c>
      <c r="S145">
        <f>H$4*CleanedAssets!H144</f>
        <v>5838546.4966968782</v>
      </c>
      <c r="T145">
        <f>I$4*CleanedAssets!I144</f>
        <v>2235375.8630483393</v>
      </c>
      <c r="U145">
        <f t="shared" si="10"/>
        <v>38369636.054858506</v>
      </c>
      <c r="W145" s="12">
        <v>45800</v>
      </c>
      <c r="X145">
        <f>B$6*CleanedAssets!B144</f>
        <v>854431.54885836353</v>
      </c>
      <c r="Y145">
        <f>C$6*CleanedAssets!C144</f>
        <v>5249415.0885733142</v>
      </c>
      <c r="Z145">
        <f>D$6*CleanedAssets!D144</f>
        <v>14989200.033114947</v>
      </c>
      <c r="AA145">
        <f>E$6*CleanedAssets!E144</f>
        <v>9285741.6784238908</v>
      </c>
      <c r="AB145">
        <f>F$6*CleanedAssets!F144</f>
        <v>14045592.22744941</v>
      </c>
      <c r="AC145">
        <f>G$6*CleanedAssets!G144</f>
        <v>2177122.6941505065</v>
      </c>
      <c r="AD145">
        <f>H$6*CleanedAssets!H144</f>
        <v>3535683.3079820075</v>
      </c>
      <c r="AE145">
        <f>I$6*CleanedAssets!I144</f>
        <v>941705.32223330915</v>
      </c>
      <c r="AF145">
        <f t="shared" si="11"/>
        <v>51078891.900785752</v>
      </c>
      <c r="AH145" s="12">
        <v>45800</v>
      </c>
      <c r="AI145">
        <f>B$2*CleanedAssets!B144</f>
        <v>1493686.8083725621</v>
      </c>
      <c r="AJ145">
        <f>C$2*CleanedAssets!C144</f>
        <v>12105768.551727798</v>
      </c>
      <c r="AK145">
        <f>D$2*CleanedAssets!D144</f>
        <v>1941471.5500848093</v>
      </c>
      <c r="AL145">
        <f>E$2*CleanedAssets!E144</f>
        <v>482579.43679965695</v>
      </c>
      <c r="AM145">
        <f>F$2*CleanedAssets!F144</f>
        <v>12161168.223296918</v>
      </c>
      <c r="AN145">
        <f>G$2*CleanedAssets!G144</f>
        <v>11645170.508533414</v>
      </c>
      <c r="AO145">
        <f>H$2*CleanedAssets!H144</f>
        <v>3419746.0898566688</v>
      </c>
      <c r="AP145">
        <f>I$2*CleanedAssets!I144</f>
        <v>1151186.7495672307</v>
      </c>
      <c r="AQ145">
        <f t="shared" si="12"/>
        <v>44400777.918239065</v>
      </c>
      <c r="AS145" s="12">
        <v>45800</v>
      </c>
      <c r="AT145">
        <f>B$3*CleanedAssets!B144</f>
        <v>179687.61823001227</v>
      </c>
      <c r="AU145">
        <f>C$3*CleanedAssets!C144</f>
        <v>3130557.9047076339</v>
      </c>
      <c r="AV145">
        <f>D$3*CleanedAssets!D144</f>
        <v>10421863.104337223</v>
      </c>
      <c r="AW145">
        <f>E$3*CleanedAssets!E144</f>
        <v>6641053.3774664691</v>
      </c>
      <c r="AX145">
        <f>F$3*CleanedAssets!F144</f>
        <v>9294858.1826128196</v>
      </c>
      <c r="AY145">
        <f>G$3*CleanedAssets!G144</f>
        <v>1317064.6445237442</v>
      </c>
      <c r="AZ145">
        <f>H$3*CleanedAssets!H144</f>
        <v>15884302.203805326</v>
      </c>
      <c r="BA145">
        <f>I$3*CleanedAssets!I144</f>
        <v>4665725.1084839292</v>
      </c>
      <c r="BB145">
        <f t="shared" si="13"/>
        <v>51535112.144167155</v>
      </c>
      <c r="BE145" s="12">
        <v>45800</v>
      </c>
      <c r="BF145">
        <f>B$5*CleanedAssets!B144</f>
        <v>170533.53454840695</v>
      </c>
      <c r="BG145">
        <f>C$5*CleanedAssets!C144</f>
        <v>2296965.905788953</v>
      </c>
      <c r="BH145">
        <f>D$5*CleanedAssets!D144</f>
        <v>2747595.37098647</v>
      </c>
      <c r="BI145">
        <f>E$5*CleanedAssets!E144</f>
        <v>2908081.0618778192</v>
      </c>
      <c r="BJ145">
        <f>F$5*CleanedAssets!F144</f>
        <v>11785815.351041732</v>
      </c>
      <c r="BK145">
        <f>G$5*CleanedAssets!G144</f>
        <v>504873.11062094138</v>
      </c>
      <c r="BL145">
        <f>H$5*CleanedAssets!H144</f>
        <v>24146391.540670484</v>
      </c>
      <c r="BM145">
        <f>I$5*CleanedAssets!I144</f>
        <v>6411433.3778108573</v>
      </c>
      <c r="BN145">
        <f t="shared" si="14"/>
        <v>50971689.253345661</v>
      </c>
    </row>
    <row r="146" spans="12:66" x14ac:dyDescent="0.35">
      <c r="L146" s="13">
        <v>45801</v>
      </c>
      <c r="M146">
        <f>B$4*CleanedAssets!B145</f>
        <v>2374908.5817316221</v>
      </c>
      <c r="N146">
        <f>C$4*CleanedAssets!C145</f>
        <v>10630449.27879809</v>
      </c>
      <c r="O146">
        <f>D$4*CleanedAssets!D145</f>
        <v>1702122.7978919505</v>
      </c>
      <c r="P146">
        <f>E$4*CleanedAssets!E145</f>
        <v>3397593.1507814</v>
      </c>
      <c r="Q146">
        <f>F$4*CleanedAssets!F145</f>
        <v>1375104.6274237901</v>
      </c>
      <c r="R146">
        <f>G$4*CleanedAssets!G145</f>
        <v>10720010.372156668</v>
      </c>
      <c r="S146">
        <f>H$4*CleanedAssets!H145</f>
        <v>5861577.944770053</v>
      </c>
      <c r="T146">
        <f>I$4*CleanedAssets!I145</f>
        <v>2235439.5228746366</v>
      </c>
      <c r="U146">
        <f t="shared" si="10"/>
        <v>38297206.276428208</v>
      </c>
      <c r="W146" s="13">
        <v>45801</v>
      </c>
      <c r="X146">
        <f>B$6*CleanedAssets!B145</f>
        <v>856803.06164152513</v>
      </c>
      <c r="Y146">
        <f>C$6*CleanedAssets!C145</f>
        <v>5161910.39084318</v>
      </c>
      <c r="Z146">
        <f>D$6*CleanedAssets!D145</f>
        <v>14872109.910426991</v>
      </c>
      <c r="AA146">
        <f>E$6*CleanedAssets!E145</f>
        <v>9312805.9687004741</v>
      </c>
      <c r="AB146">
        <f>F$6*CleanedAssets!F145</f>
        <v>14202891.373990782</v>
      </c>
      <c r="AC146">
        <f>G$6*CleanedAssets!G145</f>
        <v>2190693.27721341</v>
      </c>
      <c r="AD146">
        <f>H$6*CleanedAssets!H145</f>
        <v>3549630.5988971433</v>
      </c>
      <c r="AE146">
        <f>I$6*CleanedAssets!I145</f>
        <v>941732.14045132231</v>
      </c>
      <c r="AF146">
        <f t="shared" si="11"/>
        <v>51088576.722164825</v>
      </c>
      <c r="AH146" s="13">
        <v>45801</v>
      </c>
      <c r="AI146">
        <f>B$2*CleanedAssets!B145</f>
        <v>1497832.6025731957</v>
      </c>
      <c r="AJ146">
        <f>C$2*CleanedAssets!C145</f>
        <v>11903972.427771861</v>
      </c>
      <c r="AK146">
        <f>D$2*CleanedAssets!D145</f>
        <v>1926305.4877537722</v>
      </c>
      <c r="AL146">
        <f>E$2*CleanedAssets!E145</f>
        <v>483985.96633831551</v>
      </c>
      <c r="AM146">
        <f>F$2*CleanedAssets!F145</f>
        <v>12297363.362063101</v>
      </c>
      <c r="AN146">
        <f>G$2*CleanedAssets!G145</f>
        <v>11717757.94427708</v>
      </c>
      <c r="AO146">
        <f>H$2*CleanedAssets!H145</f>
        <v>3433236.0405724049</v>
      </c>
      <c r="AP146">
        <f>I$2*CleanedAssets!I145</f>
        <v>1151219.5334715953</v>
      </c>
      <c r="AQ146">
        <f t="shared" si="12"/>
        <v>44411673.364821322</v>
      </c>
      <c r="AS146" s="13">
        <v>45801</v>
      </c>
      <c r="AT146">
        <f>B$3*CleanedAssets!B145</f>
        <v>180186.34920989908</v>
      </c>
      <c r="AU146">
        <f>C$3*CleanedAssets!C145</f>
        <v>3078373.3244151701</v>
      </c>
      <c r="AV146">
        <f>D$3*CleanedAssets!D145</f>
        <v>10340451.339411277</v>
      </c>
      <c r="AW146">
        <f>E$3*CleanedAssets!E145</f>
        <v>6660409.4399733189</v>
      </c>
      <c r="AX146">
        <f>F$3*CleanedAssets!F145</f>
        <v>9398952.9929755144</v>
      </c>
      <c r="AY146">
        <f>G$3*CleanedAssets!G145</f>
        <v>1325274.2577006889</v>
      </c>
      <c r="AZ146">
        <f>H$3*CleanedAssets!H145</f>
        <v>15946961.374472635</v>
      </c>
      <c r="BA146">
        <f>I$3*CleanedAssets!I145</f>
        <v>4665857.9806576269</v>
      </c>
      <c r="BB146">
        <f t="shared" si="13"/>
        <v>51596467.058816135</v>
      </c>
      <c r="BE146" s="13">
        <v>45801</v>
      </c>
      <c r="BF146">
        <f>B$5*CleanedAssets!B145</f>
        <v>171006.85796170981</v>
      </c>
      <c r="BG146">
        <f>C$5*CleanedAssets!C145</f>
        <v>2258676.8195019867</v>
      </c>
      <c r="BH146">
        <f>D$5*CleanedAssets!D145</f>
        <v>2726132.1655869219</v>
      </c>
      <c r="BI146">
        <f>E$5*CleanedAssets!E145</f>
        <v>2916556.9761054763</v>
      </c>
      <c r="BJ146">
        <f>F$5*CleanedAssets!F145</f>
        <v>11917806.844600115</v>
      </c>
      <c r="BK146">
        <f>G$5*CleanedAssets!G145</f>
        <v>508020.11859725631</v>
      </c>
      <c r="BL146">
        <f>H$5*CleanedAssets!H145</f>
        <v>24241642.364353761</v>
      </c>
      <c r="BM146">
        <f>I$5*CleanedAssets!I145</f>
        <v>6411615.9648835259</v>
      </c>
      <c r="BN146">
        <f t="shared" si="14"/>
        <v>51151458.111590751</v>
      </c>
    </row>
    <row r="147" spans="12:66" x14ac:dyDescent="0.35">
      <c r="L147" s="12">
        <v>45802</v>
      </c>
      <c r="M147">
        <f>B$4*CleanedAssets!B146</f>
        <v>2345858.6354594338</v>
      </c>
      <c r="N147">
        <f>C$4*CleanedAssets!C146</f>
        <v>10762308.137613187</v>
      </c>
      <c r="O147">
        <f>D$4*CleanedAssets!D146</f>
        <v>1687110.9923319703</v>
      </c>
      <c r="P147">
        <f>E$4*CleanedAssets!E146</f>
        <v>3429576.5025271671</v>
      </c>
      <c r="Q147">
        <f>F$4*CleanedAssets!F146</f>
        <v>1386688.5042934364</v>
      </c>
      <c r="R147">
        <f>G$4*CleanedAssets!G146</f>
        <v>10826355.347239671</v>
      </c>
      <c r="S147">
        <f>H$4*CleanedAssets!H146</f>
        <v>5828448.6575070806</v>
      </c>
      <c r="T147">
        <f>I$4*CleanedAssets!I146</f>
        <v>2235290.6113133538</v>
      </c>
      <c r="U147">
        <f t="shared" si="10"/>
        <v>38501637.388285302</v>
      </c>
      <c r="W147" s="12">
        <v>45802</v>
      </c>
      <c r="X147">
        <f>B$6*CleanedAssets!B146</f>
        <v>846322.62332150165</v>
      </c>
      <c r="Y147">
        <f>C$6*CleanedAssets!C146</f>
        <v>5225938.1281091757</v>
      </c>
      <c r="Z147">
        <f>D$6*CleanedAssets!D146</f>
        <v>14740945.917724181</v>
      </c>
      <c r="AA147">
        <f>E$6*CleanedAssets!E146</f>
        <v>9400472.3654167857</v>
      </c>
      <c r="AB147">
        <f>F$6*CleanedAssets!F146</f>
        <v>14322536.484325044</v>
      </c>
      <c r="AC147">
        <f>G$6*CleanedAssets!G146</f>
        <v>2212425.4597292831</v>
      </c>
      <c r="AD147">
        <f>H$6*CleanedAssets!H146</f>
        <v>3529568.2994794203</v>
      </c>
      <c r="AE147">
        <f>I$6*CleanedAssets!I146</f>
        <v>941669.40790950693</v>
      </c>
      <c r="AF147">
        <f t="shared" si="11"/>
        <v>51219878.686014898</v>
      </c>
      <c r="AH147" s="12">
        <v>45802</v>
      </c>
      <c r="AI147">
        <f>B$2*CleanedAssets!B146</f>
        <v>1479511.0734986924</v>
      </c>
      <c r="AJ147">
        <f>C$2*CleanedAssets!C146</f>
        <v>12051627.919889485</v>
      </c>
      <c r="AK147">
        <f>D$2*CleanedAssets!D146</f>
        <v>1909316.5117133264</v>
      </c>
      <c r="AL147">
        <f>E$2*CleanedAssets!E146</f>
        <v>488541.9837054488</v>
      </c>
      <c r="AM147">
        <f>F$2*CleanedAssets!F146</f>
        <v>12400956.310676994</v>
      </c>
      <c r="AN147">
        <f>G$2*CleanedAssets!G146</f>
        <v>11834000.805370703</v>
      </c>
      <c r="AO147">
        <f>H$2*CleanedAssets!H146</f>
        <v>3413831.596222877</v>
      </c>
      <c r="AP147">
        <f>I$2*CleanedAssets!I146</f>
        <v>1151142.8461372461</v>
      </c>
      <c r="AQ147">
        <f t="shared" si="12"/>
        <v>44728929.047214776</v>
      </c>
      <c r="AS147" s="12">
        <v>45802</v>
      </c>
      <c r="AT147">
        <f>B$3*CleanedAssets!B146</f>
        <v>177982.30489265939</v>
      </c>
      <c r="AU147">
        <f>C$3*CleanedAssets!C146</f>
        <v>3116557.109777261</v>
      </c>
      <c r="AV147">
        <f>D$3*CleanedAssets!D146</f>
        <v>10249254.13254587</v>
      </c>
      <c r="AW147">
        <f>E$3*CleanedAssets!E146</f>
        <v>6723107.4171694703</v>
      </c>
      <c r="AX147">
        <f>F$3*CleanedAssets!F146</f>
        <v>9478129.7421500105</v>
      </c>
      <c r="AY147">
        <f>G$3*CleanedAssets!G146</f>
        <v>1338421.2839647101</v>
      </c>
      <c r="AZ147">
        <f>H$3*CleanedAssets!H146</f>
        <v>15856830.104475994</v>
      </c>
      <c r="BA147">
        <f>I$3*CleanedAssets!I146</f>
        <v>4665547.1692089112</v>
      </c>
      <c r="BB147">
        <f t="shared" si="13"/>
        <v>51605829.264184892</v>
      </c>
      <c r="BE147" s="12">
        <v>45802</v>
      </c>
      <c r="BF147">
        <f>B$5*CleanedAssets!B146</f>
        <v>168915.09743072497</v>
      </c>
      <c r="BG147">
        <f>C$5*CleanedAssets!C146</f>
        <v>2286693.1845718664</v>
      </c>
      <c r="BH147">
        <f>D$5*CleanedAssets!D146</f>
        <v>2702089.149388982</v>
      </c>
      <c r="BI147">
        <f>E$5*CleanedAssets!E146</f>
        <v>2944012.078442228</v>
      </c>
      <c r="BJ147">
        <f>F$5*CleanedAssets!F146</f>
        <v>12018202.41035624</v>
      </c>
      <c r="BK147">
        <f>G$5*CleanedAssets!G146</f>
        <v>513059.79533061199</v>
      </c>
      <c r="BL147">
        <f>H$5*CleanedAssets!H146</f>
        <v>24104630.054497596</v>
      </c>
      <c r="BM147">
        <f>I$5*CleanedAssets!I146</f>
        <v>6411188.8615179881</v>
      </c>
      <c r="BN147">
        <f t="shared" si="14"/>
        <v>51148790.631536238</v>
      </c>
    </row>
    <row r="148" spans="12:66" x14ac:dyDescent="0.35">
      <c r="L148" s="13">
        <v>45803</v>
      </c>
      <c r="M148">
        <f>B$4*CleanedAssets!B147</f>
        <v>2366936.7718909644</v>
      </c>
      <c r="N148">
        <f>C$4*CleanedAssets!C147</f>
        <v>10647355.038282013</v>
      </c>
      <c r="O148">
        <f>D$4*CleanedAssets!D147</f>
        <v>1665029.9967779759</v>
      </c>
      <c r="P148">
        <f>E$4*CleanedAssets!E147</f>
        <v>3399778.1863902495</v>
      </c>
      <c r="Q148">
        <f>F$4*CleanedAssets!F147</f>
        <v>1388830.5777087279</v>
      </c>
      <c r="R148">
        <f>G$4*CleanedAssets!G147</f>
        <v>10803921.572989609</v>
      </c>
      <c r="S148">
        <f>H$4*CleanedAssets!H147</f>
        <v>5803448.7694577118</v>
      </c>
      <c r="T148">
        <f>I$4*CleanedAssets!I147</f>
        <v>2235008.5480745742</v>
      </c>
      <c r="U148">
        <f t="shared" si="10"/>
        <v>38310309.461571828</v>
      </c>
      <c r="W148" s="13">
        <v>45803</v>
      </c>
      <c r="X148">
        <f>B$6*CleanedAssets!B147</f>
        <v>853927.04732634686</v>
      </c>
      <c r="Y148">
        <f>C$6*CleanedAssets!C147</f>
        <v>5170119.4526858637</v>
      </c>
      <c r="Z148">
        <f>D$6*CleanedAssets!D147</f>
        <v>14548015.658393092</v>
      </c>
      <c r="AA148">
        <f>E$6*CleanedAssets!E147</f>
        <v>9318795.1533252522</v>
      </c>
      <c r="AB148">
        <f>F$6*CleanedAssets!F147</f>
        <v>14344661.081556235</v>
      </c>
      <c r="AC148">
        <f>G$6*CleanedAssets!G147</f>
        <v>2207840.9941619937</v>
      </c>
      <c r="AD148">
        <f>H$6*CleanedAssets!H147</f>
        <v>3514428.9686669344</v>
      </c>
      <c r="AE148">
        <f>I$6*CleanedAssets!I147</f>
        <v>941550.58205227356</v>
      </c>
      <c r="AF148">
        <f t="shared" si="11"/>
        <v>50899338.938167997</v>
      </c>
      <c r="AH148" s="13">
        <v>45803</v>
      </c>
      <c r="AI148">
        <f>B$2*CleanedAssets!B147</f>
        <v>1492804.8567590199</v>
      </c>
      <c r="AJ148">
        <f>C$2*CleanedAssets!C147</f>
        <v>11922903.489807831</v>
      </c>
      <c r="AK148">
        <f>D$2*CleanedAssets!D147</f>
        <v>1884327.2788780667</v>
      </c>
      <c r="AL148">
        <f>E$2*CleanedAssets!E147</f>
        <v>484297.22390321532</v>
      </c>
      <c r="AM148">
        <f>F$2*CleanedAssets!F147</f>
        <v>12420112.565852577</v>
      </c>
      <c r="AN148">
        <f>G$2*CleanedAssets!G147</f>
        <v>11809479.043981221</v>
      </c>
      <c r="AO148">
        <f>H$2*CleanedAssets!H147</f>
        <v>3399188.6933270874</v>
      </c>
      <c r="AP148">
        <f>I$2*CleanedAssets!I147</f>
        <v>1150997.5875843598</v>
      </c>
      <c r="AQ148">
        <f t="shared" si="12"/>
        <v>44564110.74009338</v>
      </c>
      <c r="AS148" s="13">
        <v>45803</v>
      </c>
      <c r="AT148">
        <f>B$3*CleanedAssets!B147</f>
        <v>179581.5211660607</v>
      </c>
      <c r="AU148">
        <f>C$3*CleanedAssets!C147</f>
        <v>3083268.906686381</v>
      </c>
      <c r="AV148">
        <f>D$3*CleanedAssets!D147</f>
        <v>10115111.366621686</v>
      </c>
      <c r="AW148">
        <f>E$3*CleanedAssets!E147</f>
        <v>6664692.8344675982</v>
      </c>
      <c r="AX148">
        <f>F$3*CleanedAssets!F147</f>
        <v>9492770.9897585995</v>
      </c>
      <c r="AY148">
        <f>G$3*CleanedAssets!G147</f>
        <v>1335647.8814693266</v>
      </c>
      <c r="AZ148">
        <f>H$3*CleanedAssets!H147</f>
        <v>15788815.6119885</v>
      </c>
      <c r="BA148">
        <f>I$3*CleanedAssets!I147</f>
        <v>4664958.4406836061</v>
      </c>
      <c r="BB148">
        <f t="shared" si="13"/>
        <v>51324847.552841753</v>
      </c>
      <c r="BE148" s="13">
        <v>45803</v>
      </c>
      <c r="BF148">
        <f>B$5*CleanedAssets!B147</f>
        <v>170432.84253913502</v>
      </c>
      <c r="BG148">
        <f>C$5*CleanedAssets!C147</f>
        <v>2262268.8263928499</v>
      </c>
      <c r="BH148">
        <f>D$5*CleanedAssets!D147</f>
        <v>2666724.0674439678</v>
      </c>
      <c r="BI148">
        <f>E$5*CleanedAssets!E147</f>
        <v>2918432.6511981701</v>
      </c>
      <c r="BJ148">
        <f>F$5*CleanedAssets!F147</f>
        <v>12036767.410212452</v>
      </c>
      <c r="BK148">
        <f>G$5*CleanedAssets!G147</f>
        <v>511996.66122351238</v>
      </c>
      <c r="BL148">
        <f>H$5*CleanedAssets!H147</f>
        <v>24001238.382331502</v>
      </c>
      <c r="BM148">
        <f>I$5*CleanedAssets!I147</f>
        <v>6410379.8567802794</v>
      </c>
      <c r="BN148">
        <f t="shared" si="14"/>
        <v>50978240.698121861</v>
      </c>
    </row>
    <row r="149" spans="12:66" x14ac:dyDescent="0.35">
      <c r="L149" s="12">
        <v>45804</v>
      </c>
      <c r="M149">
        <f>B$4*CleanedAssets!B148</f>
        <v>2349828.8841905687</v>
      </c>
      <c r="N149">
        <f>C$4*CleanedAssets!C148</f>
        <v>10434778.045398595</v>
      </c>
      <c r="O149">
        <f>D$4*CleanedAssets!D148</f>
        <v>1679194.8342344111</v>
      </c>
      <c r="P149">
        <f>E$4*CleanedAssets!E148</f>
        <v>3389586.0930789844</v>
      </c>
      <c r="Q149">
        <f>F$4*CleanedAssets!F148</f>
        <v>1391316.7124381091</v>
      </c>
      <c r="R149">
        <f>G$4*CleanedAssets!G148</f>
        <v>10799731.051125601</v>
      </c>
      <c r="S149">
        <f>H$4*CleanedAssets!H148</f>
        <v>5834516.6628837232</v>
      </c>
      <c r="T149">
        <f>I$4*CleanedAssets!I148</f>
        <v>2235155.0871116938</v>
      </c>
      <c r="U149">
        <f t="shared" si="10"/>
        <v>38114107.370461687</v>
      </c>
      <c r="W149" s="12">
        <v>45804</v>
      </c>
      <c r="X149">
        <f>B$6*CleanedAssets!B148</f>
        <v>847754.98214763985</v>
      </c>
      <c r="Y149">
        <f>C$6*CleanedAssets!C148</f>
        <v>5066896.7798109138</v>
      </c>
      <c r="Z149">
        <f>D$6*CleanedAssets!D148</f>
        <v>14671779.36085706</v>
      </c>
      <c r="AA149">
        <f>E$6*CleanedAssets!E148</f>
        <v>9290858.6161324829</v>
      </c>
      <c r="AB149">
        <f>F$6*CleanedAssets!F148</f>
        <v>14370339.346902966</v>
      </c>
      <c r="AC149">
        <f>G$6*CleanedAssets!G148</f>
        <v>2206984.6378939683</v>
      </c>
      <c r="AD149">
        <f>H$6*CleanedAssets!H148</f>
        <v>3533242.9375652997</v>
      </c>
      <c r="AE149">
        <f>I$6*CleanedAssets!I148</f>
        <v>941612.31511177914</v>
      </c>
      <c r="AF149">
        <f t="shared" si="11"/>
        <v>50929468.976422101</v>
      </c>
      <c r="AH149" s="12">
        <v>45804</v>
      </c>
      <c r="AI149">
        <f>B$2*CleanedAssets!B148</f>
        <v>1482015.0721938687</v>
      </c>
      <c r="AJ149">
        <f>C$2*CleanedAssets!C148</f>
        <v>11684859.866655435</v>
      </c>
      <c r="AK149">
        <f>D$2*CleanedAssets!D148</f>
        <v>1900357.7345885853</v>
      </c>
      <c r="AL149">
        <f>E$2*CleanedAssets!E148</f>
        <v>482845.36374475918</v>
      </c>
      <c r="AM149">
        <f>F$2*CleanedAssets!F148</f>
        <v>12442345.711988898</v>
      </c>
      <c r="AN149">
        <f>G$2*CleanedAssets!G148</f>
        <v>11804898.496093864</v>
      </c>
      <c r="AO149">
        <f>H$2*CleanedAssets!H148</f>
        <v>3417385.7406784776</v>
      </c>
      <c r="AP149">
        <f>I$2*CleanedAssets!I148</f>
        <v>1151073.0531025375</v>
      </c>
      <c r="AQ149">
        <f t="shared" si="12"/>
        <v>44365781.039046422</v>
      </c>
      <c r="AS149" s="12">
        <v>45804</v>
      </c>
      <c r="AT149">
        <f>B$3*CleanedAssets!B148</f>
        <v>178283.5310660883</v>
      </c>
      <c r="AU149">
        <f>C$3*CleanedAssets!C148</f>
        <v>3021710.7046655254</v>
      </c>
      <c r="AV149">
        <f>D$3*CleanedAssets!D148</f>
        <v>10201163.214720039</v>
      </c>
      <c r="AW149">
        <f>E$3*CleanedAssets!E148</f>
        <v>6644712.9512117626</v>
      </c>
      <c r="AX149">
        <f>F$3*CleanedAssets!F148</f>
        <v>9509763.9246885292</v>
      </c>
      <c r="AY149">
        <f>G$3*CleanedAssets!G148</f>
        <v>1335129.8231317035</v>
      </c>
      <c r="AZ149">
        <f>H$3*CleanedAssets!H148</f>
        <v>15873338.670645921</v>
      </c>
      <c r="BA149">
        <f>I$3*CleanedAssets!I148</f>
        <v>4665264.3001483008</v>
      </c>
      <c r="BB149">
        <f t="shared" si="13"/>
        <v>51429367.120277867</v>
      </c>
      <c r="BE149" s="12">
        <v>45804</v>
      </c>
      <c r="BF149">
        <f>B$5*CleanedAssets!B148</f>
        <v>169200.97780778891</v>
      </c>
      <c r="BG149">
        <f>C$5*CleanedAssets!C148</f>
        <v>2217102.0875662193</v>
      </c>
      <c r="BH149">
        <f>D$5*CleanedAssets!D148</f>
        <v>2689410.5734105892</v>
      </c>
      <c r="BI149">
        <f>E$5*CleanedAssets!E148</f>
        <v>2909683.5692660818</v>
      </c>
      <c r="BJ149">
        <f>F$5*CleanedAssets!F148</f>
        <v>12058314.333190907</v>
      </c>
      <c r="BK149">
        <f>G$5*CleanedAssets!G148</f>
        <v>511798.07285088667</v>
      </c>
      <c r="BL149">
        <f>H$5*CleanedAssets!H148</f>
        <v>24129725.415779416</v>
      </c>
      <c r="BM149">
        <f>I$5*CleanedAssets!I148</f>
        <v>6410800.155348083</v>
      </c>
      <c r="BN149">
        <f t="shared" si="14"/>
        <v>51096035.185219973</v>
      </c>
    </row>
    <row r="150" spans="12:66" x14ac:dyDescent="0.35">
      <c r="L150" s="13">
        <v>45805</v>
      </c>
      <c r="M150">
        <f>B$4*CleanedAssets!B149</f>
        <v>2393285.7885173503</v>
      </c>
      <c r="N150">
        <f>C$4*CleanedAssets!C149</f>
        <v>10351589.325707128</v>
      </c>
      <c r="O150">
        <f>D$4*CleanedAssets!D149</f>
        <v>1660577.7182823054</v>
      </c>
      <c r="P150">
        <f>E$4*CleanedAssets!E149</f>
        <v>3421797.3193870946</v>
      </c>
      <c r="Q150">
        <f>F$4*CleanedAssets!F149</f>
        <v>1374083.2713818119</v>
      </c>
      <c r="R150">
        <f>G$4*CleanedAssets!G149</f>
        <v>10746352.331871036</v>
      </c>
      <c r="S150">
        <f>H$4*CleanedAssets!H149</f>
        <v>5877907.9322738601</v>
      </c>
      <c r="T150">
        <f>I$4*CleanedAssets!I149</f>
        <v>2235561.6674835063</v>
      </c>
      <c r="U150">
        <f t="shared" si="10"/>
        <v>38061155.354904093</v>
      </c>
      <c r="W150" s="13">
        <v>45805</v>
      </c>
      <c r="X150">
        <f>B$6*CleanedAssets!B149</f>
        <v>863433.06296433415</v>
      </c>
      <c r="Y150">
        <f>C$6*CleanedAssets!C149</f>
        <v>5026502.1826199219</v>
      </c>
      <c r="Z150">
        <f>D$6*CleanedAssets!D149</f>
        <v>14509114.366887303</v>
      </c>
      <c r="AA150">
        <f>E$6*CleanedAssets!E149</f>
        <v>9379149.6172349378</v>
      </c>
      <c r="AB150">
        <f>F$6*CleanedAssets!F149</f>
        <v>14192342.206582654</v>
      </c>
      <c r="AC150">
        <f>G$6*CleanedAssets!G149</f>
        <v>2196076.402047391</v>
      </c>
      <c r="AD150">
        <f>H$6*CleanedAssets!H149</f>
        <v>3559519.6464999039</v>
      </c>
      <c r="AE150">
        <f>I$6*CleanedAssets!I149</f>
        <v>941783.59677692561</v>
      </c>
      <c r="AF150">
        <f t="shared" si="11"/>
        <v>50667921.081613362</v>
      </c>
      <c r="AH150" s="13">
        <v>45805</v>
      </c>
      <c r="AI150">
        <f>B$2*CleanedAssets!B149</f>
        <v>1509422.9347988777</v>
      </c>
      <c r="AJ150">
        <f>C$2*CleanedAssets!C149</f>
        <v>11591705.174926279</v>
      </c>
      <c r="AK150">
        <f>D$2*CleanedAssets!D149</f>
        <v>1879288.6009931101</v>
      </c>
      <c r="AL150">
        <f>E$2*CleanedAssets!E149</f>
        <v>487433.84176429122</v>
      </c>
      <c r="AM150">
        <f>F$2*CleanedAssets!F149</f>
        <v>12288229.521539433</v>
      </c>
      <c r="AN150">
        <f>G$2*CleanedAssets!G149</f>
        <v>11746551.639151907</v>
      </c>
      <c r="AO150">
        <f>H$2*CleanedAssets!H149</f>
        <v>3442800.8202560381</v>
      </c>
      <c r="AP150">
        <f>I$2*CleanedAssets!I149</f>
        <v>1151282.4362064716</v>
      </c>
      <c r="AQ150">
        <f t="shared" si="12"/>
        <v>44096714.96963641</v>
      </c>
      <c r="AS150" s="13">
        <v>45805</v>
      </c>
      <c r="AT150">
        <f>B$3*CleanedAssets!B149</f>
        <v>181580.64363658449</v>
      </c>
      <c r="AU150">
        <f>C$3*CleanedAssets!C149</f>
        <v>2997620.8540040664</v>
      </c>
      <c r="AV150">
        <f>D$3*CleanedAssets!D149</f>
        <v>10088063.630000683</v>
      </c>
      <c r="AW150">
        <f>E$3*CleanedAssets!E149</f>
        <v>6707857.6381282387</v>
      </c>
      <c r="AX150">
        <f>F$3*CleanedAssets!F149</f>
        <v>9391971.9405987002</v>
      </c>
      <c r="AY150">
        <f>G$3*CleanedAssets!G149</f>
        <v>1328530.8143545438</v>
      </c>
      <c r="AZ150">
        <f>H$3*CleanedAssets!H149</f>
        <v>15991388.605914842</v>
      </c>
      <c r="BA150">
        <f>I$3*CleanedAssets!I149</f>
        <v>4666112.9235412339</v>
      </c>
      <c r="BB150">
        <f t="shared" si="13"/>
        <v>51353127.050178885</v>
      </c>
      <c r="BE150" s="13">
        <v>45805</v>
      </c>
      <c r="BF150">
        <f>B$5*CleanedAssets!B149</f>
        <v>172330.12085052743</v>
      </c>
      <c r="BG150">
        <f>C$5*CleanedAssets!C149</f>
        <v>2199426.782611243</v>
      </c>
      <c r="BH150">
        <f>D$5*CleanedAssets!D149</f>
        <v>2659593.2660515942</v>
      </c>
      <c r="BI150">
        <f>E$5*CleanedAssets!E149</f>
        <v>2937334.2833535601</v>
      </c>
      <c r="BJ150">
        <f>F$5*CleanedAssets!F149</f>
        <v>11908954.918873806</v>
      </c>
      <c r="BK150">
        <f>G$5*CleanedAssets!G149</f>
        <v>509268.46118589176</v>
      </c>
      <c r="BL150">
        <f>H$5*CleanedAssets!H149</f>
        <v>24309178.055359095</v>
      </c>
      <c r="BM150">
        <f>I$5*CleanedAssets!I149</f>
        <v>6411966.2961343788</v>
      </c>
      <c r="BN150">
        <f t="shared" si="14"/>
        <v>51108052.184420094</v>
      </c>
    </row>
    <row r="151" spans="12:66" x14ac:dyDescent="0.35">
      <c r="L151" s="12">
        <v>45806</v>
      </c>
      <c r="M151">
        <f>B$4*CleanedAssets!B150</f>
        <v>2771268.0573850623</v>
      </c>
      <c r="N151">
        <f>C$4*CleanedAssets!C150</f>
        <v>9953912.6898210458</v>
      </c>
      <c r="O151">
        <f>D$4*CleanedAssets!D150</f>
        <v>2112074.0630275435</v>
      </c>
      <c r="P151">
        <f>E$4*CleanedAssets!E150</f>
        <v>3039650.8902524505</v>
      </c>
      <c r="Q151">
        <f>F$4*CleanedAssets!F150</f>
        <v>1216761.5158910335</v>
      </c>
      <c r="R151">
        <f>G$4*CleanedAssets!G150</f>
        <v>12458556.805543233</v>
      </c>
      <c r="S151">
        <f>H$4*CleanedAssets!H150</f>
        <v>4979448.797865185</v>
      </c>
      <c r="T151">
        <f>I$4*CleanedAssets!I150</f>
        <v>2238516.9835418081</v>
      </c>
      <c r="U151">
        <f t="shared" si="10"/>
        <v>38770189.803327359</v>
      </c>
      <c r="W151" s="12">
        <v>45806</v>
      </c>
      <c r="X151">
        <f>B$6*CleanedAssets!B150</f>
        <v>999798.88677045808</v>
      </c>
      <c r="Y151">
        <f>C$6*CleanedAssets!C150</f>
        <v>4833399.2285359325</v>
      </c>
      <c r="Z151">
        <f>D$6*CleanedAssets!D150</f>
        <v>18454013.801595107</v>
      </c>
      <c r="AA151">
        <f>E$6*CleanedAssets!E150</f>
        <v>8331685.9015324851</v>
      </c>
      <c r="AB151">
        <f>F$6*CleanedAssets!F150</f>
        <v>12567430.356647875</v>
      </c>
      <c r="AC151">
        <f>G$6*CleanedAssets!G150</f>
        <v>2545974.8349286448</v>
      </c>
      <c r="AD151">
        <f>H$6*CleanedAssets!H150</f>
        <v>3015434.4077799767</v>
      </c>
      <c r="AE151">
        <f>I$6*CleanedAssets!I150</f>
        <v>943028.59405321779</v>
      </c>
      <c r="AF151">
        <f t="shared" si="11"/>
        <v>51690766.011843704</v>
      </c>
      <c r="AH151" s="12">
        <v>45806</v>
      </c>
      <c r="AI151">
        <f>B$2*CleanedAssets!B150</f>
        <v>1747812.8121439021</v>
      </c>
      <c r="AJ151">
        <f>C$2*CleanedAssets!C150</f>
        <v>11146387.052935088</v>
      </c>
      <c r="AK151">
        <f>D$2*CleanedAssets!D150</f>
        <v>2390250.4937899485</v>
      </c>
      <c r="AL151">
        <f>E$2*CleanedAssets!E150</f>
        <v>432997.21542928379</v>
      </c>
      <c r="AM151">
        <f>F$2*CleanedAssets!F150</f>
        <v>10881323.637110673</v>
      </c>
      <c r="AN151">
        <f>G$2*CleanedAssets!G150</f>
        <v>13618116.766151201</v>
      </c>
      <c r="AO151">
        <f>H$2*CleanedAssets!H150</f>
        <v>2916556.4692813009</v>
      </c>
      <c r="AP151">
        <f>I$2*CleanedAssets!I150</f>
        <v>1152804.3819084624</v>
      </c>
      <c r="AQ151">
        <f t="shared" si="12"/>
        <v>44286248.828749858</v>
      </c>
      <c r="AS151" s="12">
        <v>45806</v>
      </c>
      <c r="AT151">
        <f>B$3*CleanedAssets!B150</f>
        <v>210258.48227729899</v>
      </c>
      <c r="AU151">
        <f>C$3*CleanedAssets!C150</f>
        <v>2882461.3611596311</v>
      </c>
      <c r="AV151">
        <f>D$3*CleanedAssets!D150</f>
        <v>12830918.604120217</v>
      </c>
      <c r="AW151">
        <f>E$3*CleanedAssets!E150</f>
        <v>5958723.8922366491</v>
      </c>
      <c r="AX151">
        <f>F$3*CleanedAssets!F150</f>
        <v>8316664.8293133359</v>
      </c>
      <c r="AY151">
        <f>G$3*CleanedAssets!G150</f>
        <v>1540204.1648553428</v>
      </c>
      <c r="AZ151">
        <f>H$3*CleanedAssets!H150</f>
        <v>13547047.978193423</v>
      </c>
      <c r="BA151">
        <f>I$3*CleanedAssets!I150</f>
        <v>4672281.3234799895</v>
      </c>
      <c r="BB151">
        <f t="shared" si="13"/>
        <v>49958560.635635883</v>
      </c>
      <c r="BE151" s="12">
        <v>45806</v>
      </c>
      <c r="BF151">
        <f>B$5*CleanedAssets!B150</f>
        <v>199546.98328536539</v>
      </c>
      <c r="BG151">
        <f>C$5*CleanedAssets!C150</f>
        <v>2114931.4827818288</v>
      </c>
      <c r="BH151">
        <f>D$5*CleanedAssets!D150</f>
        <v>3382713.0724364733</v>
      </c>
      <c r="BI151">
        <f>E$5*CleanedAssets!E150</f>
        <v>2609292.7008791803</v>
      </c>
      <c r="BJ151">
        <f>F$5*CleanedAssets!F150</f>
        <v>10545473.001206841</v>
      </c>
      <c r="BK151">
        <f>G$5*CleanedAssets!G150</f>
        <v>590409.64385087718</v>
      </c>
      <c r="BL151">
        <f>H$5*CleanedAssets!H150</f>
        <v>20593433.724985547</v>
      </c>
      <c r="BM151">
        <f>I$5*CleanedAssets!I150</f>
        <v>6420442.6388968602</v>
      </c>
      <c r="BN151">
        <f t="shared" si="14"/>
        <v>46456243.248322971</v>
      </c>
    </row>
    <row r="152" spans="12:66" x14ac:dyDescent="0.35">
      <c r="L152" s="13">
        <v>45807</v>
      </c>
      <c r="M152">
        <f>B$4*CleanedAssets!B151</f>
        <v>2436978.3138812413</v>
      </c>
      <c r="N152">
        <f>C$4*CleanedAssets!C151</f>
        <v>10487720.97600401</v>
      </c>
      <c r="O152">
        <f>D$4*CleanedAssets!D151</f>
        <v>1702333.2524776116</v>
      </c>
      <c r="P152">
        <f>E$4*CleanedAssets!E151</f>
        <v>2302974.4531224184</v>
      </c>
      <c r="Q152">
        <f>F$4*CleanedAssets!F151</f>
        <v>1359461.9675635328</v>
      </c>
      <c r="R152">
        <f>G$4*CleanedAssets!G151</f>
        <v>11028476.988310479</v>
      </c>
      <c r="S152">
        <f>H$4*CleanedAssets!H151</f>
        <v>5746962.1799953245</v>
      </c>
      <c r="T152">
        <f>I$4*CleanedAssets!I151</f>
        <v>2235678.9353825739</v>
      </c>
      <c r="U152">
        <f t="shared" si="10"/>
        <v>37300587.06673719</v>
      </c>
      <c r="W152" s="13">
        <v>45807</v>
      </c>
      <c r="X152">
        <f>B$6*CleanedAssets!B151</f>
        <v>879196.14950610581</v>
      </c>
      <c r="Y152">
        <f>C$6*CleanedAssets!C151</f>
        <v>5092604.692660735</v>
      </c>
      <c r="Z152">
        <f>D$6*CleanedAssets!D151</f>
        <v>14873948.734119959</v>
      </c>
      <c r="AA152">
        <f>E$6*CleanedAssets!E151</f>
        <v>6312455.1060125064</v>
      </c>
      <c r="AB152">
        <f>F$6*CleanedAssets!F151</f>
        <v>14041324.759811213</v>
      </c>
      <c r="AC152">
        <f>G$6*CleanedAssets!G151</f>
        <v>2253730.1324769156</v>
      </c>
      <c r="AD152">
        <f>H$6*CleanedAssets!H151</f>
        <v>3480222.0489138784</v>
      </c>
      <c r="AE152">
        <f>I$6*CleanedAssets!I151</f>
        <v>941832.99867237627</v>
      </c>
      <c r="AF152">
        <f t="shared" si="11"/>
        <v>47875314.622173697</v>
      </c>
      <c r="AH152" s="13">
        <v>45807</v>
      </c>
      <c r="AI152">
        <f>B$2*CleanedAssets!B151</f>
        <v>1536979.4013855094</v>
      </c>
      <c r="AJ152">
        <f>C$2*CleanedAssets!C151</f>
        <v>11744145.337066293</v>
      </c>
      <c r="AK152">
        <f>D$2*CleanedAssets!D151</f>
        <v>1926543.6608302293</v>
      </c>
      <c r="AL152">
        <f>E$2*CleanedAssets!E151</f>
        <v>328057.91237557761</v>
      </c>
      <c r="AM152">
        <f>F$2*CleanedAssets!F151</f>
        <v>12157473.299580269</v>
      </c>
      <c r="AN152">
        <f>G$2*CleanedAssets!G151</f>
        <v>12054934.590240847</v>
      </c>
      <c r="AO152">
        <f>H$2*CleanedAssets!H151</f>
        <v>3366103.4393940023</v>
      </c>
      <c r="AP152">
        <f>I$2*CleanedAssets!I151</f>
        <v>1151342.8275052181</v>
      </c>
      <c r="AQ152">
        <f t="shared" si="12"/>
        <v>44265580.46837794</v>
      </c>
      <c r="AS152" s="13">
        <v>45807</v>
      </c>
      <c r="AT152">
        <f>B$3*CleanedAssets!B151</f>
        <v>184895.63297707526</v>
      </c>
      <c r="AU152">
        <f>C$3*CleanedAssets!C151</f>
        <v>3037041.9574675239</v>
      </c>
      <c r="AV152">
        <f>D$3*CleanedAssets!D151</f>
        <v>10341729.857861815</v>
      </c>
      <c r="AW152">
        <f>E$3*CleanedAssets!E151</f>
        <v>4514593.7453006236</v>
      </c>
      <c r="AX152">
        <f>F$3*CleanedAssets!F151</f>
        <v>9292034.1289272513</v>
      </c>
      <c r="AY152">
        <f>G$3*CleanedAssets!G151</f>
        <v>1363408.8164890346</v>
      </c>
      <c r="AZ152">
        <f>H$3*CleanedAssets!H151</f>
        <v>15635138.655233858</v>
      </c>
      <c r="BA152">
        <f>I$3*CleanedAssets!I151</f>
        <v>4666357.6876500994</v>
      </c>
      <c r="BB152">
        <f t="shared" si="13"/>
        <v>49035200.481907286</v>
      </c>
      <c r="BE152" s="13">
        <v>45807</v>
      </c>
      <c r="BF152">
        <f>B$5*CleanedAssets!B151</f>
        <v>175476.22994136385</v>
      </c>
      <c r="BG152">
        <f>C$5*CleanedAssets!C151</f>
        <v>2228350.9978407319</v>
      </c>
      <c r="BH152">
        <f>D$5*CleanedAssets!D151</f>
        <v>2726469.2311711889</v>
      </c>
      <c r="BI152">
        <f>E$5*CleanedAssets!E151</f>
        <v>1976915.9840406789</v>
      </c>
      <c r="BJ152">
        <f>F$5*CleanedAssets!F151</f>
        <v>11782234.470664041</v>
      </c>
      <c r="BK152">
        <f>G$5*CleanedAssets!G151</f>
        <v>522638.31778564258</v>
      </c>
      <c r="BL152">
        <f>H$5*CleanedAssets!H151</f>
        <v>23767627.618637562</v>
      </c>
      <c r="BM152">
        <f>I$5*CleanedAssets!I151</f>
        <v>6412302.6401625378</v>
      </c>
      <c r="BN152">
        <f t="shared" si="14"/>
        <v>49592015.49024374</v>
      </c>
    </row>
    <row r="153" spans="12:66" x14ac:dyDescent="0.35">
      <c r="L153" s="12">
        <v>45808</v>
      </c>
      <c r="M153">
        <f>B$4*CleanedAssets!B152</f>
        <v>1615192.1372250156</v>
      </c>
      <c r="N153">
        <f>C$4*CleanedAssets!C152</f>
        <v>10573595.328063771</v>
      </c>
      <c r="O153">
        <f>D$4*CleanedAssets!D152</f>
        <v>1685647.4520483529</v>
      </c>
      <c r="P153">
        <f>E$4*CleanedAssets!E152</f>
        <v>3465578.5030553443</v>
      </c>
      <c r="Q153">
        <f>F$4*CleanedAssets!F152</f>
        <v>1359430.9057876621</v>
      </c>
      <c r="R153">
        <f>G$4*CleanedAssets!G152</f>
        <v>11001538.672981307</v>
      </c>
      <c r="S153">
        <f>H$4*CleanedAssets!H152</f>
        <v>5811553.1241788883</v>
      </c>
      <c r="T153">
        <f>I$4*CleanedAssets!I152</f>
        <v>2235619.3500121026</v>
      </c>
      <c r="U153">
        <f t="shared" si="10"/>
        <v>37748155.47335244</v>
      </c>
      <c r="W153" s="12">
        <v>45808</v>
      </c>
      <c r="X153">
        <f>B$6*CleanedAssets!B152</f>
        <v>582717.82710249186</v>
      </c>
      <c r="Y153">
        <f>C$6*CleanedAssets!C152</f>
        <v>5134303.3733635629</v>
      </c>
      <c r="Z153">
        <f>D$6*CleanedAssets!D152</f>
        <v>14728158.396175647</v>
      </c>
      <c r="AA153">
        <f>E$6*CleanedAssets!E152</f>
        <v>9499153.882162502</v>
      </c>
      <c r="AB153">
        <f>F$6*CleanedAssets!F152</f>
        <v>14041003.935475541</v>
      </c>
      <c r="AC153">
        <f>G$6*CleanedAssets!G152</f>
        <v>2248225.1390821007</v>
      </c>
      <c r="AD153">
        <f>H$6*CleanedAssets!H152</f>
        <v>3519336.770930022</v>
      </c>
      <c r="AE153">
        <f>I$6*CleanedAssets!I152</f>
        <v>941807.89691592113</v>
      </c>
      <c r="AF153">
        <f t="shared" si="11"/>
        <v>50694707.22120779</v>
      </c>
      <c r="AH153" s="12">
        <v>45808</v>
      </c>
      <c r="AI153">
        <f>B$2*CleanedAssets!B152</f>
        <v>1018686.5554174414</v>
      </c>
      <c r="AJ153">
        <f>C$2*CleanedAssets!C152</f>
        <v>11840307.398740487</v>
      </c>
      <c r="AK153">
        <f>D$2*CleanedAssets!D152</f>
        <v>1907660.2118956093</v>
      </c>
      <c r="AL153">
        <f>E$2*CleanedAssets!E152</f>
        <v>493670.45619831781</v>
      </c>
      <c r="AM153">
        <f>F$2*CleanedAssets!F152</f>
        <v>12157195.518575877</v>
      </c>
      <c r="AN153">
        <f>G$2*CleanedAssets!G152</f>
        <v>12025489.034919957</v>
      </c>
      <c r="AO153">
        <f>H$2*CleanedAssets!H152</f>
        <v>3403935.5657523107</v>
      </c>
      <c r="AP153">
        <f>I$2*CleanedAssets!I152</f>
        <v>1151312.1418876054</v>
      </c>
      <c r="AQ153">
        <f t="shared" si="12"/>
        <v>43998256.883387603</v>
      </c>
      <c r="AS153" s="12">
        <v>45808</v>
      </c>
      <c r="AT153">
        <f>B$3*CleanedAssets!B152</f>
        <v>122546.0115466451</v>
      </c>
      <c r="AU153">
        <f>C$3*CleanedAssets!C152</f>
        <v>3061909.5155263771</v>
      </c>
      <c r="AV153">
        <f>D$3*CleanedAssets!D152</f>
        <v>10240363.077737864</v>
      </c>
      <c r="AW153">
        <f>E$3*CleanedAssets!E152</f>
        <v>6793683.2788263177</v>
      </c>
      <c r="AX153">
        <f>F$3*CleanedAssets!F152</f>
        <v>9291821.8191397171</v>
      </c>
      <c r="AY153">
        <f>G$3*CleanedAssets!G152</f>
        <v>1360078.5346504739</v>
      </c>
      <c r="AZ153">
        <f>H$3*CleanedAssets!H152</f>
        <v>15810864.253654853</v>
      </c>
      <c r="BA153">
        <f>I$3*CleanedAssets!I152</f>
        <v>4666233.3197691981</v>
      </c>
      <c r="BB153">
        <f t="shared" si="13"/>
        <v>51347499.810851447</v>
      </c>
      <c r="BE153" s="12">
        <v>45808</v>
      </c>
      <c r="BF153">
        <f>B$5*CleanedAssets!B152</f>
        <v>116302.97457172685</v>
      </c>
      <c r="BG153">
        <f>C$5*CleanedAssets!C152</f>
        <v>2246596.9254868929</v>
      </c>
      <c r="BH153">
        <f>D$5*CleanedAssets!D152</f>
        <v>2699745.1327012656</v>
      </c>
      <c r="BI153">
        <f>E$5*CleanedAssets!E152</f>
        <v>2974916.8634280525</v>
      </c>
      <c r="BJ153">
        <f>F$5*CleanedAssets!F152</f>
        <v>11781965.263334144</v>
      </c>
      <c r="BK153">
        <f>G$5*CleanedAssets!G152</f>
        <v>521361.71396967227</v>
      </c>
      <c r="BL153">
        <f>H$5*CleanedAssets!H152</f>
        <v>24034755.443879735</v>
      </c>
      <c r="BM153">
        <f>I$5*CleanedAssets!I152</f>
        <v>6412131.7393134311</v>
      </c>
      <c r="BN153">
        <f t="shared" si="14"/>
        <v>50787776.056684919</v>
      </c>
    </row>
    <row r="154" spans="12:66" x14ac:dyDescent="0.35">
      <c r="L154" s="13">
        <v>45809</v>
      </c>
      <c r="M154">
        <f>B$4*CleanedAssets!B153</f>
        <v>2408598.0977938054</v>
      </c>
      <c r="N154">
        <f>C$4*CleanedAssets!C153</f>
        <v>10558101.556437654</v>
      </c>
      <c r="O154">
        <f>D$4*CleanedAssets!D153</f>
        <v>1667447.1350580913</v>
      </c>
      <c r="P154">
        <f>E$4*CleanedAssets!E153</f>
        <v>3445153.0621336959</v>
      </c>
      <c r="Q154">
        <f>F$4*CleanedAssets!F153</f>
        <v>1364842.4775229709</v>
      </c>
      <c r="R154">
        <f>G$4*CleanedAssets!G153</f>
        <v>11127285.755389363</v>
      </c>
      <c r="S154">
        <f>H$4*CleanedAssets!H153</f>
        <v>5715714.4821533207</v>
      </c>
      <c r="T154">
        <f>I$4*CleanedAssets!I153</f>
        <v>2235777.7762678526</v>
      </c>
      <c r="U154">
        <f t="shared" si="10"/>
        <v>38522920.342756748</v>
      </c>
      <c r="W154" s="13">
        <v>45809</v>
      </c>
      <c r="X154">
        <f>B$6*CleanedAssets!B153</f>
        <v>868957.3318013699</v>
      </c>
      <c r="Y154">
        <f>C$6*CleanedAssets!C153</f>
        <v>5126779.9415073274</v>
      </c>
      <c r="Z154">
        <f>D$6*CleanedAssets!D153</f>
        <v>14569135.137090573</v>
      </c>
      <c r="AA154">
        <f>E$6*CleanedAssets!E153</f>
        <v>9443167.7297049258</v>
      </c>
      <c r="AB154">
        <f>F$6*CleanedAssets!F153</f>
        <v>14096897.839100273</v>
      </c>
      <c r="AC154">
        <f>G$6*CleanedAssets!G153</f>
        <v>2273922.2492990852</v>
      </c>
      <c r="AD154">
        <f>H$6*CleanedAssets!H153</f>
        <v>3461299.1947865132</v>
      </c>
      <c r="AE154">
        <f>I$6*CleanedAssets!I153</f>
        <v>941874.63774939231</v>
      </c>
      <c r="AF154">
        <f t="shared" si="11"/>
        <v>50782034.061039455</v>
      </c>
      <c r="AH154" s="13">
        <v>45809</v>
      </c>
      <c r="AI154">
        <f>B$2*CleanedAssets!B153</f>
        <v>1519080.2648668149</v>
      </c>
      <c r="AJ154">
        <f>C$2*CleanedAssets!C153</f>
        <v>11822957.480086781</v>
      </c>
      <c r="AK154">
        <f>D$2*CleanedAssets!D153</f>
        <v>1887062.7728973068</v>
      </c>
      <c r="AL154">
        <f>E$2*CleanedAssets!E153</f>
        <v>490760.85922079952</v>
      </c>
      <c r="AM154">
        <f>F$2*CleanedAssets!F153</f>
        <v>12205590.42806988</v>
      </c>
      <c r="AN154">
        <f>G$2*CleanedAssets!G153</f>
        <v>12162939.822997902</v>
      </c>
      <c r="AO154">
        <f>H$2*CleanedAssets!H153</f>
        <v>3347801.077226866</v>
      </c>
      <c r="AP154">
        <f>I$2*CleanedAssets!I153</f>
        <v>1151393.7291541665</v>
      </c>
      <c r="AQ154">
        <f t="shared" si="12"/>
        <v>44587586.434520513</v>
      </c>
      <c r="AS154" s="13">
        <v>45809</v>
      </c>
      <c r="AT154">
        <f>B$3*CleanedAssets!B153</f>
        <v>182742.40166286001</v>
      </c>
      <c r="AU154">
        <f>C$3*CleanedAssets!C153</f>
        <v>3057422.8177380203</v>
      </c>
      <c r="AV154">
        <f>D$3*CleanedAssets!D153</f>
        <v>10129795.560263366</v>
      </c>
      <c r="AW154">
        <f>E$3*CleanedAssets!E153</f>
        <v>6753642.6402057465</v>
      </c>
      <c r="AX154">
        <f>F$3*CleanedAssets!F153</f>
        <v>9328810.3561164048</v>
      </c>
      <c r="AY154">
        <f>G$3*CleanedAssets!G153</f>
        <v>1375624.1699167611</v>
      </c>
      <c r="AZ154">
        <f>H$3*CleanedAssets!H153</f>
        <v>15550126.422141876</v>
      </c>
      <c r="BA154">
        <f>I$3*CleanedAssets!I153</f>
        <v>4666563.9904950997</v>
      </c>
      <c r="BB154">
        <f t="shared" si="13"/>
        <v>51044728.358540133</v>
      </c>
      <c r="BE154" s="13">
        <v>45809</v>
      </c>
      <c r="BF154">
        <f>B$5*CleanedAssets!B153</f>
        <v>173432.69377381669</v>
      </c>
      <c r="BG154">
        <f>C$5*CleanedAssets!C153</f>
        <v>2243304.9270114978</v>
      </c>
      <c r="BH154">
        <f>D$5*CleanedAssets!D153</f>
        <v>2670595.3735696212</v>
      </c>
      <c r="BI154">
        <f>E$5*CleanedAssets!E153</f>
        <v>2957383.2861083657</v>
      </c>
      <c r="BJ154">
        <f>F$5*CleanedAssets!F153</f>
        <v>11828866.470253892</v>
      </c>
      <c r="BK154">
        <f>G$5*CleanedAssets!G153</f>
        <v>527320.85444626375</v>
      </c>
      <c r="BL154">
        <f>H$5*CleanedAssets!H153</f>
        <v>23638396.970690433</v>
      </c>
      <c r="BM154">
        <f>I$5*CleanedAssets!I153</f>
        <v>6412586.1324205715</v>
      </c>
      <c r="BN154">
        <f t="shared" si="14"/>
        <v>50451886.708274454</v>
      </c>
    </row>
    <row r="155" spans="12:66" x14ac:dyDescent="0.35">
      <c r="L155" s="12">
        <v>45810</v>
      </c>
      <c r="M155">
        <f>B$4*CleanedAssets!B154</f>
        <v>2423653.3905778718</v>
      </c>
      <c r="N155">
        <f>C$4*CleanedAssets!C154</f>
        <v>10755253.119246162</v>
      </c>
      <c r="O155">
        <f>D$4*CleanedAssets!D154</f>
        <v>1682011.5297719713</v>
      </c>
      <c r="P155">
        <f>E$4*CleanedAssets!E154</f>
        <v>3414538.2193521438</v>
      </c>
      <c r="Q155">
        <f>F$4*CleanedAssets!F154</f>
        <v>1369633.4514768836</v>
      </c>
      <c r="R155">
        <f>G$4*CleanedAssets!G154</f>
        <v>11128824.672618113</v>
      </c>
      <c r="S155">
        <f>H$4*CleanedAssets!H154</f>
        <v>5734118.8209125111</v>
      </c>
      <c r="T155">
        <f>I$4*CleanedAssets!I154</f>
        <v>2235924.4094666941</v>
      </c>
      <c r="U155">
        <f t="shared" si="10"/>
        <v>38743957.613422349</v>
      </c>
      <c r="W155" s="12">
        <v>45810</v>
      </c>
      <c r="X155">
        <f>B$6*CleanedAssets!B154</f>
        <v>874388.87600922829</v>
      </c>
      <c r="Y155">
        <f>C$6*CleanedAssets!C154</f>
        <v>5222512.3676675195</v>
      </c>
      <c r="Z155">
        <f>D$6*CleanedAssets!D154</f>
        <v>14696389.926951753</v>
      </c>
      <c r="AA155">
        <f>E$6*CleanedAssets!E154</f>
        <v>9359252.4173252508</v>
      </c>
      <c r="AB155">
        <f>F$6*CleanedAssets!F154</f>
        <v>14146381.842925146</v>
      </c>
      <c r="AC155">
        <f>G$6*CleanedAssets!G154</f>
        <v>2274236.7355271927</v>
      </c>
      <c r="AD155">
        <f>H$6*CleanedAssets!H154</f>
        <v>3472444.419609528</v>
      </c>
      <c r="AE155">
        <f>I$6*CleanedAssets!I154</f>
        <v>941936.4104767656</v>
      </c>
      <c r="AF155">
        <f t="shared" si="11"/>
        <v>50987542.996492393</v>
      </c>
      <c r="AH155" s="12">
        <v>45810</v>
      </c>
      <c r="AI155">
        <f>B$2*CleanedAssets!B154</f>
        <v>1528575.4970398434</v>
      </c>
      <c r="AJ155">
        <f>C$2*CleanedAssets!C154</f>
        <v>12043727.713424459</v>
      </c>
      <c r="AK155">
        <f>D$2*CleanedAssets!D154</f>
        <v>1903545.4106352569</v>
      </c>
      <c r="AL155">
        <f>E$2*CleanedAssets!E154</f>
        <v>486399.7854811385</v>
      </c>
      <c r="AM155">
        <f>F$2*CleanedAssets!F154</f>
        <v>12248435.420657696</v>
      </c>
      <c r="AN155">
        <f>G$2*CleanedAssets!G154</f>
        <v>12164621.972450819</v>
      </c>
      <c r="AO155">
        <f>H$2*CleanedAssets!H154</f>
        <v>3358580.8433114118</v>
      </c>
      <c r="AP155">
        <f>I$2*CleanedAssets!I154</f>
        <v>1151469.2431642904</v>
      </c>
      <c r="AQ155">
        <f t="shared" si="12"/>
        <v>44885355.886164926</v>
      </c>
      <c r="AS155" s="12">
        <v>45810</v>
      </c>
      <c r="AT155">
        <f>B$3*CleanedAssets!B154</f>
        <v>183884.65962761463</v>
      </c>
      <c r="AU155">
        <f>C$3*CleanedAssets!C154</f>
        <v>3114514.1123672058</v>
      </c>
      <c r="AV155">
        <f>D$3*CleanedAssets!D154</f>
        <v>10218274.731691757</v>
      </c>
      <c r="AW155">
        <f>E$3*CleanedAssets!E154</f>
        <v>6693627.3944666702</v>
      </c>
      <c r="AX155">
        <f>F$3*CleanedAssets!F154</f>
        <v>9361557.0563204158</v>
      </c>
      <c r="AY155">
        <f>G$3*CleanedAssets!G154</f>
        <v>1375814.4204218627</v>
      </c>
      <c r="AZ155">
        <f>H$3*CleanedAssets!H154</f>
        <v>15600197.116770679</v>
      </c>
      <c r="BA155">
        <f>I$3*CleanedAssets!I154</f>
        <v>4666870.0464961864</v>
      </c>
      <c r="BB155">
        <f t="shared" si="13"/>
        <v>51214739.53816238</v>
      </c>
      <c r="BE155" s="12">
        <v>45810</v>
      </c>
      <c r="BF155">
        <f>B$5*CleanedAssets!B154</f>
        <v>174516.76005514679</v>
      </c>
      <c r="BG155">
        <f>C$5*CleanedAssets!C154</f>
        <v>2285194.1880545188</v>
      </c>
      <c r="BH155">
        <f>D$5*CleanedAssets!D154</f>
        <v>2693921.8133253111</v>
      </c>
      <c r="BI155">
        <f>E$5*CleanedAssets!E154</f>
        <v>2931102.937248358</v>
      </c>
      <c r="BJ155">
        <f>F$5*CleanedAssets!F154</f>
        <v>11870389.057729445</v>
      </c>
      <c r="BK155">
        <f>G$5*CleanedAssets!G154</f>
        <v>527393.78356535244</v>
      </c>
      <c r="BL155">
        <f>H$5*CleanedAssets!H154</f>
        <v>23714511.525910288</v>
      </c>
      <c r="BM155">
        <f>I$5*CleanedAssets!I154</f>
        <v>6413006.7010600055</v>
      </c>
      <c r="BN155">
        <f t="shared" si="14"/>
        <v>50610036.766948424</v>
      </c>
    </row>
    <row r="156" spans="12:66" x14ac:dyDescent="0.35">
      <c r="L156" s="13">
        <v>45811</v>
      </c>
      <c r="M156">
        <f>B$4*CleanedAssets!B155</f>
        <v>2439145.0787112121</v>
      </c>
      <c r="N156">
        <f>C$4*CleanedAssets!C155</f>
        <v>7155076.9754186282</v>
      </c>
      <c r="O156">
        <f>D$4*CleanedAssets!D155</f>
        <v>1672941.6088557744</v>
      </c>
      <c r="P156">
        <f>E$4*CleanedAssets!E155</f>
        <v>3450201.0010898286</v>
      </c>
      <c r="Q156">
        <f>F$4*CleanedAssets!F155</f>
        <v>1374230.862087687</v>
      </c>
      <c r="R156">
        <f>G$4*CleanedAssets!G155</f>
        <v>7403780.1533481665</v>
      </c>
      <c r="S156">
        <f>H$4*CleanedAssets!H155</f>
        <v>3872323.0908697317</v>
      </c>
      <c r="T156">
        <f>I$4*CleanedAssets!I155</f>
        <v>2235757.9423246058</v>
      </c>
      <c r="U156">
        <f t="shared" si="10"/>
        <v>29603456.712705635</v>
      </c>
      <c r="W156" s="13">
        <v>45811</v>
      </c>
      <c r="X156">
        <f>B$6*CleanedAssets!B155</f>
        <v>879977.85990727949</v>
      </c>
      <c r="Y156">
        <f>C$6*CleanedAssets!C155</f>
        <v>3474346.6826335359</v>
      </c>
      <c r="Z156">
        <f>D$6*CleanedAssets!D155</f>
        <v>14617142.494914759</v>
      </c>
      <c r="AA156">
        <f>E$6*CleanedAssets!E155</f>
        <v>9457004.1350524854</v>
      </c>
      <c r="AB156">
        <f>F$6*CleanedAssets!F155</f>
        <v>14193866.610414589</v>
      </c>
      <c r="AC156">
        <f>G$6*CleanedAssets!G155</f>
        <v>1513003.3316043192</v>
      </c>
      <c r="AD156">
        <f>H$6*CleanedAssets!H155</f>
        <v>2344985.7123253499</v>
      </c>
      <c r="AE156">
        <f>I$6*CleanedAssets!I155</f>
        <v>941866.28222841478</v>
      </c>
      <c r="AF156">
        <f t="shared" si="11"/>
        <v>47422193.109080732</v>
      </c>
      <c r="AH156" s="13">
        <v>45811</v>
      </c>
      <c r="AI156">
        <f>B$2*CleanedAssets!B155</f>
        <v>1538345.9596730173</v>
      </c>
      <c r="AJ156">
        <f>C$2*CleanedAssets!C155</f>
        <v>8012252.050705296</v>
      </c>
      <c r="AK156">
        <f>D$2*CleanedAssets!D155</f>
        <v>1893280.9112372105</v>
      </c>
      <c r="AL156">
        <f>E$2*CleanedAssets!E155</f>
        <v>491479.93637491344</v>
      </c>
      <c r="AM156">
        <f>F$2*CleanedAssets!F155</f>
        <v>12289549.404043509</v>
      </c>
      <c r="AN156">
        <f>G$2*CleanedAssets!G155</f>
        <v>8092874.9784523584</v>
      </c>
      <c r="AO156">
        <f>H$2*CleanedAssets!H155</f>
        <v>2268092.1966032535</v>
      </c>
      <c r="AP156">
        <f>I$2*CleanedAssets!I155</f>
        <v>1151383.5149557246</v>
      </c>
      <c r="AQ156">
        <f t="shared" si="12"/>
        <v>35737258.952045284</v>
      </c>
      <c r="AS156" s="13">
        <v>45811</v>
      </c>
      <c r="AT156">
        <f>B$3*CleanedAssets!B155</f>
        <v>185060.02728147589</v>
      </c>
      <c r="AU156">
        <f>C$3*CleanedAssets!C155</f>
        <v>2071972.455500602</v>
      </c>
      <c r="AV156">
        <f>D$3*CleanedAssets!D155</f>
        <v>10163174.667229664</v>
      </c>
      <c r="AW156">
        <f>E$3*CleanedAssets!E155</f>
        <v>6763538.2747869799</v>
      </c>
      <c r="AX156">
        <f>F$3*CleanedAssets!F155</f>
        <v>9392980.7351871673</v>
      </c>
      <c r="AY156">
        <f>G$3*CleanedAssets!G155</f>
        <v>915301.28295329085</v>
      </c>
      <c r="AZ156">
        <f>H$3*CleanedAssets!H155</f>
        <v>10535010.766968586</v>
      </c>
      <c r="BA156">
        <f>I$3*CleanedAssets!I155</f>
        <v>4666522.5926574748</v>
      </c>
      <c r="BB156">
        <f t="shared" si="13"/>
        <v>44693560.802565239</v>
      </c>
      <c r="BE156" s="13">
        <v>45811</v>
      </c>
      <c r="BF156">
        <f>B$5*CleanedAssets!B155</f>
        <v>175632.24927127216</v>
      </c>
      <c r="BG156">
        <f>C$5*CleanedAssets!C155</f>
        <v>1520256.207643338</v>
      </c>
      <c r="BH156">
        <f>D$5*CleanedAssets!D155</f>
        <v>2679395.362484281</v>
      </c>
      <c r="BI156">
        <f>E$5*CleanedAssets!E155</f>
        <v>2961716.5305329012</v>
      </c>
      <c r="BJ156">
        <f>F$5*CleanedAssets!F155</f>
        <v>11910234.063376412</v>
      </c>
      <c r="BK156">
        <f>G$5*CleanedAssets!G155</f>
        <v>350864.33137613186</v>
      </c>
      <c r="BL156">
        <f>H$5*CleanedAssets!H155</f>
        <v>16014710.095572315</v>
      </c>
      <c r="BM156">
        <f>I$5*CleanedAssets!I155</f>
        <v>6412529.2453404842</v>
      </c>
      <c r="BN156">
        <f t="shared" si="14"/>
        <v>42025338.085597128</v>
      </c>
    </row>
    <row r="157" spans="12:66" x14ac:dyDescent="0.35">
      <c r="L157" s="12">
        <v>45812</v>
      </c>
      <c r="M157">
        <f>B$4*CleanedAssets!B156</f>
        <v>2465615.2866282444</v>
      </c>
      <c r="N157">
        <f>C$4*CleanedAssets!C156</f>
        <v>10709977.807009723</v>
      </c>
      <c r="O157">
        <f>D$4*CleanedAssets!D156</f>
        <v>1665944.2774587634</v>
      </c>
      <c r="P157">
        <f>E$4*CleanedAssets!E156</f>
        <v>3468066.7239781455</v>
      </c>
      <c r="Q157">
        <f>F$4*CleanedAssets!F156</f>
        <v>1374368.1456995548</v>
      </c>
      <c r="R157">
        <f>G$4*CleanedAssets!G156</f>
        <v>11082515.787426382</v>
      </c>
      <c r="S157">
        <f>H$4*CleanedAssets!H156</f>
        <v>5882850.4516966837</v>
      </c>
      <c r="T157">
        <f>I$4*CleanedAssets!I156</f>
        <v>2235561.4876088365</v>
      </c>
      <c r="U157">
        <f t="shared" si="10"/>
        <v>38884899.967506334</v>
      </c>
      <c r="W157" s="12">
        <v>45812</v>
      </c>
      <c r="X157">
        <f>B$6*CleanedAssets!B156</f>
        <v>889527.59809933417</v>
      </c>
      <c r="Y157">
        <f>C$6*CleanedAssets!C156</f>
        <v>5200527.6802330893</v>
      </c>
      <c r="Z157">
        <f>D$6*CleanedAssets!D156</f>
        <v>14556004.084839465</v>
      </c>
      <c r="AA157">
        <f>E$6*CleanedAssets!E156</f>
        <v>9505974.0980132371</v>
      </c>
      <c r="AB157">
        <f>F$6*CleanedAssets!F156</f>
        <v>14195284.556502402</v>
      </c>
      <c r="AC157">
        <f>G$6*CleanedAssets!G156</f>
        <v>2264773.2592857638</v>
      </c>
      <c r="AD157">
        <f>H$6*CleanedAssets!H156</f>
        <v>3562512.7173665212</v>
      </c>
      <c r="AE157">
        <f>I$6*CleanedAssets!I156</f>
        <v>941783.52100043697</v>
      </c>
      <c r="AF157">
        <f t="shared" si="11"/>
        <v>51116387.515340254</v>
      </c>
      <c r="AH157" s="12">
        <v>45812</v>
      </c>
      <c r="AI157">
        <f>B$2*CleanedAssets!B156</f>
        <v>1555040.4719249851</v>
      </c>
      <c r="AJ157">
        <f>C$2*CleanedAssets!C156</f>
        <v>11993028.43869143</v>
      </c>
      <c r="AK157">
        <f>D$2*CleanedAssets!D156</f>
        <v>1885361.9773704018</v>
      </c>
      <c r="AL157">
        <f>E$2*CleanedAssets!E156</f>
        <v>494024.90240607166</v>
      </c>
      <c r="AM157">
        <f>F$2*CleanedAssets!F156</f>
        <v>12290777.111684896</v>
      </c>
      <c r="AN157">
        <f>G$2*CleanedAssets!G156</f>
        <v>12114002.962906253</v>
      </c>
      <c r="AO157">
        <f>H$2*CleanedAssets!H156</f>
        <v>3445695.7464983491</v>
      </c>
      <c r="AP157">
        <f>I$2*CleanedAssets!I156</f>
        <v>1151282.3435735772</v>
      </c>
      <c r="AQ157">
        <f t="shared" si="12"/>
        <v>44929213.95505596</v>
      </c>
      <c r="AS157" s="12">
        <v>45812</v>
      </c>
      <c r="AT157">
        <f>B$3*CleanedAssets!B156</f>
        <v>187068.3446390726</v>
      </c>
      <c r="AU157">
        <f>C$3*CleanedAssets!C156</f>
        <v>3101403.254134601</v>
      </c>
      <c r="AV157">
        <f>D$3*CleanedAssets!D156</f>
        <v>10120665.65148407</v>
      </c>
      <c r="AW157">
        <f>E$3*CleanedAssets!E156</f>
        <v>6798561.017092051</v>
      </c>
      <c r="AX157">
        <f>F$3*CleanedAssets!F156</f>
        <v>9393919.0799421184</v>
      </c>
      <c r="AY157">
        <f>G$3*CleanedAssets!G156</f>
        <v>1370089.4284380095</v>
      </c>
      <c r="AZ157">
        <f>H$3*CleanedAssets!H156</f>
        <v>16004835.184135076</v>
      </c>
      <c r="BA157">
        <f>I$3*CleanedAssets!I156</f>
        <v>4666112.5481029125</v>
      </c>
      <c r="BB157">
        <f t="shared" si="13"/>
        <v>51642654.507967912</v>
      </c>
      <c r="BE157" s="12">
        <v>45812</v>
      </c>
      <c r="BF157">
        <f>B$5*CleanedAssets!B156</f>
        <v>177538.25404143656</v>
      </c>
      <c r="BG157">
        <f>C$5*CleanedAssets!C156</f>
        <v>2275574.4348754957</v>
      </c>
      <c r="BH157">
        <f>D$5*CleanedAssets!D156</f>
        <v>2668188.3859851193</v>
      </c>
      <c r="BI157">
        <f>E$5*CleanedAssets!E156</f>
        <v>2977052.7984174485</v>
      </c>
      <c r="BJ157">
        <f>F$5*CleanedAssets!F156</f>
        <v>11911423.877981454</v>
      </c>
      <c r="BK157">
        <f>G$5*CleanedAssets!G156</f>
        <v>525199.21056304313</v>
      </c>
      <c r="BL157">
        <f>H$5*CleanedAssets!H156</f>
        <v>24329618.760806654</v>
      </c>
      <c r="BM157">
        <f>I$5*CleanedAssets!I156</f>
        <v>6411965.7802236183</v>
      </c>
      <c r="BN157">
        <f t="shared" si="14"/>
        <v>51276561.50289426</v>
      </c>
    </row>
    <row r="158" spans="12:66" x14ac:dyDescent="0.35">
      <c r="L158" s="13">
        <v>45813</v>
      </c>
      <c r="M158">
        <f>B$4*CleanedAssets!B157</f>
        <v>2468808.1030311021</v>
      </c>
      <c r="N158">
        <f>C$4*CleanedAssets!C157</f>
        <v>10734338.000136476</v>
      </c>
      <c r="O158">
        <f>D$4*CleanedAssets!D157</f>
        <v>1657166.2389447631</v>
      </c>
      <c r="P158">
        <f>E$4*CleanedAssets!E157</f>
        <v>3483216.7160043563</v>
      </c>
      <c r="Q158">
        <f>F$4*CleanedAssets!F157</f>
        <v>1367291.5352329109</v>
      </c>
      <c r="R158">
        <f>G$4*CleanedAssets!G157</f>
        <v>11008708.038546713</v>
      </c>
      <c r="S158">
        <f>H$4*CleanedAssets!H157</f>
        <v>5790901.5606047921</v>
      </c>
      <c r="T158">
        <f>I$4*CleanedAssets!I157</f>
        <v>2235299.6128654731</v>
      </c>
      <c r="U158">
        <f t="shared" si="10"/>
        <v>38745729.805366583</v>
      </c>
      <c r="W158" s="13">
        <v>45813</v>
      </c>
      <c r="X158">
        <f>B$6*CleanedAssets!B157</f>
        <v>890679.48027714563</v>
      </c>
      <c r="Y158">
        <f>C$6*CleanedAssets!C157</f>
        <v>5212356.4497164944</v>
      </c>
      <c r="Z158">
        <f>D$6*CleanedAssets!D157</f>
        <v>14479306.943046957</v>
      </c>
      <c r="AA158">
        <f>E$6*CleanedAssets!E157</f>
        <v>9547500.2401691955</v>
      </c>
      <c r="AB158">
        <f>F$6*CleanedAssets!F157</f>
        <v>14122193.151129058</v>
      </c>
      <c r="AC158">
        <f>G$6*CleanedAssets!G157</f>
        <v>2249690.2384990579</v>
      </c>
      <c r="AD158">
        <f>H$6*CleanedAssets!H157</f>
        <v>3506830.6808177019</v>
      </c>
      <c r="AE158">
        <f>I$6*CleanedAssets!I157</f>
        <v>941673.20002772706</v>
      </c>
      <c r="AF158">
        <f t="shared" si="11"/>
        <v>50950230.383683339</v>
      </c>
      <c r="AH158" s="13">
        <v>45813</v>
      </c>
      <c r="AI158">
        <f>B$2*CleanedAssets!B157</f>
        <v>1557054.1513310128</v>
      </c>
      <c r="AJ158">
        <f>C$2*CleanedAssets!C157</f>
        <v>12020306.972242633</v>
      </c>
      <c r="AK158">
        <f>D$2*CleanedAssets!D157</f>
        <v>1875427.803536308</v>
      </c>
      <c r="AL158">
        <f>E$2*CleanedAssets!E157</f>
        <v>496183.01351750275</v>
      </c>
      <c r="AM158">
        <f>F$2*CleanedAssets!F157</f>
        <v>12227491.999741714</v>
      </c>
      <c r="AN158">
        <f>G$2*CleanedAssets!G157</f>
        <v>12033325.677553035</v>
      </c>
      <c r="AO158">
        <f>H$2*CleanedAssets!H157</f>
        <v>3391839.557983614</v>
      </c>
      <c r="AP158">
        <f>I$2*CleanedAssets!I157</f>
        <v>1151147.4818084533</v>
      </c>
      <c r="AQ158">
        <f t="shared" si="12"/>
        <v>44752776.65771427</v>
      </c>
      <c r="AS158" s="13">
        <v>45813</v>
      </c>
      <c r="AT158">
        <f>B$3*CleanedAssets!B157</f>
        <v>187310.58635555545</v>
      </c>
      <c r="AU158">
        <f>C$3*CleanedAssets!C157</f>
        <v>3108457.496785338</v>
      </c>
      <c r="AV158">
        <f>D$3*CleanedAssets!D157</f>
        <v>10067338.782105481</v>
      </c>
      <c r="AW158">
        <f>E$3*CleanedAssets!E157</f>
        <v>6828260.0261931531</v>
      </c>
      <c r="AX158">
        <f>F$3*CleanedAssets!F157</f>
        <v>9345549.8665752821</v>
      </c>
      <c r="AY158">
        <f>G$3*CleanedAssets!G157</f>
        <v>1360964.8561462588</v>
      </c>
      <c r="AZ158">
        <f>H$3*CleanedAssets!H157</f>
        <v>15754679.777436733</v>
      </c>
      <c r="BA158">
        <f>I$3*CleanedAssets!I157</f>
        <v>4665565.9574442292</v>
      </c>
      <c r="BB158">
        <f t="shared" si="13"/>
        <v>51318127.349042028</v>
      </c>
      <c r="BE158" s="13">
        <v>45813</v>
      </c>
      <c r="BF158">
        <f>B$5*CleanedAssets!B157</f>
        <v>177768.15489122141</v>
      </c>
      <c r="BG158">
        <f>C$5*CleanedAssets!C157</f>
        <v>2280750.3029964911</v>
      </c>
      <c r="BH158">
        <f>D$5*CleanedAssets!D157</f>
        <v>2654129.4161073789</v>
      </c>
      <c r="BI158">
        <f>E$5*CleanedAssets!E157</f>
        <v>2990057.8325610529</v>
      </c>
      <c r="BJ158">
        <f>F$5*CleanedAssets!F157</f>
        <v>11850092.052770494</v>
      </c>
      <c r="BK158">
        <f>G$5*CleanedAssets!G157</f>
        <v>521701.4694193746</v>
      </c>
      <c r="BL158">
        <f>H$5*CleanedAssets!H157</f>
        <v>23949347.073788084</v>
      </c>
      <c r="BM158">
        <f>I$5*CleanedAssets!I157</f>
        <v>6411214.6794811608</v>
      </c>
      <c r="BN158">
        <f t="shared" si="14"/>
        <v>50835060.98201526</v>
      </c>
    </row>
    <row r="159" spans="12:66" x14ac:dyDescent="0.35">
      <c r="L159" s="12">
        <v>45814</v>
      </c>
      <c r="M159">
        <f>B$4*CleanedAssets!B158</f>
        <v>2459230.8535256158</v>
      </c>
      <c r="N159">
        <f>C$4*CleanedAssets!C158</f>
        <v>10713812.096457958</v>
      </c>
      <c r="O159">
        <f>D$4*CleanedAssets!D158</f>
        <v>1657055.5989325123</v>
      </c>
      <c r="P159">
        <f>E$4*CleanedAssets!E158</f>
        <v>3480040.5729921535</v>
      </c>
      <c r="Q159">
        <f>F$4*CleanedAssets!F158</f>
        <v>1372432.5281419482</v>
      </c>
      <c r="R159">
        <f>G$4*CleanedAssets!G158</f>
        <v>10967503.312916735</v>
      </c>
      <c r="S159">
        <f>H$4*CleanedAssets!H158</f>
        <v>5860334.2421791665</v>
      </c>
      <c r="T159">
        <f>I$4*CleanedAssets!I158</f>
        <v>2235357.7224690616</v>
      </c>
      <c r="U159">
        <f t="shared" si="10"/>
        <v>38745766.927615151</v>
      </c>
      <c r="W159" s="12">
        <v>45814</v>
      </c>
      <c r="X159">
        <f>B$6*CleanedAssets!B158</f>
        <v>887224.26656427828</v>
      </c>
      <c r="Y159">
        <f>C$6*CleanedAssets!C158</f>
        <v>5202389.5261462079</v>
      </c>
      <c r="Z159">
        <f>D$6*CleanedAssets!D158</f>
        <v>14478340.238162491</v>
      </c>
      <c r="AA159">
        <f>E$6*CleanedAssets!E158</f>
        <v>9538794.4292351566</v>
      </c>
      <c r="AB159">
        <f>F$6*CleanedAssets!F158</f>
        <v>14175292.357098795</v>
      </c>
      <c r="AC159">
        <f>G$6*CleanedAssets!G158</f>
        <v>2241269.8254310382</v>
      </c>
      <c r="AD159">
        <f>H$6*CleanedAssets!H158</f>
        <v>3548877.442526259</v>
      </c>
      <c r="AE159">
        <f>I$6*CleanedAssets!I158</f>
        <v>941697.68008223455</v>
      </c>
      <c r="AF159">
        <f t="shared" si="11"/>
        <v>51013885.765246466</v>
      </c>
      <c r="AH159" s="12">
        <v>45814</v>
      </c>
      <c r="AI159">
        <f>B$2*CleanedAssets!B158</f>
        <v>1551013.8697544327</v>
      </c>
      <c r="AJ159">
        <f>C$2*CleanedAssets!C158</f>
        <v>11997322.074329475</v>
      </c>
      <c r="AK159">
        <f>D$2*CleanedAssets!D158</f>
        <v>1875302.5913817985</v>
      </c>
      <c r="AL159">
        <f>E$2*CleanedAssets!E158</f>
        <v>495730.57304662524</v>
      </c>
      <c r="AM159">
        <f>F$2*CleanedAssets!F158</f>
        <v>12273467.161619153</v>
      </c>
      <c r="AN159">
        <f>G$2*CleanedAssets!G158</f>
        <v>11988285.888939911</v>
      </c>
      <c r="AO159">
        <f>H$2*CleanedAssets!H158</f>
        <v>3432507.5806595595</v>
      </c>
      <c r="AP159">
        <f>I$2*CleanedAssets!I158</f>
        <v>1151177.4074271286</v>
      </c>
      <c r="AQ159">
        <f t="shared" si="12"/>
        <v>44764807.147158086</v>
      </c>
      <c r="AS159" s="12">
        <v>45814</v>
      </c>
      <c r="AT159">
        <f>B$3*CleanedAssets!B158</f>
        <v>186583.95222860828</v>
      </c>
      <c r="AU159">
        <f>C$3*CleanedAssets!C158</f>
        <v>3102513.5904944264</v>
      </c>
      <c r="AV159">
        <f>D$3*CleanedAssets!D158</f>
        <v>10066666.640433749</v>
      </c>
      <c r="AW159">
        <f>E$3*CleanedAssets!E158</f>
        <v>6822033.7324721646</v>
      </c>
      <c r="AX159">
        <f>F$3*CleanedAssets!F158</f>
        <v>9380688.9750660937</v>
      </c>
      <c r="AY159">
        <f>G$3*CleanedAssets!G158</f>
        <v>1355870.8720662748</v>
      </c>
      <c r="AZ159">
        <f>H$3*CleanedAssets!H158</f>
        <v>15943577.767299775</v>
      </c>
      <c r="BA159">
        <f>I$3*CleanedAssets!I158</f>
        <v>4665687.245072403</v>
      </c>
      <c r="BB159">
        <f t="shared" si="13"/>
        <v>51523622.775133498</v>
      </c>
      <c r="BE159" s="12">
        <v>45814</v>
      </c>
      <c r="BF159">
        <f>B$5*CleanedAssets!B158</f>
        <v>177078.53872727862</v>
      </c>
      <c r="BG159">
        <f>C$5*CleanedAssets!C158</f>
        <v>2276389.1154660201</v>
      </c>
      <c r="BH159">
        <f>D$5*CleanedAssets!D158</f>
        <v>2653952.2142647323</v>
      </c>
      <c r="BI159">
        <f>E$5*CleanedAssets!E158</f>
        <v>2987331.3724911595</v>
      </c>
      <c r="BJ159">
        <f>F$5*CleanedAssets!F158</f>
        <v>11894648.197268497</v>
      </c>
      <c r="BK159">
        <f>G$5*CleanedAssets!G158</f>
        <v>519748.78198022075</v>
      </c>
      <c r="BL159">
        <f>H$5*CleanedAssets!H158</f>
        <v>24236498.801698796</v>
      </c>
      <c r="BM159">
        <f>I$5*CleanedAssets!I158</f>
        <v>6411381.3475830127</v>
      </c>
      <c r="BN159">
        <f t="shared" si="14"/>
        <v>51157028.369479716</v>
      </c>
    </row>
    <row r="160" spans="12:66" x14ac:dyDescent="0.35">
      <c r="L160" s="13">
        <v>45815</v>
      </c>
      <c r="M160">
        <f>B$4*CleanedAssets!B159</f>
        <v>2456323.1616568039</v>
      </c>
      <c r="N160">
        <f>C$4*CleanedAssets!C159</f>
        <v>10810704.780183341</v>
      </c>
      <c r="O160">
        <f>D$4*CleanedAssets!D159</f>
        <v>1659743.5315436898</v>
      </c>
      <c r="P160">
        <f>E$4*CleanedAssets!E159</f>
        <v>2328989.8160939161</v>
      </c>
      <c r="Q160">
        <f>F$4*CleanedAssets!F159</f>
        <v>911830.83927744383</v>
      </c>
      <c r="R160">
        <f>G$4*CleanedAssets!G159</f>
        <v>10811369.961187387</v>
      </c>
      <c r="S160">
        <f>H$4*CleanedAssets!H159</f>
        <v>5802975.4986463431</v>
      </c>
      <c r="T160">
        <f>I$4*CleanedAssets!I159</f>
        <v>2235083.6719561317</v>
      </c>
      <c r="U160">
        <f t="shared" si="10"/>
        <v>37017021.260545053</v>
      </c>
      <c r="W160" s="13">
        <v>45815</v>
      </c>
      <c r="X160">
        <f>B$6*CleanedAssets!B159</f>
        <v>886175.24964014394</v>
      </c>
      <c r="Y160">
        <f>C$6*CleanedAssets!C159</f>
        <v>5249438.4643238503</v>
      </c>
      <c r="Z160">
        <f>D$6*CleanedAssets!D159</f>
        <v>14501825.752412558</v>
      </c>
      <c r="AA160">
        <f>E$6*CleanedAssets!E159</f>
        <v>6383763.2399787977</v>
      </c>
      <c r="AB160">
        <f>F$6*CleanedAssets!F159</f>
        <v>9417926.5369610023</v>
      </c>
      <c r="AC160">
        <f>G$6*CleanedAssets!G159</f>
        <v>2209363.1133936439</v>
      </c>
      <c r="AD160">
        <f>H$6*CleanedAssets!H159</f>
        <v>3514142.3672484378</v>
      </c>
      <c r="AE160">
        <f>I$6*CleanedAssets!I159</f>
        <v>941582.22977660445</v>
      </c>
      <c r="AF160">
        <f t="shared" si="11"/>
        <v>43104216.953735039</v>
      </c>
      <c r="AH160" s="13">
        <v>45815</v>
      </c>
      <c r="AI160">
        <f>B$2*CleanedAssets!B159</f>
        <v>1549180.0157219681</v>
      </c>
      <c r="AJ160">
        <f>C$2*CleanedAssets!C159</f>
        <v>12105822.458957639</v>
      </c>
      <c r="AK160">
        <f>D$2*CleanedAssets!D159</f>
        <v>1878344.5454323736</v>
      </c>
      <c r="AL160">
        <f>E$2*CleanedAssets!E159</f>
        <v>331763.79181099701</v>
      </c>
      <c r="AM160">
        <f>F$2*CleanedAssets!F159</f>
        <v>8154372.3522602497</v>
      </c>
      <c r="AN160">
        <f>G$2*CleanedAssets!G159</f>
        <v>11817620.678825462</v>
      </c>
      <c r="AO160">
        <f>H$2*CleanedAssets!H159</f>
        <v>3398911.4897443913</v>
      </c>
      <c r="AP160">
        <f>I$2*CleanedAssets!I159</f>
        <v>1151036.2753139962</v>
      </c>
      <c r="AQ160">
        <f t="shared" si="12"/>
        <v>40387051.608067073</v>
      </c>
      <c r="AS160" s="13">
        <v>45815</v>
      </c>
      <c r="AT160">
        <f>B$3*CleanedAssets!B159</f>
        <v>186363.3431548533</v>
      </c>
      <c r="AU160">
        <f>C$3*CleanedAssets!C159</f>
        <v>3130571.8451446891</v>
      </c>
      <c r="AV160">
        <f>D$3*CleanedAssets!D159</f>
        <v>10082995.918441141</v>
      </c>
      <c r="AW160">
        <f>E$3*CleanedAssets!E159</f>
        <v>4565592.4851232087</v>
      </c>
      <c r="AX160">
        <f>F$3*CleanedAssets!F159</f>
        <v>6232438.6268484723</v>
      </c>
      <c r="AY160">
        <f>G$3*CleanedAssets!G159</f>
        <v>1336568.6974757658</v>
      </c>
      <c r="AZ160">
        <f>H$3*CleanedAssets!H159</f>
        <v>15787528.035260921</v>
      </c>
      <c r="BA160">
        <f>I$3*CleanedAssets!I159</f>
        <v>4665115.2408827245</v>
      </c>
      <c r="BB160">
        <f t="shared" si="13"/>
        <v>45987174.192331776</v>
      </c>
      <c r="BE160" s="13">
        <v>45815</v>
      </c>
      <c r="BF160">
        <f>B$5*CleanedAssets!B159</f>
        <v>176869.16845752121</v>
      </c>
      <c r="BG160">
        <f>C$5*CleanedAssets!C159</f>
        <v>2296976.1342241401</v>
      </c>
      <c r="BH160">
        <f>D$5*CleanedAssets!D159</f>
        <v>2658257.2265466521</v>
      </c>
      <c r="BI160">
        <f>E$5*CleanedAssets!E159</f>
        <v>1999248.0541247583</v>
      </c>
      <c r="BJ160">
        <f>F$5*CleanedAssets!F159</f>
        <v>7902688.7123615993</v>
      </c>
      <c r="BK160">
        <f>G$5*CleanedAssets!G159</f>
        <v>512349.63952523324</v>
      </c>
      <c r="BL160">
        <f>H$5*CleanedAssets!H159</f>
        <v>23999281.08314367</v>
      </c>
      <c r="BM160">
        <f>I$5*CleanedAssets!I159</f>
        <v>6410595.3246886749</v>
      </c>
      <c r="BN160">
        <f t="shared" si="14"/>
        <v>45956265.34307225</v>
      </c>
    </row>
    <row r="161" spans="12:66" x14ac:dyDescent="0.35">
      <c r="L161" s="12">
        <v>45816</v>
      </c>
      <c r="M161">
        <f>B$4*CleanedAssets!B160</f>
        <v>2468050.5380947758</v>
      </c>
      <c r="N161">
        <f>C$4*CleanedAssets!C160</f>
        <v>10740507.739119932</v>
      </c>
      <c r="O161">
        <f>D$4*CleanedAssets!D160</f>
        <v>1644529.9408660689</v>
      </c>
      <c r="P161">
        <f>E$4*CleanedAssets!E160</f>
        <v>3506928.8752895952</v>
      </c>
      <c r="Q161">
        <f>F$4*CleanedAssets!F160</f>
        <v>1363059.9896903832</v>
      </c>
      <c r="R161">
        <f>G$4*CleanedAssets!G160</f>
        <v>10765685.164238904</v>
      </c>
      <c r="S161">
        <f>H$4*CleanedAssets!H160</f>
        <v>5798788.0553796617</v>
      </c>
      <c r="T161">
        <f>I$4*CleanedAssets!I160</f>
        <v>2234828.1588760805</v>
      </c>
      <c r="U161">
        <f t="shared" si="10"/>
        <v>38522378.461555406</v>
      </c>
      <c r="W161" s="12">
        <v>45816</v>
      </c>
      <c r="X161">
        <f>B$6*CleanedAssets!B160</f>
        <v>890406.17124881921</v>
      </c>
      <c r="Y161">
        <f>C$6*CleanedAssets!C160</f>
        <v>5215352.338124617</v>
      </c>
      <c r="Z161">
        <f>D$6*CleanedAssets!D160</f>
        <v>14368898.684535878</v>
      </c>
      <c r="AA161">
        <f>E$6*CleanedAssets!E160</f>
        <v>9612495.2907012366</v>
      </c>
      <c r="AB161">
        <f>F$6*CleanedAssets!F160</f>
        <v>14078487.253784206</v>
      </c>
      <c r="AC161">
        <f>G$6*CleanedAssets!G160</f>
        <v>2200027.1730287126</v>
      </c>
      <c r="AD161">
        <f>H$6*CleanedAssets!H160</f>
        <v>3511606.5523380828</v>
      </c>
      <c r="AE161">
        <f>I$6*CleanedAssets!I160</f>
        <v>941474.58880608052</v>
      </c>
      <c r="AF161">
        <f t="shared" si="11"/>
        <v>50818748.052567631</v>
      </c>
      <c r="AH161" s="12">
        <v>45816</v>
      </c>
      <c r="AI161">
        <f>B$2*CleanedAssets!B160</f>
        <v>1556576.3622199183</v>
      </c>
      <c r="AJ161">
        <f>C$2*CleanedAssets!C160</f>
        <v>12027215.843243228</v>
      </c>
      <c r="AK161">
        <f>D$2*CleanedAssets!D160</f>
        <v>1861127.2076192405</v>
      </c>
      <c r="AL161">
        <f>E$2*CleanedAssets!E160</f>
        <v>499560.80238636571</v>
      </c>
      <c r="AM161">
        <f>F$2*CleanedAssets!F160</f>
        <v>12189649.895161593</v>
      </c>
      <c r="AN161">
        <f>G$2*CleanedAssets!G160</f>
        <v>11767683.843524801</v>
      </c>
      <c r="AO161">
        <f>H$2*CleanedAssets!H160</f>
        <v>3396458.8257558746</v>
      </c>
      <c r="AP161">
        <f>I$2*CleanedAssets!I160</f>
        <v>1150904.6897149216</v>
      </c>
      <c r="AQ161">
        <f t="shared" si="12"/>
        <v>44449177.469625942</v>
      </c>
      <c r="AS161" s="12">
        <v>45816</v>
      </c>
      <c r="AT161">
        <f>B$3*CleanedAssets!B160</f>
        <v>187253.10925466148</v>
      </c>
      <c r="AU161">
        <f>C$3*CleanedAssets!C160</f>
        <v>3110244.1343400795</v>
      </c>
      <c r="AV161">
        <f>D$3*CleanedAssets!D160</f>
        <v>9990572.8604252953</v>
      </c>
      <c r="AW161">
        <f>E$3*CleanedAssets!E160</f>
        <v>6874743.7228974607</v>
      </c>
      <c r="AX161">
        <f>F$3*CleanedAssets!F160</f>
        <v>9316626.9054793213</v>
      </c>
      <c r="AY161">
        <f>G$3*CleanedAssets!G160</f>
        <v>1330920.8591563776</v>
      </c>
      <c r="AZ161">
        <f>H$3*CleanedAssets!H160</f>
        <v>15776135.711101668</v>
      </c>
      <c r="BA161">
        <f>I$3*CleanedAssets!I160</f>
        <v>4664581.9284260375</v>
      </c>
      <c r="BB161">
        <f t="shared" si="13"/>
        <v>51251079.231080897</v>
      </c>
      <c r="BE161" s="12">
        <v>45816</v>
      </c>
      <c r="BF161">
        <f>B$5*CleanedAssets!B160</f>
        <v>177713.60592859617</v>
      </c>
      <c r="BG161">
        <f>C$5*CleanedAssets!C160</f>
        <v>2282061.2020995142</v>
      </c>
      <c r="BH161">
        <f>D$5*CleanedAssets!D160</f>
        <v>2633891.0298470366</v>
      </c>
      <c r="BI161">
        <f>E$5*CleanedAssets!E160</f>
        <v>3010412.7898831158</v>
      </c>
      <c r="BJ161">
        <f>F$5*CleanedAssets!F160</f>
        <v>11813417.9398163</v>
      </c>
      <c r="BK161">
        <f>G$5*CleanedAssets!G160</f>
        <v>510184.6419964864</v>
      </c>
      <c r="BL161">
        <f>H$5*CleanedAssets!H160</f>
        <v>23981963.135135751</v>
      </c>
      <c r="BM161">
        <f>I$5*CleanedAssets!I160</f>
        <v>6409862.4702649573</v>
      </c>
      <c r="BN161">
        <f t="shared" si="14"/>
        <v>50819506.81497176</v>
      </c>
    </row>
    <row r="162" spans="12:66" x14ac:dyDescent="0.35">
      <c r="L162" s="13">
        <v>45817</v>
      </c>
      <c r="M162">
        <f>B$4*CleanedAssets!B161</f>
        <v>2503782.0959253567</v>
      </c>
      <c r="N162">
        <f>C$4*CleanedAssets!C161</f>
        <v>10803630.258865984</v>
      </c>
      <c r="O162">
        <f>D$4*CleanedAssets!D161</f>
        <v>1665536.5537949121</v>
      </c>
      <c r="P162">
        <f>E$4*CleanedAssets!E161</f>
        <v>3565143.6482482725</v>
      </c>
      <c r="Q162">
        <f>F$4*CleanedAssets!F161</f>
        <v>1368041.9124252931</v>
      </c>
      <c r="R162">
        <f>G$4*CleanedAssets!G161</f>
        <v>10811077.218951408</v>
      </c>
      <c r="S162">
        <f>H$4*CleanedAssets!H161</f>
        <v>5830689.0905960109</v>
      </c>
      <c r="T162">
        <f>I$4*CleanedAssets!I161</f>
        <v>2235080.873563542</v>
      </c>
      <c r="U162">
        <f t="shared" si="10"/>
        <v>38782981.652370781</v>
      </c>
      <c r="W162" s="13">
        <v>45817</v>
      </c>
      <c r="X162">
        <f>B$6*CleanedAssets!B161</f>
        <v>903297.15508792817</v>
      </c>
      <c r="Y162">
        <f>C$6*CleanedAssets!C161</f>
        <v>5246003.2336820802</v>
      </c>
      <c r="Z162">
        <f>D$6*CleanedAssets!D161</f>
        <v>14552441.644368431</v>
      </c>
      <c r="AA162">
        <f>E$6*CleanedAssets!E161</f>
        <v>9772062.0372233801</v>
      </c>
      <c r="AB162">
        <f>F$6*CleanedAssets!F161</f>
        <v>14129943.489205437</v>
      </c>
      <c r="AC162">
        <f>G$6*CleanedAssets!G161</f>
        <v>2209303.2899022433</v>
      </c>
      <c r="AD162">
        <f>H$6*CleanedAssets!H161</f>
        <v>3530925.0518628536</v>
      </c>
      <c r="AE162">
        <f>I$6*CleanedAssets!I161</f>
        <v>941581.05088707677</v>
      </c>
      <c r="AF162">
        <f t="shared" si="11"/>
        <v>51285556.952219427</v>
      </c>
      <c r="AH162" s="13">
        <v>45817</v>
      </c>
      <c r="AI162">
        <f>B$2*CleanedAssets!B161</f>
        <v>1579111.9211340854</v>
      </c>
      <c r="AJ162">
        <f>C$2*CleanedAssets!C161</f>
        <v>12097900.413097406</v>
      </c>
      <c r="AK162">
        <f>D$2*CleanedAssets!D161</f>
        <v>1884900.5533579059</v>
      </c>
      <c r="AL162">
        <f>E$2*CleanedAssets!E161</f>
        <v>507853.47661049728</v>
      </c>
      <c r="AM162">
        <f>F$2*CleanedAssets!F161</f>
        <v>12234202.515297625</v>
      </c>
      <c r="AN162">
        <f>G$2*CleanedAssets!G161</f>
        <v>11817300.690080846</v>
      </c>
      <c r="AO162">
        <f>H$2*CleanedAssets!H161</f>
        <v>3415143.859865855</v>
      </c>
      <c r="AP162">
        <f>I$2*CleanedAssets!I161</f>
        <v>1151034.8341816468</v>
      </c>
      <c r="AQ162">
        <f t="shared" si="12"/>
        <v>44687448.26362586</v>
      </c>
      <c r="AS162" s="13">
        <v>45817</v>
      </c>
      <c r="AT162">
        <f>B$3*CleanedAssets!B161</f>
        <v>189964.09316646343</v>
      </c>
      <c r="AU162">
        <f>C$3*CleanedAssets!C161</f>
        <v>3128523.2000559252</v>
      </c>
      <c r="AV162">
        <f>D$3*CleanedAssets!D161</f>
        <v>10118188.716969589</v>
      </c>
      <c r="AW162">
        <f>E$3*CleanedAssets!E161</f>
        <v>6988863.9857284306</v>
      </c>
      <c r="AX162">
        <f>F$3*CleanedAssets!F161</f>
        <v>9350678.7562739626</v>
      </c>
      <c r="AY162">
        <f>G$3*CleanedAssets!G161</f>
        <v>1336532.5068625095</v>
      </c>
      <c r="AZ162">
        <f>H$3*CleanedAssets!H161</f>
        <v>15862925.40855075</v>
      </c>
      <c r="BA162">
        <f>I$3*CleanedAssets!I161</f>
        <v>4665109.400016861</v>
      </c>
      <c r="BB162">
        <f t="shared" si="13"/>
        <v>51640786.067624494</v>
      </c>
      <c r="BE162" s="13">
        <v>45817</v>
      </c>
      <c r="BF162">
        <f>B$5*CleanedAssets!B161</f>
        <v>180286.48030434566</v>
      </c>
      <c r="BG162">
        <f>C$5*CleanedAssets!C161</f>
        <v>2295472.9938685903</v>
      </c>
      <c r="BH162">
        <f>D$5*CleanedAssets!D161</f>
        <v>2667535.3728205739</v>
      </c>
      <c r="BI162">
        <f>E$5*CleanedAssets!E161</f>
        <v>3060385.4307056279</v>
      </c>
      <c r="BJ162">
        <f>F$5*CleanedAssets!F161</f>
        <v>11856595.449138347</v>
      </c>
      <c r="BK162">
        <f>G$5*CleanedAssets!G161</f>
        <v>512335.76650270086</v>
      </c>
      <c r="BL162">
        <f>H$5*CleanedAssets!H161</f>
        <v>24113895.780927382</v>
      </c>
      <c r="BM162">
        <f>I$5*CleanedAssets!I161</f>
        <v>6410587.2984287739</v>
      </c>
      <c r="BN162">
        <f t="shared" si="14"/>
        <v>51097094.572696343</v>
      </c>
    </row>
    <row r="163" spans="12:66" x14ac:dyDescent="0.35">
      <c r="L163" s="12">
        <v>45818</v>
      </c>
      <c r="M163">
        <f>B$4*CleanedAssets!B162</f>
        <v>2514856.9562572972</v>
      </c>
      <c r="N163">
        <f>C$4*CleanedAssets!C162</f>
        <v>10793220.078843776</v>
      </c>
      <c r="O163">
        <f>D$4*CleanedAssets!D162</f>
        <v>1660194.7576094938</v>
      </c>
      <c r="P163">
        <f>E$4*CleanedAssets!E162</f>
        <v>3540630.9670670293</v>
      </c>
      <c r="Q163">
        <f>F$4*CleanedAssets!F162</f>
        <v>1392549.8997575801</v>
      </c>
      <c r="R163">
        <f>G$4*CleanedAssets!G162</f>
        <v>10774474.440604044</v>
      </c>
      <c r="S163">
        <f>H$4*CleanedAssets!H162</f>
        <v>5839750.0916292984</v>
      </c>
      <c r="T163">
        <f>I$4*CleanedAssets!I162</f>
        <v>2235065.3358469568</v>
      </c>
      <c r="U163">
        <f t="shared" si="10"/>
        <v>38750742.527615473</v>
      </c>
      <c r="W163" s="12">
        <v>45818</v>
      </c>
      <c r="X163">
        <f>B$6*CleanedAssets!B162</f>
        <v>907292.66645735526</v>
      </c>
      <c r="Y163">
        <f>C$6*CleanedAssets!C162</f>
        <v>5240948.2811567569</v>
      </c>
      <c r="Z163">
        <f>D$6*CleanedAssets!D162</f>
        <v>14505768.290314874</v>
      </c>
      <c r="AA163">
        <f>E$6*CleanedAssets!E162</f>
        <v>9704872.7554339971</v>
      </c>
      <c r="AB163">
        <f>F$6*CleanedAssets!F162</f>
        <v>14383076.432643883</v>
      </c>
      <c r="AC163">
        <f>G$6*CleanedAssets!G162</f>
        <v>2201823.3101569652</v>
      </c>
      <c r="AD163">
        <f>H$6*CleanedAssets!H162</f>
        <v>3536412.1761197429</v>
      </c>
      <c r="AE163">
        <f>I$6*CleanedAssets!I162</f>
        <v>941574.50525390368</v>
      </c>
      <c r="AF163">
        <f t="shared" si="11"/>
        <v>51421768.417537481</v>
      </c>
      <c r="AH163" s="12">
        <v>45818</v>
      </c>
      <c r="AI163">
        <f>B$2*CleanedAssets!B162</f>
        <v>1586096.7318344745</v>
      </c>
      <c r="AJ163">
        <f>C$2*CleanedAssets!C162</f>
        <v>12086243.098086303</v>
      </c>
      <c r="AK163">
        <f>D$2*CleanedAssets!D162</f>
        <v>1878855.2014484096</v>
      </c>
      <c r="AL163">
        <f>E$2*CleanedAssets!E162</f>
        <v>504361.65367510013</v>
      </c>
      <c r="AM163">
        <f>F$2*CleanedAssets!F162</f>
        <v>12453373.929230398</v>
      </c>
      <c r="AN163">
        <f>G$2*CleanedAssets!G162</f>
        <v>11777291.167526985</v>
      </c>
      <c r="AO163">
        <f>H$2*CleanedAssets!H162</f>
        <v>3420451.0579623855</v>
      </c>
      <c r="AP163">
        <f>I$2*CleanedAssets!I162</f>
        <v>1151026.8324787801</v>
      </c>
      <c r="AQ163">
        <f t="shared" si="12"/>
        <v>44857699.672242835</v>
      </c>
      <c r="AS163" s="12">
        <v>45818</v>
      </c>
      <c r="AT163">
        <f>B$3*CleanedAssets!B162</f>
        <v>190804.35231015089</v>
      </c>
      <c r="AU163">
        <f>C$3*CleanedAssets!C162</f>
        <v>3125508.6124649155</v>
      </c>
      <c r="AV163">
        <f>D$3*CleanedAssets!D162</f>
        <v>10085737.131461903</v>
      </c>
      <c r="AW163">
        <f>E$3*CleanedAssets!E162</f>
        <v>6940811.0006024577</v>
      </c>
      <c r="AX163">
        <f>F$3*CleanedAssets!F162</f>
        <v>9518192.8612334933</v>
      </c>
      <c r="AY163">
        <f>G$3*CleanedAssets!G162</f>
        <v>1332007.4440855109</v>
      </c>
      <c r="AZ163">
        <f>H$3*CleanedAssets!H162</f>
        <v>15887576.694408139</v>
      </c>
      <c r="BA163">
        <f>I$3*CleanedAssets!I162</f>
        <v>4665076.9693569448</v>
      </c>
      <c r="BB163">
        <f t="shared" si="13"/>
        <v>51745715.065923519</v>
      </c>
      <c r="BE163" s="12">
        <v>45818</v>
      </c>
      <c r="BF163">
        <f>B$5*CleanedAssets!B162</f>
        <v>181083.93292306879</v>
      </c>
      <c r="BG163">
        <f>C$5*CleanedAssets!C162</f>
        <v>2293261.1181814638</v>
      </c>
      <c r="BH163">
        <f>D$5*CleanedAssets!D162</f>
        <v>2658979.913472333</v>
      </c>
      <c r="BI163">
        <f>E$5*CleanedAssets!E162</f>
        <v>3039343.2905406817</v>
      </c>
      <c r="BJ163">
        <f>F$5*CleanedAssets!F162</f>
        <v>12069002.165944548</v>
      </c>
      <c r="BK163">
        <f>G$5*CleanedAssets!G162</f>
        <v>510601.16484174412</v>
      </c>
      <c r="BL163">
        <f>H$5*CleanedAssets!H162</f>
        <v>24151369.230667647</v>
      </c>
      <c r="BM163">
        <f>I$5*CleanedAssets!I162</f>
        <v>6410542.733648248</v>
      </c>
      <c r="BN163">
        <f t="shared" si="14"/>
        <v>51314183.550219737</v>
      </c>
    </row>
    <row r="164" spans="12:66" x14ac:dyDescent="0.35">
      <c r="L164" s="13">
        <v>45819</v>
      </c>
      <c r="M164">
        <f>B$4*CleanedAssets!B163</f>
        <v>2500354.6683437312</v>
      </c>
      <c r="N164">
        <f>C$4*CleanedAssets!C163</f>
        <v>11018328.276549783</v>
      </c>
      <c r="O164">
        <f>D$4*CleanedAssets!D163</f>
        <v>1657129.3421043025</v>
      </c>
      <c r="P164">
        <f>E$4*CleanedAssets!E163</f>
        <v>3562575.7397010582</v>
      </c>
      <c r="Q164">
        <f>F$4*CleanedAssets!F163</f>
        <v>937253.1813156578</v>
      </c>
      <c r="R164">
        <f>G$4*CleanedAssets!G163</f>
        <v>10802564.163742475</v>
      </c>
      <c r="S164">
        <f>H$4*CleanedAssets!H163</f>
        <v>5868611.4550325908</v>
      </c>
      <c r="T164">
        <f>I$4*CleanedAssets!I163</f>
        <v>2235174.5974242231</v>
      </c>
      <c r="U164">
        <f t="shared" si="10"/>
        <v>38581991.424213819</v>
      </c>
      <c r="W164" s="13">
        <v>45819</v>
      </c>
      <c r="X164">
        <f>B$6*CleanedAssets!B163</f>
        <v>902060.63151473424</v>
      </c>
      <c r="Y164">
        <f>C$6*CleanedAssets!C163</f>
        <v>5350255.8291566465</v>
      </c>
      <c r="Z164">
        <f>D$6*CleanedAssets!D163</f>
        <v>14478984.560979486</v>
      </c>
      <c r="AA164">
        <f>E$6*CleanedAssets!E163</f>
        <v>9765023.3975204267</v>
      </c>
      <c r="AB164">
        <f>F$6*CleanedAssets!F163</f>
        <v>9680503.4749192744</v>
      </c>
      <c r="AC164">
        <f>G$6*CleanedAssets!G163</f>
        <v>2207563.6000915696</v>
      </c>
      <c r="AD164">
        <f>H$6*CleanedAssets!H163</f>
        <v>3553889.9235160095</v>
      </c>
      <c r="AE164">
        <f>I$6*CleanedAssets!I163</f>
        <v>941620.53429560887</v>
      </c>
      <c r="AF164">
        <f t="shared" si="11"/>
        <v>46879901.951993756</v>
      </c>
      <c r="AH164" s="13">
        <v>45819</v>
      </c>
      <c r="AI164">
        <f>B$2*CleanedAssets!B163</f>
        <v>1576950.2746546348</v>
      </c>
      <c r="AJ164">
        <f>C$2*CleanedAssets!C163</f>
        <v>12338319.158888569</v>
      </c>
      <c r="AK164">
        <f>D$2*CleanedAssets!D163</f>
        <v>1875386.0470976138</v>
      </c>
      <c r="AL164">
        <f>E$2*CleanedAssets!E163</f>
        <v>507487.67892827449</v>
      </c>
      <c r="AM164">
        <f>F$2*CleanedAssets!F163</f>
        <v>8381720.7091225674</v>
      </c>
      <c r="AN164">
        <f>G$2*CleanedAssets!G163</f>
        <v>11807995.296070814</v>
      </c>
      <c r="AO164">
        <f>H$2*CleanedAssets!H163</f>
        <v>3437355.699331976</v>
      </c>
      <c r="AP164">
        <f>I$2*CleanedAssets!I163</f>
        <v>1151083.1006357665</v>
      </c>
      <c r="AQ164">
        <f t="shared" si="12"/>
        <v>41076297.964730218</v>
      </c>
      <c r="AS164" s="13">
        <v>45819</v>
      </c>
      <c r="AT164">
        <f>B$3*CleanedAssets!B163</f>
        <v>189704.05129880377</v>
      </c>
      <c r="AU164">
        <f>C$3*CleanedAssets!C163</f>
        <v>3190695.6099991999</v>
      </c>
      <c r="AV164">
        <f>D$3*CleanedAssets!D163</f>
        <v>10067114.632600034</v>
      </c>
      <c r="AW164">
        <f>E$3*CleanedAssets!E163</f>
        <v>6983830.0332892099</v>
      </c>
      <c r="AX164">
        <f>F$3*CleanedAssets!F163</f>
        <v>6406202.4212705521</v>
      </c>
      <c r="AY164">
        <f>G$3*CleanedAssets!G163</f>
        <v>1335480.070108149</v>
      </c>
      <c r="AZ164">
        <f>H$3*CleanedAssets!H163</f>
        <v>15966096.685397524</v>
      </c>
      <c r="BA164">
        <f>I$3*CleanedAssets!I163</f>
        <v>4665305.022496853</v>
      </c>
      <c r="BB164">
        <f t="shared" si="13"/>
        <v>48804428.52646032</v>
      </c>
      <c r="BE164" s="13">
        <v>45819</v>
      </c>
      <c r="BF164">
        <f>B$5*CleanedAssets!B163</f>
        <v>180039.68612197854</v>
      </c>
      <c r="BG164">
        <f>C$5*CleanedAssets!C163</f>
        <v>2341090.3918747683</v>
      </c>
      <c r="BH164">
        <f>D$5*CleanedAssets!D163</f>
        <v>2654070.3218612336</v>
      </c>
      <c r="BI164">
        <f>E$5*CleanedAssets!E163</f>
        <v>3058181.0903814617</v>
      </c>
      <c r="BJ164">
        <f>F$5*CleanedAssets!F163</f>
        <v>8123019.9918195205</v>
      </c>
      <c r="BK164">
        <f>G$5*CleanedAssets!G163</f>
        <v>511932.3337478129</v>
      </c>
      <c r="BL164">
        <f>H$5*CleanedAssets!H163</f>
        <v>24270730.750101935</v>
      </c>
      <c r="BM164">
        <f>I$5*CleanedAssets!I163</f>
        <v>6410856.1142009217</v>
      </c>
      <c r="BN164">
        <f t="shared" si="14"/>
        <v>47549920.680109628</v>
      </c>
    </row>
    <row r="165" spans="12:66" x14ac:dyDescent="0.35">
      <c r="L165" s="12">
        <v>45820</v>
      </c>
      <c r="M165">
        <f>B$4*CleanedAssets!B164</f>
        <v>2505822.9585461584</v>
      </c>
      <c r="N165">
        <f>C$4*CleanedAssets!C164</f>
        <v>10927178.167616738</v>
      </c>
      <c r="O165">
        <f>D$4*CleanedAssets!D164</f>
        <v>1659754.3633293142</v>
      </c>
      <c r="P165">
        <f>E$4*CleanedAssets!E164</f>
        <v>3577204.9477274534</v>
      </c>
      <c r="Q165">
        <f>F$4*CleanedAssets!F164</f>
        <v>1419209.6441893929</v>
      </c>
      <c r="R165">
        <f>G$4*CleanedAssets!G164</f>
        <v>11016421.152117621</v>
      </c>
      <c r="S165">
        <f>H$4*CleanedAssets!H164</f>
        <v>5830246.6500254665</v>
      </c>
      <c r="T165">
        <f>I$4*CleanedAssets!I164</f>
        <v>2235324.4936253177</v>
      </c>
      <c r="U165">
        <f t="shared" si="10"/>
        <v>39171162.377177462</v>
      </c>
      <c r="W165" s="12">
        <v>45820</v>
      </c>
      <c r="X165">
        <f>B$6*CleanedAssets!B164</f>
        <v>904033.44336249307</v>
      </c>
      <c r="Y165">
        <f>C$6*CleanedAssets!C164</f>
        <v>5305995.3579302449</v>
      </c>
      <c r="Z165">
        <f>D$6*CleanedAssets!D164</f>
        <v>14501920.393942846</v>
      </c>
      <c r="AA165">
        <f>E$6*CleanedAssets!E164</f>
        <v>9805122.0702512208</v>
      </c>
      <c r="AB165">
        <f>F$6*CleanedAssets!F164</f>
        <v>14658433.992113939</v>
      </c>
      <c r="AC165">
        <f>G$6*CleanedAssets!G164</f>
        <v>2251266.4558215765</v>
      </c>
      <c r="AD165">
        <f>H$6*CleanedAssets!H164</f>
        <v>3530657.1204965566</v>
      </c>
      <c r="AE165">
        <f>I$6*CleanedAssets!I164</f>
        <v>941683.68164039636</v>
      </c>
      <c r="AF165">
        <f t="shared" si="11"/>
        <v>51899112.515559271</v>
      </c>
      <c r="AH165" s="12">
        <v>45820</v>
      </c>
      <c r="AI165">
        <f>B$2*CleanedAssets!B164</f>
        <v>1580399.0740772868</v>
      </c>
      <c r="AJ165">
        <f>C$2*CleanedAssets!C164</f>
        <v>12236249.306987632</v>
      </c>
      <c r="AK165">
        <f>D$2*CleanedAssets!D164</f>
        <v>1878356.8038476396</v>
      </c>
      <c r="AL165">
        <f>E$2*CleanedAssets!E164</f>
        <v>509571.6045394945</v>
      </c>
      <c r="AM165">
        <f>F$2*CleanedAssets!F164</f>
        <v>12691788.1981373</v>
      </c>
      <c r="AN165">
        <f>G$2*CleanedAssets!G164</f>
        <v>12041756.676654991</v>
      </c>
      <c r="AO165">
        <f>H$2*CleanedAssets!H164</f>
        <v>3414884.7141329283</v>
      </c>
      <c r="AP165">
        <f>I$2*CleanedAssets!I164</f>
        <v>1151160.2950456031</v>
      </c>
      <c r="AQ165">
        <f t="shared" si="12"/>
        <v>45504166.673422873</v>
      </c>
      <c r="AS165" s="12">
        <v>45820</v>
      </c>
      <c r="AT165">
        <f>B$3*CleanedAssets!B164</f>
        <v>190118.93516236587</v>
      </c>
      <c r="AU165">
        <f>C$3*CleanedAssets!C164</f>
        <v>3164300.294382893</v>
      </c>
      <c r="AV165">
        <f>D$3*CleanedAssets!D164</f>
        <v>10083061.72189099</v>
      </c>
      <c r="AW165">
        <f>E$3*CleanedAssets!E164</f>
        <v>7012508.1330245845</v>
      </c>
      <c r="AX165">
        <f>F$3*CleanedAssets!F164</f>
        <v>9700414.402578162</v>
      </c>
      <c r="AY165">
        <f>G$3*CleanedAssets!G164</f>
        <v>1361918.3991473734</v>
      </c>
      <c r="AZ165">
        <f>H$3*CleanedAssets!H164</f>
        <v>15861721.708326092</v>
      </c>
      <c r="BA165">
        <f>I$3*CleanedAssets!I164</f>
        <v>4665617.8891071957</v>
      </c>
      <c r="BB165">
        <f t="shared" si="13"/>
        <v>52039661.483619653</v>
      </c>
      <c r="BE165" s="12">
        <v>45820</v>
      </c>
      <c r="BF165">
        <f>B$5*CleanedAssets!B164</f>
        <v>180433.43396268829</v>
      </c>
      <c r="BG165">
        <f>C$5*CleanedAssets!C164</f>
        <v>2321723.5116289109</v>
      </c>
      <c r="BH165">
        <f>D$5*CleanedAssets!D164</f>
        <v>2658274.574812734</v>
      </c>
      <c r="BI165">
        <f>E$5*CleanedAssets!E164</f>
        <v>3070739.0738805947</v>
      </c>
      <c r="BJ165">
        <f>F$5*CleanedAssets!F164</f>
        <v>12300057.80951401</v>
      </c>
      <c r="BK165">
        <f>G$5*CleanedAssets!G164</f>
        <v>522066.99302756286</v>
      </c>
      <c r="BL165">
        <f>H$5*CleanedAssets!H164</f>
        <v>24112065.985916603</v>
      </c>
      <c r="BM165">
        <f>I$5*CleanedAssets!I164</f>
        <v>6411286.0416787984</v>
      </c>
      <c r="BN165">
        <f t="shared" si="14"/>
        <v>51576647.424421906</v>
      </c>
    </row>
    <row r="166" spans="12:66" x14ac:dyDescent="0.35">
      <c r="L166" s="13">
        <v>45821</v>
      </c>
      <c r="M166">
        <f>B$4*CleanedAssets!B165</f>
        <v>2476352.0232697693</v>
      </c>
      <c r="N166">
        <f>C$4*CleanedAssets!C165</f>
        <v>10881174.132277388</v>
      </c>
      <c r="O166">
        <f>D$4*CleanedAssets!D165</f>
        <v>1685045.4265885875</v>
      </c>
      <c r="P166">
        <f>E$4*CleanedAssets!E165</f>
        <v>3590502.0553468596</v>
      </c>
      <c r="Q166">
        <f>F$4*CleanedAssets!F165</f>
        <v>1444507.9109173887</v>
      </c>
      <c r="R166">
        <f>G$4*CleanedAssets!G165</f>
        <v>11137204.430936534</v>
      </c>
      <c r="S166">
        <f>H$4*CleanedAssets!H165</f>
        <v>5880673.8619858725</v>
      </c>
      <c r="T166">
        <f>I$4*CleanedAssets!I165</f>
        <v>2234985.0704542408</v>
      </c>
      <c r="U166">
        <f t="shared" si="10"/>
        <v>39330444.91177664</v>
      </c>
      <c r="W166" s="13">
        <v>45821</v>
      </c>
      <c r="X166">
        <f>B$6*CleanedAssets!B165</f>
        <v>893401.12354669685</v>
      </c>
      <c r="Y166">
        <f>C$6*CleanedAssets!C165</f>
        <v>5283656.8187198155</v>
      </c>
      <c r="Z166">
        <f>D$6*CleanedAssets!D165</f>
        <v>14722898.265227634</v>
      </c>
      <c r="AA166">
        <f>E$6*CleanedAssets!E165</f>
        <v>9841569.4545344096</v>
      </c>
      <c r="AB166">
        <f>F$6*CleanedAssets!F165</f>
        <v>14919729.407111647</v>
      </c>
      <c r="AC166">
        <f>G$6*CleanedAssets!G165</f>
        <v>2275949.1853827001</v>
      </c>
      <c r="AD166">
        <f>H$6*CleanedAssets!H165</f>
        <v>3561194.6269970783</v>
      </c>
      <c r="AE166">
        <f>I$6*CleanedAssets!I165</f>
        <v>941540.69154554198</v>
      </c>
      <c r="AF166">
        <f t="shared" si="11"/>
        <v>52439939.573065519</v>
      </c>
      <c r="AH166" s="13">
        <v>45821</v>
      </c>
      <c r="AI166">
        <f>B$2*CleanedAssets!B165</f>
        <v>1561812.031180202</v>
      </c>
      <c r="AJ166">
        <f>C$2*CleanedAssets!C165</f>
        <v>12184734.00844441</v>
      </c>
      <c r="AK166">
        <f>D$2*CleanedAssets!D165</f>
        <v>1906978.8950432939</v>
      </c>
      <c r="AL166">
        <f>E$2*CleanedAssets!E165</f>
        <v>511465.77290959581</v>
      </c>
      <c r="AM166">
        <f>F$2*CleanedAssets!F165</f>
        <v>12918026.967304556</v>
      </c>
      <c r="AN166">
        <f>G$2*CleanedAssets!G165</f>
        <v>12173781.663178528</v>
      </c>
      <c r="AO166">
        <f>H$2*CleanedAssets!H165</f>
        <v>3444420.8771182764</v>
      </c>
      <c r="AP166">
        <f>I$2*CleanedAssets!I165</f>
        <v>1150985.496944085</v>
      </c>
      <c r="AQ166">
        <f t="shared" si="12"/>
        <v>45852205.712122947</v>
      </c>
      <c r="AS166" s="13">
        <v>45821</v>
      </c>
      <c r="AT166">
        <f>B$3*CleanedAssets!B165</f>
        <v>187882.9500486223</v>
      </c>
      <c r="AU166">
        <f>C$3*CleanedAssets!C165</f>
        <v>3150978.4119779263</v>
      </c>
      <c r="AV166">
        <f>D$3*CleanedAssets!D165</f>
        <v>10236705.753495745</v>
      </c>
      <c r="AW166">
        <f>E$3*CleanedAssets!E165</f>
        <v>7038574.8741505099</v>
      </c>
      <c r="AX166">
        <f>F$3*CleanedAssets!F165</f>
        <v>9873330.1320711635</v>
      </c>
      <c r="AY166">
        <f>G$3*CleanedAssets!G165</f>
        <v>1376850.3781867917</v>
      </c>
      <c r="AZ166">
        <f>H$3*CleanedAssets!H165</f>
        <v>15998913.571836574</v>
      </c>
      <c r="BA166">
        <f>I$3*CleanedAssets!I165</f>
        <v>4664909.4376839371</v>
      </c>
      <c r="BB166">
        <f t="shared" si="13"/>
        <v>52528145.50945127</v>
      </c>
      <c r="BE166" s="13">
        <v>45821</v>
      </c>
      <c r="BF166">
        <f>B$5*CleanedAssets!B165</f>
        <v>178311.359840941</v>
      </c>
      <c r="BG166">
        <f>C$5*CleanedAssets!C165</f>
        <v>2311948.9249205408</v>
      </c>
      <c r="BH166">
        <f>D$5*CleanedAssets!D165</f>
        <v>2698780.9243771648</v>
      </c>
      <c r="BI166">
        <f>E$5*CleanedAssets!E165</f>
        <v>3082153.5576837794</v>
      </c>
      <c r="BJ166">
        <f>F$5*CleanedAssets!F165</f>
        <v>12519313.748556463</v>
      </c>
      <c r="BK166">
        <f>G$5*CleanedAssets!G165</f>
        <v>527790.89939518378</v>
      </c>
      <c r="BL166">
        <f>H$5*CleanedAssets!H165</f>
        <v>24320617.070504047</v>
      </c>
      <c r="BM166">
        <f>I$5*CleanedAssets!I165</f>
        <v>6410312.5190223996</v>
      </c>
      <c r="BN166">
        <f t="shared" si="14"/>
        <v>52049229.004300512</v>
      </c>
    </row>
    <row r="167" spans="12:66" x14ac:dyDescent="0.35">
      <c r="L167" s="12">
        <v>45822</v>
      </c>
      <c r="M167">
        <f>B$4*CleanedAssets!B166</f>
        <v>2472839.3963191034</v>
      </c>
      <c r="N167">
        <f>C$4*CleanedAssets!C166</f>
        <v>10836293.004180914</v>
      </c>
      <c r="O167">
        <f>D$4*CleanedAssets!D166</f>
        <v>1108958.402425755</v>
      </c>
      <c r="P167">
        <f>E$4*CleanedAssets!E166</f>
        <v>3584864.7254729532</v>
      </c>
      <c r="Q167">
        <f>F$4*CleanedAssets!F166</f>
        <v>1436162.96016834</v>
      </c>
      <c r="R167">
        <f>G$4*CleanedAssets!G166</f>
        <v>11201975.055366</v>
      </c>
      <c r="S167">
        <f>H$4*CleanedAssets!H166</f>
        <v>5964257.1836611005</v>
      </c>
      <c r="T167">
        <f>I$4*CleanedAssets!I166</f>
        <v>2235401.4467832572</v>
      </c>
      <c r="U167">
        <f t="shared" si="10"/>
        <v>38840752.174377427</v>
      </c>
      <c r="W167" s="12">
        <v>45822</v>
      </c>
      <c r="X167">
        <f>B$6*CleanedAssets!B166</f>
        <v>892133.86233551346</v>
      </c>
      <c r="Y167">
        <f>C$6*CleanedAssets!C166</f>
        <v>5261863.5383609114</v>
      </c>
      <c r="Z167">
        <f>D$6*CleanedAssets!D166</f>
        <v>9689401.5328348186</v>
      </c>
      <c r="AA167">
        <f>E$6*CleanedAssets!E166</f>
        <v>9826117.5281361081</v>
      </c>
      <c r="AB167">
        <f>F$6*CleanedAssets!F166</f>
        <v>14833537.835469501</v>
      </c>
      <c r="AC167">
        <f>G$6*CleanedAssets!G166</f>
        <v>2289185.4199172384</v>
      </c>
      <c r="AD167">
        <f>H$6*CleanedAssets!H166</f>
        <v>3611810.67594693</v>
      </c>
      <c r="AE167">
        <f>I$6*CleanedAssets!I166</f>
        <v>941716.09999097092</v>
      </c>
      <c r="AF167">
        <f t="shared" si="11"/>
        <v>47345766.492991991</v>
      </c>
      <c r="AH167" s="12">
        <v>45822</v>
      </c>
      <c r="AI167">
        <f>B$2*CleanedAssets!B166</f>
        <v>1559596.6502565504</v>
      </c>
      <c r="AJ167">
        <f>C$2*CleanedAssets!C166</f>
        <v>12134476.140937973</v>
      </c>
      <c r="AK167">
        <f>D$2*CleanedAssets!D166</f>
        <v>1255016.7701936814</v>
      </c>
      <c r="AL167">
        <f>E$2*CleanedAssets!E166</f>
        <v>510662.73722359468</v>
      </c>
      <c r="AM167">
        <f>F$2*CleanedAssets!F166</f>
        <v>12843399.27021664</v>
      </c>
      <c r="AN167">
        <f>G$2*CleanedAssets!G166</f>
        <v>12244580.708386118</v>
      </c>
      <c r="AO167">
        <f>H$2*CleanedAssets!H166</f>
        <v>3493377.1948658191</v>
      </c>
      <c r="AP167">
        <f>I$2*CleanedAssets!I166</f>
        <v>1151199.9248265368</v>
      </c>
      <c r="AQ167">
        <f t="shared" si="12"/>
        <v>45192309.39690692</v>
      </c>
      <c r="AS167" s="12">
        <v>45822</v>
      </c>
      <c r="AT167">
        <f>B$3*CleanedAssets!B166</f>
        <v>187616.44403182427</v>
      </c>
      <c r="AU167">
        <f>C$3*CleanedAssets!C166</f>
        <v>3137981.7018786268</v>
      </c>
      <c r="AV167">
        <f>D$3*CleanedAssets!D166</f>
        <v>6736958.3510171128</v>
      </c>
      <c r="AW167">
        <f>E$3*CleanedAssets!E166</f>
        <v>7027523.8378898045</v>
      </c>
      <c r="AX167">
        <f>F$3*CleanedAssets!F166</f>
        <v>9816291.70877246</v>
      </c>
      <c r="AY167">
        <f>G$3*CleanedAssets!G166</f>
        <v>1384857.7250298995</v>
      </c>
      <c r="AZ167">
        <f>H$3*CleanedAssets!H166</f>
        <v>16226309.678288464</v>
      </c>
      <c r="BA167">
        <f>I$3*CleanedAssets!I166</f>
        <v>4665778.5074117547</v>
      </c>
      <c r="BB167">
        <f t="shared" si="13"/>
        <v>49183317.954319946</v>
      </c>
      <c r="BE167" s="12">
        <v>45822</v>
      </c>
      <c r="BF167">
        <f>B$5*CleanedAssets!B166</f>
        <v>178058.43082184292</v>
      </c>
      <c r="BG167">
        <f>C$5*CleanedAssets!C166</f>
        <v>2302412.9249824397</v>
      </c>
      <c r="BH167">
        <f>D$5*CleanedAssets!D166</f>
        <v>1776115.7860613093</v>
      </c>
      <c r="BI167">
        <f>E$5*CleanedAssets!E166</f>
        <v>3077314.3691639388</v>
      </c>
      <c r="BJ167">
        <f>F$5*CleanedAssets!F166</f>
        <v>12446989.42561299</v>
      </c>
      <c r="BK167">
        <f>G$5*CleanedAssets!G166</f>
        <v>530860.37219996203</v>
      </c>
      <c r="BL167">
        <f>H$5*CleanedAssets!H166</f>
        <v>24666291.394170336</v>
      </c>
      <c r="BM167">
        <f>I$5*CleanedAssets!I166</f>
        <v>6411506.7562590605</v>
      </c>
      <c r="BN167">
        <f t="shared" si="14"/>
        <v>51389549.459271885</v>
      </c>
    </row>
    <row r="168" spans="12:66" x14ac:dyDescent="0.35">
      <c r="L168" s="13">
        <v>45823</v>
      </c>
      <c r="M168">
        <f>B$4*CleanedAssets!B167</f>
        <v>2491350.2562647969</v>
      </c>
      <c r="N168">
        <f>C$4*CleanedAssets!C167</f>
        <v>10957794.851936685</v>
      </c>
      <c r="O168">
        <f>D$4*CleanedAssets!D167</f>
        <v>1641829.7806886777</v>
      </c>
      <c r="P168">
        <f>E$4*CleanedAssets!E167</f>
        <v>3570980.9775368436</v>
      </c>
      <c r="Q168">
        <f>F$4*CleanedAssets!F167</f>
        <v>1432084.0802357369</v>
      </c>
      <c r="R168">
        <f>G$4*CleanedAssets!G167</f>
        <v>7385379.8696771199</v>
      </c>
      <c r="S168">
        <f>H$4*CleanedAssets!H167</f>
        <v>5907522.0675869603</v>
      </c>
      <c r="T168">
        <f>I$4*CleanedAssets!I167</f>
        <v>2235869.9162390511</v>
      </c>
      <c r="U168">
        <f t="shared" si="10"/>
        <v>35622811.800165869</v>
      </c>
      <c r="W168" s="13">
        <v>45823</v>
      </c>
      <c r="X168">
        <f>B$6*CleanedAssets!B167</f>
        <v>898812.08211925079</v>
      </c>
      <c r="Y168">
        <f>C$6*CleanedAssets!C167</f>
        <v>5320862.1407706933</v>
      </c>
      <c r="Z168">
        <f>D$6*CleanedAssets!D167</f>
        <v>14345306.333276819</v>
      </c>
      <c r="AA168">
        <f>E$6*CleanedAssets!E167</f>
        <v>9788062.1622022577</v>
      </c>
      <c r="AB168">
        <f>F$6*CleanedAssets!F167</f>
        <v>14791408.758557847</v>
      </c>
      <c r="AC168">
        <f>G$6*CleanedAssets!G167</f>
        <v>1509243.1320954012</v>
      </c>
      <c r="AD168">
        <f>H$6*CleanedAssets!H167</f>
        <v>3577453.2544562821</v>
      </c>
      <c r="AE168">
        <f>I$6*CleanedAssets!I167</f>
        <v>941913.45390675648</v>
      </c>
      <c r="AF168">
        <f t="shared" si="11"/>
        <v>51173061.317385316</v>
      </c>
      <c r="AH168" s="13">
        <v>45823</v>
      </c>
      <c r="AI168">
        <f>B$2*CleanedAssets!B167</f>
        <v>1571271.2762786222</v>
      </c>
      <c r="AJ168">
        <f>C$2*CleanedAssets!C167</f>
        <v>12270533.856625749</v>
      </c>
      <c r="AK168">
        <f>D$2*CleanedAssets!D167</f>
        <v>1858071.4155377499</v>
      </c>
      <c r="AL168">
        <f>E$2*CleanedAssets!E167</f>
        <v>508685.002143775</v>
      </c>
      <c r="AM168">
        <f>F$2*CleanedAssets!F167</f>
        <v>12806922.432279285</v>
      </c>
      <c r="AN168">
        <f>G$2*CleanedAssets!G167</f>
        <v>8072762.1182331778</v>
      </c>
      <c r="AO168">
        <f>H$2*CleanedAssets!H167</f>
        <v>3460146.3742391663</v>
      </c>
      <c r="AP168">
        <f>I$2*CleanedAssets!I167</f>
        <v>1151441.1799277491</v>
      </c>
      <c r="AQ168">
        <f t="shared" si="12"/>
        <v>41699833.655265279</v>
      </c>
      <c r="AS168" s="13">
        <v>45823</v>
      </c>
      <c r="AT168">
        <f>B$3*CleanedAssets!B167</f>
        <v>189020.87883828671</v>
      </c>
      <c r="AU168">
        <f>C$3*CleanedAssets!C167</f>
        <v>3173166.2963571027</v>
      </c>
      <c r="AV168">
        <f>D$3*CleanedAssets!D167</f>
        <v>9974169.2995555922</v>
      </c>
      <c r="AW168">
        <f>E$3*CleanedAssets!E167</f>
        <v>7000307.0871747853</v>
      </c>
      <c r="AX168">
        <f>F$3*CleanedAssets!F167</f>
        <v>9788412.22965068</v>
      </c>
      <c r="AY168">
        <f>G$3*CleanedAssets!G167</f>
        <v>913026.52561285347</v>
      </c>
      <c r="AZ168">
        <f>H$3*CleanedAssets!H167</f>
        <v>16071956.582051333</v>
      </c>
      <c r="BA168">
        <f>I$3*CleanedAssets!I167</f>
        <v>4666756.3070465224</v>
      </c>
      <c r="BB168">
        <f t="shared" si="13"/>
        <v>51776815.206287153</v>
      </c>
      <c r="BE168" s="13">
        <v>45823</v>
      </c>
      <c r="BF168">
        <f>B$5*CleanedAssets!B167</f>
        <v>179391.31749454772</v>
      </c>
      <c r="BG168">
        <f>C$5*CleanedAssets!C167</f>
        <v>2328228.7113010823</v>
      </c>
      <c r="BH168">
        <f>D$5*CleanedAssets!D167</f>
        <v>2629566.433806763</v>
      </c>
      <c r="BI168">
        <f>E$5*CleanedAssets!E167</f>
        <v>3065396.3024324239</v>
      </c>
      <c r="BJ168">
        <f>F$5*CleanedAssets!F167</f>
        <v>12411638.440524569</v>
      </c>
      <c r="BK168">
        <f>G$5*CleanedAssets!G167</f>
        <v>349992.34394624404</v>
      </c>
      <c r="BL168">
        <f>H$5*CleanedAssets!H167</f>
        <v>24431652.802595083</v>
      </c>
      <c r="BM168">
        <f>I$5*CleanedAssets!I167</f>
        <v>6412850.4053316899</v>
      </c>
      <c r="BN168">
        <f t="shared" si="14"/>
        <v>51808716.757432401</v>
      </c>
    </row>
    <row r="169" spans="12:66" x14ac:dyDescent="0.35">
      <c r="L169" s="12">
        <v>45824</v>
      </c>
      <c r="M169">
        <f>B$4*CleanedAssets!B168</f>
        <v>2490456.0691734329</v>
      </c>
      <c r="N169">
        <f>C$4*CleanedAssets!C168</f>
        <v>11032624.152913187</v>
      </c>
      <c r="O169">
        <f>D$4*CleanedAssets!D168</f>
        <v>1633555.1448780706</v>
      </c>
      <c r="P169">
        <f>E$4*CleanedAssets!E168</f>
        <v>3573501.3654363793</v>
      </c>
      <c r="Q169">
        <f>F$4*CleanedAssets!F168</f>
        <v>1421918.5881360276</v>
      </c>
      <c r="R169">
        <f>G$4*CleanedAssets!G168</f>
        <v>10954164.553665359</v>
      </c>
      <c r="S169">
        <f>H$4*CleanedAssets!H168</f>
        <v>5921994.288249013</v>
      </c>
      <c r="T169">
        <f>I$4*CleanedAssets!I168</f>
        <v>2236190.1013562819</v>
      </c>
      <c r="U169">
        <f t="shared" si="10"/>
        <v>39264404.263807751</v>
      </c>
      <c r="W169" s="12">
        <v>45824</v>
      </c>
      <c r="X169">
        <f>B$6*CleanedAssets!B168</f>
        <v>898489.48349652719</v>
      </c>
      <c r="Y169">
        <f>C$6*CleanedAssets!C168</f>
        <v>5357197.589642127</v>
      </c>
      <c r="Z169">
        <f>D$6*CleanedAssets!D168</f>
        <v>14273007.616993533</v>
      </c>
      <c r="AA169">
        <f>E$6*CleanedAssets!E168</f>
        <v>9794970.5477659721</v>
      </c>
      <c r="AB169">
        <f>F$6*CleanedAssets!F168</f>
        <v>14686413.562428061</v>
      </c>
      <c r="AC169">
        <f>G$6*CleanedAssets!G168</f>
        <v>2238543.9763689646</v>
      </c>
      <c r="AD169">
        <f>H$6*CleanedAssets!H168</f>
        <v>3586217.2831495879</v>
      </c>
      <c r="AE169">
        <f>I$6*CleanedAssets!I168</f>
        <v>942048.33951323549</v>
      </c>
      <c r="AF169">
        <f t="shared" si="11"/>
        <v>51776888.399357997</v>
      </c>
      <c r="AH169" s="12">
        <v>45824</v>
      </c>
      <c r="AI169">
        <f>B$2*CleanedAssets!B168</f>
        <v>1570707.3208537493</v>
      </c>
      <c r="AJ169">
        <f>C$2*CleanedAssets!C168</f>
        <v>12354327.674953852</v>
      </c>
      <c r="AK169">
        <f>D$2*CleanedAssets!D168</f>
        <v>1848706.9464225504</v>
      </c>
      <c r="AL169">
        <f>E$2*CleanedAssets!E168</f>
        <v>509044.03052621201</v>
      </c>
      <c r="AM169">
        <f>F$2*CleanedAssets!F168</f>
        <v>12716013.895131454</v>
      </c>
      <c r="AN169">
        <f>G$2*CleanedAssets!G168</f>
        <v>11973705.646313412</v>
      </c>
      <c r="AO169">
        <f>H$2*CleanedAssets!H168</f>
        <v>3468623.025071458</v>
      </c>
      <c r="AP169">
        <f>I$2*CleanedAssets!I168</f>
        <v>1151606.070705384</v>
      </c>
      <c r="AQ169">
        <f t="shared" si="12"/>
        <v>45592734.609978072</v>
      </c>
      <c r="AS169" s="12">
        <v>45824</v>
      </c>
      <c r="AT169">
        <f>B$3*CleanedAssets!B168</f>
        <v>188953.0360974154</v>
      </c>
      <c r="AU169">
        <f>C$3*CleanedAssets!C168</f>
        <v>3194835.4203959261</v>
      </c>
      <c r="AV169">
        <f>D$3*CleanedAssets!D168</f>
        <v>9923900.6179675777</v>
      </c>
      <c r="AW169">
        <f>E$3*CleanedAssets!E168</f>
        <v>7005247.8833835963</v>
      </c>
      <c r="AX169">
        <f>F$3*CleanedAssets!F168</f>
        <v>9718930.2567955423</v>
      </c>
      <c r="AY169">
        <f>G$3*CleanedAssets!G168</f>
        <v>1354221.8518086609</v>
      </c>
      <c r="AZ169">
        <f>H$3*CleanedAssets!H168</f>
        <v>16111329.588104509</v>
      </c>
      <c r="BA169">
        <f>I$3*CleanedAssets!I168</f>
        <v>4667424.604385471</v>
      </c>
      <c r="BB169">
        <f t="shared" si="13"/>
        <v>52164843.2589387</v>
      </c>
      <c r="BE169" s="12">
        <v>45824</v>
      </c>
      <c r="BF169">
        <f>B$5*CleanedAssets!B168</f>
        <v>179326.93096358803</v>
      </c>
      <c r="BG169">
        <f>C$5*CleanedAssets!C168</f>
        <v>2344127.8706971253</v>
      </c>
      <c r="BH169">
        <f>D$5*CleanedAssets!D168</f>
        <v>2616313.7173342789</v>
      </c>
      <c r="BI169">
        <f>E$5*CleanedAssets!E168</f>
        <v>3067559.8501512534</v>
      </c>
      <c r="BJ169">
        <f>F$5*CleanedAssets!F168</f>
        <v>12323535.783527758</v>
      </c>
      <c r="BK169">
        <f>G$5*CleanedAssets!G168</f>
        <v>519116.65963876992</v>
      </c>
      <c r="BL169">
        <f>H$5*CleanedAssets!H168</f>
        <v>24491505.354384575</v>
      </c>
      <c r="BM169">
        <f>I$5*CleanedAssets!I168</f>
        <v>6413768.7500188742</v>
      </c>
      <c r="BN169">
        <f t="shared" si="14"/>
        <v>51955254.916716225</v>
      </c>
    </row>
    <row r="170" spans="12:66" x14ac:dyDescent="0.35">
      <c r="L170" s="13">
        <v>45825</v>
      </c>
      <c r="M170">
        <f>B$4*CleanedAssets!B169</f>
        <v>2512581.0947187864</v>
      </c>
      <c r="N170">
        <f>C$4*CleanedAssets!C169</f>
        <v>10942483.766230851</v>
      </c>
      <c r="O170">
        <f>D$4*CleanedAssets!D169</f>
        <v>1651671.2354695578</v>
      </c>
      <c r="P170">
        <f>E$4*CleanedAssets!E169</f>
        <v>3565859.777284747</v>
      </c>
      <c r="Q170">
        <f>F$4*CleanedAssets!F169</f>
        <v>1409622.7860050017</v>
      </c>
      <c r="R170">
        <f>G$4*CleanedAssets!G169</f>
        <v>11122031.136819579</v>
      </c>
      <c r="S170">
        <f>H$4*CleanedAssets!H169</f>
        <v>5973929.5916671511</v>
      </c>
      <c r="T170">
        <f>I$4*CleanedAssets!I169</f>
        <v>2236253.0648255143</v>
      </c>
      <c r="U170">
        <f t="shared" si="10"/>
        <v>39414432.453021184</v>
      </c>
      <c r="W170" s="13">
        <v>45825</v>
      </c>
      <c r="X170">
        <f>B$6*CleanedAssets!B169</f>
        <v>906471.59690163925</v>
      </c>
      <c r="Y170">
        <f>C$6*CleanedAssets!C169</f>
        <v>5313427.4171454497</v>
      </c>
      <c r="Z170">
        <f>D$6*CleanedAssets!D169</f>
        <v>14431294.957223937</v>
      </c>
      <c r="AA170">
        <f>E$6*CleanedAssets!E169</f>
        <v>9774024.9475747012</v>
      </c>
      <c r="AB170">
        <f>F$6*CleanedAssets!F169</f>
        <v>14559415.268232647</v>
      </c>
      <c r="AC170">
        <f>G$6*CleanedAssets!G169</f>
        <v>2272848.4389970875</v>
      </c>
      <c r="AD170">
        <f>H$6*CleanedAssets!H169</f>
        <v>3617668.0535586919</v>
      </c>
      <c r="AE170">
        <f>I$6*CleanedAssets!I169</f>
        <v>942074.86437424994</v>
      </c>
      <c r="AF170">
        <f t="shared" si="11"/>
        <v>51817225.544008404</v>
      </c>
      <c r="AH170" s="13">
        <v>45825</v>
      </c>
      <c r="AI170">
        <f>B$2*CleanedAssets!B169</f>
        <v>1584661.3672745307</v>
      </c>
      <c r="AJ170">
        <f>C$2*CleanedAssets!C169</f>
        <v>12253388.509585241</v>
      </c>
      <c r="AK170">
        <f>D$2*CleanedAssets!D169</f>
        <v>1869209.0657562704</v>
      </c>
      <c r="AL170">
        <f>E$2*CleanedAssets!E169</f>
        <v>507955.48894345172</v>
      </c>
      <c r="AM170">
        <f>F$2*CleanedAssets!F169</f>
        <v>12606054.301062942</v>
      </c>
      <c r="AN170">
        <f>G$2*CleanedAssets!G169</f>
        <v>12157196.13933038</v>
      </c>
      <c r="AO170">
        <f>H$2*CleanedAssets!H169</f>
        <v>3499042.505483265</v>
      </c>
      <c r="AP170">
        <f>I$2*CleanedAssets!I169</f>
        <v>1151638.4959957725</v>
      </c>
      <c r="AQ170">
        <f t="shared" si="12"/>
        <v>45629145.873431854</v>
      </c>
      <c r="AS170" s="13">
        <v>45825</v>
      </c>
      <c r="AT170">
        <f>B$3*CleanedAssets!B169</f>
        <v>190631.68074498585</v>
      </c>
      <c r="AU170">
        <f>C$3*CleanedAssets!C169</f>
        <v>3168732.5008919686</v>
      </c>
      <c r="AV170">
        <f>D$3*CleanedAssets!D169</f>
        <v>10033956.457331015</v>
      </c>
      <c r="AW170">
        <f>E$3*CleanedAssets!E169</f>
        <v>6990267.8361552181</v>
      </c>
      <c r="AX170">
        <f>F$3*CleanedAssets!F169</f>
        <v>9634887.4400267918</v>
      </c>
      <c r="AY170">
        <f>G$3*CleanedAssets!G169</f>
        <v>1374974.5613359096</v>
      </c>
      <c r="AZ170">
        <f>H$3*CleanedAssets!H169</f>
        <v>16252624.352992781</v>
      </c>
      <c r="BA170">
        <f>I$3*CleanedAssets!I169</f>
        <v>4667556.0231075622</v>
      </c>
      <c r="BB170">
        <f t="shared" si="13"/>
        <v>52313630.852586225</v>
      </c>
      <c r="BE170" s="13">
        <v>45825</v>
      </c>
      <c r="BF170">
        <f>B$5*CleanedAssets!B169</f>
        <v>180920.05801274575</v>
      </c>
      <c r="BG170">
        <f>C$5*CleanedAssets!C169</f>
        <v>2324975.5285372878</v>
      </c>
      <c r="BH170">
        <f>D$5*CleanedAssets!D169</f>
        <v>2645328.5788573748</v>
      </c>
      <c r="BI170">
        <f>E$5*CleanedAssets!E169</f>
        <v>3061000.1691526491</v>
      </c>
      <c r="BJ170">
        <f>F$5*CleanedAssets!F169</f>
        <v>12216970.07799921</v>
      </c>
      <c r="BK170">
        <f>G$5*CleanedAssets!G169</f>
        <v>527071.83864718047</v>
      </c>
      <c r="BL170">
        <f>H$5*CleanedAssets!H169</f>
        <v>24706293.430805195</v>
      </c>
      <c r="BM170">
        <f>I$5*CleanedAssets!I169</f>
        <v>6413949.3398225363</v>
      </c>
      <c r="BN170">
        <f t="shared" si="14"/>
        <v>52076509.02183418</v>
      </c>
    </row>
    <row r="171" spans="12:66" x14ac:dyDescent="0.35">
      <c r="L171" s="12">
        <v>45826</v>
      </c>
      <c r="M171">
        <f>B$4*CleanedAssets!B170</f>
        <v>2529508.6698578605</v>
      </c>
      <c r="N171">
        <f>C$4*CleanedAssets!C170</f>
        <v>11165394.873413622</v>
      </c>
      <c r="O171">
        <f>D$4*CleanedAssets!D170</f>
        <v>1633567.7247401916</v>
      </c>
      <c r="P171">
        <f>E$4*CleanedAssets!E170</f>
        <v>3624544.9493512637</v>
      </c>
      <c r="Q171">
        <f>F$4*CleanedAssets!F170</f>
        <v>1426609.0299127477</v>
      </c>
      <c r="R171">
        <f>G$4*CleanedAssets!G170</f>
        <v>11153241.078962933</v>
      </c>
      <c r="S171">
        <f>H$4*CleanedAssets!H170</f>
        <v>5982538.3754695673</v>
      </c>
      <c r="T171">
        <f>I$4*CleanedAssets!I170</f>
        <v>2236545.5330411601</v>
      </c>
      <c r="U171">
        <f t="shared" si="10"/>
        <v>39751950.23474934</v>
      </c>
      <c r="W171" s="12">
        <v>45826</v>
      </c>
      <c r="X171">
        <f>B$6*CleanedAssets!B170</f>
        <v>912578.61016391439</v>
      </c>
      <c r="Y171">
        <f>C$6*CleanedAssets!C170</f>
        <v>5421668.106717811</v>
      </c>
      <c r="Z171">
        <f>D$6*CleanedAssets!D170</f>
        <v>14273117.532149099</v>
      </c>
      <c r="AA171">
        <f>E$6*CleanedAssets!E170</f>
        <v>9934881.0584865008</v>
      </c>
      <c r="AB171">
        <f>F$6*CleanedAssets!F170</f>
        <v>14734859.210651638</v>
      </c>
      <c r="AC171">
        <f>G$6*CleanedAssets!G170</f>
        <v>2279226.3629040685</v>
      </c>
      <c r="AD171">
        <f>H$6*CleanedAssets!H170</f>
        <v>3622881.3259389754</v>
      </c>
      <c r="AE171">
        <f>I$6*CleanedAssets!I170</f>
        <v>942198.07357580331</v>
      </c>
      <c r="AF171">
        <f t="shared" si="11"/>
        <v>52121410.280587815</v>
      </c>
      <c r="AH171" s="12">
        <v>45826</v>
      </c>
      <c r="AI171">
        <f>B$2*CleanedAssets!B170</f>
        <v>1595337.4303958009</v>
      </c>
      <c r="AJ171">
        <f>C$2*CleanedAssets!C170</f>
        <v>12503004.269385738</v>
      </c>
      <c r="AK171">
        <f>D$2*CleanedAssets!D170</f>
        <v>1848721.1831494593</v>
      </c>
      <c r="AL171">
        <f>E$2*CleanedAssets!E170</f>
        <v>516315.17135740141</v>
      </c>
      <c r="AM171">
        <f>F$2*CleanedAssets!F170</f>
        <v>12757959.842884528</v>
      </c>
      <c r="AN171">
        <f>G$2*CleanedAssets!G170</f>
        <v>12191310.896200445</v>
      </c>
      <c r="AO171">
        <f>H$2*CleanedAssets!H170</f>
        <v>3504084.8314737133</v>
      </c>
      <c r="AP171">
        <f>I$2*CleanedAssets!I170</f>
        <v>1151789.1129636334</v>
      </c>
      <c r="AQ171">
        <f t="shared" si="12"/>
        <v>46068522.737810723</v>
      </c>
      <c r="AS171" s="12">
        <v>45826</v>
      </c>
      <c r="AT171">
        <f>B$3*CleanedAssets!B170</f>
        <v>191915.99037641686</v>
      </c>
      <c r="AU171">
        <f>C$3*CleanedAssets!C170</f>
        <v>3233283.263335838</v>
      </c>
      <c r="AV171">
        <f>D$3*CleanedAssets!D170</f>
        <v>9923977.0410389807</v>
      </c>
      <c r="AW171">
        <f>E$3*CleanedAssets!E170</f>
        <v>7105310.2372527095</v>
      </c>
      <c r="AX171">
        <f>F$3*CleanedAssets!F170</f>
        <v>9750989.8113170564</v>
      </c>
      <c r="AY171">
        <f>G$3*CleanedAssets!G170</f>
        <v>1378832.9282097276</v>
      </c>
      <c r="AZ171">
        <f>H$3*CleanedAssets!H170</f>
        <v>16276045.340322791</v>
      </c>
      <c r="BA171">
        <f>I$3*CleanedAssets!I170</f>
        <v>4668166.4691268336</v>
      </c>
      <c r="BB171">
        <f t="shared" si="13"/>
        <v>52528521.080980361</v>
      </c>
      <c r="BE171" s="12">
        <v>45826</v>
      </c>
      <c r="BF171">
        <f>B$5*CleanedAssets!B170</f>
        <v>182138.93921925232</v>
      </c>
      <c r="BG171">
        <f>C$5*CleanedAssets!C170</f>
        <v>2372337.9811861543</v>
      </c>
      <c r="BH171">
        <f>D$5*CleanedAssets!D170</f>
        <v>2616333.8653323017</v>
      </c>
      <c r="BI171">
        <f>E$5*CleanedAssets!E170</f>
        <v>3111376.6092938664</v>
      </c>
      <c r="BJ171">
        <f>F$5*CleanedAssets!F170</f>
        <v>12364187.075070219</v>
      </c>
      <c r="BK171">
        <f>G$5*CleanedAssets!G170</f>
        <v>528550.87439049105</v>
      </c>
      <c r="BL171">
        <f>H$5*CleanedAssets!H170</f>
        <v>24741896.652343251</v>
      </c>
      <c r="BM171">
        <f>I$5*CleanedAssets!I170</f>
        <v>6414788.1877812799</v>
      </c>
      <c r="BN171">
        <f t="shared" si="14"/>
        <v>52331610.184616819</v>
      </c>
    </row>
    <row r="172" spans="12:66" x14ac:dyDescent="0.35">
      <c r="L172" s="13">
        <v>45827</v>
      </c>
      <c r="M172">
        <f>B$4*CleanedAssets!B171</f>
        <v>2509290.7608555029</v>
      </c>
      <c r="N172">
        <f>C$4*CleanedAssets!C171</f>
        <v>11054873.726487784</v>
      </c>
      <c r="O172">
        <f>D$4*CleanedAssets!D171</f>
        <v>1636606.6528607218</v>
      </c>
      <c r="P172">
        <f>E$4*CleanedAssets!E171</f>
        <v>3602767.4764631209</v>
      </c>
      <c r="Q172">
        <f>F$4*CleanedAssets!F171</f>
        <v>1435234.9164009285</v>
      </c>
      <c r="R172">
        <f>G$4*CleanedAssets!G171</f>
        <v>7457586.2424590541</v>
      </c>
      <c r="S172">
        <f>H$4*CleanedAssets!H171</f>
        <v>5874233.8193783546</v>
      </c>
      <c r="T172">
        <f>I$4*CleanedAssets!I171</f>
        <v>2236312.0583862723</v>
      </c>
      <c r="U172">
        <f t="shared" si="10"/>
        <v>35806905.65329174</v>
      </c>
      <c r="W172" s="13">
        <v>45827</v>
      </c>
      <c r="X172">
        <f>B$6*CleanedAssets!B171</f>
        <v>905284.53305018414</v>
      </c>
      <c r="Y172">
        <f>C$6*CleanedAssets!C171</f>
        <v>5368001.4890836682</v>
      </c>
      <c r="Z172">
        <f>D$6*CleanedAssets!D171</f>
        <v>14299669.830887111</v>
      </c>
      <c r="AA172">
        <f>E$6*CleanedAssets!E171</f>
        <v>9875188.9851582795</v>
      </c>
      <c r="AB172">
        <f>F$6*CleanedAssets!F171</f>
        <v>14823952.452251391</v>
      </c>
      <c r="AC172">
        <f>G$6*CleanedAssets!G171</f>
        <v>1523998.9028394478</v>
      </c>
      <c r="AD172">
        <f>H$6*CleanedAssets!H171</f>
        <v>3557294.6921138028</v>
      </c>
      <c r="AE172">
        <f>I$6*CleanedAssets!I171</f>
        <v>942099.71681676828</v>
      </c>
      <c r="AF172">
        <f t="shared" si="11"/>
        <v>51295490.60220065</v>
      </c>
      <c r="AH172" s="13">
        <v>45827</v>
      </c>
      <c r="AI172">
        <f>B$2*CleanedAssets!B171</f>
        <v>1582586.1845194187</v>
      </c>
      <c r="AJ172">
        <f>C$2*CleanedAssets!C171</f>
        <v>12379242.737658674</v>
      </c>
      <c r="AK172">
        <f>D$2*CleanedAssets!D171</f>
        <v>1852160.3615229093</v>
      </c>
      <c r="AL172">
        <f>E$2*CleanedAssets!E171</f>
        <v>513212.97789502348</v>
      </c>
      <c r="AM172">
        <f>F$2*CleanedAssets!F171</f>
        <v>12835099.907974556</v>
      </c>
      <c r="AN172">
        <f>G$2*CleanedAssets!G171</f>
        <v>8151688.9820066048</v>
      </c>
      <c r="AO172">
        <f>H$2*CleanedAssets!H171</f>
        <v>3440648.8234850601</v>
      </c>
      <c r="AP172">
        <f>I$2*CleanedAssets!I171</f>
        <v>1151668.8768398075</v>
      </c>
      <c r="AQ172">
        <f t="shared" si="12"/>
        <v>41906308.851902053</v>
      </c>
      <c r="AS172" s="13">
        <v>45827</v>
      </c>
      <c r="AT172">
        <f>B$3*CleanedAssets!B171</f>
        <v>190382.04029521559</v>
      </c>
      <c r="AU172">
        <f>C$3*CleanedAssets!C171</f>
        <v>3201278.4682836817</v>
      </c>
      <c r="AV172">
        <f>D$3*CleanedAssets!D171</f>
        <v>9942438.6281778328</v>
      </c>
      <c r="AW172">
        <f>E$3*CleanedAssets!E171</f>
        <v>7062619.1675554477</v>
      </c>
      <c r="AX172">
        <f>F$3*CleanedAssets!F171</f>
        <v>9809948.4534511063</v>
      </c>
      <c r="AY172">
        <f>G$3*CleanedAssets!G171</f>
        <v>921953.12584622484</v>
      </c>
      <c r="AZ172">
        <f>H$3*CleanedAssets!H171</f>
        <v>15981392.844196387</v>
      </c>
      <c r="BA172">
        <f>I$3*CleanedAssets!I171</f>
        <v>4667679.1557503613</v>
      </c>
      <c r="BB172">
        <f t="shared" si="13"/>
        <v>51777691.883556262</v>
      </c>
      <c r="BE172" s="13">
        <v>45827</v>
      </c>
      <c r="BF172">
        <f>B$5*CleanedAssets!B171</f>
        <v>180683.13535393972</v>
      </c>
      <c r="BG172">
        <f>C$5*CleanedAssets!C171</f>
        <v>2348855.2904663892</v>
      </c>
      <c r="BH172">
        <f>D$5*CleanedAssets!D171</f>
        <v>2621201.0345568396</v>
      </c>
      <c r="BI172">
        <f>E$5*CleanedAssets!E171</f>
        <v>3092682.4226578786</v>
      </c>
      <c r="BJ172">
        <f>F$5*CleanedAssets!F171</f>
        <v>12438946.222104857</v>
      </c>
      <c r="BK172">
        <f>G$5*CleanedAssets!G171</f>
        <v>353414.19605185685</v>
      </c>
      <c r="BL172">
        <f>H$5*CleanedAssets!H171</f>
        <v>24293983.080275878</v>
      </c>
      <c r="BM172">
        <f>I$5*CleanedAssets!I171</f>
        <v>6414118.5432619993</v>
      </c>
      <c r="BN172">
        <f t="shared" si="14"/>
        <v>51743883.924729638</v>
      </c>
    </row>
    <row r="173" spans="12:66" x14ac:dyDescent="0.35">
      <c r="L173" s="12">
        <v>45828</v>
      </c>
      <c r="M173">
        <f>B$4*CleanedAssets!B172</f>
        <v>2492546.4211561438</v>
      </c>
      <c r="N173">
        <f>C$4*CleanedAssets!C172</f>
        <v>11110153.045415135</v>
      </c>
      <c r="O173">
        <f>D$4*CleanedAssets!D172</f>
        <v>1655583.5960628949</v>
      </c>
      <c r="P173">
        <f>E$4*CleanedAssets!E172</f>
        <v>3612709.7793743419</v>
      </c>
      <c r="Q173">
        <f>F$4*CleanedAssets!F172</f>
        <v>1453118.1389710533</v>
      </c>
      <c r="R173">
        <f>G$4*CleanedAssets!G172</f>
        <v>11219517.648414226</v>
      </c>
      <c r="S173">
        <f>H$4*CleanedAssets!H172</f>
        <v>5940780.6157763489</v>
      </c>
      <c r="T173">
        <f>I$4*CleanedAssets!I172</f>
        <v>2236408.4925378263</v>
      </c>
      <c r="U173">
        <f t="shared" si="10"/>
        <v>39720817.737707973</v>
      </c>
      <c r="W173" s="12">
        <v>45828</v>
      </c>
      <c r="X173">
        <f>B$6*CleanedAssets!B172</f>
        <v>899243.62620015466</v>
      </c>
      <c r="Y173">
        <f>C$6*CleanedAssets!C172</f>
        <v>5394843.9002825012</v>
      </c>
      <c r="Z173">
        <f>D$6*CleanedAssets!D172</f>
        <v>14465478.775703656</v>
      </c>
      <c r="AA173">
        <f>E$6*CleanedAssets!E172</f>
        <v>9902440.8466334976</v>
      </c>
      <c r="AB173">
        <f>F$6*CleanedAssets!F172</f>
        <v>15008660.919167273</v>
      </c>
      <c r="AC173">
        <f>G$6*CleanedAssets!G172</f>
        <v>2292770.3456142745</v>
      </c>
      <c r="AD173">
        <f>H$6*CleanedAssets!H172</f>
        <v>3597593.8311815793</v>
      </c>
      <c r="AE173">
        <f>I$6*CleanedAssets!I172</f>
        <v>942140.34199988155</v>
      </c>
      <c r="AF173">
        <f t="shared" si="11"/>
        <v>52503172.586782821</v>
      </c>
      <c r="AH173" s="12">
        <v>45828</v>
      </c>
      <c r="AI173">
        <f>B$2*CleanedAssets!B172</f>
        <v>1572025.6862740617</v>
      </c>
      <c r="AJ173">
        <f>C$2*CleanedAssets!C172</f>
        <v>12441144.494685031</v>
      </c>
      <c r="AK173">
        <f>D$2*CleanedAssets!D172</f>
        <v>1873636.7143902881</v>
      </c>
      <c r="AL173">
        <f>E$2*CleanedAssets!E172</f>
        <v>514629.25549759896</v>
      </c>
      <c r="AM173">
        <f>F$2*CleanedAssets!F172</f>
        <v>12995027.001261614</v>
      </c>
      <c r="AN173">
        <f>G$2*CleanedAssets!G172</f>
        <v>12263756.049819367</v>
      </c>
      <c r="AO173">
        <f>H$2*CleanedAssets!H172</f>
        <v>3479626.5291354777</v>
      </c>
      <c r="AP173">
        <f>I$2*CleanedAssets!I172</f>
        <v>1151718.5390551465</v>
      </c>
      <c r="AQ173">
        <f t="shared" si="12"/>
        <v>46291564.270118587</v>
      </c>
      <c r="AS173" s="12">
        <v>45828</v>
      </c>
      <c r="AT173">
        <f>B$3*CleanedAssets!B172</f>
        <v>189111.63289361447</v>
      </c>
      <c r="AU173">
        <f>C$3*CleanedAssets!C172</f>
        <v>3217286.2941351435</v>
      </c>
      <c r="AV173">
        <f>D$3*CleanedAssets!D172</f>
        <v>10057724.175140643</v>
      </c>
      <c r="AW173">
        <f>E$3*CleanedAssets!E172</f>
        <v>7082109.378780338</v>
      </c>
      <c r="AX173">
        <f>F$3*CleanedAssets!F172</f>
        <v>9932181.7475200966</v>
      </c>
      <c r="AY173">
        <f>G$3*CleanedAssets!G172</f>
        <v>1387026.4493289464</v>
      </c>
      <c r="AZ173">
        <f>H$3*CleanedAssets!H172</f>
        <v>16162439.518275091</v>
      </c>
      <c r="BA173">
        <f>I$3*CleanedAssets!I172</f>
        <v>4667880.435208397</v>
      </c>
      <c r="BB173">
        <f t="shared" si="13"/>
        <v>52695759.63128227</v>
      </c>
      <c r="BE173" s="12">
        <v>45828</v>
      </c>
      <c r="BF173">
        <f>B$5*CleanedAssets!B172</f>
        <v>179477.44813605823</v>
      </c>
      <c r="BG173">
        <f>C$5*CleanedAssets!C172</f>
        <v>2360600.6187196444</v>
      </c>
      <c r="BH173">
        <f>D$5*CleanedAssets!D172</f>
        <v>2651594.6438381625</v>
      </c>
      <c r="BI173">
        <f>E$5*CleanedAssets!E172</f>
        <v>3101217.0798776834</v>
      </c>
      <c r="BJ173">
        <f>F$5*CleanedAssets!F172</f>
        <v>12593937.186500803</v>
      </c>
      <c r="BK173">
        <f>G$5*CleanedAssets!G172</f>
        <v>531691.71376507939</v>
      </c>
      <c r="BL173">
        <f>H$5*CleanedAssets!H172</f>
        <v>24569199.694978241</v>
      </c>
      <c r="BM173">
        <f>I$5*CleanedAssets!I172</f>
        <v>6414395.1326035298</v>
      </c>
      <c r="BN173">
        <f t="shared" si="14"/>
        <v>52402113.518419206</v>
      </c>
    </row>
    <row r="174" spans="12:66" x14ac:dyDescent="0.35">
      <c r="L174" s="13">
        <v>45829</v>
      </c>
      <c r="M174">
        <f>B$4*CleanedAssets!B173</f>
        <v>2453020.6785309608</v>
      </c>
      <c r="N174">
        <f>C$4*CleanedAssets!C173</f>
        <v>11066296.45863821</v>
      </c>
      <c r="O174">
        <f>D$4*CleanedAssets!D173</f>
        <v>1105197.5483014786</v>
      </c>
      <c r="P174">
        <f>E$4*CleanedAssets!E173</f>
        <v>3639454.3017577953</v>
      </c>
      <c r="Q174">
        <f>F$4*CleanedAssets!F173</f>
        <v>1464589.4922581927</v>
      </c>
      <c r="R174">
        <f>G$4*CleanedAssets!G173</f>
        <v>11228012.69664236</v>
      </c>
      <c r="S174">
        <f>H$4*CleanedAssets!H173</f>
        <v>5930126.2023354862</v>
      </c>
      <c r="T174">
        <f>I$4*CleanedAssets!I173</f>
        <v>2236071.6203514724</v>
      </c>
      <c r="U174">
        <f t="shared" si="10"/>
        <v>39122768.998815954</v>
      </c>
      <c r="W174" s="13">
        <v>45829</v>
      </c>
      <c r="X174">
        <f>B$6*CleanedAssets!B173</f>
        <v>884983.80266192858</v>
      </c>
      <c r="Y174">
        <f>C$6*CleanedAssets!C173</f>
        <v>5373548.1144644702</v>
      </c>
      <c r="Z174">
        <f>D$6*CleanedAssets!D173</f>
        <v>9656541.4853913598</v>
      </c>
      <c r="AA174">
        <f>E$6*CleanedAssets!E173</f>
        <v>9975747.607222354</v>
      </c>
      <c r="AB174">
        <f>F$6*CleanedAssets!F173</f>
        <v>15127143.81959584</v>
      </c>
      <c r="AC174">
        <f>G$6*CleanedAssets!G173</f>
        <v>2294506.3555990513</v>
      </c>
      <c r="AD174">
        <f>H$6*CleanedAssets!H173</f>
        <v>3591141.7747013387</v>
      </c>
      <c r="AE174">
        <f>I$6*CleanedAssets!I173</f>
        <v>941998.42656809872</v>
      </c>
      <c r="AF174">
        <f t="shared" si="11"/>
        <v>47845611.386204451</v>
      </c>
      <c r="AH174" s="13">
        <v>45829</v>
      </c>
      <c r="AI174">
        <f>B$2*CleanedAssets!B173</f>
        <v>1547097.1705407321</v>
      </c>
      <c r="AJ174">
        <f>C$2*CleanedAssets!C173</f>
        <v>12392033.908097696</v>
      </c>
      <c r="AK174">
        <f>D$2*CleanedAssets!D173</f>
        <v>1250760.5825982816</v>
      </c>
      <c r="AL174">
        <f>E$2*CleanedAssets!E173</f>
        <v>518439.00343844219</v>
      </c>
      <c r="AM174">
        <f>F$2*CleanedAssets!F173</f>
        <v>13097613.667623749</v>
      </c>
      <c r="AN174">
        <f>G$2*CleanedAssets!G173</f>
        <v>12273041.760878079</v>
      </c>
      <c r="AO174">
        <f>H$2*CleanedAssets!H173</f>
        <v>3473386.0395333618</v>
      </c>
      <c r="AP174">
        <f>I$2*CleanedAssets!I173</f>
        <v>1151545.0546744487</v>
      </c>
      <c r="AQ174">
        <f t="shared" si="12"/>
        <v>45703917.187384784</v>
      </c>
      <c r="AS174" s="13">
        <v>45829</v>
      </c>
      <c r="AT174">
        <f>B$3*CleanedAssets!B173</f>
        <v>186112.78093012166</v>
      </c>
      <c r="AU174">
        <f>C$3*CleanedAssets!C173</f>
        <v>3204586.2714650524</v>
      </c>
      <c r="AV174">
        <f>D$3*CleanedAssets!D173</f>
        <v>6714111.0399330556</v>
      </c>
      <c r="AW174">
        <f>E$3*CleanedAssets!E173</f>
        <v>7134537.5128873792</v>
      </c>
      <c r="AX174">
        <f>F$3*CleanedAssets!F173</f>
        <v>10010589.388772555</v>
      </c>
      <c r="AY174">
        <f>G$3*CleanedAssets!G173</f>
        <v>1388076.6599485101</v>
      </c>
      <c r="AZ174">
        <f>H$3*CleanedAssets!H173</f>
        <v>16133453.207556371</v>
      </c>
      <c r="BA174">
        <f>I$3*CleanedAssets!I173</f>
        <v>4667177.308255923</v>
      </c>
      <c r="BB174">
        <f t="shared" si="13"/>
        <v>49438644.169748969</v>
      </c>
      <c r="BE174" s="13">
        <v>45829</v>
      </c>
      <c r="BF174">
        <f>B$5*CleanedAssets!B173</f>
        <v>176631.37098305579</v>
      </c>
      <c r="BG174">
        <f>C$5*CleanedAssets!C173</f>
        <v>2351282.3055103351</v>
      </c>
      <c r="BH174">
        <f>D$5*CleanedAssets!D173</f>
        <v>1770092.3749355269</v>
      </c>
      <c r="BI174">
        <f>E$5*CleanedAssets!E173</f>
        <v>3124175.0739247729</v>
      </c>
      <c r="BJ174">
        <f>F$5*CleanedAssets!F173</f>
        <v>12693357.52877572</v>
      </c>
      <c r="BK174">
        <f>G$5*CleanedAssets!G173</f>
        <v>532094.29317111755</v>
      </c>
      <c r="BL174">
        <f>H$5*CleanedAssets!H173</f>
        <v>24525136.392797671</v>
      </c>
      <c r="BM174">
        <f>I$5*CleanedAssets!I173</f>
        <v>6413428.9265997224</v>
      </c>
      <c r="BN174">
        <f t="shared" si="14"/>
        <v>51586198.266697928</v>
      </c>
    </row>
    <row r="175" spans="12:66" x14ac:dyDescent="0.35">
      <c r="L175" s="12">
        <v>45830</v>
      </c>
      <c r="M175">
        <f>B$4*CleanedAssets!B174</f>
        <v>2449982.2964263363</v>
      </c>
      <c r="N175">
        <f>C$4*CleanedAssets!C174</f>
        <v>11018946.12974773</v>
      </c>
      <c r="O175">
        <f>D$4*CleanedAssets!D174</f>
        <v>1660009.0488415416</v>
      </c>
      <c r="P175">
        <f>E$4*CleanedAssets!E174</f>
        <v>3641640.3586847079</v>
      </c>
      <c r="Q175">
        <f>F$4*CleanedAssets!F174</f>
        <v>1451175.6535231806</v>
      </c>
      <c r="R175">
        <f>G$4*CleanedAssets!G174</f>
        <v>11136250.098827748</v>
      </c>
      <c r="S175">
        <f>H$4*CleanedAssets!H174</f>
        <v>5927604.959000851</v>
      </c>
      <c r="T175">
        <f>I$4*CleanedAssets!I174</f>
        <v>2236082.2809731499</v>
      </c>
      <c r="U175">
        <f t="shared" si="10"/>
        <v>39521690.826025248</v>
      </c>
      <c r="W175" s="12">
        <v>45830</v>
      </c>
      <c r="X175">
        <f>B$6*CleanedAssets!B174</f>
        <v>883887.63622011093</v>
      </c>
      <c r="Y175">
        <f>C$6*CleanedAssets!C174</f>
        <v>5350555.8449658426</v>
      </c>
      <c r="Z175">
        <f>D$6*CleanedAssets!D174</f>
        <v>14504145.680470429</v>
      </c>
      <c r="AA175">
        <f>E$6*CleanedAssets!E174</f>
        <v>9981739.5912808888</v>
      </c>
      <c r="AB175">
        <f>F$6*CleanedAssets!F174</f>
        <v>14988597.784143591</v>
      </c>
      <c r="AC175">
        <f>G$6*CleanedAssets!G174</f>
        <v>2275754.1623498513</v>
      </c>
      <c r="AD175">
        <f>H$6*CleanedAssets!H174</f>
        <v>3589614.9703881978</v>
      </c>
      <c r="AE175">
        <f>I$6*CleanedAssets!I174</f>
        <v>942002.91760888428</v>
      </c>
      <c r="AF175">
        <f t="shared" si="11"/>
        <v>52516298.587427795</v>
      </c>
      <c r="AH175" s="12">
        <v>45830</v>
      </c>
      <c r="AI175">
        <f>B$2*CleanedAssets!B174</f>
        <v>1545180.8914003943</v>
      </c>
      <c r="AJ175">
        <f>C$2*CleanedAssets!C174</f>
        <v>12339011.030627936</v>
      </c>
      <c r="AK175">
        <f>D$2*CleanedAssets!D174</f>
        <v>1878645.0334045568</v>
      </c>
      <c r="AL175">
        <f>E$2*CleanedAssets!E174</f>
        <v>518750.406489746</v>
      </c>
      <c r="AM175">
        <f>F$2*CleanedAssets!F174</f>
        <v>12977655.632638734</v>
      </c>
      <c r="AN175">
        <f>G$2*CleanedAssets!G174</f>
        <v>12172738.508157125</v>
      </c>
      <c r="AO175">
        <f>H$2*CleanedAssets!H174</f>
        <v>3471909.3000674569</v>
      </c>
      <c r="AP175">
        <f>I$2*CleanedAssets!I174</f>
        <v>1151550.5447428618</v>
      </c>
      <c r="AQ175">
        <f t="shared" si="12"/>
        <v>46055441.347528808</v>
      </c>
      <c r="AS175" s="12">
        <v>45830</v>
      </c>
      <c r="AT175">
        <f>B$3*CleanedAssets!B174</f>
        <v>185882.25627618411</v>
      </c>
      <c r="AU175">
        <f>C$3*CleanedAssets!C174</f>
        <v>3190874.5283828997</v>
      </c>
      <c r="AV175">
        <f>D$3*CleanedAssets!D174</f>
        <v>10084608.944658527</v>
      </c>
      <c r="AW175">
        <f>E$3*CleanedAssets!E174</f>
        <v>7138822.9095037989</v>
      </c>
      <c r="AX175">
        <f>F$3*CleanedAssets!F174</f>
        <v>9918904.700050408</v>
      </c>
      <c r="AY175">
        <f>G$3*CleanedAssets!G174</f>
        <v>1376732.3977247246</v>
      </c>
      <c r="AZ175">
        <f>H$3*CleanedAssets!H174</f>
        <v>16126593.933406662</v>
      </c>
      <c r="BA175">
        <f>I$3*CleanedAssets!I174</f>
        <v>4667199.5593372984</v>
      </c>
      <c r="BB175">
        <f t="shared" si="13"/>
        <v>52689619.229340501</v>
      </c>
      <c r="BE175" s="12">
        <v>45830</v>
      </c>
      <c r="BF175">
        <f>B$5*CleanedAssets!B174</f>
        <v>176412.59027671799</v>
      </c>
      <c r="BG175">
        <f>C$5*CleanedAssets!C174</f>
        <v>2341221.6686119465</v>
      </c>
      <c r="BH175">
        <f>D$5*CleanedAssets!D174</f>
        <v>2658682.4809684195</v>
      </c>
      <c r="BI175">
        <f>E$5*CleanedAssets!E174</f>
        <v>3126051.6257358347</v>
      </c>
      <c r="BJ175">
        <f>F$5*CleanedAssets!F174</f>
        <v>12577101.982906466</v>
      </c>
      <c r="BK175">
        <f>G$5*CleanedAssets!G174</f>
        <v>527745.67370096745</v>
      </c>
      <c r="BL175">
        <f>H$5*CleanedAssets!H174</f>
        <v>24514709.323532771</v>
      </c>
      <c r="BM175">
        <f>I$5*CleanedAssets!I174</f>
        <v>6413459.5030530076</v>
      </c>
      <c r="BN175">
        <f t="shared" si="14"/>
        <v>52335384.848786131</v>
      </c>
    </row>
    <row r="176" spans="12:66" x14ac:dyDescent="0.35">
      <c r="L176" s="13">
        <v>45831</v>
      </c>
      <c r="M176">
        <f>B$4*CleanedAssets!B175</f>
        <v>2434503.9346792311</v>
      </c>
      <c r="N176">
        <f>C$4*CleanedAssets!C175</f>
        <v>10981029.162452241</v>
      </c>
      <c r="O176">
        <f>D$4*CleanedAssets!D175</f>
        <v>1649391.7726215292</v>
      </c>
      <c r="P176">
        <f>E$4*CleanedAssets!E175</f>
        <v>3637531.5306648752</v>
      </c>
      <c r="Q176">
        <f>F$4*CleanedAssets!F175</f>
        <v>1443845.3490244332</v>
      </c>
      <c r="R176">
        <f>G$4*CleanedAssets!G175</f>
        <v>11063159.579778174</v>
      </c>
      <c r="S176">
        <f>H$4*CleanedAssets!H175</f>
        <v>5848968.7876875736</v>
      </c>
      <c r="T176">
        <f>I$4*CleanedAssets!I175</f>
        <v>2235925.7703224756</v>
      </c>
      <c r="U176">
        <f t="shared" si="10"/>
        <v>39294355.88723053</v>
      </c>
      <c r="W176" s="13">
        <v>45831</v>
      </c>
      <c r="X176">
        <f>B$6*CleanedAssets!B175</f>
        <v>878303.46012334304</v>
      </c>
      <c r="Y176">
        <f>C$6*CleanedAssets!C175</f>
        <v>5332144.2066297093</v>
      </c>
      <c r="Z176">
        <f>D$6*CleanedAssets!D175</f>
        <v>14411378.402405094</v>
      </c>
      <c r="AA176">
        <f>E$6*CleanedAssets!E175</f>
        <v>9970477.2898783032</v>
      </c>
      <c r="AB176">
        <f>F$6*CleanedAssets!F175</f>
        <v>14912886.077224944</v>
      </c>
      <c r="AC176">
        <f>G$6*CleanedAssets!G175</f>
        <v>2260817.7114369101</v>
      </c>
      <c r="AD176">
        <f>H$6*CleanedAssets!H175</f>
        <v>3541994.7966902982</v>
      </c>
      <c r="AE176">
        <f>I$6*CleanedAssets!I175</f>
        <v>941936.98376967502</v>
      </c>
      <c r="AF176">
        <f t="shared" si="11"/>
        <v>52249938.928158291</v>
      </c>
      <c r="AH176" s="13">
        <v>45831</v>
      </c>
      <c r="AI176">
        <f>B$2*CleanedAssets!B175</f>
        <v>1535418.8335942233</v>
      </c>
      <c r="AJ176">
        <f>C$2*CleanedAssets!C175</f>
        <v>12296551.62732403</v>
      </c>
      <c r="AK176">
        <f>D$2*CleanedAssets!D175</f>
        <v>1866629.380084516</v>
      </c>
      <c r="AL176">
        <f>E$2*CleanedAssets!E175</f>
        <v>518165.10536290583</v>
      </c>
      <c r="AM176">
        <f>F$2*CleanedAssets!F175</f>
        <v>12912101.77137034</v>
      </c>
      <c r="AN176">
        <f>G$2*CleanedAssets!G175</f>
        <v>12092845.207636727</v>
      </c>
      <c r="AO176">
        <f>H$2*CleanedAssets!H175</f>
        <v>3425850.6209900496</v>
      </c>
      <c r="AP176">
        <f>I$2*CleanedAssets!I175</f>
        <v>1151469.9439856466</v>
      </c>
      <c r="AQ176">
        <f t="shared" si="12"/>
        <v>45799032.490348443</v>
      </c>
      <c r="AS176" s="13">
        <v>45831</v>
      </c>
      <c r="AT176">
        <f>B$3*CleanedAssets!B175</f>
        <v>184707.89970666618</v>
      </c>
      <c r="AU176">
        <f>C$3*CleanedAssets!C175</f>
        <v>3179894.5050928257</v>
      </c>
      <c r="AV176">
        <f>D$3*CleanedAssets!D175</f>
        <v>10020108.646415593</v>
      </c>
      <c r="AW176">
        <f>E$3*CleanedAssets!E175</f>
        <v>7130768.243828414</v>
      </c>
      <c r="AX176">
        <f>F$3*CleanedAssets!F175</f>
        <v>9868801.4671516865</v>
      </c>
      <c r="AY176">
        <f>G$3*CleanedAssets!G175</f>
        <v>1367696.4938388504</v>
      </c>
      <c r="AZ176">
        <f>H$3*CleanedAssets!H175</f>
        <v>15912657.004070401</v>
      </c>
      <c r="BA176">
        <f>I$3*CleanedAssets!I175</f>
        <v>4666872.8869039649</v>
      </c>
      <c r="BB176">
        <f t="shared" si="13"/>
        <v>52331507.147008397</v>
      </c>
      <c r="BE176" s="13">
        <v>45831</v>
      </c>
      <c r="BF176">
        <f>B$5*CleanedAssets!B175</f>
        <v>175298.06063581823</v>
      </c>
      <c r="BG176">
        <f>C$5*CleanedAssets!C175</f>
        <v>2333165.3604682311</v>
      </c>
      <c r="BH176">
        <f>D$5*CleanedAssets!D175</f>
        <v>2641677.7746980232</v>
      </c>
      <c r="BI176">
        <f>E$5*CleanedAssets!E175</f>
        <v>3122524.5315567967</v>
      </c>
      <c r="BJ176">
        <f>F$5*CleanedAssets!F175</f>
        <v>12513571.433022533</v>
      </c>
      <c r="BK176">
        <f>G$5*CleanedAssets!G175</f>
        <v>524281.9220004708</v>
      </c>
      <c r="BL176">
        <f>H$5*CleanedAssets!H175</f>
        <v>24189494.857421409</v>
      </c>
      <c r="BM176">
        <f>I$5*CleanedAssets!I175</f>
        <v>6413010.6042229254</v>
      </c>
      <c r="BN176">
        <f t="shared" si="14"/>
        <v>51913024.544026203</v>
      </c>
    </row>
    <row r="177" spans="12:66" x14ac:dyDescent="0.35">
      <c r="L177" s="12">
        <v>45832</v>
      </c>
      <c r="M177">
        <f>B$4*CleanedAssets!B176</f>
        <v>2416626.1910473276</v>
      </c>
      <c r="N177">
        <f>C$4*CleanedAssets!C176</f>
        <v>10968393.542032488</v>
      </c>
      <c r="O177">
        <f>D$4*CleanedAssets!D176</f>
        <v>1659438.0651658704</v>
      </c>
      <c r="P177">
        <f>E$4*CleanedAssets!E176</f>
        <v>3669740.3923231955</v>
      </c>
      <c r="Q177">
        <f>F$4*CleanedAssets!F176</f>
        <v>1466533.4974875224</v>
      </c>
      <c r="R177">
        <f>G$4*CleanedAssets!G176</f>
        <v>11008744.780488957</v>
      </c>
      <c r="S177">
        <f>H$4*CleanedAssets!H176</f>
        <v>5833825.0091525177</v>
      </c>
      <c r="T177">
        <f>I$4*CleanedAssets!I176</f>
        <v>2235887.5736165289</v>
      </c>
      <c r="U177">
        <f t="shared" si="10"/>
        <v>39259189.051314406</v>
      </c>
      <c r="W177" s="12">
        <v>45832</v>
      </c>
      <c r="X177">
        <f>B$6*CleanedAssets!B176</f>
        <v>871853.65165623603</v>
      </c>
      <c r="Y177">
        <f>C$6*CleanedAssets!C176</f>
        <v>5326008.6296066791</v>
      </c>
      <c r="Z177">
        <f>D$6*CleanedAssets!D176</f>
        <v>14499156.773681706</v>
      </c>
      <c r="AA177">
        <f>E$6*CleanedAssets!E176</f>
        <v>10058761.809473496</v>
      </c>
      <c r="AB177">
        <f>F$6*CleanedAssets!F176</f>
        <v>15147222.651818495</v>
      </c>
      <c r="AC177">
        <f>G$6*CleanedAssets!G176</f>
        <v>2249697.7469177134</v>
      </c>
      <c r="AD177">
        <f>H$6*CleanedAssets!H176</f>
        <v>3532824.0887039076</v>
      </c>
      <c r="AE177">
        <f>I$6*CleanedAssets!I176</f>
        <v>941920.89249756455</v>
      </c>
      <c r="AF177">
        <f t="shared" si="11"/>
        <v>52627446.244355798</v>
      </c>
      <c r="AH177" s="12">
        <v>45832</v>
      </c>
      <c r="AI177">
        <f>B$2*CleanedAssets!B176</f>
        <v>1524143.5081024158</v>
      </c>
      <c r="AJ177">
        <f>C$2*CleanedAssets!C176</f>
        <v>12282402.265134368</v>
      </c>
      <c r="AK177">
        <f>D$2*CleanedAssets!D176</f>
        <v>1877998.8467785241</v>
      </c>
      <c r="AL177">
        <f>E$2*CleanedAssets!E176</f>
        <v>522753.24653889507</v>
      </c>
      <c r="AM177">
        <f>F$2*CleanedAssets!F176</f>
        <v>13114998.627434121</v>
      </c>
      <c r="AN177">
        <f>G$2*CleanedAssets!G176</f>
        <v>12033365.83919194</v>
      </c>
      <c r="AO177">
        <f>H$2*CleanedAssets!H176</f>
        <v>3416980.6261274223</v>
      </c>
      <c r="AP177">
        <f>I$2*CleanedAssets!I176</f>
        <v>1151450.2732258027</v>
      </c>
      <c r="AQ177">
        <f t="shared" si="12"/>
        <v>45924093.232533485</v>
      </c>
      <c r="AS177" s="12">
        <v>45832</v>
      </c>
      <c r="AT177">
        <f>B$3*CleanedAssets!B176</f>
        <v>183351.49997746293</v>
      </c>
      <c r="AU177">
        <f>C$3*CleanedAssets!C176</f>
        <v>3176235.4728339366</v>
      </c>
      <c r="AV177">
        <f>D$3*CleanedAssets!D176</f>
        <v>10081140.200264063</v>
      </c>
      <c r="AW177">
        <f>E$3*CleanedAssets!E176</f>
        <v>7193908.2952470286</v>
      </c>
      <c r="AX177">
        <f>F$3*CleanedAssets!F176</f>
        <v>10023876.824073242</v>
      </c>
      <c r="AY177">
        <f>G$3*CleanedAssets!G176</f>
        <v>1360969.398413341</v>
      </c>
      <c r="AZ177">
        <f>H$3*CleanedAssets!H176</f>
        <v>15871456.963119386</v>
      </c>
      <c r="BA177">
        <f>I$3*CleanedAssets!I176</f>
        <v>4666793.1619087448</v>
      </c>
      <c r="BB177">
        <f t="shared" si="13"/>
        <v>52557731.815837204</v>
      </c>
      <c r="BE177" s="12">
        <v>45832</v>
      </c>
      <c r="BF177">
        <f>B$5*CleanedAssets!B176</f>
        <v>174010.76192063664</v>
      </c>
      <c r="BG177">
        <f>C$5*CleanedAssets!C176</f>
        <v>2330480.6401715036</v>
      </c>
      <c r="BH177">
        <f>D$5*CleanedAssets!D176</f>
        <v>2657767.9893899029</v>
      </c>
      <c r="BI177">
        <f>E$5*CleanedAssets!E176</f>
        <v>3150173.2157850377</v>
      </c>
      <c r="BJ177">
        <f>F$5*CleanedAssets!F176</f>
        <v>12710205.904067315</v>
      </c>
      <c r="BK177">
        <f>G$5*CleanedAssets!G176</f>
        <v>521703.21061599738</v>
      </c>
      <c r="BL177">
        <f>H$5*CleanedAssets!H176</f>
        <v>24126864.953537021</v>
      </c>
      <c r="BM177">
        <f>I$5*CleanedAssets!I176</f>
        <v>6412901.0496556256</v>
      </c>
      <c r="BN177">
        <f t="shared" si="14"/>
        <v>52084107.725143038</v>
      </c>
    </row>
    <row r="178" spans="12:66" x14ac:dyDescent="0.35">
      <c r="L178" s="13">
        <v>45833</v>
      </c>
      <c r="M178">
        <f>B$4*CleanedAssets!B177</f>
        <v>2383263.297810914</v>
      </c>
      <c r="N178">
        <f>C$4*CleanedAssets!C177</f>
        <v>10989672.917632032</v>
      </c>
      <c r="O178">
        <f>D$4*CleanedAssets!D177</f>
        <v>1637456.809417285</v>
      </c>
      <c r="P178">
        <f>E$4*CleanedAssets!E177</f>
        <v>3741594.7939435742</v>
      </c>
      <c r="Q178">
        <f>F$4*CleanedAssets!F177</f>
        <v>1482445.1418921007</v>
      </c>
      <c r="R178">
        <f>G$4*CleanedAssets!G177</f>
        <v>11018192.666553525</v>
      </c>
      <c r="S178">
        <f>H$4*CleanedAssets!H177</f>
        <v>5852123.6537052179</v>
      </c>
      <c r="T178">
        <f>I$4*CleanedAssets!I177</f>
        <v>2236017.7937332732</v>
      </c>
      <c r="U178">
        <f t="shared" si="10"/>
        <v>39340767.074687928</v>
      </c>
      <c r="W178" s="13">
        <v>45833</v>
      </c>
      <c r="X178">
        <f>B$6*CleanedAssets!B177</f>
        <v>859817.21821620187</v>
      </c>
      <c r="Y178">
        <f>C$6*CleanedAssets!C177</f>
        <v>5336341.4224301232</v>
      </c>
      <c r="Z178">
        <f>D$6*CleanedAssets!D177</f>
        <v>14307097.979881966</v>
      </c>
      <c r="AA178">
        <f>E$6*CleanedAssets!E177</f>
        <v>10255714.790772555</v>
      </c>
      <c r="AB178">
        <f>F$6*CleanedAssets!F177</f>
        <v>15311567.496969065</v>
      </c>
      <c r="AC178">
        <f>G$6*CleanedAssets!G177</f>
        <v>2251628.4745725379</v>
      </c>
      <c r="AD178">
        <f>H$6*CleanedAssets!H177</f>
        <v>3543905.3076580218</v>
      </c>
      <c r="AE178">
        <f>I$6*CleanedAssets!I177</f>
        <v>941975.75082319428</v>
      </c>
      <c r="AF178">
        <f t="shared" si="11"/>
        <v>52808048.441323668</v>
      </c>
      <c r="AH178" s="13">
        <v>45833</v>
      </c>
      <c r="AI178">
        <f>B$2*CleanedAssets!B177</f>
        <v>1503101.8437663373</v>
      </c>
      <c r="AJ178">
        <f>C$2*CleanedAssets!C177</f>
        <v>12306230.900573362</v>
      </c>
      <c r="AK178">
        <f>D$2*CleanedAssets!D177</f>
        <v>1853122.4902496885</v>
      </c>
      <c r="AL178">
        <f>E$2*CleanedAssets!E177</f>
        <v>532988.88113684638</v>
      </c>
      <c r="AM178">
        <f>F$2*CleanedAssets!F177</f>
        <v>13257294.180098809</v>
      </c>
      <c r="AN178">
        <f>G$2*CleanedAssets!G177</f>
        <v>12043693.071922727</v>
      </c>
      <c r="AO178">
        <f>H$2*CleanedAssets!H177</f>
        <v>3427698.4851346551</v>
      </c>
      <c r="AP178">
        <f>I$2*CleanedAssets!I177</f>
        <v>1151517.3347322817</v>
      </c>
      <c r="AQ178">
        <f t="shared" si="12"/>
        <v>46075647.187614702</v>
      </c>
      <c r="AS178" s="13">
        <v>45833</v>
      </c>
      <c r="AT178">
        <f>B$3*CleanedAssets!B177</f>
        <v>180820.22867818378</v>
      </c>
      <c r="AU178">
        <f>C$3*CleanedAssets!C177</f>
        <v>3182397.5700781709</v>
      </c>
      <c r="AV178">
        <f>D$3*CleanedAssets!D177</f>
        <v>9947603.3569006436</v>
      </c>
      <c r="AW178">
        <f>E$3*CleanedAssets!E177</f>
        <v>7334766.754049236</v>
      </c>
      <c r="AX178">
        <f>F$3*CleanedAssets!F177</f>
        <v>10132634.219559399</v>
      </c>
      <c r="AY178">
        <f>G$3*CleanedAssets!G177</f>
        <v>1362137.4047637437</v>
      </c>
      <c r="AZ178">
        <f>H$3*CleanedAssets!H177</f>
        <v>15921240.106947996</v>
      </c>
      <c r="BA178">
        <f>I$3*CleanedAssets!I177</f>
        <v>4667064.9601679845</v>
      </c>
      <c r="BB178">
        <f t="shared" si="13"/>
        <v>52728664.601145357</v>
      </c>
      <c r="BE178" s="13">
        <v>45833</v>
      </c>
      <c r="BF178">
        <f>B$5*CleanedAssets!B177</f>
        <v>171608.4448004083</v>
      </c>
      <c r="BG178">
        <f>C$5*CleanedAssets!C177</f>
        <v>2335001.9196715178</v>
      </c>
      <c r="BH178">
        <f>D$5*CleanedAssets!D177</f>
        <v>2622562.6514375382</v>
      </c>
      <c r="BI178">
        <f>E$5*CleanedAssets!E177</f>
        <v>3211854.3668262102</v>
      </c>
      <c r="BJ178">
        <f>F$5*CleanedAssets!F177</f>
        <v>12848109.52304429</v>
      </c>
      <c r="BK178">
        <f>G$5*CleanedAssets!G177</f>
        <v>522150.94490284863</v>
      </c>
      <c r="BL178">
        <f>H$5*CleanedAssets!H177</f>
        <v>24202542.39076956</v>
      </c>
      <c r="BM178">
        <f>I$5*CleanedAssets!I177</f>
        <v>6413274.5428192401</v>
      </c>
      <c r="BN178">
        <f t="shared" si="14"/>
        <v>52327104.784271613</v>
      </c>
    </row>
    <row r="179" spans="12:66" x14ac:dyDescent="0.35">
      <c r="L179" s="12">
        <v>45834</v>
      </c>
      <c r="M179">
        <f>B$4*CleanedAssets!B178</f>
        <v>2411998.894153086</v>
      </c>
      <c r="N179">
        <f>C$4*CleanedAssets!C178</f>
        <v>11064250.312170723</v>
      </c>
      <c r="O179">
        <f>D$4*CleanedAssets!D178</f>
        <v>1643757.5983637129</v>
      </c>
      <c r="P179">
        <f>E$4*CleanedAssets!E178</f>
        <v>3785801.5742228832</v>
      </c>
      <c r="Q179">
        <f>F$4*CleanedAssets!F178</f>
        <v>1474849.9876123776</v>
      </c>
      <c r="R179">
        <f>G$4*CleanedAssets!G178</f>
        <v>11021947.87270771</v>
      </c>
      <c r="S179">
        <f>H$4*CleanedAssets!H178</f>
        <v>5821809.2021022625</v>
      </c>
      <c r="T179">
        <f>I$4*CleanedAssets!I178</f>
        <v>2235828.5376669099</v>
      </c>
      <c r="U179">
        <f t="shared" si="10"/>
        <v>39460243.978999667</v>
      </c>
      <c r="W179" s="12">
        <v>45834</v>
      </c>
      <c r="X179">
        <f>B$6*CleanedAssets!B178</f>
        <v>870184.24754670204</v>
      </c>
      <c r="Y179">
        <f>C$6*CleanedAssets!C178</f>
        <v>5372554.551122536</v>
      </c>
      <c r="Z179">
        <f>D$6*CleanedAssets!D178</f>
        <v>14362150.427243421</v>
      </c>
      <c r="AA179">
        <f>E$6*CleanedAssets!E178</f>
        <v>10376885.616404666</v>
      </c>
      <c r="AB179">
        <f>F$6*CleanedAssets!F178</f>
        <v>15233120.265353166</v>
      </c>
      <c r="AC179">
        <f>G$6*CleanedAssets!G178</f>
        <v>2252395.8716730005</v>
      </c>
      <c r="AD179">
        <f>H$6*CleanedAssets!H178</f>
        <v>3525547.6050031171</v>
      </c>
      <c r="AE179">
        <f>I$6*CleanedAssets!I178</f>
        <v>941896.02219772898</v>
      </c>
      <c r="AF179">
        <f t="shared" si="11"/>
        <v>52934734.606544346</v>
      </c>
      <c r="AH179" s="12">
        <v>45834</v>
      </c>
      <c r="AI179">
        <f>B$2*CleanedAssets!B178</f>
        <v>1521225.1152837218</v>
      </c>
      <c r="AJ179">
        <f>C$2*CleanedAssets!C178</f>
        <v>12389742.634183178</v>
      </c>
      <c r="AK179">
        <f>D$2*CleanedAssets!D178</f>
        <v>1860253.1416572803</v>
      </c>
      <c r="AL179">
        <f>E$2*CleanedAssets!E178</f>
        <v>539286.12166055839</v>
      </c>
      <c r="AM179">
        <f>F$2*CleanedAssets!F178</f>
        <v>13189371.805243839</v>
      </c>
      <c r="AN179">
        <f>G$2*CleanedAssets!G178</f>
        <v>12047797.787796872</v>
      </c>
      <c r="AO179">
        <f>H$2*CleanedAssets!H178</f>
        <v>3409942.7427775459</v>
      </c>
      <c r="AP179">
        <f>I$2*CleanedAssets!I178</f>
        <v>1151419.8705521079</v>
      </c>
      <c r="AQ179">
        <f t="shared" si="12"/>
        <v>46109039.219155103</v>
      </c>
      <c r="AS179" s="12">
        <v>45834</v>
      </c>
      <c r="AT179">
        <f>B$3*CleanedAssets!B178</f>
        <v>183000.42299685944</v>
      </c>
      <c r="AU179">
        <f>C$3*CleanedAssets!C178</f>
        <v>3203993.7468653712</v>
      </c>
      <c r="AV179">
        <f>D$3*CleanedAssets!D178</f>
        <v>9985880.8546118122</v>
      </c>
      <c r="AW179">
        <f>E$3*CleanedAssets!E178</f>
        <v>7421426.7052607052</v>
      </c>
      <c r="AX179">
        <f>F$3*CleanedAssets!F178</f>
        <v>10080720.716669619</v>
      </c>
      <c r="AY179">
        <f>G$3*CleanedAssets!G178</f>
        <v>1362601.646669836</v>
      </c>
      <c r="AZ179">
        <f>H$3*CleanedAssets!H178</f>
        <v>15838766.855998229</v>
      </c>
      <c r="BA179">
        <f>I$3*CleanedAssets!I178</f>
        <v>4666669.9407909932</v>
      </c>
      <c r="BB179">
        <f t="shared" si="13"/>
        <v>52743060.889863431</v>
      </c>
      <c r="BE179" s="12">
        <v>45834</v>
      </c>
      <c r="BF179">
        <f>B$5*CleanedAssets!B178</f>
        <v>173677.57035746361</v>
      </c>
      <c r="BG179">
        <f>C$5*CleanedAssets!C178</f>
        <v>2350847.5559081114</v>
      </c>
      <c r="BH179">
        <f>D$5*CleanedAssets!D178</f>
        <v>2632654.0405175178</v>
      </c>
      <c r="BI179">
        <f>E$5*CleanedAssets!E178</f>
        <v>3249802.2869252157</v>
      </c>
      <c r="BJ179">
        <f>F$5*CleanedAssets!F178</f>
        <v>12782283.563436942</v>
      </c>
      <c r="BK179">
        <f>G$5*CleanedAssets!G178</f>
        <v>522328.90371161624</v>
      </c>
      <c r="BL179">
        <f>H$5*CleanedAssets!H178</f>
        <v>24077171.355673794</v>
      </c>
      <c r="BM179">
        <f>I$5*CleanedAssets!I178</f>
        <v>6412731.7246377906</v>
      </c>
      <c r="BN179">
        <f t="shared" si="14"/>
        <v>52201497.001168452</v>
      </c>
    </row>
    <row r="180" spans="12:66" x14ac:dyDescent="0.35">
      <c r="L180" s="13">
        <v>45835</v>
      </c>
      <c r="M180" t="e">
        <f>B$4*CleanedAssets!#REF!</f>
        <v>#REF!</v>
      </c>
      <c r="N180" t="e">
        <f>C$4*CleanedAssets!#REF!</f>
        <v>#REF!</v>
      </c>
      <c r="O180" t="e">
        <f>D$4*CleanedAssets!#REF!</f>
        <v>#REF!</v>
      </c>
      <c r="P180" t="e">
        <f>E$4*CleanedAssets!#REF!</f>
        <v>#REF!</v>
      </c>
      <c r="Q180" t="e">
        <f>F$4*CleanedAssets!#REF!</f>
        <v>#REF!</v>
      </c>
      <c r="R180" t="e">
        <f>G$4*CleanedAssets!#REF!</f>
        <v>#REF!</v>
      </c>
      <c r="S180" t="e">
        <f>H$4*CleanedAssets!#REF!</f>
        <v>#REF!</v>
      </c>
      <c r="T180" t="e">
        <f>I$4*CleanedAssets!#REF!</f>
        <v>#REF!</v>
      </c>
      <c r="U180" t="e">
        <f t="shared" si="10"/>
        <v>#REF!</v>
      </c>
      <c r="W180" s="13">
        <v>45835</v>
      </c>
      <c r="X180" t="e">
        <f>B$6*CleanedAssets!#REF!</f>
        <v>#REF!</v>
      </c>
      <c r="Y180" t="e">
        <f>C$6*CleanedAssets!#REF!</f>
        <v>#REF!</v>
      </c>
      <c r="Z180" t="e">
        <f>D$6*CleanedAssets!#REF!</f>
        <v>#REF!</v>
      </c>
      <c r="AA180" t="e">
        <f>E$6*CleanedAssets!#REF!</f>
        <v>#REF!</v>
      </c>
      <c r="AB180" t="e">
        <f>F$6*CleanedAssets!#REF!</f>
        <v>#REF!</v>
      </c>
      <c r="AC180" t="e">
        <f>G$6*CleanedAssets!#REF!</f>
        <v>#REF!</v>
      </c>
      <c r="AD180" t="e">
        <f>H$6*CleanedAssets!#REF!</f>
        <v>#REF!</v>
      </c>
      <c r="AE180" t="e">
        <f>I$6*CleanedAssets!#REF!</f>
        <v>#REF!</v>
      </c>
      <c r="AF180" t="e">
        <f t="shared" si="11"/>
        <v>#REF!</v>
      </c>
      <c r="AH180" s="13">
        <v>45835</v>
      </c>
      <c r="AI180" t="e">
        <f>B$2*CleanedAssets!#REF!</f>
        <v>#REF!</v>
      </c>
      <c r="AJ180" t="e">
        <f>C$2*CleanedAssets!#REF!</f>
        <v>#REF!</v>
      </c>
      <c r="AK180" t="e">
        <f>D$2*CleanedAssets!#REF!</f>
        <v>#REF!</v>
      </c>
      <c r="AL180" t="e">
        <f>E$2*CleanedAssets!#REF!</f>
        <v>#REF!</v>
      </c>
      <c r="AM180" t="e">
        <f>F$2*CleanedAssets!#REF!</f>
        <v>#REF!</v>
      </c>
      <c r="AN180" t="e">
        <f>G$2*CleanedAssets!#REF!</f>
        <v>#REF!</v>
      </c>
      <c r="AO180" t="e">
        <f>H$2*CleanedAssets!#REF!</f>
        <v>#REF!</v>
      </c>
      <c r="AP180" t="e">
        <f>I$2*CleanedAssets!#REF!</f>
        <v>#REF!</v>
      </c>
      <c r="AQ180" t="e">
        <f t="shared" si="12"/>
        <v>#REF!</v>
      </c>
      <c r="AS180" s="13">
        <v>45835</v>
      </c>
      <c r="AT180" t="e">
        <f>B$3*CleanedAssets!#REF!</f>
        <v>#REF!</v>
      </c>
      <c r="AU180" t="e">
        <f>C$3*CleanedAssets!#REF!</f>
        <v>#REF!</v>
      </c>
      <c r="AV180" t="e">
        <f>D$3*CleanedAssets!#REF!</f>
        <v>#REF!</v>
      </c>
      <c r="AW180" t="e">
        <f>E$3*CleanedAssets!#REF!</f>
        <v>#REF!</v>
      </c>
      <c r="AX180" t="e">
        <f>F$3*CleanedAssets!#REF!</f>
        <v>#REF!</v>
      </c>
      <c r="AY180" t="e">
        <f>G$3*CleanedAssets!#REF!</f>
        <v>#REF!</v>
      </c>
      <c r="AZ180" t="e">
        <f>H$3*CleanedAssets!#REF!</f>
        <v>#REF!</v>
      </c>
      <c r="BA180" t="e">
        <f>I$3*CleanedAssets!#REF!</f>
        <v>#REF!</v>
      </c>
      <c r="BB180" t="e">
        <f t="shared" si="13"/>
        <v>#REF!</v>
      </c>
      <c r="BE180" s="13">
        <v>45835</v>
      </c>
      <c r="BF180" t="e">
        <f>B$5*CleanedAssets!#REF!</f>
        <v>#REF!</v>
      </c>
      <c r="BG180" t="e">
        <f>C$5*CleanedAssets!#REF!</f>
        <v>#REF!</v>
      </c>
      <c r="BH180" t="e">
        <f>D$5*CleanedAssets!#REF!</f>
        <v>#REF!</v>
      </c>
      <c r="BI180" t="e">
        <f>E$5*CleanedAssets!#REF!</f>
        <v>#REF!</v>
      </c>
      <c r="BJ180" t="e">
        <f>F$5*CleanedAssets!#REF!</f>
        <v>#REF!</v>
      </c>
      <c r="BK180" t="e">
        <f>G$5*CleanedAssets!#REF!</f>
        <v>#REF!</v>
      </c>
      <c r="BL180" t="e">
        <f>H$5*CleanedAssets!#REF!</f>
        <v>#REF!</v>
      </c>
      <c r="BM180" t="e">
        <f>I$5*CleanedAssets!#REF!</f>
        <v>#REF!</v>
      </c>
      <c r="BN180" t="e">
        <f t="shared" si="14"/>
        <v>#REF!</v>
      </c>
    </row>
    <row r="181" spans="12:66" x14ac:dyDescent="0.35">
      <c r="L181" s="12">
        <v>45836</v>
      </c>
      <c r="M181">
        <f>B$4*CleanedAssets!B179</f>
        <v>0</v>
      </c>
      <c r="N181">
        <f>C$4*CleanedAssets!C179</f>
        <v>0</v>
      </c>
      <c r="O181">
        <f>D$4*CleanedAssets!D179</f>
        <v>0</v>
      </c>
      <c r="P181">
        <f>E$4*CleanedAssets!E179</f>
        <v>0</v>
      </c>
      <c r="Q181">
        <f>F$4*CleanedAssets!F179</f>
        <v>0</v>
      </c>
      <c r="R181">
        <f>G$4*CleanedAssets!G179</f>
        <v>0</v>
      </c>
      <c r="S181">
        <f>H$4*CleanedAssets!H179</f>
        <v>0</v>
      </c>
      <c r="T181">
        <f>I$4*CleanedAssets!I179</f>
        <v>0</v>
      </c>
      <c r="U181">
        <f t="shared" si="10"/>
        <v>0</v>
      </c>
      <c r="W181" s="12">
        <v>45836</v>
      </c>
      <c r="X181">
        <f>B$6*CleanedAssets!B179</f>
        <v>0</v>
      </c>
      <c r="Y181">
        <f>C$6*CleanedAssets!C179</f>
        <v>0</v>
      </c>
      <c r="Z181">
        <f>D$6*CleanedAssets!D179</f>
        <v>0</v>
      </c>
      <c r="AA181">
        <f>E$6*CleanedAssets!E179</f>
        <v>0</v>
      </c>
      <c r="AB181">
        <f>F$6*CleanedAssets!F179</f>
        <v>0</v>
      </c>
      <c r="AC181">
        <f>G$6*CleanedAssets!G179</f>
        <v>0</v>
      </c>
      <c r="AD181">
        <f>H$6*CleanedAssets!H179</f>
        <v>0</v>
      </c>
      <c r="AE181">
        <f>I$6*CleanedAssets!I179</f>
        <v>0</v>
      </c>
      <c r="AF181">
        <f t="shared" si="11"/>
        <v>0</v>
      </c>
      <c r="AH181" s="12">
        <v>45836</v>
      </c>
      <c r="AI181">
        <f>B$2*CleanedAssets!B179</f>
        <v>0</v>
      </c>
      <c r="AJ181">
        <f>C$2*CleanedAssets!C179</f>
        <v>0</v>
      </c>
      <c r="AK181">
        <f>D$2*CleanedAssets!D179</f>
        <v>0</v>
      </c>
      <c r="AL181">
        <f>E$2*CleanedAssets!E179</f>
        <v>0</v>
      </c>
      <c r="AM181">
        <f>F$2*CleanedAssets!F179</f>
        <v>0</v>
      </c>
      <c r="AN181">
        <f>G$2*CleanedAssets!G179</f>
        <v>0</v>
      </c>
      <c r="AO181">
        <f>H$2*CleanedAssets!H179</f>
        <v>0</v>
      </c>
      <c r="AP181">
        <f>I$2*CleanedAssets!I179</f>
        <v>0</v>
      </c>
      <c r="AQ181">
        <f t="shared" si="12"/>
        <v>0</v>
      </c>
      <c r="AS181" s="12">
        <v>45836</v>
      </c>
      <c r="AT181">
        <f>B$3*CleanedAssets!B179</f>
        <v>0</v>
      </c>
      <c r="AU181">
        <f>C$3*CleanedAssets!C179</f>
        <v>0</v>
      </c>
      <c r="AV181">
        <f>D$3*CleanedAssets!D179</f>
        <v>0</v>
      </c>
      <c r="AW181">
        <f>E$3*CleanedAssets!E179</f>
        <v>0</v>
      </c>
      <c r="AX181">
        <f>F$3*CleanedAssets!F179</f>
        <v>0</v>
      </c>
      <c r="AY181">
        <f>G$3*CleanedAssets!G179</f>
        <v>0</v>
      </c>
      <c r="AZ181">
        <f>H$3*CleanedAssets!H179</f>
        <v>0</v>
      </c>
      <c r="BA181">
        <f>I$3*CleanedAssets!I179</f>
        <v>0</v>
      </c>
      <c r="BB181">
        <f t="shared" si="13"/>
        <v>0</v>
      </c>
      <c r="BE181" s="12">
        <v>45836</v>
      </c>
      <c r="BF181">
        <f>B$5*CleanedAssets!B179</f>
        <v>0</v>
      </c>
      <c r="BG181">
        <f>C$5*CleanedAssets!C179</f>
        <v>0</v>
      </c>
      <c r="BH181">
        <f>D$5*CleanedAssets!D179</f>
        <v>0</v>
      </c>
      <c r="BI181">
        <f>E$5*CleanedAssets!E179</f>
        <v>0</v>
      </c>
      <c r="BJ181">
        <f>F$5*CleanedAssets!F179</f>
        <v>0</v>
      </c>
      <c r="BK181">
        <f>G$5*CleanedAssets!G179</f>
        <v>0</v>
      </c>
      <c r="BL181">
        <f>H$5*CleanedAssets!H179</f>
        <v>0</v>
      </c>
      <c r="BM181">
        <f>I$5*CleanedAssets!I179</f>
        <v>0</v>
      </c>
      <c r="BN181">
        <f t="shared" si="14"/>
        <v>0</v>
      </c>
    </row>
    <row r="182" spans="12:66" x14ac:dyDescent="0.35">
      <c r="L182" s="13">
        <v>45837</v>
      </c>
      <c r="M182">
        <f>B$4*CleanedAssets!B180</f>
        <v>0</v>
      </c>
      <c r="N182">
        <f>C$4*CleanedAssets!C180</f>
        <v>0</v>
      </c>
      <c r="O182">
        <f>D$4*CleanedAssets!D180</f>
        <v>0</v>
      </c>
      <c r="P182">
        <f>E$4*CleanedAssets!E180</f>
        <v>0</v>
      </c>
      <c r="Q182">
        <f>F$4*CleanedAssets!F180</f>
        <v>0</v>
      </c>
      <c r="R182">
        <f>G$4*CleanedAssets!G180</f>
        <v>0</v>
      </c>
      <c r="S182">
        <f>H$4*CleanedAssets!H180</f>
        <v>0</v>
      </c>
      <c r="T182">
        <f>I$4*CleanedAssets!I180</f>
        <v>0</v>
      </c>
      <c r="U182">
        <f t="shared" si="10"/>
        <v>0</v>
      </c>
      <c r="W182" s="13">
        <v>45837</v>
      </c>
      <c r="X182">
        <f>B$6*CleanedAssets!B180</f>
        <v>0</v>
      </c>
      <c r="Y182">
        <f>C$6*CleanedAssets!C180</f>
        <v>0</v>
      </c>
      <c r="Z182">
        <f>D$6*CleanedAssets!D180</f>
        <v>0</v>
      </c>
      <c r="AA182">
        <f>E$6*CleanedAssets!E180</f>
        <v>0</v>
      </c>
      <c r="AB182">
        <f>F$6*CleanedAssets!F180</f>
        <v>0</v>
      </c>
      <c r="AC182">
        <f>G$6*CleanedAssets!G180</f>
        <v>0</v>
      </c>
      <c r="AD182">
        <f>H$6*CleanedAssets!H180</f>
        <v>0</v>
      </c>
      <c r="AE182">
        <f>I$6*CleanedAssets!I180</f>
        <v>0</v>
      </c>
      <c r="AF182">
        <f t="shared" si="11"/>
        <v>0</v>
      </c>
      <c r="AH182" s="13">
        <v>45837</v>
      </c>
      <c r="AI182">
        <f>B$2*CleanedAssets!B180</f>
        <v>0</v>
      </c>
      <c r="AJ182">
        <f>C$2*CleanedAssets!C180</f>
        <v>0</v>
      </c>
      <c r="AK182">
        <f>D$2*CleanedAssets!D180</f>
        <v>0</v>
      </c>
      <c r="AL182">
        <f>E$2*CleanedAssets!E180</f>
        <v>0</v>
      </c>
      <c r="AM182">
        <f>F$2*CleanedAssets!F180</f>
        <v>0</v>
      </c>
      <c r="AN182">
        <f>G$2*CleanedAssets!G180</f>
        <v>0</v>
      </c>
      <c r="AO182">
        <f>H$2*CleanedAssets!H180</f>
        <v>0</v>
      </c>
      <c r="AP182">
        <f>I$2*CleanedAssets!I180</f>
        <v>0</v>
      </c>
      <c r="AQ182">
        <f t="shared" si="12"/>
        <v>0</v>
      </c>
      <c r="AS182" s="13">
        <v>45837</v>
      </c>
      <c r="AT182">
        <f>B$3*CleanedAssets!B180</f>
        <v>0</v>
      </c>
      <c r="AU182">
        <f>C$3*CleanedAssets!C180</f>
        <v>0</v>
      </c>
      <c r="AV182">
        <f>D$3*CleanedAssets!D180</f>
        <v>0</v>
      </c>
      <c r="AW182">
        <f>E$3*CleanedAssets!E180</f>
        <v>0</v>
      </c>
      <c r="AX182">
        <f>F$3*CleanedAssets!F180</f>
        <v>0</v>
      </c>
      <c r="AY182">
        <f>G$3*CleanedAssets!G180</f>
        <v>0</v>
      </c>
      <c r="AZ182">
        <f>H$3*CleanedAssets!H180</f>
        <v>0</v>
      </c>
      <c r="BA182">
        <f>I$3*CleanedAssets!I180</f>
        <v>0</v>
      </c>
      <c r="BB182">
        <f t="shared" si="13"/>
        <v>0</v>
      </c>
      <c r="BE182" s="13">
        <v>45837</v>
      </c>
      <c r="BF182">
        <f>B$5*CleanedAssets!B180</f>
        <v>0</v>
      </c>
      <c r="BG182">
        <f>C$5*CleanedAssets!C180</f>
        <v>0</v>
      </c>
      <c r="BH182">
        <f>D$5*CleanedAssets!D180</f>
        <v>0</v>
      </c>
      <c r="BI182">
        <f>E$5*CleanedAssets!E180</f>
        <v>0</v>
      </c>
      <c r="BJ182">
        <f>F$5*CleanedAssets!F180</f>
        <v>0</v>
      </c>
      <c r="BK182">
        <f>G$5*CleanedAssets!G180</f>
        <v>0</v>
      </c>
      <c r="BL182">
        <f>H$5*CleanedAssets!H180</f>
        <v>0</v>
      </c>
      <c r="BM182">
        <f>I$5*CleanedAssets!I180</f>
        <v>0</v>
      </c>
      <c r="BN182">
        <f t="shared" si="14"/>
        <v>0</v>
      </c>
    </row>
    <row r="183" spans="12:66" x14ac:dyDescent="0.35">
      <c r="L183" s="12">
        <v>45838</v>
      </c>
      <c r="M183">
        <f>B$4*CleanedAssets!B181</f>
        <v>0</v>
      </c>
      <c r="N183">
        <f>C$4*CleanedAssets!C181</f>
        <v>0</v>
      </c>
      <c r="O183">
        <f>D$4*CleanedAssets!D181</f>
        <v>0</v>
      </c>
      <c r="P183">
        <f>E$4*CleanedAssets!E181</f>
        <v>0</v>
      </c>
      <c r="Q183">
        <f>F$4*CleanedAssets!F181</f>
        <v>0</v>
      </c>
      <c r="R183">
        <f>G$4*CleanedAssets!G181</f>
        <v>0</v>
      </c>
      <c r="S183">
        <f>H$4*CleanedAssets!H181</f>
        <v>0</v>
      </c>
      <c r="T183">
        <f>I$4*CleanedAssets!I181</f>
        <v>0</v>
      </c>
      <c r="U183">
        <f t="shared" si="10"/>
        <v>0</v>
      </c>
      <c r="W183" s="12">
        <v>45838</v>
      </c>
      <c r="X183">
        <f>B$6*CleanedAssets!B181</f>
        <v>0</v>
      </c>
      <c r="Y183">
        <f>C$6*CleanedAssets!C181</f>
        <v>0</v>
      </c>
      <c r="Z183">
        <f>D$6*CleanedAssets!D181</f>
        <v>0</v>
      </c>
      <c r="AA183">
        <f>E$6*CleanedAssets!E181</f>
        <v>0</v>
      </c>
      <c r="AB183">
        <f>F$6*CleanedAssets!F181</f>
        <v>0</v>
      </c>
      <c r="AC183">
        <f>G$6*CleanedAssets!G181</f>
        <v>0</v>
      </c>
      <c r="AD183">
        <f>H$6*CleanedAssets!H181</f>
        <v>0</v>
      </c>
      <c r="AE183">
        <f>I$6*CleanedAssets!I181</f>
        <v>0</v>
      </c>
      <c r="AF183">
        <f t="shared" si="11"/>
        <v>0</v>
      </c>
      <c r="AH183" s="12">
        <v>45838</v>
      </c>
      <c r="AI183">
        <f>B$2*CleanedAssets!B181</f>
        <v>0</v>
      </c>
      <c r="AJ183">
        <f>C$2*CleanedAssets!C181</f>
        <v>0</v>
      </c>
      <c r="AK183">
        <f>D$2*CleanedAssets!D181</f>
        <v>0</v>
      </c>
      <c r="AL183">
        <f>E$2*CleanedAssets!E181</f>
        <v>0</v>
      </c>
      <c r="AM183">
        <f>F$2*CleanedAssets!F181</f>
        <v>0</v>
      </c>
      <c r="AN183">
        <f>G$2*CleanedAssets!G181</f>
        <v>0</v>
      </c>
      <c r="AO183">
        <f>H$2*CleanedAssets!H181</f>
        <v>0</v>
      </c>
      <c r="AP183">
        <f>I$2*CleanedAssets!I181</f>
        <v>0</v>
      </c>
      <c r="AQ183">
        <f t="shared" si="12"/>
        <v>0</v>
      </c>
      <c r="AS183" s="12">
        <v>45838</v>
      </c>
      <c r="AT183">
        <f>B$3*CleanedAssets!B181</f>
        <v>0</v>
      </c>
      <c r="AU183">
        <f>C$3*CleanedAssets!C181</f>
        <v>0</v>
      </c>
      <c r="AV183">
        <f>D$3*CleanedAssets!D181</f>
        <v>0</v>
      </c>
      <c r="AW183">
        <f>E$3*CleanedAssets!E181</f>
        <v>0</v>
      </c>
      <c r="AX183">
        <f>F$3*CleanedAssets!F181</f>
        <v>0</v>
      </c>
      <c r="AY183">
        <f>G$3*CleanedAssets!G181</f>
        <v>0</v>
      </c>
      <c r="AZ183">
        <f>H$3*CleanedAssets!H181</f>
        <v>0</v>
      </c>
      <c r="BA183">
        <f>I$3*CleanedAssets!I181</f>
        <v>0</v>
      </c>
      <c r="BB183">
        <f t="shared" si="13"/>
        <v>0</v>
      </c>
      <c r="BE183" s="12">
        <v>45838</v>
      </c>
      <c r="BF183">
        <f>B$5*CleanedAssets!B181</f>
        <v>0</v>
      </c>
      <c r="BG183">
        <f>C$5*CleanedAssets!C181</f>
        <v>0</v>
      </c>
      <c r="BH183">
        <f>D$5*CleanedAssets!D181</f>
        <v>0</v>
      </c>
      <c r="BI183">
        <f>E$5*CleanedAssets!E181</f>
        <v>0</v>
      </c>
      <c r="BJ183">
        <f>F$5*CleanedAssets!F181</f>
        <v>0</v>
      </c>
      <c r="BK183">
        <f>G$5*CleanedAssets!G181</f>
        <v>0</v>
      </c>
      <c r="BL183">
        <f>H$5*CleanedAssets!H181</f>
        <v>0</v>
      </c>
      <c r="BM183">
        <f>I$5*CleanedAssets!I181</f>
        <v>0</v>
      </c>
      <c r="BN183">
        <f t="shared" si="14"/>
        <v>0</v>
      </c>
    </row>
    <row r="184" spans="12:66" x14ac:dyDescent="0.35">
      <c r="L184" s="13">
        <v>45698</v>
      </c>
      <c r="M184">
        <f>B$4*CleanedAssets!B182</f>
        <v>0</v>
      </c>
      <c r="N184">
        <f>C$4*CleanedAssets!C182</f>
        <v>0</v>
      </c>
      <c r="O184">
        <f>D$4*CleanedAssets!D182</f>
        <v>0</v>
      </c>
      <c r="P184">
        <f>E$4*CleanedAssets!E182</f>
        <v>0</v>
      </c>
      <c r="Q184">
        <f>F$4*CleanedAssets!F182</f>
        <v>0</v>
      </c>
      <c r="R184">
        <f>G$4*CleanedAssets!G182</f>
        <v>0</v>
      </c>
      <c r="S184">
        <f>H$4*CleanedAssets!H182</f>
        <v>0</v>
      </c>
      <c r="T184">
        <f>I$4*CleanedAssets!I182</f>
        <v>0</v>
      </c>
      <c r="U184">
        <f t="shared" si="10"/>
        <v>0</v>
      </c>
      <c r="W184" s="13">
        <v>45698</v>
      </c>
      <c r="X184">
        <f>B$6*CleanedAssets!B182</f>
        <v>0</v>
      </c>
      <c r="Y184">
        <f>C$6*CleanedAssets!C182</f>
        <v>0</v>
      </c>
      <c r="Z184">
        <f>D$6*CleanedAssets!D182</f>
        <v>0</v>
      </c>
      <c r="AA184">
        <f>E$6*CleanedAssets!E182</f>
        <v>0</v>
      </c>
      <c r="AB184">
        <f>F$6*CleanedAssets!F182</f>
        <v>0</v>
      </c>
      <c r="AC184">
        <f>G$6*CleanedAssets!G182</f>
        <v>0</v>
      </c>
      <c r="AD184">
        <f>H$6*CleanedAssets!H182</f>
        <v>0</v>
      </c>
      <c r="AE184">
        <f>I$6*CleanedAssets!I182</f>
        <v>0</v>
      </c>
      <c r="AF184">
        <f t="shared" si="11"/>
        <v>0</v>
      </c>
      <c r="AH184" s="13">
        <v>45698</v>
      </c>
      <c r="AI184">
        <f>B$2*CleanedAssets!B182</f>
        <v>0</v>
      </c>
      <c r="AJ184">
        <f>C$2*CleanedAssets!C182</f>
        <v>0</v>
      </c>
      <c r="AK184">
        <f>D$2*CleanedAssets!D182</f>
        <v>0</v>
      </c>
      <c r="AL184">
        <f>E$2*CleanedAssets!E182</f>
        <v>0</v>
      </c>
      <c r="AM184">
        <f>F$2*CleanedAssets!F182</f>
        <v>0</v>
      </c>
      <c r="AN184">
        <f>G$2*CleanedAssets!G182</f>
        <v>0</v>
      </c>
      <c r="AO184">
        <f>H$2*CleanedAssets!H182</f>
        <v>0</v>
      </c>
      <c r="AP184">
        <f>I$2*CleanedAssets!I182</f>
        <v>0</v>
      </c>
      <c r="AQ184">
        <f t="shared" si="12"/>
        <v>0</v>
      </c>
      <c r="AS184" s="13">
        <v>45698</v>
      </c>
      <c r="AT184">
        <f>B$3*CleanedAssets!B182</f>
        <v>0</v>
      </c>
      <c r="AU184">
        <f>C$3*CleanedAssets!C182</f>
        <v>0</v>
      </c>
      <c r="AV184">
        <f>D$3*CleanedAssets!D182</f>
        <v>0</v>
      </c>
      <c r="AW184">
        <f>E$3*CleanedAssets!E182</f>
        <v>0</v>
      </c>
      <c r="AX184">
        <f>F$3*CleanedAssets!F182</f>
        <v>0</v>
      </c>
      <c r="AY184">
        <f>G$3*CleanedAssets!G182</f>
        <v>0</v>
      </c>
      <c r="AZ184">
        <f>H$3*CleanedAssets!H182</f>
        <v>0</v>
      </c>
      <c r="BA184">
        <f>I$3*CleanedAssets!I182</f>
        <v>0</v>
      </c>
      <c r="BB184">
        <f t="shared" si="13"/>
        <v>0</v>
      </c>
      <c r="BE184" s="13">
        <v>45698</v>
      </c>
      <c r="BF184">
        <f>B$5*CleanedAssets!B182</f>
        <v>0</v>
      </c>
      <c r="BG184">
        <f>C$5*CleanedAssets!C182</f>
        <v>0</v>
      </c>
      <c r="BH184">
        <f>D$5*CleanedAssets!D182</f>
        <v>0</v>
      </c>
      <c r="BI184">
        <f>E$5*CleanedAssets!E182</f>
        <v>0</v>
      </c>
      <c r="BJ184">
        <f>F$5*CleanedAssets!F182</f>
        <v>0</v>
      </c>
      <c r="BK184">
        <f>G$5*CleanedAssets!G182</f>
        <v>0</v>
      </c>
      <c r="BL184">
        <f>H$5*CleanedAssets!H182</f>
        <v>0</v>
      </c>
      <c r="BM184">
        <f>I$5*CleanedAssets!I182</f>
        <v>0</v>
      </c>
      <c r="BN184">
        <f t="shared" si="14"/>
        <v>0</v>
      </c>
    </row>
    <row r="185" spans="12:66" x14ac:dyDescent="0.35">
      <c r="L185" s="12">
        <v>45837</v>
      </c>
      <c r="M185">
        <f>B$4*CleanedAssets!B183</f>
        <v>0</v>
      </c>
      <c r="N185">
        <f>C$4*CleanedAssets!C183</f>
        <v>0</v>
      </c>
      <c r="O185">
        <f>D$4*CleanedAssets!D183</f>
        <v>0</v>
      </c>
      <c r="P185">
        <f>E$4*CleanedAssets!E183</f>
        <v>0</v>
      </c>
      <c r="Q185">
        <f>F$4*CleanedAssets!F183</f>
        <v>0</v>
      </c>
      <c r="R185">
        <f>G$4*CleanedAssets!G183</f>
        <v>0</v>
      </c>
      <c r="S185">
        <f>H$4*CleanedAssets!H183</f>
        <v>0</v>
      </c>
      <c r="T185">
        <f>I$4*CleanedAssets!I183</f>
        <v>0</v>
      </c>
      <c r="U185">
        <f t="shared" si="10"/>
        <v>0</v>
      </c>
      <c r="W185" s="12">
        <v>45837</v>
      </c>
      <c r="X185">
        <f>B$6*CleanedAssets!B183</f>
        <v>0</v>
      </c>
      <c r="Y185">
        <f>C$6*CleanedAssets!C183</f>
        <v>0</v>
      </c>
      <c r="Z185">
        <f>D$6*CleanedAssets!D183</f>
        <v>0</v>
      </c>
      <c r="AA185">
        <f>E$6*CleanedAssets!E183</f>
        <v>0</v>
      </c>
      <c r="AB185">
        <f>F$6*CleanedAssets!F183</f>
        <v>0</v>
      </c>
      <c r="AC185">
        <f>G$6*CleanedAssets!G183</f>
        <v>0</v>
      </c>
      <c r="AD185">
        <f>H$6*CleanedAssets!H183</f>
        <v>0</v>
      </c>
      <c r="AE185">
        <f>I$6*CleanedAssets!I183</f>
        <v>0</v>
      </c>
      <c r="AF185">
        <f t="shared" si="11"/>
        <v>0</v>
      </c>
      <c r="AH185" s="12">
        <v>45837</v>
      </c>
      <c r="AI185">
        <f>B$2*CleanedAssets!B183</f>
        <v>0</v>
      </c>
      <c r="AJ185">
        <f>C$2*CleanedAssets!C183</f>
        <v>0</v>
      </c>
      <c r="AK185">
        <f>D$2*CleanedAssets!D183</f>
        <v>0</v>
      </c>
      <c r="AL185">
        <f>E$2*CleanedAssets!E183</f>
        <v>0</v>
      </c>
      <c r="AM185">
        <f>F$2*CleanedAssets!F183</f>
        <v>0</v>
      </c>
      <c r="AN185">
        <f>G$2*CleanedAssets!G183</f>
        <v>0</v>
      </c>
      <c r="AO185">
        <f>H$2*CleanedAssets!H183</f>
        <v>0</v>
      </c>
      <c r="AP185">
        <f>I$2*CleanedAssets!I183</f>
        <v>0</v>
      </c>
      <c r="AQ185">
        <f t="shared" si="12"/>
        <v>0</v>
      </c>
      <c r="AS185" s="12">
        <v>45837</v>
      </c>
      <c r="AT185">
        <f>B$3*CleanedAssets!B183</f>
        <v>0</v>
      </c>
      <c r="AU185">
        <f>C$3*CleanedAssets!C183</f>
        <v>0</v>
      </c>
      <c r="AV185">
        <f>D$3*CleanedAssets!D183</f>
        <v>0</v>
      </c>
      <c r="AW185">
        <f>E$3*CleanedAssets!E183</f>
        <v>0</v>
      </c>
      <c r="AX185">
        <f>F$3*CleanedAssets!F183</f>
        <v>0</v>
      </c>
      <c r="AY185">
        <f>G$3*CleanedAssets!G183</f>
        <v>0</v>
      </c>
      <c r="AZ185">
        <f>H$3*CleanedAssets!H183</f>
        <v>0</v>
      </c>
      <c r="BA185">
        <f>I$3*CleanedAssets!I183</f>
        <v>0</v>
      </c>
      <c r="BB185">
        <f t="shared" si="13"/>
        <v>0</v>
      </c>
      <c r="BE185" s="12">
        <v>45837</v>
      </c>
      <c r="BF185">
        <f>B$5*CleanedAssets!B183</f>
        <v>0</v>
      </c>
      <c r="BG185">
        <f>C$5*CleanedAssets!C183</f>
        <v>0</v>
      </c>
      <c r="BH185">
        <f>D$5*CleanedAssets!D183</f>
        <v>0</v>
      </c>
      <c r="BI185">
        <f>E$5*CleanedAssets!E183</f>
        <v>0</v>
      </c>
      <c r="BJ185">
        <f>F$5*CleanedAssets!F183</f>
        <v>0</v>
      </c>
      <c r="BK185">
        <f>G$5*CleanedAssets!G183</f>
        <v>0</v>
      </c>
      <c r="BL185">
        <f>H$5*CleanedAssets!H183</f>
        <v>0</v>
      </c>
      <c r="BM185">
        <f>I$5*CleanedAssets!I183</f>
        <v>0</v>
      </c>
      <c r="BN185">
        <f t="shared" si="14"/>
        <v>0</v>
      </c>
    </row>
    <row r="186" spans="12:66" x14ac:dyDescent="0.35">
      <c r="L186" s="13">
        <v>45663</v>
      </c>
      <c r="M186">
        <f>B$4*CleanedAssets!B184</f>
        <v>0</v>
      </c>
      <c r="N186">
        <f>C$4*CleanedAssets!C184</f>
        <v>0</v>
      </c>
      <c r="O186">
        <f>D$4*CleanedAssets!D184</f>
        <v>0</v>
      </c>
      <c r="P186">
        <f>E$4*CleanedAssets!E184</f>
        <v>0</v>
      </c>
      <c r="Q186">
        <f>F$4*CleanedAssets!F184</f>
        <v>0</v>
      </c>
      <c r="R186">
        <f>G$4*CleanedAssets!G184</f>
        <v>0</v>
      </c>
      <c r="S186">
        <f>H$4*CleanedAssets!H184</f>
        <v>0</v>
      </c>
      <c r="T186">
        <f>I$4*CleanedAssets!I184</f>
        <v>0</v>
      </c>
      <c r="U186">
        <f t="shared" si="10"/>
        <v>0</v>
      </c>
      <c r="W186" s="13">
        <v>45663</v>
      </c>
      <c r="X186">
        <f>B$6*CleanedAssets!B184</f>
        <v>0</v>
      </c>
      <c r="Y186">
        <f>C$6*CleanedAssets!C184</f>
        <v>0</v>
      </c>
      <c r="Z186">
        <f>D$6*CleanedAssets!D184</f>
        <v>0</v>
      </c>
      <c r="AA186">
        <f>E$6*CleanedAssets!E184</f>
        <v>0</v>
      </c>
      <c r="AB186">
        <f>F$6*CleanedAssets!F184</f>
        <v>0</v>
      </c>
      <c r="AC186">
        <f>G$6*CleanedAssets!G184</f>
        <v>0</v>
      </c>
      <c r="AD186">
        <f>H$6*CleanedAssets!H184</f>
        <v>0</v>
      </c>
      <c r="AE186">
        <f>I$6*CleanedAssets!I184</f>
        <v>0</v>
      </c>
      <c r="AF186">
        <f t="shared" si="11"/>
        <v>0</v>
      </c>
      <c r="AH186" s="13">
        <v>45663</v>
      </c>
      <c r="AI186">
        <f>B$2*CleanedAssets!B184</f>
        <v>0</v>
      </c>
      <c r="AJ186">
        <f>C$2*CleanedAssets!C184</f>
        <v>0</v>
      </c>
      <c r="AK186">
        <f>D$2*CleanedAssets!D184</f>
        <v>0</v>
      </c>
      <c r="AL186">
        <f>E$2*CleanedAssets!E184</f>
        <v>0</v>
      </c>
      <c r="AM186">
        <f>F$2*CleanedAssets!F184</f>
        <v>0</v>
      </c>
      <c r="AN186">
        <f>G$2*CleanedAssets!G184</f>
        <v>0</v>
      </c>
      <c r="AO186">
        <f>H$2*CleanedAssets!H184</f>
        <v>0</v>
      </c>
      <c r="AP186">
        <f>I$2*CleanedAssets!I184</f>
        <v>0</v>
      </c>
      <c r="AQ186">
        <f t="shared" si="12"/>
        <v>0</v>
      </c>
      <c r="AS186" s="13">
        <v>45663</v>
      </c>
      <c r="AT186">
        <f>B$3*CleanedAssets!B184</f>
        <v>0</v>
      </c>
      <c r="AU186">
        <f>C$3*CleanedAssets!C184</f>
        <v>0</v>
      </c>
      <c r="AV186">
        <f>D$3*CleanedAssets!D184</f>
        <v>0</v>
      </c>
      <c r="AW186">
        <f>E$3*CleanedAssets!E184</f>
        <v>0</v>
      </c>
      <c r="AX186">
        <f>F$3*CleanedAssets!F184</f>
        <v>0</v>
      </c>
      <c r="AY186">
        <f>G$3*CleanedAssets!G184</f>
        <v>0</v>
      </c>
      <c r="AZ186">
        <f>H$3*CleanedAssets!H184</f>
        <v>0</v>
      </c>
      <c r="BA186">
        <f>I$3*CleanedAssets!I184</f>
        <v>0</v>
      </c>
      <c r="BB186">
        <f t="shared" si="13"/>
        <v>0</v>
      </c>
      <c r="BE186" s="13">
        <v>45663</v>
      </c>
      <c r="BF186">
        <f>B$5*CleanedAssets!B184</f>
        <v>0</v>
      </c>
      <c r="BG186">
        <f>C$5*CleanedAssets!C184</f>
        <v>0</v>
      </c>
      <c r="BH186">
        <f>D$5*CleanedAssets!D184</f>
        <v>0</v>
      </c>
      <c r="BI186">
        <f>E$5*CleanedAssets!E184</f>
        <v>0</v>
      </c>
      <c r="BJ186">
        <f>F$5*CleanedAssets!F184</f>
        <v>0</v>
      </c>
      <c r="BK186">
        <f>G$5*CleanedAssets!G184</f>
        <v>0</v>
      </c>
      <c r="BL186">
        <f>H$5*CleanedAssets!H184</f>
        <v>0</v>
      </c>
      <c r="BM186">
        <f>I$5*CleanedAssets!I184</f>
        <v>0</v>
      </c>
      <c r="BN186">
        <f t="shared" si="14"/>
        <v>0</v>
      </c>
    </row>
    <row r="187" spans="12:66" x14ac:dyDescent="0.35">
      <c r="L187" s="12">
        <v>45789</v>
      </c>
      <c r="M187">
        <f>B$4*CleanedAssets!B185</f>
        <v>0</v>
      </c>
      <c r="N187">
        <f>C$4*CleanedAssets!C185</f>
        <v>0</v>
      </c>
      <c r="O187">
        <f>D$4*CleanedAssets!D185</f>
        <v>0</v>
      </c>
      <c r="P187">
        <f>E$4*CleanedAssets!E185</f>
        <v>0</v>
      </c>
      <c r="Q187">
        <f>F$4*CleanedAssets!F185</f>
        <v>0</v>
      </c>
      <c r="R187">
        <f>G$4*CleanedAssets!G185</f>
        <v>0</v>
      </c>
      <c r="S187">
        <f>H$4*CleanedAssets!H185</f>
        <v>0</v>
      </c>
      <c r="T187">
        <f>I$4*CleanedAssets!I185</f>
        <v>0</v>
      </c>
      <c r="U187">
        <f t="shared" si="10"/>
        <v>0</v>
      </c>
      <c r="W187" s="12">
        <v>45789</v>
      </c>
      <c r="X187">
        <f>B$6*CleanedAssets!B185</f>
        <v>0</v>
      </c>
      <c r="Y187">
        <f>C$6*CleanedAssets!C185</f>
        <v>0</v>
      </c>
      <c r="Z187">
        <f>D$6*CleanedAssets!D185</f>
        <v>0</v>
      </c>
      <c r="AA187">
        <f>E$6*CleanedAssets!E185</f>
        <v>0</v>
      </c>
      <c r="AB187">
        <f>F$6*CleanedAssets!F185</f>
        <v>0</v>
      </c>
      <c r="AC187">
        <f>G$6*CleanedAssets!G185</f>
        <v>0</v>
      </c>
      <c r="AD187">
        <f>H$6*CleanedAssets!H185</f>
        <v>0</v>
      </c>
      <c r="AE187">
        <f>I$6*CleanedAssets!I185</f>
        <v>0</v>
      </c>
      <c r="AF187">
        <f t="shared" si="11"/>
        <v>0</v>
      </c>
      <c r="AH187" s="12">
        <v>45789</v>
      </c>
      <c r="AI187">
        <f>B$2*CleanedAssets!B185</f>
        <v>0</v>
      </c>
      <c r="AJ187">
        <f>C$2*CleanedAssets!C185</f>
        <v>0</v>
      </c>
      <c r="AK187">
        <f>D$2*CleanedAssets!D185</f>
        <v>0</v>
      </c>
      <c r="AL187">
        <f>E$2*CleanedAssets!E185</f>
        <v>0</v>
      </c>
      <c r="AM187">
        <f>F$2*CleanedAssets!F185</f>
        <v>0</v>
      </c>
      <c r="AN187">
        <f>G$2*CleanedAssets!G185</f>
        <v>0</v>
      </c>
      <c r="AO187">
        <f>H$2*CleanedAssets!H185</f>
        <v>0</v>
      </c>
      <c r="AP187">
        <f>I$2*CleanedAssets!I185</f>
        <v>0</v>
      </c>
      <c r="AQ187">
        <f t="shared" si="12"/>
        <v>0</v>
      </c>
      <c r="AS187" s="12">
        <v>45789</v>
      </c>
      <c r="AT187">
        <f>B$3*CleanedAssets!B185</f>
        <v>0</v>
      </c>
      <c r="AU187">
        <f>C$3*CleanedAssets!C185</f>
        <v>0</v>
      </c>
      <c r="AV187">
        <f>D$3*CleanedAssets!D185</f>
        <v>0</v>
      </c>
      <c r="AW187">
        <f>E$3*CleanedAssets!E185</f>
        <v>0</v>
      </c>
      <c r="AX187">
        <f>F$3*CleanedAssets!F185</f>
        <v>0</v>
      </c>
      <c r="AY187">
        <f>G$3*CleanedAssets!G185</f>
        <v>0</v>
      </c>
      <c r="AZ187">
        <f>H$3*CleanedAssets!H185</f>
        <v>0</v>
      </c>
      <c r="BA187">
        <f>I$3*CleanedAssets!I185</f>
        <v>0</v>
      </c>
      <c r="BB187">
        <f t="shared" si="13"/>
        <v>0</v>
      </c>
      <c r="BE187" s="12">
        <v>45789</v>
      </c>
      <c r="BF187">
        <f>B$5*CleanedAssets!B185</f>
        <v>0</v>
      </c>
      <c r="BG187">
        <f>C$5*CleanedAssets!C185</f>
        <v>0</v>
      </c>
      <c r="BH187">
        <f>D$5*CleanedAssets!D185</f>
        <v>0</v>
      </c>
      <c r="BI187">
        <f>E$5*CleanedAssets!E185</f>
        <v>0</v>
      </c>
      <c r="BJ187">
        <f>F$5*CleanedAssets!F185</f>
        <v>0</v>
      </c>
      <c r="BK187">
        <f>G$5*CleanedAssets!G185</f>
        <v>0</v>
      </c>
      <c r="BL187">
        <f>H$5*CleanedAssets!H185</f>
        <v>0</v>
      </c>
      <c r="BM187">
        <f>I$5*CleanedAssets!I185</f>
        <v>0</v>
      </c>
      <c r="BN187">
        <f t="shared" si="14"/>
        <v>0</v>
      </c>
    </row>
    <row r="188" spans="12:66" x14ac:dyDescent="0.35">
      <c r="L188" s="13">
        <v>45733</v>
      </c>
      <c r="M188">
        <f>B$4*CleanedAssets!B186</f>
        <v>0</v>
      </c>
      <c r="N188">
        <f>C$4*CleanedAssets!C186</f>
        <v>0</v>
      </c>
      <c r="O188">
        <f>D$4*CleanedAssets!D186</f>
        <v>0</v>
      </c>
      <c r="P188">
        <f>E$4*CleanedAssets!E186</f>
        <v>0</v>
      </c>
      <c r="Q188">
        <f>F$4*CleanedAssets!F186</f>
        <v>0</v>
      </c>
      <c r="R188">
        <f>G$4*CleanedAssets!G186</f>
        <v>0</v>
      </c>
      <c r="S188">
        <f>H$4*CleanedAssets!H186</f>
        <v>0</v>
      </c>
      <c r="T188">
        <f>I$4*CleanedAssets!I186</f>
        <v>0</v>
      </c>
      <c r="U188">
        <f t="shared" si="10"/>
        <v>0</v>
      </c>
      <c r="W188" s="13">
        <v>45733</v>
      </c>
      <c r="X188">
        <f>B$6*CleanedAssets!B186</f>
        <v>0</v>
      </c>
      <c r="Y188">
        <f>C$6*CleanedAssets!C186</f>
        <v>0</v>
      </c>
      <c r="Z188">
        <f>D$6*CleanedAssets!D186</f>
        <v>0</v>
      </c>
      <c r="AA188">
        <f>E$6*CleanedAssets!E186</f>
        <v>0</v>
      </c>
      <c r="AB188">
        <f>F$6*CleanedAssets!F186</f>
        <v>0</v>
      </c>
      <c r="AC188">
        <f>G$6*CleanedAssets!G186</f>
        <v>0</v>
      </c>
      <c r="AD188">
        <f>H$6*CleanedAssets!H186</f>
        <v>0</v>
      </c>
      <c r="AE188">
        <f>I$6*CleanedAssets!I186</f>
        <v>0</v>
      </c>
      <c r="AF188">
        <f t="shared" si="11"/>
        <v>0</v>
      </c>
      <c r="AH188" s="13">
        <v>45733</v>
      </c>
      <c r="AI188">
        <f>B$2*CleanedAssets!B186</f>
        <v>0</v>
      </c>
      <c r="AJ188">
        <f>C$2*CleanedAssets!C186</f>
        <v>0</v>
      </c>
      <c r="AK188">
        <f>D$2*CleanedAssets!D186</f>
        <v>0</v>
      </c>
      <c r="AL188">
        <f>E$2*CleanedAssets!E186</f>
        <v>0</v>
      </c>
      <c r="AM188">
        <f>F$2*CleanedAssets!F186</f>
        <v>0</v>
      </c>
      <c r="AN188">
        <f>G$2*CleanedAssets!G186</f>
        <v>0</v>
      </c>
      <c r="AO188">
        <f>H$2*CleanedAssets!H186</f>
        <v>0</v>
      </c>
      <c r="AP188">
        <f>I$2*CleanedAssets!I186</f>
        <v>0</v>
      </c>
      <c r="AQ188">
        <f t="shared" si="12"/>
        <v>0</v>
      </c>
      <c r="AS188" s="13">
        <v>45733</v>
      </c>
      <c r="AT188">
        <f>B$3*CleanedAssets!B186</f>
        <v>0</v>
      </c>
      <c r="AU188">
        <f>C$3*CleanedAssets!C186</f>
        <v>0</v>
      </c>
      <c r="AV188">
        <f>D$3*CleanedAssets!D186</f>
        <v>0</v>
      </c>
      <c r="AW188">
        <f>E$3*CleanedAssets!E186</f>
        <v>0</v>
      </c>
      <c r="AX188">
        <f>F$3*CleanedAssets!F186</f>
        <v>0</v>
      </c>
      <c r="AY188">
        <f>G$3*CleanedAssets!G186</f>
        <v>0</v>
      </c>
      <c r="AZ188">
        <f>H$3*CleanedAssets!H186</f>
        <v>0</v>
      </c>
      <c r="BA188">
        <f>I$3*CleanedAssets!I186</f>
        <v>0</v>
      </c>
      <c r="BB188">
        <f t="shared" si="13"/>
        <v>0</v>
      </c>
      <c r="BE188" s="13">
        <v>45733</v>
      </c>
      <c r="BF188">
        <f>B$5*CleanedAssets!B186</f>
        <v>0</v>
      </c>
      <c r="BG188">
        <f>C$5*CleanedAssets!C186</f>
        <v>0</v>
      </c>
      <c r="BH188">
        <f>D$5*CleanedAssets!D186</f>
        <v>0</v>
      </c>
      <c r="BI188">
        <f>E$5*CleanedAssets!E186</f>
        <v>0</v>
      </c>
      <c r="BJ188">
        <f>F$5*CleanedAssets!F186</f>
        <v>0</v>
      </c>
      <c r="BK188">
        <f>G$5*CleanedAssets!G186</f>
        <v>0</v>
      </c>
      <c r="BL188">
        <f>H$5*CleanedAssets!H186</f>
        <v>0</v>
      </c>
      <c r="BM188">
        <f>I$5*CleanedAssets!I186</f>
        <v>0</v>
      </c>
      <c r="BN188">
        <f t="shared" si="14"/>
        <v>0</v>
      </c>
    </row>
    <row r="189" spans="12:66" x14ac:dyDescent="0.35">
      <c r="L189" s="12">
        <v>45731</v>
      </c>
      <c r="M189">
        <f>B$4*CleanedAssets!B187</f>
        <v>0</v>
      </c>
      <c r="N189">
        <f>C$4*CleanedAssets!C187</f>
        <v>0</v>
      </c>
      <c r="O189">
        <f>D$4*CleanedAssets!D187</f>
        <v>0</v>
      </c>
      <c r="P189">
        <f>E$4*CleanedAssets!E187</f>
        <v>0</v>
      </c>
      <c r="Q189">
        <f>F$4*CleanedAssets!F187</f>
        <v>0</v>
      </c>
      <c r="R189">
        <f>G$4*CleanedAssets!G187</f>
        <v>0</v>
      </c>
      <c r="S189">
        <f>H$4*CleanedAssets!H187</f>
        <v>0</v>
      </c>
      <c r="T189">
        <f>I$4*CleanedAssets!I187</f>
        <v>0</v>
      </c>
      <c r="U189">
        <f t="shared" si="10"/>
        <v>0</v>
      </c>
      <c r="W189" s="12">
        <v>45731</v>
      </c>
      <c r="X189">
        <f>B$6*CleanedAssets!B187</f>
        <v>0</v>
      </c>
      <c r="Y189">
        <f>C$6*CleanedAssets!C187</f>
        <v>0</v>
      </c>
      <c r="Z189">
        <f>D$6*CleanedAssets!D187</f>
        <v>0</v>
      </c>
      <c r="AA189">
        <f>E$6*CleanedAssets!E187</f>
        <v>0</v>
      </c>
      <c r="AB189">
        <f>F$6*CleanedAssets!F187</f>
        <v>0</v>
      </c>
      <c r="AC189">
        <f>G$6*CleanedAssets!G187</f>
        <v>0</v>
      </c>
      <c r="AD189">
        <f>H$6*CleanedAssets!H187</f>
        <v>0</v>
      </c>
      <c r="AE189">
        <f>I$6*CleanedAssets!I187</f>
        <v>0</v>
      </c>
      <c r="AF189">
        <f t="shared" si="11"/>
        <v>0</v>
      </c>
      <c r="AH189" s="12">
        <v>45731</v>
      </c>
      <c r="AI189">
        <f>B$2*CleanedAssets!B187</f>
        <v>0</v>
      </c>
      <c r="AJ189">
        <f>C$2*CleanedAssets!C187</f>
        <v>0</v>
      </c>
      <c r="AK189">
        <f>D$2*CleanedAssets!D187</f>
        <v>0</v>
      </c>
      <c r="AL189">
        <f>E$2*CleanedAssets!E187</f>
        <v>0</v>
      </c>
      <c r="AM189">
        <f>F$2*CleanedAssets!F187</f>
        <v>0</v>
      </c>
      <c r="AN189">
        <f>G$2*CleanedAssets!G187</f>
        <v>0</v>
      </c>
      <c r="AO189">
        <f>H$2*CleanedAssets!H187</f>
        <v>0</v>
      </c>
      <c r="AP189">
        <f>I$2*CleanedAssets!I187</f>
        <v>0</v>
      </c>
      <c r="AQ189">
        <f t="shared" si="12"/>
        <v>0</v>
      </c>
      <c r="AS189" s="12">
        <v>45731</v>
      </c>
      <c r="AT189">
        <f>B$3*CleanedAssets!B187</f>
        <v>0</v>
      </c>
      <c r="AU189">
        <f>C$3*CleanedAssets!C187</f>
        <v>0</v>
      </c>
      <c r="AV189">
        <f>D$3*CleanedAssets!D187</f>
        <v>0</v>
      </c>
      <c r="AW189">
        <f>E$3*CleanedAssets!E187</f>
        <v>0</v>
      </c>
      <c r="AX189">
        <f>F$3*CleanedAssets!F187</f>
        <v>0</v>
      </c>
      <c r="AY189">
        <f>G$3*CleanedAssets!G187</f>
        <v>0</v>
      </c>
      <c r="AZ189">
        <f>H$3*CleanedAssets!H187</f>
        <v>0</v>
      </c>
      <c r="BA189">
        <f>I$3*CleanedAssets!I187</f>
        <v>0</v>
      </c>
      <c r="BB189">
        <f t="shared" si="13"/>
        <v>0</v>
      </c>
      <c r="BE189" s="12">
        <v>45731</v>
      </c>
      <c r="BF189">
        <f>B$5*CleanedAssets!B187</f>
        <v>0</v>
      </c>
      <c r="BG189">
        <f>C$5*CleanedAssets!C187</f>
        <v>0</v>
      </c>
      <c r="BH189">
        <f>D$5*CleanedAssets!D187</f>
        <v>0</v>
      </c>
      <c r="BI189">
        <f>E$5*CleanedAssets!E187</f>
        <v>0</v>
      </c>
      <c r="BJ189">
        <f>F$5*CleanedAssets!F187</f>
        <v>0</v>
      </c>
      <c r="BK189">
        <f>G$5*CleanedAssets!G187</f>
        <v>0</v>
      </c>
      <c r="BL189">
        <f>H$5*CleanedAssets!H187</f>
        <v>0</v>
      </c>
      <c r="BM189">
        <f>I$5*CleanedAssets!I187</f>
        <v>0</v>
      </c>
      <c r="BN189">
        <f t="shared" si="14"/>
        <v>0</v>
      </c>
    </row>
    <row r="190" spans="12:66" x14ac:dyDescent="0.35">
      <c r="L190" s="13">
        <v>45750</v>
      </c>
      <c r="M190">
        <f>B$4*CleanedAssets!B188</f>
        <v>0</v>
      </c>
      <c r="N190">
        <f>C$4*CleanedAssets!C188</f>
        <v>0</v>
      </c>
      <c r="O190">
        <f>D$4*CleanedAssets!D188</f>
        <v>0</v>
      </c>
      <c r="P190">
        <f>E$4*CleanedAssets!E188</f>
        <v>0</v>
      </c>
      <c r="Q190">
        <f>F$4*CleanedAssets!F188</f>
        <v>0</v>
      </c>
      <c r="R190">
        <f>G$4*CleanedAssets!G188</f>
        <v>0</v>
      </c>
      <c r="S190">
        <f>H$4*CleanedAssets!H188</f>
        <v>0</v>
      </c>
      <c r="T190">
        <f>I$4*CleanedAssets!I188</f>
        <v>0</v>
      </c>
      <c r="U190">
        <f t="shared" si="10"/>
        <v>0</v>
      </c>
      <c r="W190" s="13">
        <v>45750</v>
      </c>
      <c r="X190">
        <f>B$6*CleanedAssets!B188</f>
        <v>0</v>
      </c>
      <c r="Y190">
        <f>C$6*CleanedAssets!C188</f>
        <v>0</v>
      </c>
      <c r="Z190">
        <f>D$6*CleanedAssets!D188</f>
        <v>0</v>
      </c>
      <c r="AA190">
        <f>E$6*CleanedAssets!E188</f>
        <v>0</v>
      </c>
      <c r="AB190">
        <f>F$6*CleanedAssets!F188</f>
        <v>0</v>
      </c>
      <c r="AC190">
        <f>G$6*CleanedAssets!G188</f>
        <v>0</v>
      </c>
      <c r="AD190">
        <f>H$6*CleanedAssets!H188</f>
        <v>0</v>
      </c>
      <c r="AE190">
        <f>I$6*CleanedAssets!I188</f>
        <v>0</v>
      </c>
      <c r="AF190">
        <f t="shared" si="11"/>
        <v>0</v>
      </c>
      <c r="AH190" s="13">
        <v>45750</v>
      </c>
      <c r="AI190">
        <f>B$2*CleanedAssets!B188</f>
        <v>0</v>
      </c>
      <c r="AJ190">
        <f>C$2*CleanedAssets!C188</f>
        <v>0</v>
      </c>
      <c r="AK190">
        <f>D$2*CleanedAssets!D188</f>
        <v>0</v>
      </c>
      <c r="AL190">
        <f>E$2*CleanedAssets!E188</f>
        <v>0</v>
      </c>
      <c r="AM190">
        <f>F$2*CleanedAssets!F188</f>
        <v>0</v>
      </c>
      <c r="AN190">
        <f>G$2*CleanedAssets!G188</f>
        <v>0</v>
      </c>
      <c r="AO190">
        <f>H$2*CleanedAssets!H188</f>
        <v>0</v>
      </c>
      <c r="AP190">
        <f>I$2*CleanedAssets!I188</f>
        <v>0</v>
      </c>
      <c r="AQ190">
        <f t="shared" si="12"/>
        <v>0</v>
      </c>
      <c r="AS190" s="13">
        <v>45750</v>
      </c>
      <c r="AT190">
        <f>B$3*CleanedAssets!B188</f>
        <v>0</v>
      </c>
      <c r="AU190">
        <f>C$3*CleanedAssets!C188</f>
        <v>0</v>
      </c>
      <c r="AV190">
        <f>D$3*CleanedAssets!D188</f>
        <v>0</v>
      </c>
      <c r="AW190">
        <f>E$3*CleanedAssets!E188</f>
        <v>0</v>
      </c>
      <c r="AX190">
        <f>F$3*CleanedAssets!F188</f>
        <v>0</v>
      </c>
      <c r="AY190">
        <f>G$3*CleanedAssets!G188</f>
        <v>0</v>
      </c>
      <c r="AZ190">
        <f>H$3*CleanedAssets!H188</f>
        <v>0</v>
      </c>
      <c r="BA190">
        <f>I$3*CleanedAssets!I188</f>
        <v>0</v>
      </c>
      <c r="BB190">
        <f t="shared" si="13"/>
        <v>0</v>
      </c>
      <c r="BE190" s="13">
        <v>45750</v>
      </c>
      <c r="BF190">
        <f>B$5*CleanedAssets!B188</f>
        <v>0</v>
      </c>
      <c r="BG190">
        <f>C$5*CleanedAssets!C188</f>
        <v>0</v>
      </c>
      <c r="BH190">
        <f>D$5*CleanedAssets!D188</f>
        <v>0</v>
      </c>
      <c r="BI190">
        <f>E$5*CleanedAssets!E188</f>
        <v>0</v>
      </c>
      <c r="BJ190">
        <f>F$5*CleanedAssets!F188</f>
        <v>0</v>
      </c>
      <c r="BK190">
        <f>G$5*CleanedAssets!G188</f>
        <v>0</v>
      </c>
      <c r="BL190">
        <f>H$5*CleanedAssets!H188</f>
        <v>0</v>
      </c>
      <c r="BM190">
        <f>I$5*CleanedAssets!I188</f>
        <v>0</v>
      </c>
      <c r="BN190">
        <f t="shared" si="14"/>
        <v>0</v>
      </c>
    </row>
    <row r="191" spans="12:66" x14ac:dyDescent="0.35">
      <c r="L191" s="12">
        <v>45745</v>
      </c>
      <c r="M191">
        <f>B$4*CleanedAssets!B189</f>
        <v>0</v>
      </c>
      <c r="N191">
        <f>C$4*CleanedAssets!C189</f>
        <v>0</v>
      </c>
      <c r="O191">
        <f>D$4*CleanedAssets!D189</f>
        <v>0</v>
      </c>
      <c r="P191">
        <f>E$4*CleanedAssets!E189</f>
        <v>0</v>
      </c>
      <c r="Q191">
        <f>F$4*CleanedAssets!F189</f>
        <v>0</v>
      </c>
      <c r="R191">
        <f>G$4*CleanedAssets!G189</f>
        <v>0</v>
      </c>
      <c r="S191">
        <f>H$4*CleanedAssets!H189</f>
        <v>0</v>
      </c>
      <c r="T191">
        <f>I$4*CleanedAssets!I189</f>
        <v>0</v>
      </c>
      <c r="U191">
        <f t="shared" si="10"/>
        <v>0</v>
      </c>
      <c r="W191" s="12">
        <v>45745</v>
      </c>
      <c r="X191">
        <f>B$6*CleanedAssets!B189</f>
        <v>0</v>
      </c>
      <c r="Y191">
        <f>C$6*CleanedAssets!C189</f>
        <v>0</v>
      </c>
      <c r="Z191">
        <f>D$6*CleanedAssets!D189</f>
        <v>0</v>
      </c>
      <c r="AA191">
        <f>E$6*CleanedAssets!E189</f>
        <v>0</v>
      </c>
      <c r="AB191">
        <f>F$6*CleanedAssets!F189</f>
        <v>0</v>
      </c>
      <c r="AC191">
        <f>G$6*CleanedAssets!G189</f>
        <v>0</v>
      </c>
      <c r="AD191">
        <f>H$6*CleanedAssets!H189</f>
        <v>0</v>
      </c>
      <c r="AE191">
        <f>I$6*CleanedAssets!I189</f>
        <v>0</v>
      </c>
      <c r="AF191">
        <f t="shared" si="11"/>
        <v>0</v>
      </c>
      <c r="AH191" s="12">
        <v>45745</v>
      </c>
      <c r="AI191">
        <f>B$2*CleanedAssets!B189</f>
        <v>0</v>
      </c>
      <c r="AJ191">
        <f>C$2*CleanedAssets!C189</f>
        <v>0</v>
      </c>
      <c r="AK191">
        <f>D$2*CleanedAssets!D189</f>
        <v>0</v>
      </c>
      <c r="AL191">
        <f>E$2*CleanedAssets!E189</f>
        <v>0</v>
      </c>
      <c r="AM191">
        <f>F$2*CleanedAssets!F189</f>
        <v>0</v>
      </c>
      <c r="AN191">
        <f>G$2*CleanedAssets!G189</f>
        <v>0</v>
      </c>
      <c r="AO191">
        <f>H$2*CleanedAssets!H189</f>
        <v>0</v>
      </c>
      <c r="AP191">
        <f>I$2*CleanedAssets!I189</f>
        <v>0</v>
      </c>
      <c r="AQ191">
        <f t="shared" si="12"/>
        <v>0</v>
      </c>
      <c r="AS191" s="12">
        <v>45745</v>
      </c>
      <c r="AT191">
        <f>B$3*CleanedAssets!B189</f>
        <v>0</v>
      </c>
      <c r="AU191">
        <f>C$3*CleanedAssets!C189</f>
        <v>0</v>
      </c>
      <c r="AV191">
        <f>D$3*CleanedAssets!D189</f>
        <v>0</v>
      </c>
      <c r="AW191">
        <f>E$3*CleanedAssets!E189</f>
        <v>0</v>
      </c>
      <c r="AX191">
        <f>F$3*CleanedAssets!F189</f>
        <v>0</v>
      </c>
      <c r="AY191">
        <f>G$3*CleanedAssets!G189</f>
        <v>0</v>
      </c>
      <c r="AZ191">
        <f>H$3*CleanedAssets!H189</f>
        <v>0</v>
      </c>
      <c r="BA191">
        <f>I$3*CleanedAssets!I189</f>
        <v>0</v>
      </c>
      <c r="BB191">
        <f t="shared" si="13"/>
        <v>0</v>
      </c>
      <c r="BE191" s="12">
        <v>45745</v>
      </c>
      <c r="BF191">
        <f>B$5*CleanedAssets!B189</f>
        <v>0</v>
      </c>
      <c r="BG191">
        <f>C$5*CleanedAssets!C189</f>
        <v>0</v>
      </c>
      <c r="BH191">
        <f>D$5*CleanedAssets!D189</f>
        <v>0</v>
      </c>
      <c r="BI191">
        <f>E$5*CleanedAssets!E189</f>
        <v>0</v>
      </c>
      <c r="BJ191">
        <f>F$5*CleanedAssets!F189</f>
        <v>0</v>
      </c>
      <c r="BK191">
        <f>G$5*CleanedAssets!G189</f>
        <v>0</v>
      </c>
      <c r="BL191">
        <f>H$5*CleanedAssets!H189</f>
        <v>0</v>
      </c>
      <c r="BM191">
        <f>I$5*CleanedAssets!I189</f>
        <v>0</v>
      </c>
      <c r="BN191">
        <f t="shared" si="14"/>
        <v>0</v>
      </c>
    </row>
    <row r="192" spans="12:66" x14ac:dyDescent="0.35">
      <c r="L192" s="13">
        <v>45798</v>
      </c>
      <c r="M192">
        <f>B$4*CleanedAssets!B190</f>
        <v>0</v>
      </c>
      <c r="N192">
        <f>C$4*CleanedAssets!C190</f>
        <v>0</v>
      </c>
      <c r="O192">
        <f>D$4*CleanedAssets!D190</f>
        <v>0</v>
      </c>
      <c r="P192">
        <f>E$4*CleanedAssets!E190</f>
        <v>0</v>
      </c>
      <c r="Q192">
        <f>F$4*CleanedAssets!F190</f>
        <v>0</v>
      </c>
      <c r="R192">
        <f>G$4*CleanedAssets!G190</f>
        <v>0</v>
      </c>
      <c r="S192">
        <f>H$4*CleanedAssets!H190</f>
        <v>0</v>
      </c>
      <c r="T192">
        <f>I$4*CleanedAssets!I190</f>
        <v>0</v>
      </c>
      <c r="U192">
        <f t="shared" si="10"/>
        <v>0</v>
      </c>
      <c r="W192" s="13">
        <v>45798</v>
      </c>
      <c r="X192">
        <f>B$6*CleanedAssets!B190</f>
        <v>0</v>
      </c>
      <c r="Y192">
        <f>C$6*CleanedAssets!C190</f>
        <v>0</v>
      </c>
      <c r="Z192">
        <f>D$6*CleanedAssets!D190</f>
        <v>0</v>
      </c>
      <c r="AA192">
        <f>E$6*CleanedAssets!E190</f>
        <v>0</v>
      </c>
      <c r="AB192">
        <f>F$6*CleanedAssets!F190</f>
        <v>0</v>
      </c>
      <c r="AC192">
        <f>G$6*CleanedAssets!G190</f>
        <v>0</v>
      </c>
      <c r="AD192">
        <f>H$6*CleanedAssets!H190</f>
        <v>0</v>
      </c>
      <c r="AE192">
        <f>I$6*CleanedAssets!I190</f>
        <v>0</v>
      </c>
      <c r="AF192">
        <f t="shared" si="11"/>
        <v>0</v>
      </c>
      <c r="AH192" s="13">
        <v>45798</v>
      </c>
      <c r="AI192">
        <f>B$2*CleanedAssets!B190</f>
        <v>0</v>
      </c>
      <c r="AJ192">
        <f>C$2*CleanedAssets!C190</f>
        <v>0</v>
      </c>
      <c r="AK192">
        <f>D$2*CleanedAssets!D190</f>
        <v>0</v>
      </c>
      <c r="AL192">
        <f>E$2*CleanedAssets!E190</f>
        <v>0</v>
      </c>
      <c r="AM192">
        <f>F$2*CleanedAssets!F190</f>
        <v>0</v>
      </c>
      <c r="AN192">
        <f>G$2*CleanedAssets!G190</f>
        <v>0</v>
      </c>
      <c r="AO192">
        <f>H$2*CleanedAssets!H190</f>
        <v>0</v>
      </c>
      <c r="AP192">
        <f>I$2*CleanedAssets!I190</f>
        <v>0</v>
      </c>
      <c r="AQ192">
        <f t="shared" si="12"/>
        <v>0</v>
      </c>
      <c r="AS192" s="13">
        <v>45798</v>
      </c>
      <c r="AT192">
        <f>B$3*CleanedAssets!B190</f>
        <v>0</v>
      </c>
      <c r="AU192">
        <f>C$3*CleanedAssets!C190</f>
        <v>0</v>
      </c>
      <c r="AV192">
        <f>D$3*CleanedAssets!D190</f>
        <v>0</v>
      </c>
      <c r="AW192">
        <f>E$3*CleanedAssets!E190</f>
        <v>0</v>
      </c>
      <c r="AX192">
        <f>F$3*CleanedAssets!F190</f>
        <v>0</v>
      </c>
      <c r="AY192">
        <f>G$3*CleanedAssets!G190</f>
        <v>0</v>
      </c>
      <c r="AZ192">
        <f>H$3*CleanedAssets!H190</f>
        <v>0</v>
      </c>
      <c r="BA192">
        <f>I$3*CleanedAssets!I190</f>
        <v>0</v>
      </c>
      <c r="BB192">
        <f t="shared" si="13"/>
        <v>0</v>
      </c>
      <c r="BE192" s="13">
        <v>45798</v>
      </c>
      <c r="BF192">
        <f>B$5*CleanedAssets!B190</f>
        <v>0</v>
      </c>
      <c r="BG192">
        <f>C$5*CleanedAssets!C190</f>
        <v>0</v>
      </c>
      <c r="BH192">
        <f>D$5*CleanedAssets!D190</f>
        <v>0</v>
      </c>
      <c r="BI192">
        <f>E$5*CleanedAssets!E190</f>
        <v>0</v>
      </c>
      <c r="BJ192">
        <f>F$5*CleanedAssets!F190</f>
        <v>0</v>
      </c>
      <c r="BK192">
        <f>G$5*CleanedAssets!G190</f>
        <v>0</v>
      </c>
      <c r="BL192">
        <f>H$5*CleanedAssets!H190</f>
        <v>0</v>
      </c>
      <c r="BM192">
        <f>I$5*CleanedAssets!I190</f>
        <v>0</v>
      </c>
      <c r="BN192">
        <f t="shared" si="14"/>
        <v>0</v>
      </c>
    </row>
    <row r="193" spans="12:66" x14ac:dyDescent="0.35">
      <c r="L193" s="14">
        <v>45722</v>
      </c>
      <c r="M193">
        <f>B$4*CleanedAssets!B191</f>
        <v>0</v>
      </c>
      <c r="N193">
        <f>C$4*CleanedAssets!C191</f>
        <v>0</v>
      </c>
      <c r="O193">
        <f>D$4*CleanedAssets!D191</f>
        <v>0</v>
      </c>
      <c r="P193">
        <f>E$4*CleanedAssets!E191</f>
        <v>0</v>
      </c>
      <c r="Q193">
        <f>F$4*CleanedAssets!F191</f>
        <v>0</v>
      </c>
      <c r="R193">
        <f>G$4*CleanedAssets!G191</f>
        <v>0</v>
      </c>
      <c r="S193">
        <f>H$4*CleanedAssets!H191</f>
        <v>0</v>
      </c>
      <c r="T193">
        <f>I$4*CleanedAssets!I191</f>
        <v>0</v>
      </c>
      <c r="U193">
        <f t="shared" si="10"/>
        <v>0</v>
      </c>
      <c r="W193" s="14">
        <v>45722</v>
      </c>
      <c r="X193">
        <f>B$6*CleanedAssets!B191</f>
        <v>0</v>
      </c>
      <c r="Y193">
        <f>C$6*CleanedAssets!C191</f>
        <v>0</v>
      </c>
      <c r="Z193">
        <f>D$6*CleanedAssets!D191</f>
        <v>0</v>
      </c>
      <c r="AA193">
        <f>E$6*CleanedAssets!E191</f>
        <v>0</v>
      </c>
      <c r="AB193">
        <f>F$6*CleanedAssets!F191</f>
        <v>0</v>
      </c>
      <c r="AC193">
        <f>G$6*CleanedAssets!G191</f>
        <v>0</v>
      </c>
      <c r="AD193">
        <f>H$6*CleanedAssets!H191</f>
        <v>0</v>
      </c>
      <c r="AE193">
        <f>I$6*CleanedAssets!I191</f>
        <v>0</v>
      </c>
      <c r="AF193">
        <f t="shared" si="11"/>
        <v>0</v>
      </c>
      <c r="AH193" s="14">
        <v>45722</v>
      </c>
      <c r="AI193">
        <f>B$2*CleanedAssets!B191</f>
        <v>0</v>
      </c>
      <c r="AJ193">
        <f>C$2*CleanedAssets!C191</f>
        <v>0</v>
      </c>
      <c r="AK193">
        <f>D$2*CleanedAssets!D191</f>
        <v>0</v>
      </c>
      <c r="AL193">
        <f>E$2*CleanedAssets!E191</f>
        <v>0</v>
      </c>
      <c r="AM193">
        <f>F$2*CleanedAssets!F191</f>
        <v>0</v>
      </c>
      <c r="AN193">
        <f>G$2*CleanedAssets!G191</f>
        <v>0</v>
      </c>
      <c r="AO193">
        <f>H$2*CleanedAssets!H191</f>
        <v>0</v>
      </c>
      <c r="AP193">
        <f>I$2*CleanedAssets!I191</f>
        <v>0</v>
      </c>
      <c r="AQ193">
        <f t="shared" si="12"/>
        <v>0</v>
      </c>
      <c r="AS193" s="14">
        <v>45722</v>
      </c>
      <c r="AT193">
        <f>B$3*CleanedAssets!B191</f>
        <v>0</v>
      </c>
      <c r="AU193">
        <f>C$3*CleanedAssets!C191</f>
        <v>0</v>
      </c>
      <c r="AV193">
        <f>D$3*CleanedAssets!D191</f>
        <v>0</v>
      </c>
      <c r="AW193">
        <f>E$3*CleanedAssets!E191</f>
        <v>0</v>
      </c>
      <c r="AX193">
        <f>F$3*CleanedAssets!F191</f>
        <v>0</v>
      </c>
      <c r="AY193">
        <f>G$3*CleanedAssets!G191</f>
        <v>0</v>
      </c>
      <c r="AZ193">
        <f>H$3*CleanedAssets!H191</f>
        <v>0</v>
      </c>
      <c r="BA193">
        <f>I$3*CleanedAssets!I191</f>
        <v>0</v>
      </c>
      <c r="BB193">
        <f t="shared" si="13"/>
        <v>0</v>
      </c>
      <c r="BE193" s="14">
        <v>45722</v>
      </c>
      <c r="BF193">
        <f>B$5*CleanedAssets!B191</f>
        <v>0</v>
      </c>
      <c r="BG193">
        <f>C$5*CleanedAssets!C191</f>
        <v>0</v>
      </c>
      <c r="BH193">
        <f>D$5*CleanedAssets!D191</f>
        <v>0</v>
      </c>
      <c r="BI193">
        <f>E$5*CleanedAssets!E191</f>
        <v>0</v>
      </c>
      <c r="BJ193">
        <f>F$5*CleanedAssets!F191</f>
        <v>0</v>
      </c>
      <c r="BK193">
        <f>G$5*CleanedAssets!G191</f>
        <v>0</v>
      </c>
      <c r="BL193">
        <f>H$5*CleanedAssets!H191</f>
        <v>0</v>
      </c>
      <c r="BM193">
        <f>I$5*CleanedAssets!I191</f>
        <v>0</v>
      </c>
      <c r="BN193">
        <f t="shared" si="14"/>
        <v>0</v>
      </c>
    </row>
  </sheetData>
  <sortState xmlns:xlrd2="http://schemas.microsoft.com/office/spreadsheetml/2017/richdata2" ref="A2:I6">
    <sortCondition ref="A6"/>
  </sortState>
  <mergeCells count="5">
    <mergeCell ref="BE1:BN1"/>
    <mergeCell ref="M1:T1"/>
    <mergeCell ref="W1:AF1"/>
    <mergeCell ref="AH1:AQ1"/>
    <mergeCell ref="AS1:B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B2803-EA5B-4C08-8103-0DC8987D9B23}">
  <dimension ref="A1:AM192"/>
  <sheetViews>
    <sheetView topLeftCell="V1" workbookViewId="0">
      <selection activeCell="C3" sqref="C3"/>
    </sheetView>
  </sheetViews>
  <sheetFormatPr defaultRowHeight="14.5" x14ac:dyDescent="0.35"/>
  <cols>
    <col min="1" max="1" width="16.36328125" bestFit="1" customWidth="1"/>
    <col min="2" max="2" width="19.6328125" customWidth="1"/>
    <col min="3" max="3" width="21.453125" customWidth="1"/>
    <col min="4" max="6" width="26.81640625" customWidth="1"/>
    <col min="7" max="7" width="19.54296875" customWidth="1"/>
    <col min="8" max="8" width="21.36328125" customWidth="1"/>
    <col min="9" max="9" width="26.7265625" customWidth="1"/>
    <col min="10" max="10" width="19.54296875" customWidth="1"/>
    <col min="11" max="11" width="21.36328125" customWidth="1"/>
    <col min="12" max="12" width="26.7265625" customWidth="1"/>
    <col min="13" max="13" width="19.7265625" customWidth="1"/>
    <col min="14" max="14" width="26.7265625" customWidth="1"/>
    <col min="15" max="16" width="21.54296875" customWidth="1"/>
    <col min="17" max="17" width="26.90625" customWidth="1"/>
    <col min="18" max="18" width="19.453125" customWidth="1"/>
    <col min="19" max="19" width="25.6328125" customWidth="1"/>
    <col min="20" max="21" width="21.26953125" customWidth="1"/>
    <col min="22" max="22" width="26.6328125" customWidth="1"/>
    <col min="23" max="23" width="23.1796875" customWidth="1"/>
    <col min="24" max="24" width="31.54296875" customWidth="1"/>
    <col min="25" max="25" width="23.08984375" customWidth="1"/>
    <col min="26" max="26" width="21" customWidth="1"/>
  </cols>
  <sheetData>
    <row r="1" spans="1:39" ht="29" x14ac:dyDescent="0.35">
      <c r="A1" s="20" t="s">
        <v>0</v>
      </c>
      <c r="B1" s="20" t="s">
        <v>29</v>
      </c>
      <c r="C1" s="20" t="s">
        <v>34</v>
      </c>
      <c r="D1" s="20" t="s">
        <v>39</v>
      </c>
      <c r="E1" s="20" t="s">
        <v>52</v>
      </c>
      <c r="F1" s="20" t="s">
        <v>53</v>
      </c>
      <c r="G1" s="20" t="s">
        <v>30</v>
      </c>
      <c r="H1" s="20" t="s">
        <v>35</v>
      </c>
      <c r="I1" s="20" t="s">
        <v>40</v>
      </c>
      <c r="J1" s="20" t="s">
        <v>55</v>
      </c>
      <c r="K1" s="20" t="s">
        <v>56</v>
      </c>
      <c r="L1" s="20" t="s">
        <v>31</v>
      </c>
      <c r="M1" s="20" t="s">
        <v>36</v>
      </c>
      <c r="N1" s="20" t="s">
        <v>41</v>
      </c>
      <c r="O1" s="20" t="s">
        <v>62</v>
      </c>
      <c r="P1" s="20" t="s">
        <v>61</v>
      </c>
      <c r="Q1" s="20" t="s">
        <v>32</v>
      </c>
      <c r="R1" s="20" t="s">
        <v>37</v>
      </c>
      <c r="S1" s="20" t="s">
        <v>42</v>
      </c>
      <c r="T1" s="20" t="s">
        <v>60</v>
      </c>
      <c r="U1" s="20" t="s">
        <v>59</v>
      </c>
      <c r="V1" s="20" t="s">
        <v>33</v>
      </c>
      <c r="W1" s="20" t="s">
        <v>38</v>
      </c>
      <c r="X1" s="21" t="s">
        <v>43</v>
      </c>
      <c r="Y1" s="21" t="s">
        <v>57</v>
      </c>
      <c r="Z1" s="21" t="s">
        <v>58</v>
      </c>
      <c r="AD1" s="1" t="s">
        <v>44</v>
      </c>
      <c r="AE1" t="s">
        <v>48</v>
      </c>
      <c r="AG1" t="s">
        <v>45</v>
      </c>
    </row>
    <row r="2" spans="1:39" x14ac:dyDescent="0.35">
      <c r="A2" s="22">
        <v>45658</v>
      </c>
      <c r="B2" s="24">
        <f>VLOOKUP($A2,Client_Portfolios!$L$2:$U$193,10,0)</f>
        <v>37451859.920000002</v>
      </c>
      <c r="C2" s="24">
        <v>0</v>
      </c>
      <c r="D2" s="24">
        <v>1</v>
      </c>
      <c r="E2" s="24">
        <f>MAX(B$2:B2)</f>
        <v>37451859.920000002</v>
      </c>
      <c r="F2" s="26">
        <f t="shared" ref="F2:F33" si="0">(B2-E2)/E2</f>
        <v>0</v>
      </c>
      <c r="G2" s="24">
        <f>VLOOKUP($A2,Client_Portfolios!$W$2:$AF$193,10,0)</f>
        <v>49888698.729999997</v>
      </c>
      <c r="H2" s="24">
        <v>0</v>
      </c>
      <c r="I2" s="24">
        <v>1</v>
      </c>
      <c r="J2" s="24">
        <f>MAX(G$2:G2)</f>
        <v>49888698.729999997</v>
      </c>
      <c r="K2" s="26">
        <f t="shared" ref="K2:K33" si="1">(G2-J2)/J2</f>
        <v>0</v>
      </c>
      <c r="L2" s="24">
        <f>VLOOKUP($A2,Client_Portfolios!$AH$2:$AQ$193,10,0)</f>
        <v>42432358.890000008</v>
      </c>
      <c r="M2" s="24">
        <v>0</v>
      </c>
      <c r="N2" s="24">
        <v>1</v>
      </c>
      <c r="O2" s="24">
        <f>MAX(L$2:L2)</f>
        <v>42432358.890000008</v>
      </c>
      <c r="P2" s="26">
        <f t="shared" ref="P2:P33" si="2">(L2-O2)/O2</f>
        <v>0</v>
      </c>
      <c r="Q2" s="24">
        <f>VLOOKUP($A2,Client_Portfolios!$AS$2:$BB$193,10,0)</f>
        <v>48571566.849999994</v>
      </c>
      <c r="R2" s="24">
        <v>0</v>
      </c>
      <c r="S2" s="24">
        <v>1</v>
      </c>
      <c r="T2" s="24">
        <f>MAX(Q$2:Q2)</f>
        <v>48571566.849999994</v>
      </c>
      <c r="U2" s="26">
        <f t="shared" ref="U2:U33" si="3">(Q2-T2)/T2</f>
        <v>0</v>
      </c>
      <c r="V2" s="24">
        <f>VLOOKUP($A2,Client_Portfolios!$BE$2:$BN$193,10,0)</f>
        <v>45126153.07</v>
      </c>
      <c r="W2" s="25">
        <v>0</v>
      </c>
      <c r="X2" s="24">
        <v>1</v>
      </c>
      <c r="Y2" s="24">
        <f>MAX(V$2:V2)</f>
        <v>45126153.07</v>
      </c>
      <c r="Z2" s="26">
        <f t="shared" ref="Z2:Z33" si="4">(V2-Y2)/Y2</f>
        <v>0</v>
      </c>
      <c r="AD2" t="s">
        <v>14</v>
      </c>
      <c r="AE2">
        <v>252</v>
      </c>
      <c r="AG2" s="1" t="s">
        <v>44</v>
      </c>
      <c r="AH2" s="19" t="s">
        <v>46</v>
      </c>
      <c r="AI2" s="19" t="s">
        <v>47</v>
      </c>
      <c r="AJ2" s="19" t="s">
        <v>49</v>
      </c>
      <c r="AK2" s="19" t="s">
        <v>50</v>
      </c>
      <c r="AL2" s="19" t="s">
        <v>51</v>
      </c>
      <c r="AM2" s="19" t="s">
        <v>54</v>
      </c>
    </row>
    <row r="3" spans="1:39" x14ac:dyDescent="0.35">
      <c r="A3" s="22">
        <v>45659</v>
      </c>
      <c r="B3" s="24">
        <f>VLOOKUP($A3,Client_Portfolios!$L$2:$U$193,10,0)</f>
        <v>37745253.144344114</v>
      </c>
      <c r="C3" s="24">
        <f>(B3-B2)/B2</f>
        <v>7.8338759402289248E-3</v>
      </c>
      <c r="D3" s="24">
        <f>D2*(1+C3)</f>
        <v>1.007833875940229</v>
      </c>
      <c r="E3" s="24">
        <f>MAX(B$2:B3)</f>
        <v>37745253.144344114</v>
      </c>
      <c r="F3" s="26">
        <f t="shared" si="0"/>
        <v>0</v>
      </c>
      <c r="G3" s="24">
        <f>VLOOKUP($A3,Client_Portfolios!$W$2:$AF$193,10,0)</f>
        <v>50101675.629953533</v>
      </c>
      <c r="H3" s="24">
        <f>(G3-G2)/G2</f>
        <v>4.269040992754246E-3</v>
      </c>
      <c r="I3" s="24">
        <f>I2*(1+H3)</f>
        <v>1.0042690409927542</v>
      </c>
      <c r="J3" s="24">
        <f>MAX(G$2:G3)</f>
        <v>50101675.629953533</v>
      </c>
      <c r="K3" s="26">
        <f t="shared" si="1"/>
        <v>0</v>
      </c>
      <c r="L3" s="24">
        <f>VLOOKUP($A3,Client_Portfolios!$AH$2:$AQ$193,10,0)</f>
        <v>42755603.06365478</v>
      </c>
      <c r="M3" s="24">
        <f>(L3-L2)/L2</f>
        <v>7.61786952482981E-3</v>
      </c>
      <c r="N3" s="24">
        <f>N2*(1+M3)</f>
        <v>1.0076178695248299</v>
      </c>
      <c r="O3" s="24">
        <f>MAX(L$2:L3)</f>
        <v>42755603.06365478</v>
      </c>
      <c r="P3" s="24">
        <f t="shared" si="2"/>
        <v>0</v>
      </c>
      <c r="Q3" s="24">
        <f>VLOOKUP($A3,Client_Portfolios!$AS$2:$BB$193,10,0)</f>
        <v>48755523.610362887</v>
      </c>
      <c r="R3" s="24">
        <f>(Q3-Q2)/Q2</f>
        <v>3.787334284088333E-3</v>
      </c>
      <c r="S3" s="24">
        <f>S2*(1+R3)</f>
        <v>1.0037873342840884</v>
      </c>
      <c r="T3" s="24">
        <f>MAX(Q$2:Q3)</f>
        <v>48755523.610362887</v>
      </c>
      <c r="U3" s="24">
        <f t="shared" si="3"/>
        <v>0</v>
      </c>
      <c r="V3" s="24">
        <f>VLOOKUP($A3,Client_Portfolios!$BE$2:$BN$193,10,0)</f>
        <v>45222831.375811785</v>
      </c>
      <c r="W3" s="24">
        <f>(V3-V2)/V2</f>
        <v>2.1424007861210129E-3</v>
      </c>
      <c r="X3" s="24">
        <f>X2*(1+W3)</f>
        <v>1.002142400786121</v>
      </c>
      <c r="Y3" s="24">
        <f>MAX(V$2:V3)</f>
        <v>45222831.375811785</v>
      </c>
      <c r="Z3" s="24">
        <f t="shared" si="4"/>
        <v>0</v>
      </c>
      <c r="AD3" t="s">
        <v>16</v>
      </c>
      <c r="AG3" t="s">
        <v>14</v>
      </c>
      <c r="AH3" t="e">
        <f>_xlfn.STDEV.P(ClientAssetAnalysis[Client_A_DailyReturns])</f>
        <v>#REF!</v>
      </c>
      <c r="AI3" t="e">
        <f>AH3*SQRT($AE$2)</f>
        <v>#REF!</v>
      </c>
      <c r="AJ3">
        <f>(B192-B2)/B2</f>
        <v>2.2214608591576823E-2</v>
      </c>
      <c r="AK3" t="e">
        <f>POWER((1+AVERAGE(ClientAssetAnalysis[Client_A_DailyReturns])),252)</f>
        <v>#REF!</v>
      </c>
      <c r="AL3" t="e">
        <f>AK3/AI3</f>
        <v>#REF!</v>
      </c>
      <c r="AM3" t="e">
        <f>MIN(ClientAssetAnalysis[Client_A_Drawdown])</f>
        <v>#REF!</v>
      </c>
    </row>
    <row r="4" spans="1:39" x14ac:dyDescent="0.35">
      <c r="A4" s="22">
        <v>45660</v>
      </c>
      <c r="B4" s="24">
        <f>VLOOKUP($A4,Client_Portfolios!$L$2:$U$193,10,0)</f>
        <v>37446823.291849121</v>
      </c>
      <c r="C4" s="24">
        <f t="shared" ref="C4:C67" si="5">(B4-B3)/B3</f>
        <v>-7.9064207452456872E-3</v>
      </c>
      <c r="D4" s="24">
        <f t="shared" ref="D4:D67" si="6">D3*(1+C4)</f>
        <v>0.99986551727573381</v>
      </c>
      <c r="E4" s="24">
        <f>MAX(B$2:B4)</f>
        <v>37745253.144344114</v>
      </c>
      <c r="F4" s="26">
        <f t="shared" si="0"/>
        <v>-7.9064207452456872E-3</v>
      </c>
      <c r="G4" s="24">
        <f>VLOOKUP($A4,Client_Portfolios!$W$2:$AF$193,10,0)</f>
        <v>46098075.062080748</v>
      </c>
      <c r="H4" s="24">
        <f t="shared" ref="H4:H67" si="7">(G4-G3)/G3</f>
        <v>-7.9909514353232777E-2</v>
      </c>
      <c r="I4" s="24">
        <f t="shared" ref="I4:I67" si="8">I3*(1+H4)</f>
        <v>0.92401838964703631</v>
      </c>
      <c r="J4" s="24">
        <f>MAX(G$2:G4)</f>
        <v>50101675.629953533</v>
      </c>
      <c r="K4" s="26">
        <f t="shared" si="1"/>
        <v>-7.9909514353232777E-2</v>
      </c>
      <c r="L4" s="24">
        <f>VLOOKUP($A4,Client_Portfolios!$AH$2:$AQ$193,10,0)</f>
        <v>39410834.069093578</v>
      </c>
      <c r="M4" s="24">
        <f t="shared" ref="M4:M67" si="9">(L4-L3)/L3</f>
        <v>-7.822995712588808E-2</v>
      </c>
      <c r="N4" s="24">
        <f t="shared" ref="N4:N67" si="10">N3*(1+M4)</f>
        <v>0.92879196679262377</v>
      </c>
      <c r="O4" s="24">
        <f>MAX(L$2:L4)</f>
        <v>42755603.06365478</v>
      </c>
      <c r="P4" s="24">
        <f t="shared" si="2"/>
        <v>-7.822995712588808E-2</v>
      </c>
      <c r="Q4" s="24">
        <f>VLOOKUP($A4,Client_Portfolios!$AS$2:$BB$193,10,0)</f>
        <v>46094880.75838986</v>
      </c>
      <c r="R4" s="24">
        <f t="shared" ref="R4:R67" si="11">(Q4-Q3)/Q3</f>
        <v>-5.4571106101453347E-2</v>
      </c>
      <c r="S4" s="24">
        <f t="shared" ref="S4:S67" si="12">S3*(1+R4)</f>
        <v>0.94900954916157643</v>
      </c>
      <c r="T4" s="24">
        <f>MAX(Q$2:Q4)</f>
        <v>48755523.610362887</v>
      </c>
      <c r="U4" s="24">
        <f t="shared" si="3"/>
        <v>-5.4571106101453347E-2</v>
      </c>
      <c r="V4" s="24">
        <f>VLOOKUP($A4,Client_Portfolios!$BE$2:$BN$193,10,0)</f>
        <v>41888104.870103754</v>
      </c>
      <c r="W4" s="24">
        <f t="shared" ref="W4:W67" si="13">(V4-V3)/V3</f>
        <v>-7.3739887668591839E-2</v>
      </c>
      <c r="X4" s="24">
        <f t="shared" ref="X4:X67" si="14">X3*(1+W4)</f>
        <v>0.92824453272421947</v>
      </c>
      <c r="Y4" s="24">
        <f>MAX(V$2:V4)</f>
        <v>45222831.375811785</v>
      </c>
      <c r="Z4" s="24">
        <f t="shared" si="4"/>
        <v>-7.3739887668591839E-2</v>
      </c>
      <c r="AD4" t="s">
        <v>12</v>
      </c>
      <c r="AG4" t="s">
        <v>16</v>
      </c>
      <c r="AH4" t="e">
        <f>_xlfn.STDEV.P(ClientAssetAnalysis[Client_B_DailyReturns])</f>
        <v>#REF!</v>
      </c>
      <c r="AI4" t="e">
        <f>AH4*SQRT($AE$2)</f>
        <v>#REF!</v>
      </c>
      <c r="AJ4">
        <f>(G192-G2)/G2</f>
        <v>2.7011897227909892E-2</v>
      </c>
      <c r="AK4" t="e">
        <f>POWER((1+AVERAGE(ClientAssetAnalysis[Client_B_DailyReturns])),252)</f>
        <v>#REF!</v>
      </c>
      <c r="AL4" t="e">
        <f>AK4/AI4</f>
        <v>#REF!</v>
      </c>
      <c r="AM4" t="e">
        <f>MIN(ClientAssetAnalysis[Client_B_Drawdown])</f>
        <v>#REF!</v>
      </c>
    </row>
    <row r="5" spans="1:39" x14ac:dyDescent="0.35">
      <c r="A5" s="22">
        <v>45661</v>
      </c>
      <c r="B5" s="24">
        <f>VLOOKUP($A5,Client_Portfolios!$L$2:$U$193,10,0)</f>
        <v>37689383.319735572</v>
      </c>
      <c r="C5" s="24">
        <f t="shared" si="5"/>
        <v>6.4774527333336506E-3</v>
      </c>
      <c r="D5" s="24">
        <f t="shared" si="6"/>
        <v>1.0063420989035774</v>
      </c>
      <c r="E5" s="24">
        <f>MAX(B$2:B5)</f>
        <v>37745253.144344114</v>
      </c>
      <c r="F5" s="26">
        <f t="shared" si="0"/>
        <v>-1.4801814785792148E-3</v>
      </c>
      <c r="G5" s="24">
        <f>VLOOKUP($A5,Client_Portfolios!$W$2:$AF$193,10,0)</f>
        <v>50048513.334266007</v>
      </c>
      <c r="H5" s="24">
        <f t="shared" si="7"/>
        <v>8.5696382481593059E-2</v>
      </c>
      <c r="I5" s="24">
        <f t="shared" si="8"/>
        <v>1.0032034229862543</v>
      </c>
      <c r="J5" s="24">
        <f>MAX(G$2:G5)</f>
        <v>50101675.629953533</v>
      </c>
      <c r="K5" s="26">
        <f t="shared" si="1"/>
        <v>-1.0610881775727102E-3</v>
      </c>
      <c r="L5" s="24">
        <f>VLOOKUP($A5,Client_Portfolios!$AH$2:$AQ$193,10,0)</f>
        <v>42647519.807831407</v>
      </c>
      <c r="M5" s="24">
        <f t="shared" si="9"/>
        <v>8.2126801301981953E-2</v>
      </c>
      <c r="N5" s="24">
        <f t="shared" si="10"/>
        <v>1.0050706801002787</v>
      </c>
      <c r="O5" s="24">
        <f>MAX(L$2:L5)</f>
        <v>42755603.06365478</v>
      </c>
      <c r="P5" s="24">
        <f t="shared" si="2"/>
        <v>-2.5279319686465147E-3</v>
      </c>
      <c r="Q5" s="24">
        <f>VLOOKUP($A5,Client_Portfolios!$AS$2:$BB$193,10,0)</f>
        <v>48752534.998375542</v>
      </c>
      <c r="R5" s="24">
        <f t="shared" si="11"/>
        <v>5.7656169107281073E-2</v>
      </c>
      <c r="S5" s="24">
        <f t="shared" si="12"/>
        <v>1.0037258042124608</v>
      </c>
      <c r="T5" s="24">
        <f>MAX(Q$2:Q5)</f>
        <v>48755523.610362887</v>
      </c>
      <c r="U5" s="24">
        <f t="shared" si="3"/>
        <v>-6.1297915929051726E-5</v>
      </c>
      <c r="V5" s="24">
        <f>VLOOKUP($A5,Client_Portfolios!$BE$2:$BN$193,10,0)</f>
        <v>45187176.462376863</v>
      </c>
      <c r="W5" s="24">
        <f t="shared" si="13"/>
        <v>7.8759151374921996E-2</v>
      </c>
      <c r="X5" s="24">
        <f t="shared" si="14"/>
        <v>1.00135228438999</v>
      </c>
      <c r="Y5" s="24">
        <f>MAX(V$2:V5)</f>
        <v>45222831.375811785</v>
      </c>
      <c r="Z5" s="24">
        <f t="shared" si="4"/>
        <v>-7.8842726893020999E-4</v>
      </c>
      <c r="AD5" t="s">
        <v>13</v>
      </c>
      <c r="AG5" t="s">
        <v>12</v>
      </c>
      <c r="AH5" t="e">
        <f>_xlfn.STDEV.P(ClientAssetAnalysis[Client_C_DailyReturns])</f>
        <v>#REF!</v>
      </c>
      <c r="AI5" t="e">
        <f>AH5*SQRT($AE$2)</f>
        <v>#REF!</v>
      </c>
      <c r="AJ5">
        <f>(L192-L2)/L2</f>
        <v>4.0594300790237771E-2</v>
      </c>
      <c r="AK5" t="e">
        <f>POWER((1+AVERAGE(ClientAssetAnalysis[Client_C_DailyReturns])),252)</f>
        <v>#REF!</v>
      </c>
      <c r="AL5" t="e">
        <f>AK5/AI5</f>
        <v>#REF!</v>
      </c>
      <c r="AM5" t="e">
        <f>MIN(ClientAssetAnalysis[Client_C_Drawdown])</f>
        <v>#REF!</v>
      </c>
    </row>
    <row r="6" spans="1:39" x14ac:dyDescent="0.35">
      <c r="A6" s="22">
        <v>45662</v>
      </c>
      <c r="B6" s="24">
        <f>VLOOKUP($A6,Client_Portfolios!$L$2:$U$193,10,0)</f>
        <v>38089341.933830813</v>
      </c>
      <c r="C6" s="24">
        <f t="shared" si="5"/>
        <v>1.0611970238467858E-2</v>
      </c>
      <c r="D6" s="24">
        <f t="shared" si="6"/>
        <v>1.0170213713068594</v>
      </c>
      <c r="E6" s="24">
        <f>MAX(B$2:B6)</f>
        <v>38089341.933830813</v>
      </c>
      <c r="F6" s="26">
        <f t="shared" si="0"/>
        <v>0</v>
      </c>
      <c r="G6" s="24">
        <f>VLOOKUP($A6,Client_Portfolios!$W$2:$AF$193,10,0)</f>
        <v>50760380.408997558</v>
      </c>
      <c r="H6" s="24">
        <f t="shared" si="7"/>
        <v>1.4223540866780696E-2</v>
      </c>
      <c r="I6" s="24">
        <f t="shared" si="8"/>
        <v>1.0174725278707937</v>
      </c>
      <c r="J6" s="24">
        <f>MAX(G$2:G6)</f>
        <v>50760380.408997558</v>
      </c>
      <c r="K6" s="26">
        <f t="shared" si="1"/>
        <v>0</v>
      </c>
      <c r="L6" s="24">
        <f>VLOOKUP($A6,Client_Portfolios!$AH$2:$AQ$193,10,0)</f>
        <v>43316525.702872738</v>
      </c>
      <c r="M6" s="24">
        <f t="shared" si="9"/>
        <v>1.568686521644997E-2</v>
      </c>
      <c r="N6" s="24">
        <f t="shared" si="10"/>
        <v>1.0208370883920175</v>
      </c>
      <c r="O6" s="24">
        <f>MAX(L$2:L6)</f>
        <v>43316525.702872738</v>
      </c>
      <c r="P6" s="24">
        <f t="shared" si="2"/>
        <v>0</v>
      </c>
      <c r="Q6" s="24">
        <f>VLOOKUP($A6,Client_Portfolios!$AS$2:$BB$193,10,0)</f>
        <v>49235885.739794925</v>
      </c>
      <c r="R6" s="24">
        <f t="shared" si="11"/>
        <v>9.9143714564891416E-3</v>
      </c>
      <c r="S6" s="24">
        <f t="shared" si="12"/>
        <v>1.0136771146758865</v>
      </c>
      <c r="T6" s="24">
        <f>MAX(Q$2:Q6)</f>
        <v>49235885.739794925</v>
      </c>
      <c r="U6" s="24">
        <f t="shared" si="3"/>
        <v>0</v>
      </c>
      <c r="V6" s="24">
        <f>VLOOKUP($A6,Client_Portfolios!$BE$2:$BN$193,10,0)</f>
        <v>45553185.45410721</v>
      </c>
      <c r="W6" s="24">
        <f t="shared" si="13"/>
        <v>8.0998420433524704E-3</v>
      </c>
      <c r="X6" s="24">
        <f t="shared" si="14"/>
        <v>1.0094630797232991</v>
      </c>
      <c r="Y6" s="24">
        <f>MAX(V$2:V6)</f>
        <v>45553185.45410721</v>
      </c>
      <c r="Z6" s="24">
        <f t="shared" si="4"/>
        <v>0</v>
      </c>
      <c r="AD6" t="s">
        <v>15</v>
      </c>
      <c r="AG6" t="s">
        <v>13</v>
      </c>
      <c r="AH6" t="e">
        <f>_xlfn.STDEV.P(ClientAssetAnalysis[Client_D_DailyReturns])</f>
        <v>#REF!</v>
      </c>
      <c r="AI6" t="e">
        <f>AH6*SQRT($AE$2)</f>
        <v>#REF!</v>
      </c>
      <c r="AJ6">
        <f>(Q192-Q2)/Q2</f>
        <v>3.8629219944469662E-2</v>
      </c>
      <c r="AK6" t="e">
        <f>POWER((1+AVERAGE(ClientAssetAnalysis[Client_D_DailyReturns])),252)</f>
        <v>#REF!</v>
      </c>
      <c r="AL6" t="e">
        <f>AK6/AI6</f>
        <v>#REF!</v>
      </c>
      <c r="AM6" t="e">
        <f>MIN(ClientAssetAnalysis[Client_D_Drawdown])</f>
        <v>#REF!</v>
      </c>
    </row>
    <row r="7" spans="1:39" x14ac:dyDescent="0.35">
      <c r="A7" s="22">
        <v>45663</v>
      </c>
      <c r="B7" s="24">
        <f>VLOOKUP($A7,Client_Portfolios!$L$2:$U$193,10,0)</f>
        <v>38014277.942975141</v>
      </c>
      <c r="C7" s="24">
        <f t="shared" si="5"/>
        <v>-1.9707347789329989E-3</v>
      </c>
      <c r="D7" s="24">
        <f t="shared" si="6"/>
        <v>1.015017091919507</v>
      </c>
      <c r="E7" s="24">
        <f>MAX(B$2:B7)</f>
        <v>38089341.933830813</v>
      </c>
      <c r="F7" s="26">
        <f t="shared" si="0"/>
        <v>-1.9707347789329989E-3</v>
      </c>
      <c r="G7" s="24">
        <f>VLOOKUP($A7,Client_Portfolios!$W$2:$AF$193,10,0)</f>
        <v>50486620.381344691</v>
      </c>
      <c r="H7" s="24">
        <f t="shared" si="7"/>
        <v>-5.3931831370661217E-3</v>
      </c>
      <c r="I7" s="24">
        <f t="shared" si="8"/>
        <v>1.0119851121910528</v>
      </c>
      <c r="J7" s="24">
        <f>MAX(G$2:G7)</f>
        <v>50760380.408997558</v>
      </c>
      <c r="K7" s="26">
        <f t="shared" si="1"/>
        <v>-5.3931831370661217E-3</v>
      </c>
      <c r="L7" s="24">
        <f>VLOOKUP($A7,Client_Portfolios!$AH$2:$AQ$193,10,0)</f>
        <v>43331312.156410605</v>
      </c>
      <c r="M7" s="24">
        <f t="shared" si="9"/>
        <v>3.4135825295161749E-4</v>
      </c>
      <c r="N7" s="24">
        <f t="shared" si="10"/>
        <v>1.0211855595570591</v>
      </c>
      <c r="O7" s="24">
        <f>MAX(L$2:L7)</f>
        <v>43331312.156410605</v>
      </c>
      <c r="P7" s="24">
        <f t="shared" si="2"/>
        <v>0</v>
      </c>
      <c r="Q7" s="24">
        <f>VLOOKUP($A7,Client_Portfolios!$AS$2:$BB$193,10,0)</f>
        <v>49162143.015134916</v>
      </c>
      <c r="R7" s="24">
        <f t="shared" si="11"/>
        <v>-1.4977434355447487E-3</v>
      </c>
      <c r="S7" s="24">
        <f t="shared" si="12"/>
        <v>1.0121588864316187</v>
      </c>
      <c r="T7" s="24">
        <f>MAX(Q$2:Q7)</f>
        <v>49235885.739794925</v>
      </c>
      <c r="U7" s="24">
        <f t="shared" si="3"/>
        <v>-1.4977434355447487E-3</v>
      </c>
      <c r="V7" s="24">
        <f>VLOOKUP($A7,Client_Portfolios!$BE$2:$BN$193,10,0)</f>
        <v>45784869.310777515</v>
      </c>
      <c r="W7" s="24">
        <f t="shared" si="13"/>
        <v>5.0860078029826526E-3</v>
      </c>
      <c r="X7" s="24">
        <f t="shared" si="14"/>
        <v>1.0145972168235946</v>
      </c>
      <c r="Y7" s="24">
        <f>MAX(V$2:V7)</f>
        <v>45784869.310777515</v>
      </c>
      <c r="Z7" s="24">
        <f t="shared" si="4"/>
        <v>0</v>
      </c>
      <c r="AG7" t="s">
        <v>15</v>
      </c>
      <c r="AH7" t="e">
        <f>_xlfn.STDEV.P(ClientAssetAnalysis[Client_E_DailyReturns])</f>
        <v>#REF!</v>
      </c>
      <c r="AI7" t="e">
        <f>AH7*SQRT($AE$2)</f>
        <v>#REF!</v>
      </c>
      <c r="AJ7">
        <f>(V192-V2)/V2</f>
        <v>5.8448000888734981E-2</v>
      </c>
      <c r="AK7" t="e">
        <f>POWER((1+AVERAGE(ClientAssetAnalysis[Client_E_DailyReturns])),252)</f>
        <v>#REF!</v>
      </c>
      <c r="AL7" t="e">
        <f>AK7/AI7</f>
        <v>#REF!</v>
      </c>
      <c r="AM7" t="e">
        <f>MIN(ClientAssetAnalysis[Client_E_Drawdown])</f>
        <v>#REF!</v>
      </c>
    </row>
    <row r="8" spans="1:39" x14ac:dyDescent="0.35">
      <c r="A8" s="22">
        <v>45664</v>
      </c>
      <c r="B8" s="24">
        <f>VLOOKUP($A8,Client_Portfolios!$L$2:$U$193,10,0)</f>
        <v>37831602.444499858</v>
      </c>
      <c r="C8" s="24">
        <f t="shared" si="5"/>
        <v>-4.805444384589211E-3</v>
      </c>
      <c r="D8" s="24">
        <f t="shared" si="6"/>
        <v>1.0101394837348803</v>
      </c>
      <c r="E8" s="24">
        <f>MAX(B$2:B8)</f>
        <v>38089341.933830813</v>
      </c>
      <c r="F8" s="26">
        <f t="shared" si="0"/>
        <v>-6.766708907145271E-3</v>
      </c>
      <c r="G8" s="24">
        <f>VLOOKUP($A8,Client_Portfolios!$W$2:$AF$193,10,0)</f>
        <v>50667618.897031911</v>
      </c>
      <c r="H8" s="24">
        <f t="shared" si="7"/>
        <v>3.5850788648570456E-3</v>
      </c>
      <c r="I8" s="24">
        <f t="shared" si="8"/>
        <v>1.015613158628319</v>
      </c>
      <c r="J8" s="24">
        <f>MAX(G$2:G8)</f>
        <v>50760380.408997558</v>
      </c>
      <c r="K8" s="26">
        <f t="shared" si="1"/>
        <v>-1.8274392590880751E-3</v>
      </c>
      <c r="L8" s="24">
        <f>VLOOKUP($A8,Client_Portfolios!$AH$2:$AQ$193,10,0)</f>
        <v>43161657.644958191</v>
      </c>
      <c r="M8" s="24">
        <f t="shared" si="9"/>
        <v>-3.9152867293753236E-3</v>
      </c>
      <c r="N8" s="24">
        <f t="shared" si="10"/>
        <v>1.0171873252874957</v>
      </c>
      <c r="O8" s="24">
        <f>MAX(L$2:L8)</f>
        <v>43331312.156410605</v>
      </c>
      <c r="P8" s="24">
        <f t="shared" si="2"/>
        <v>-3.9152867293753236E-3</v>
      </c>
      <c r="Q8" s="24">
        <f>VLOOKUP($A8,Client_Portfolios!$AS$2:$BB$193,10,0)</f>
        <v>49281154.204794429</v>
      </c>
      <c r="R8" s="24">
        <f t="shared" si="11"/>
        <v>2.4207892976283621E-3</v>
      </c>
      <c r="S8" s="24">
        <f t="shared" si="12"/>
        <v>1.0146091098313919</v>
      </c>
      <c r="T8" s="24">
        <f>MAX(Q$2:Q8)</f>
        <v>49281154.204794429</v>
      </c>
      <c r="U8" s="24">
        <f t="shared" si="3"/>
        <v>0</v>
      </c>
      <c r="V8" s="24">
        <f>VLOOKUP($A8,Client_Portfolios!$BE$2:$BN$193,10,0)</f>
        <v>45803419.146334872</v>
      </c>
      <c r="W8" s="24">
        <f t="shared" si="13"/>
        <v>4.0515209143536735E-4</v>
      </c>
      <c r="X8" s="24">
        <f t="shared" si="14"/>
        <v>1.0150082830079552</v>
      </c>
      <c r="Y8" s="24">
        <f>MAX(V$2:V8)</f>
        <v>45803419.146334872</v>
      </c>
      <c r="Z8" s="24">
        <f t="shared" si="4"/>
        <v>0</v>
      </c>
    </row>
    <row r="9" spans="1:39" x14ac:dyDescent="0.35">
      <c r="A9" s="22">
        <v>45665</v>
      </c>
      <c r="B9" s="24">
        <f>VLOOKUP($A9,Client_Portfolios!$L$2:$U$193,10,0)</f>
        <v>38017032.746467315</v>
      </c>
      <c r="C9" s="24">
        <f t="shared" si="5"/>
        <v>4.9014657055431099E-3</v>
      </c>
      <c r="D9" s="24">
        <f t="shared" si="6"/>
        <v>1.0150906477722217</v>
      </c>
      <c r="E9" s="24">
        <f>MAX(B$2:B9)</f>
        <v>38089341.933830813</v>
      </c>
      <c r="F9" s="26">
        <f t="shared" si="0"/>
        <v>-1.898409993249927E-3</v>
      </c>
      <c r="G9" s="24">
        <f>VLOOKUP($A9,Client_Portfolios!$W$2:$AF$193,10,0)</f>
        <v>50722739.261303104</v>
      </c>
      <c r="H9" s="24">
        <f t="shared" si="7"/>
        <v>1.087881480738434E-3</v>
      </c>
      <c r="I9" s="24">
        <f t="shared" si="8"/>
        <v>1.0167180253751851</v>
      </c>
      <c r="J9" s="24">
        <f>MAX(G$2:G9)</f>
        <v>50760380.408997558</v>
      </c>
      <c r="K9" s="26">
        <f t="shared" si="1"/>
        <v>-7.4154581567677724E-4</v>
      </c>
      <c r="L9" s="24">
        <f>VLOOKUP($A9,Client_Portfolios!$AH$2:$AQ$193,10,0)</f>
        <v>43370968.451686017</v>
      </c>
      <c r="M9" s="24">
        <f t="shared" si="9"/>
        <v>4.8494617247925986E-3</v>
      </c>
      <c r="N9" s="24">
        <f t="shared" si="10"/>
        <v>1.0221201362884214</v>
      </c>
      <c r="O9" s="24">
        <f>MAX(L$2:L9)</f>
        <v>43370968.451686017</v>
      </c>
      <c r="P9" s="24">
        <f t="shared" si="2"/>
        <v>0</v>
      </c>
      <c r="Q9" s="24">
        <f>VLOOKUP($A9,Client_Portfolios!$AS$2:$BB$193,10,0)</f>
        <v>49298886.492750116</v>
      </c>
      <c r="R9" s="24">
        <f t="shared" si="11"/>
        <v>3.598188443800962E-4</v>
      </c>
      <c r="S9" s="24">
        <f t="shared" si="12"/>
        <v>1.0149741853087888</v>
      </c>
      <c r="T9" s="24">
        <f>MAX(Q$2:Q9)</f>
        <v>49298886.492750116</v>
      </c>
      <c r="U9" s="24">
        <f t="shared" si="3"/>
        <v>0</v>
      </c>
      <c r="V9" s="24">
        <f>VLOOKUP($A9,Client_Portfolios!$BE$2:$BN$193,10,0)</f>
        <v>45837821.024492502</v>
      </c>
      <c r="W9" s="24">
        <f t="shared" si="13"/>
        <v>7.5107664010238748E-4</v>
      </c>
      <c r="X9" s="24">
        <f t="shared" si="14"/>
        <v>1.0157706320188329</v>
      </c>
      <c r="Y9" s="24">
        <f>MAX(V$2:V9)</f>
        <v>45837821.024492502</v>
      </c>
      <c r="Z9" s="24">
        <f t="shared" si="4"/>
        <v>0</v>
      </c>
    </row>
    <row r="10" spans="1:39" x14ac:dyDescent="0.35">
      <c r="A10" s="22">
        <v>45666</v>
      </c>
      <c r="B10" s="24">
        <f>VLOOKUP($A10,Client_Portfolios!$L$2:$U$193,10,0)</f>
        <v>37319908.325926825</v>
      </c>
      <c r="C10" s="24">
        <f t="shared" si="5"/>
        <v>-1.8337160219461596E-2</v>
      </c>
      <c r="D10" s="24">
        <f t="shared" si="6"/>
        <v>0.99647676792674533</v>
      </c>
      <c r="E10" s="24">
        <f>MAX(B$2:B10)</f>
        <v>38089341.933830813</v>
      </c>
      <c r="F10" s="26">
        <f t="shared" si="0"/>
        <v>-2.0200758764503071E-2</v>
      </c>
      <c r="G10" s="24">
        <f>VLOOKUP($A10,Client_Portfolios!$W$2:$AF$193,10,0)</f>
        <v>48236253.277960427</v>
      </c>
      <c r="H10" s="24">
        <f t="shared" si="7"/>
        <v>-4.9021129764567802E-2</v>
      </c>
      <c r="I10" s="24">
        <f t="shared" si="8"/>
        <v>0.96687735911929296</v>
      </c>
      <c r="J10" s="24">
        <f>MAX(G$2:G10)</f>
        <v>50760380.408997558</v>
      </c>
      <c r="K10" s="26">
        <f t="shared" si="1"/>
        <v>-4.9726324166587912E-2</v>
      </c>
      <c r="L10" s="24">
        <f>VLOOKUP($A10,Client_Portfolios!$AH$2:$AQ$193,10,0)</f>
        <v>43490610.576581098</v>
      </c>
      <c r="M10" s="24">
        <f t="shared" si="9"/>
        <v>2.7585762819282841E-3</v>
      </c>
      <c r="N10" s="24">
        <f t="shared" si="10"/>
        <v>1.0249397326536678</v>
      </c>
      <c r="O10" s="24">
        <f>MAX(L$2:L10)</f>
        <v>43490610.576581098</v>
      </c>
      <c r="P10" s="24">
        <f t="shared" si="2"/>
        <v>0</v>
      </c>
      <c r="Q10" s="24">
        <f>VLOOKUP($A10,Client_Portfolios!$AS$2:$BB$193,10,0)</f>
        <v>47595475.26073464</v>
      </c>
      <c r="R10" s="24">
        <f t="shared" si="11"/>
        <v>-3.4552732388103309E-2</v>
      </c>
      <c r="S10" s="24">
        <f t="shared" si="12"/>
        <v>0.97990405390298108</v>
      </c>
      <c r="T10" s="24">
        <f>MAX(Q$2:Q10)</f>
        <v>49298886.492750116</v>
      </c>
      <c r="U10" s="24">
        <f t="shared" si="3"/>
        <v>-3.4552732388103309E-2</v>
      </c>
      <c r="V10" s="24">
        <f>VLOOKUP($A10,Client_Portfolios!$BE$2:$BN$193,10,0)</f>
        <v>45211298.720526241</v>
      </c>
      <c r="W10" s="24">
        <f t="shared" si="13"/>
        <v>-1.3668239239197083E-2</v>
      </c>
      <c r="X10" s="24">
        <f t="shared" si="14"/>
        <v>1.0018868360082489</v>
      </c>
      <c r="Y10" s="24">
        <f>MAX(V$2:V10)</f>
        <v>45837821.024492502</v>
      </c>
      <c r="Z10" s="24">
        <f t="shared" si="4"/>
        <v>-1.3668239239197083E-2</v>
      </c>
    </row>
    <row r="11" spans="1:39" x14ac:dyDescent="0.35">
      <c r="A11" s="22">
        <v>45667</v>
      </c>
      <c r="B11" s="24">
        <f>VLOOKUP($A11,Client_Portfolios!$L$2:$U$193,10,0)</f>
        <v>37946330.302589402</v>
      </c>
      <c r="C11" s="24">
        <f t="shared" si="5"/>
        <v>1.6785196019021016E-2</v>
      </c>
      <c r="D11" s="24">
        <f t="shared" si="6"/>
        <v>1.0132028258047963</v>
      </c>
      <c r="E11" s="24">
        <f>MAX(B$2:B11)</f>
        <v>38089341.933830813</v>
      </c>
      <c r="F11" s="26">
        <f t="shared" si="0"/>
        <v>-3.7546364410771973E-3</v>
      </c>
      <c r="G11" s="24">
        <f>VLOOKUP($A11,Client_Portfolios!$W$2:$AF$193,10,0)</f>
        <v>50401530.863200329</v>
      </c>
      <c r="H11" s="24">
        <f t="shared" si="7"/>
        <v>4.4889008538091343E-2</v>
      </c>
      <c r="I11" s="24">
        <f t="shared" si="8"/>
        <v>1.0102795251480861</v>
      </c>
      <c r="J11" s="24">
        <f>MAX(G$2:G11)</f>
        <v>50760380.408997558</v>
      </c>
      <c r="K11" s="26">
        <f t="shared" si="1"/>
        <v>-7.0694810185784338E-3</v>
      </c>
      <c r="L11" s="24">
        <f>VLOOKUP($A11,Client_Portfolios!$AH$2:$AQ$193,10,0)</f>
        <v>43228190.795184307</v>
      </c>
      <c r="M11" s="24">
        <f t="shared" si="9"/>
        <v>-6.0339410718252742E-3</v>
      </c>
      <c r="N11" s="24">
        <f t="shared" si="10"/>
        <v>1.0187553067046631</v>
      </c>
      <c r="O11" s="24">
        <f>MAX(L$2:L11)</f>
        <v>43490610.576581098</v>
      </c>
      <c r="P11" s="24">
        <f t="shared" si="2"/>
        <v>-6.0339410718252742E-3</v>
      </c>
      <c r="Q11" s="24">
        <f>VLOOKUP($A11,Client_Portfolios!$AS$2:$BB$193,10,0)</f>
        <v>49049496.221390173</v>
      </c>
      <c r="R11" s="24">
        <f t="shared" si="11"/>
        <v>3.0549562803821234E-2</v>
      </c>
      <c r="S11" s="24">
        <f t="shared" si="12"/>
        <v>1.0098396943394092</v>
      </c>
      <c r="T11" s="24">
        <f>MAX(Q$2:Q11)</f>
        <v>49298886.492750116</v>
      </c>
      <c r="U11" s="24">
        <f t="shared" si="3"/>
        <v>-5.0587404524160629E-3</v>
      </c>
      <c r="V11" s="24">
        <f>VLOOKUP($A11,Client_Portfolios!$BE$2:$BN$193,10,0)</f>
        <v>45638991.79149998</v>
      </c>
      <c r="W11" s="24">
        <f t="shared" si="13"/>
        <v>9.4598713834239713E-3</v>
      </c>
      <c r="X11" s="24">
        <f t="shared" si="14"/>
        <v>1.0113645566176326</v>
      </c>
      <c r="Y11" s="24">
        <f>MAX(V$2:V11)</f>
        <v>45837821.024492502</v>
      </c>
      <c r="Z11" s="24">
        <f t="shared" si="4"/>
        <v>-4.3376676410137836E-3</v>
      </c>
    </row>
    <row r="12" spans="1:39" x14ac:dyDescent="0.35">
      <c r="A12" s="22">
        <v>45668</v>
      </c>
      <c r="B12" s="24">
        <f>VLOOKUP($A12,Client_Portfolios!$L$2:$U$193,10,0)</f>
        <v>37919051.598399252</v>
      </c>
      <c r="C12" s="24">
        <f t="shared" si="5"/>
        <v>-7.1887594854695193E-4</v>
      </c>
      <c r="D12" s="24">
        <f t="shared" si="6"/>
        <v>1.0124744586623253</v>
      </c>
      <c r="E12" s="24">
        <f>MAX(B$2:B12)</f>
        <v>38089341.933830813</v>
      </c>
      <c r="F12" s="26">
        <f t="shared" si="0"/>
        <v>-4.4708132717911206E-3</v>
      </c>
      <c r="G12" s="24">
        <f>VLOOKUP($A12,Client_Portfolios!$W$2:$AF$193,10,0)</f>
        <v>50366579.048159778</v>
      </c>
      <c r="H12" s="24">
        <f t="shared" si="7"/>
        <v>-6.9346733009791365E-4</v>
      </c>
      <c r="I12" s="24">
        <f t="shared" si="8"/>
        <v>1.009578929303129</v>
      </c>
      <c r="J12" s="24">
        <f>MAX(G$2:G12)</f>
        <v>50760380.408997558</v>
      </c>
      <c r="K12" s="26">
        <f t="shared" si="1"/>
        <v>-7.7580458945492158E-3</v>
      </c>
      <c r="L12" s="24">
        <f>VLOOKUP($A12,Client_Portfolios!$AH$2:$AQ$193,10,0)</f>
        <v>43147654.627855964</v>
      </c>
      <c r="M12" s="24">
        <f t="shared" si="9"/>
        <v>-1.8630473736438366E-3</v>
      </c>
      <c r="N12" s="24">
        <f t="shared" si="10"/>
        <v>1.0168573173061213</v>
      </c>
      <c r="O12" s="24">
        <f>MAX(L$2:L12)</f>
        <v>43490610.576581098</v>
      </c>
      <c r="P12" s="24">
        <f t="shared" si="2"/>
        <v>-7.8857469274025253E-3</v>
      </c>
      <c r="Q12" s="24">
        <f>VLOOKUP($A12,Client_Portfolios!$AS$2:$BB$193,10,0)</f>
        <v>49253444.262125693</v>
      </c>
      <c r="R12" s="24">
        <f t="shared" si="11"/>
        <v>4.1580048001916073E-3</v>
      </c>
      <c r="S12" s="24">
        <f t="shared" si="12"/>
        <v>1.0140386126358967</v>
      </c>
      <c r="T12" s="24">
        <f>MAX(Q$2:Q12)</f>
        <v>49298886.492750116</v>
      </c>
      <c r="U12" s="24">
        <f t="shared" si="3"/>
        <v>-9.2176991930852548E-4</v>
      </c>
      <c r="V12" s="24">
        <f>VLOOKUP($A12,Client_Portfolios!$BE$2:$BN$193,10,0)</f>
        <v>46034108.217160426</v>
      </c>
      <c r="W12" s="24">
        <f t="shared" si="13"/>
        <v>8.6574310726564869E-3</v>
      </c>
      <c r="X12" s="24">
        <f t="shared" si="14"/>
        <v>1.0201203755558776</v>
      </c>
      <c r="Y12" s="24">
        <f>MAX(V$2:V12)</f>
        <v>46034108.217160426</v>
      </c>
      <c r="Z12" s="24">
        <f t="shared" si="4"/>
        <v>0</v>
      </c>
    </row>
    <row r="13" spans="1:39" x14ac:dyDescent="0.35">
      <c r="A13" s="22">
        <v>45992</v>
      </c>
      <c r="B13" s="24">
        <f>VLOOKUP($A13,Client_Portfolios!$L$2:$U$193,10,0)</f>
        <v>37726754.140245229</v>
      </c>
      <c r="C13" s="24">
        <f t="shared" si="5"/>
        <v>-5.071262335109154E-3</v>
      </c>
      <c r="D13" s="24">
        <f t="shared" si="6"/>
        <v>1.0073399350748511</v>
      </c>
      <c r="E13" s="24">
        <f>MAX(B$2:B13)</f>
        <v>38089341.933830813</v>
      </c>
      <c r="F13" s="26">
        <f t="shared" si="0"/>
        <v>-9.519402939947734E-3</v>
      </c>
      <c r="G13" s="24">
        <f>VLOOKUP($A13,Client_Portfolios!$W$2:$AF$193,10,0)</f>
        <v>50542698.82713706</v>
      </c>
      <c r="H13" s="24">
        <f t="shared" si="7"/>
        <v>3.4967588092270317E-3</v>
      </c>
      <c r="I13" s="24">
        <f t="shared" si="8"/>
        <v>1.0131091833177797</v>
      </c>
      <c r="J13" s="24">
        <f>MAX(G$2:G13)</f>
        <v>50760380.408997558</v>
      </c>
      <c r="K13" s="26">
        <f t="shared" si="1"/>
        <v>-4.2884151006463362E-3</v>
      </c>
      <c r="L13" s="24">
        <f>VLOOKUP($A13,Client_Portfolios!$AH$2:$AQ$193,10,0)</f>
        <v>42983610.630322173</v>
      </c>
      <c r="M13" s="24">
        <f t="shared" si="9"/>
        <v>-3.8019215400849292E-3</v>
      </c>
      <c r="N13" s="24">
        <f t="shared" si="10"/>
        <v>1.0129913055682622</v>
      </c>
      <c r="O13" s="24">
        <f>MAX(L$2:L13)</f>
        <v>43490610.576581098</v>
      </c>
      <c r="P13" s="24">
        <f t="shared" si="2"/>
        <v>-1.1657687476384503E-2</v>
      </c>
      <c r="Q13" s="24">
        <f>VLOOKUP($A13,Client_Portfolios!$AS$2:$BB$193,10,0)</f>
        <v>49423761.063906461</v>
      </c>
      <c r="R13" s="24">
        <f t="shared" si="11"/>
        <v>3.4579673428389219E-3</v>
      </c>
      <c r="S13" s="24">
        <f t="shared" si="12"/>
        <v>1.0175451250427694</v>
      </c>
      <c r="T13" s="24">
        <f>MAX(Q$2:Q13)</f>
        <v>49423761.063906461</v>
      </c>
      <c r="U13" s="24">
        <f t="shared" si="3"/>
        <v>0</v>
      </c>
      <c r="V13" s="24">
        <f>VLOOKUP($A13,Client_Portfolios!$BE$2:$BN$193,10,0)</f>
        <v>46143585.670435324</v>
      </c>
      <c r="W13" s="24">
        <f t="shared" si="13"/>
        <v>2.3781812554823779E-3</v>
      </c>
      <c r="X13" s="24">
        <f t="shared" si="14"/>
        <v>1.0225464067113603</v>
      </c>
      <c r="Y13" s="24">
        <f>MAX(V$2:V13)</f>
        <v>46143585.670435324</v>
      </c>
      <c r="Z13" s="24">
        <f t="shared" si="4"/>
        <v>0</v>
      </c>
    </row>
    <row r="14" spans="1:39" x14ac:dyDescent="0.35">
      <c r="A14" s="22">
        <v>45670</v>
      </c>
      <c r="B14" s="24">
        <f>VLOOKUP($A14,Client_Portfolios!$L$2:$U$193,10,0)</f>
        <v>37604818.78753829</v>
      </c>
      <c r="C14" s="24">
        <f t="shared" si="5"/>
        <v>-3.2320658239947484E-3</v>
      </c>
      <c r="D14" s="24">
        <f t="shared" si="6"/>
        <v>1.0040841460975507</v>
      </c>
      <c r="E14" s="24">
        <f>MAX(B$2:B14)</f>
        <v>38089341.933830813</v>
      </c>
      <c r="F14" s="26">
        <f t="shared" si="0"/>
        <v>-1.2720701427035443E-2</v>
      </c>
      <c r="G14" s="24">
        <f>VLOOKUP($A14,Client_Portfolios!$W$2:$AF$193,10,0)</f>
        <v>50713053.83514519</v>
      </c>
      <c r="H14" s="24">
        <f t="shared" si="7"/>
        <v>3.3705166514904025E-3</v>
      </c>
      <c r="I14" s="24">
        <f t="shared" si="8"/>
        <v>1.01652388468993</v>
      </c>
      <c r="J14" s="24">
        <f>MAX(G$2:G14)</f>
        <v>50760380.408997558</v>
      </c>
      <c r="K14" s="26">
        <f t="shared" si="1"/>
        <v>-9.3235262366116547E-4</v>
      </c>
      <c r="L14" s="24">
        <f>VLOOKUP($A14,Client_Portfolios!$AH$2:$AQ$193,10,0)</f>
        <v>42868816.008255996</v>
      </c>
      <c r="M14" s="24">
        <f t="shared" si="9"/>
        <v>-2.6706602908131965E-3</v>
      </c>
      <c r="N14" s="24">
        <f t="shared" si="10"/>
        <v>1.0102859499135421</v>
      </c>
      <c r="O14" s="24">
        <f>MAX(L$2:L14)</f>
        <v>43490610.576581098</v>
      </c>
      <c r="P14" s="24">
        <f t="shared" si="2"/>
        <v>-1.4297214044171809E-2</v>
      </c>
      <c r="Q14" s="24">
        <f>VLOOKUP($A14,Client_Portfolios!$AS$2:$BB$193,10,0)</f>
        <v>49441390.412022419</v>
      </c>
      <c r="R14" s="24">
        <f t="shared" si="11"/>
        <v>3.5669782583245695E-4</v>
      </c>
      <c r="S14" s="24">
        <f t="shared" si="12"/>
        <v>1.0179080811765586</v>
      </c>
      <c r="T14" s="24">
        <f>MAX(Q$2:Q14)</f>
        <v>49441390.412022419</v>
      </c>
      <c r="U14" s="24">
        <f t="shared" si="3"/>
        <v>0</v>
      </c>
      <c r="V14" s="24">
        <f>VLOOKUP($A14,Client_Portfolios!$BE$2:$BN$193,10,0)</f>
        <v>45995748.993121117</v>
      </c>
      <c r="W14" s="24">
        <f t="shared" si="13"/>
        <v>-3.2038402557200375E-3</v>
      </c>
      <c r="X14" s="24">
        <f t="shared" si="14"/>
        <v>1.0192703313701965</v>
      </c>
      <c r="Y14" s="24">
        <f>MAX(V$2:V14)</f>
        <v>46143585.670435324</v>
      </c>
      <c r="Z14" s="24">
        <f t="shared" si="4"/>
        <v>-3.2038402557200375E-3</v>
      </c>
    </row>
    <row r="15" spans="1:39" x14ac:dyDescent="0.35">
      <c r="A15" s="22">
        <v>45671</v>
      </c>
      <c r="B15" s="24">
        <f>VLOOKUP($A15,Client_Portfolios!$L$2:$U$193,10,0)</f>
        <v>37323656.631597616</v>
      </c>
      <c r="C15" s="24">
        <f t="shared" si="5"/>
        <v>-7.4767586975807328E-3</v>
      </c>
      <c r="D15" s="24">
        <f t="shared" si="6"/>
        <v>0.99657685122511297</v>
      </c>
      <c r="E15" s="24">
        <f>MAX(B$2:B15)</f>
        <v>38089341.933830813</v>
      </c>
      <c r="F15" s="26">
        <f t="shared" si="0"/>
        <v>-2.010235050958226E-2</v>
      </c>
      <c r="G15" s="24">
        <f>VLOOKUP($A15,Client_Portfolios!$W$2:$AF$193,10,0)</f>
        <v>50403683.033129282</v>
      </c>
      <c r="H15" s="24">
        <f t="shared" si="7"/>
        <v>-6.1004175181717758E-3</v>
      </c>
      <c r="I15" s="24">
        <f t="shared" si="8"/>
        <v>1.0103226645761276</v>
      </c>
      <c r="J15" s="24">
        <f>MAX(G$2:G15)</f>
        <v>50760380.408997558</v>
      </c>
      <c r="K15" s="26">
        <f t="shared" si="1"/>
        <v>-7.0270824015544447E-3</v>
      </c>
      <c r="L15" s="24">
        <f>VLOOKUP($A15,Client_Portfolios!$AH$2:$AQ$193,10,0)</f>
        <v>42779330.537318625</v>
      </c>
      <c r="M15" s="24">
        <f t="shared" si="9"/>
        <v>-2.0874257623568955E-3</v>
      </c>
      <c r="N15" s="24">
        <f t="shared" si="10"/>
        <v>1.0081770529943455</v>
      </c>
      <c r="O15" s="24">
        <f>MAX(L$2:L15)</f>
        <v>43490610.576581098</v>
      </c>
      <c r="P15" s="24">
        <f t="shared" si="2"/>
        <v>-1.6354795433602971E-2</v>
      </c>
      <c r="Q15" s="24">
        <f>VLOOKUP($A15,Client_Portfolios!$AS$2:$BB$193,10,0)</f>
        <v>48824794.523279481</v>
      </c>
      <c r="R15" s="24">
        <f t="shared" si="11"/>
        <v>-1.2471248959717849E-2</v>
      </c>
      <c r="S15" s="24">
        <f t="shared" si="12"/>
        <v>1.0052134960780972</v>
      </c>
      <c r="T15" s="24">
        <f>MAX(Q$2:Q15)</f>
        <v>49441390.412022419</v>
      </c>
      <c r="U15" s="24">
        <f t="shared" si="3"/>
        <v>-1.2471248959717849E-2</v>
      </c>
      <c r="V15" s="24">
        <f>VLOOKUP($A15,Client_Portfolios!$BE$2:$BN$193,10,0)</f>
        <v>45363614.591109268</v>
      </c>
      <c r="W15" s="24">
        <f t="shared" si="13"/>
        <v>-1.3743322281943656E-2</v>
      </c>
      <c r="X15" s="24">
        <f t="shared" si="14"/>
        <v>1.0052621707137523</v>
      </c>
      <c r="Y15" s="24">
        <f>MAX(V$2:V15)</f>
        <v>46143585.670435324</v>
      </c>
      <c r="Z15" s="24">
        <f t="shared" si="4"/>
        <v>-1.6903131128489471E-2</v>
      </c>
    </row>
    <row r="16" spans="1:39" x14ac:dyDescent="0.35">
      <c r="A16" s="22">
        <v>45672</v>
      </c>
      <c r="B16" s="24">
        <f>VLOOKUP($A16,Client_Portfolios!$L$2:$U$193,10,0)</f>
        <v>37481314.433058038</v>
      </c>
      <c r="C16" s="24">
        <f t="shared" si="5"/>
        <v>4.2240716930975085E-3</v>
      </c>
      <c r="D16" s="24">
        <f t="shared" si="6"/>
        <v>1.0007864632923691</v>
      </c>
      <c r="E16" s="24">
        <f>MAX(B$2:B16)</f>
        <v>38089341.933830813</v>
      </c>
      <c r="F16" s="26">
        <f t="shared" si="0"/>
        <v>-1.5963192586237004E-2</v>
      </c>
      <c r="G16" s="24">
        <f>VLOOKUP($A16,Client_Portfolios!$W$2:$AF$193,10,0)</f>
        <v>50718503.662416905</v>
      </c>
      <c r="H16" s="24">
        <f t="shared" si="7"/>
        <v>6.2459846253833844E-3</v>
      </c>
      <c r="I16" s="24">
        <f t="shared" si="8"/>
        <v>1.0166331244057465</v>
      </c>
      <c r="J16" s="24">
        <f>MAX(G$2:G16)</f>
        <v>50760380.408997558</v>
      </c>
      <c r="K16" s="26">
        <f t="shared" si="1"/>
        <v>-8.2498882481247138E-4</v>
      </c>
      <c r="L16" s="24">
        <f>VLOOKUP($A16,Client_Portfolios!$AH$2:$AQ$193,10,0)</f>
        <v>42950255.313803941</v>
      </c>
      <c r="M16" s="24">
        <f t="shared" si="9"/>
        <v>3.9954990959059052E-3</v>
      </c>
      <c r="N16" s="24">
        <f t="shared" si="10"/>
        <v>1.0122052234980974</v>
      </c>
      <c r="O16" s="24">
        <f>MAX(L$2:L16)</f>
        <v>43490610.576581098</v>
      </c>
      <c r="P16" s="24">
        <f t="shared" si="2"/>
        <v>-1.2424641908065751E-2</v>
      </c>
      <c r="Q16" s="24">
        <f>VLOOKUP($A16,Client_Portfolios!$AS$2:$BB$193,10,0)</f>
        <v>49159883.744387098</v>
      </c>
      <c r="R16" s="24">
        <f t="shared" si="11"/>
        <v>6.863095367413123E-3</v>
      </c>
      <c r="S16" s="24">
        <f t="shared" si="12"/>
        <v>1.0121123721662919</v>
      </c>
      <c r="T16" s="24">
        <f>MAX(Q$2:Q16)</f>
        <v>49441390.412022419</v>
      </c>
      <c r="U16" s="24">
        <f t="shared" si="3"/>
        <v>-5.6937449632660213E-3</v>
      </c>
      <c r="V16" s="24">
        <f>VLOOKUP($A16,Client_Portfolios!$BE$2:$BN$193,10,0)</f>
        <v>45665398.871490538</v>
      </c>
      <c r="W16" s="24">
        <f t="shared" si="13"/>
        <v>6.6525624798958573E-3</v>
      </c>
      <c r="X16" s="24">
        <f t="shared" si="14"/>
        <v>1.0119497401131012</v>
      </c>
      <c r="Y16" s="24">
        <f>MAX(V$2:V16)</f>
        <v>46143585.670435324</v>
      </c>
      <c r="Z16" s="24">
        <f t="shared" si="4"/>
        <v>-1.0363017784531761E-2</v>
      </c>
    </row>
    <row r="17" spans="1:26" x14ac:dyDescent="0.35">
      <c r="A17" s="22">
        <v>45673</v>
      </c>
      <c r="B17" s="24">
        <f>VLOOKUP($A17,Client_Portfolios!$L$2:$U$193,10,0)</f>
        <v>37693798.733537242</v>
      </c>
      <c r="C17" s="24">
        <f t="shared" si="5"/>
        <v>5.6690728084977469E-3</v>
      </c>
      <c r="D17" s="24">
        <f t="shared" si="6"/>
        <v>1.0064599946185326</v>
      </c>
      <c r="E17" s="24">
        <f>MAX(B$2:B17)</f>
        <v>38089341.933830813</v>
      </c>
      <c r="F17" s="26">
        <f t="shared" si="0"/>
        <v>-1.0384616278766705E-2</v>
      </c>
      <c r="G17" s="24">
        <f>VLOOKUP($A17,Client_Portfolios!$W$2:$AF$193,10,0)</f>
        <v>50929375.353832029</v>
      </c>
      <c r="H17" s="24">
        <f t="shared" si="7"/>
        <v>4.1576875536133455E-3</v>
      </c>
      <c r="I17" s="24">
        <f t="shared" si="8"/>
        <v>1.0208599672936793</v>
      </c>
      <c r="J17" s="24">
        <f>MAX(G$2:G17)</f>
        <v>50929375.353832029</v>
      </c>
      <c r="K17" s="26">
        <f t="shared" si="1"/>
        <v>0</v>
      </c>
      <c r="L17" s="24">
        <f>VLOOKUP($A17,Client_Portfolios!$AH$2:$AQ$193,10,0)</f>
        <v>43288012.989358924</v>
      </c>
      <c r="M17" s="24">
        <f t="shared" si="9"/>
        <v>7.8639270730116034E-3</v>
      </c>
      <c r="N17" s="24">
        <f t="shared" si="10"/>
        <v>1.0201651315586078</v>
      </c>
      <c r="O17" s="24">
        <f>MAX(L$2:L17)</f>
        <v>43490610.576581098</v>
      </c>
      <c r="P17" s="24">
        <f t="shared" si="2"/>
        <v>-4.6584213129274602E-3</v>
      </c>
      <c r="Q17" s="24">
        <f>VLOOKUP($A17,Client_Portfolios!$AS$2:$BB$193,10,0)</f>
        <v>49233485.406389579</v>
      </c>
      <c r="R17" s="24">
        <f t="shared" si="11"/>
        <v>1.4971895048650334E-3</v>
      </c>
      <c r="S17" s="24">
        <f t="shared" si="12"/>
        <v>1.0136276961876434</v>
      </c>
      <c r="T17" s="24">
        <f>MAX(Q$2:Q17)</f>
        <v>49441390.412022419</v>
      </c>
      <c r="U17" s="24">
        <f t="shared" si="3"/>
        <v>-4.2050800736033681E-3</v>
      </c>
      <c r="V17" s="24">
        <f>VLOOKUP($A17,Client_Portfolios!$BE$2:$BN$193,10,0)</f>
        <v>45671564.672584541</v>
      </c>
      <c r="W17" s="24">
        <f t="shared" si="13"/>
        <v>1.3502129065716769E-4</v>
      </c>
      <c r="X17" s="24">
        <f t="shared" si="14"/>
        <v>1.0120863748730915</v>
      </c>
      <c r="Y17" s="24">
        <f>MAX(V$2:V17)</f>
        <v>46143585.670435324</v>
      </c>
      <c r="Z17" s="24">
        <f t="shared" si="4"/>
        <v>-1.0229395721910964E-2</v>
      </c>
    </row>
    <row r="18" spans="1:26" x14ac:dyDescent="0.35">
      <c r="A18" s="22">
        <v>45674</v>
      </c>
      <c r="B18" s="24">
        <f>VLOOKUP($A18,Client_Portfolios!$L$2:$U$193,10,0)</f>
        <v>37956024.161167726</v>
      </c>
      <c r="C18" s="24">
        <f t="shared" si="5"/>
        <v>6.9567259454053039E-3</v>
      </c>
      <c r="D18" s="24">
        <f t="shared" si="6"/>
        <v>1.0134616609761078</v>
      </c>
      <c r="E18" s="24">
        <f>MAX(B$2:B18)</f>
        <v>38089341.933830813</v>
      </c>
      <c r="F18" s="26">
        <f t="shared" si="0"/>
        <v>-3.5001332628609764E-3</v>
      </c>
      <c r="G18" s="24">
        <f>VLOOKUP($A18,Client_Portfolios!$W$2:$AF$193,10,0)</f>
        <v>50789588.453912392</v>
      </c>
      <c r="H18" s="24">
        <f t="shared" si="7"/>
        <v>-2.7447204869187288E-3</v>
      </c>
      <c r="I18" s="24">
        <f t="shared" si="8"/>
        <v>1.0180579920271731</v>
      </c>
      <c r="J18" s="24">
        <f>MAX(G$2:G18)</f>
        <v>50929375.353832029</v>
      </c>
      <c r="K18" s="26">
        <f t="shared" si="1"/>
        <v>-2.7447204869187288E-3</v>
      </c>
      <c r="L18" s="24">
        <f>VLOOKUP($A18,Client_Portfolios!$AH$2:$AQ$193,10,0)</f>
        <v>43600336.247659862</v>
      </c>
      <c r="M18" s="24">
        <f t="shared" si="9"/>
        <v>7.2150056501256625E-3</v>
      </c>
      <c r="N18" s="24">
        <f t="shared" si="10"/>
        <v>1.0275256287468644</v>
      </c>
      <c r="O18" s="24">
        <f>MAX(L$2:L18)</f>
        <v>43600336.247659862</v>
      </c>
      <c r="P18" s="24">
        <f t="shared" si="2"/>
        <v>0</v>
      </c>
      <c r="Q18" s="24">
        <f>VLOOKUP($A18,Client_Portfolios!$AS$2:$BB$193,10,0)</f>
        <v>49146045.170803212</v>
      </c>
      <c r="R18" s="24">
        <f t="shared" si="11"/>
        <v>-1.7760317975582419E-3</v>
      </c>
      <c r="S18" s="24">
        <f t="shared" si="12"/>
        <v>1.0118274611683284</v>
      </c>
      <c r="T18" s="24">
        <f>MAX(Q$2:Q18)</f>
        <v>49441390.412022419</v>
      </c>
      <c r="U18" s="24">
        <f t="shared" si="3"/>
        <v>-5.9736435152396121E-3</v>
      </c>
      <c r="V18" s="24">
        <f>VLOOKUP($A18,Client_Portfolios!$BE$2:$BN$193,10,0)</f>
        <v>45743662.139083542</v>
      </c>
      <c r="W18" s="24">
        <f t="shared" si="13"/>
        <v>1.5786073241821521E-3</v>
      </c>
      <c r="X18" s="24">
        <f t="shared" si="14"/>
        <v>1.0136840618371712</v>
      </c>
      <c r="Y18" s="24">
        <f>MAX(V$2:V18)</f>
        <v>46143585.670435324</v>
      </c>
      <c r="Z18" s="24">
        <f t="shared" si="4"/>
        <v>-8.6669365967373783E-3</v>
      </c>
    </row>
    <row r="19" spans="1:26" x14ac:dyDescent="0.35">
      <c r="A19" s="22">
        <v>45675</v>
      </c>
      <c r="B19" s="24">
        <f>VLOOKUP($A19,Client_Portfolios!$L$2:$U$193,10,0)</f>
        <v>37907074.734992228</v>
      </c>
      <c r="C19" s="24">
        <f t="shared" si="5"/>
        <v>-1.2896352359680744E-3</v>
      </c>
      <c r="D19" s="24">
        <f t="shared" si="6"/>
        <v>1.0121546651078104</v>
      </c>
      <c r="E19" s="24">
        <f>MAX(B$2:B19)</f>
        <v>38089341.933830813</v>
      </c>
      <c r="F19" s="26">
        <f t="shared" si="0"/>
        <v>-4.785254603642681E-3</v>
      </c>
      <c r="G19" s="24">
        <f>VLOOKUP($A19,Client_Portfolios!$W$2:$AF$193,10,0)</f>
        <v>50979314.9379742</v>
      </c>
      <c r="H19" s="24">
        <f t="shared" si="7"/>
        <v>3.7355389133339688E-3</v>
      </c>
      <c r="I19" s="24">
        <f t="shared" si="8"/>
        <v>1.0218609872724211</v>
      </c>
      <c r="J19" s="24">
        <f>MAX(G$2:G19)</f>
        <v>50979314.9379742</v>
      </c>
      <c r="K19" s="26">
        <f t="shared" si="1"/>
        <v>0</v>
      </c>
      <c r="L19" s="24">
        <f>VLOOKUP($A19,Client_Portfolios!$AH$2:$AQ$193,10,0)</f>
        <v>43461002.383659169</v>
      </c>
      <c r="M19" s="24">
        <f t="shared" si="9"/>
        <v>-3.1957061800910163E-3</v>
      </c>
      <c r="N19" s="24">
        <f t="shared" si="10"/>
        <v>1.0242419587448761</v>
      </c>
      <c r="O19" s="24">
        <f>MAX(L$2:L19)</f>
        <v>43600336.247659862</v>
      </c>
      <c r="P19" s="24">
        <f t="shared" si="2"/>
        <v>-3.1957061800910163E-3</v>
      </c>
      <c r="Q19" s="24">
        <f>VLOOKUP($A19,Client_Portfolios!$AS$2:$BB$193,10,0)</f>
        <v>49332883.009932645</v>
      </c>
      <c r="R19" s="24">
        <f t="shared" si="11"/>
        <v>3.8016861474833392E-3</v>
      </c>
      <c r="S19" s="24">
        <f t="shared" si="12"/>
        <v>1.0156741116110954</v>
      </c>
      <c r="T19" s="24">
        <f>MAX(Q$2:Q19)</f>
        <v>49441390.412022419</v>
      </c>
      <c r="U19" s="24">
        <f t="shared" si="3"/>
        <v>-2.1946672855581626E-3</v>
      </c>
      <c r="V19" s="24">
        <f>VLOOKUP($A19,Client_Portfolios!$BE$2:$BN$193,10,0)</f>
        <v>45898190.914309986</v>
      </c>
      <c r="W19" s="24">
        <f t="shared" si="13"/>
        <v>3.3781461299840724E-3</v>
      </c>
      <c r="X19" s="24">
        <f t="shared" si="14"/>
        <v>1.0171084347276929</v>
      </c>
      <c r="Y19" s="24">
        <f>MAX(V$2:V19)</f>
        <v>46143585.670435324</v>
      </c>
      <c r="Z19" s="24">
        <f t="shared" si="4"/>
        <v>-5.3180686450763912E-3</v>
      </c>
    </row>
    <row r="20" spans="1:26" x14ac:dyDescent="0.35">
      <c r="A20" s="22">
        <v>45676</v>
      </c>
      <c r="B20" s="24">
        <f>VLOOKUP($A20,Client_Portfolios!$L$2:$U$193,10,0)</f>
        <v>38009550.036807306</v>
      </c>
      <c r="C20" s="24">
        <f t="shared" si="5"/>
        <v>2.7033291946551114E-3</v>
      </c>
      <c r="D20" s="24">
        <f t="shared" si="6"/>
        <v>1.0148908523635027</v>
      </c>
      <c r="E20" s="24">
        <f>MAX(B$2:B20)</f>
        <v>38089341.933830813</v>
      </c>
      <c r="F20" s="26">
        <f t="shared" si="0"/>
        <v>-2.0948615274614551E-3</v>
      </c>
      <c r="G20" s="24">
        <f>VLOOKUP($A20,Client_Portfolios!$W$2:$AF$193,10,0)</f>
        <v>51186208.367169745</v>
      </c>
      <c r="H20" s="24">
        <f t="shared" si="7"/>
        <v>4.0583799418895663E-3</v>
      </c>
      <c r="I20" s="24">
        <f t="shared" si="8"/>
        <v>1.0260080874065671</v>
      </c>
      <c r="J20" s="24">
        <f>MAX(G$2:G20)</f>
        <v>51186208.367169745</v>
      </c>
      <c r="K20" s="26">
        <f t="shared" si="1"/>
        <v>0</v>
      </c>
      <c r="L20" s="24">
        <f>VLOOKUP($A20,Client_Portfolios!$AH$2:$AQ$193,10,0)</f>
        <v>43644187.428917602</v>
      </c>
      <c r="M20" s="24">
        <f t="shared" si="9"/>
        <v>4.21492913673128E-3</v>
      </c>
      <c r="N20" s="24">
        <f t="shared" si="10"/>
        <v>1.0285590660198527</v>
      </c>
      <c r="O20" s="24">
        <f>MAX(L$2:L20)</f>
        <v>43644187.428917602</v>
      </c>
      <c r="P20" s="24">
        <f t="shared" si="2"/>
        <v>0</v>
      </c>
      <c r="Q20" s="24">
        <f>VLOOKUP($A20,Client_Portfolios!$AS$2:$BB$193,10,0)</f>
        <v>49473798.059878327</v>
      </c>
      <c r="R20" s="24">
        <f t="shared" si="11"/>
        <v>2.8564122213840725E-3</v>
      </c>
      <c r="S20" s="24">
        <f t="shared" si="12"/>
        <v>1.0185752955564449</v>
      </c>
      <c r="T20" s="24">
        <f>MAX(Q$2:Q20)</f>
        <v>49473798.059878327</v>
      </c>
      <c r="U20" s="24">
        <f t="shared" si="3"/>
        <v>0</v>
      </c>
      <c r="V20" s="24">
        <f>VLOOKUP($A20,Client_Portfolios!$BE$2:$BN$193,10,0)</f>
        <v>45989692.160780698</v>
      </c>
      <c r="W20" s="24">
        <f t="shared" si="13"/>
        <v>1.9935697823371982E-3</v>
      </c>
      <c r="X20" s="24">
        <f t="shared" si="14"/>
        <v>1.0191361113685262</v>
      </c>
      <c r="Y20" s="24">
        <f>MAX(V$2:V20)</f>
        <v>46143585.670435324</v>
      </c>
      <c r="Z20" s="24">
        <f t="shared" si="4"/>
        <v>-3.3351008036904125E-3</v>
      </c>
    </row>
    <row r="21" spans="1:26" x14ac:dyDescent="0.35">
      <c r="A21" s="22">
        <v>45677</v>
      </c>
      <c r="B21" s="24">
        <f>VLOOKUP($A21,Client_Portfolios!$L$2:$U$193,10,0)</f>
        <v>38125772.500289291</v>
      </c>
      <c r="C21" s="24">
        <f t="shared" si="5"/>
        <v>3.057717425474353E-3</v>
      </c>
      <c r="D21" s="24">
        <f t="shared" si="6"/>
        <v>1.0179941018077292</v>
      </c>
      <c r="E21" s="24">
        <f>MAX(B$2:B21)</f>
        <v>38125772.500289291</v>
      </c>
      <c r="F21" s="26">
        <f t="shared" si="0"/>
        <v>0</v>
      </c>
      <c r="G21" s="24">
        <f>VLOOKUP($A21,Client_Portfolios!$W$2:$AF$193,10,0)</f>
        <v>51282293.25177671</v>
      </c>
      <c r="H21" s="24">
        <f t="shared" si="7"/>
        <v>1.8771635499493775E-3</v>
      </c>
      <c r="I21" s="24">
        <f t="shared" si="8"/>
        <v>1.0279340723902</v>
      </c>
      <c r="J21" s="24">
        <f>MAX(G$2:G21)</f>
        <v>51282293.25177671</v>
      </c>
      <c r="K21" s="26">
        <f t="shared" si="1"/>
        <v>0</v>
      </c>
      <c r="L21" s="24">
        <f>VLOOKUP($A21,Client_Portfolios!$AH$2:$AQ$193,10,0)</f>
        <v>43801946.012596563</v>
      </c>
      <c r="M21" s="24">
        <f t="shared" si="9"/>
        <v>3.6146527859156272E-3</v>
      </c>
      <c r="N21" s="24">
        <f t="shared" si="10"/>
        <v>1.03227694991332</v>
      </c>
      <c r="O21" s="24">
        <f>MAX(L$2:L21)</f>
        <v>43801946.012596563</v>
      </c>
      <c r="P21" s="24">
        <f t="shared" si="2"/>
        <v>0</v>
      </c>
      <c r="Q21" s="24">
        <f>VLOOKUP($A21,Client_Portfolios!$AS$2:$BB$193,10,0)</f>
        <v>49398201.479893304</v>
      </c>
      <c r="R21" s="24">
        <f t="shared" si="11"/>
        <v>-1.5280124621426419E-3</v>
      </c>
      <c r="S21" s="24">
        <f t="shared" si="12"/>
        <v>1.017018899811204</v>
      </c>
      <c r="T21" s="24">
        <f>MAX(Q$2:Q21)</f>
        <v>49473798.059878327</v>
      </c>
      <c r="U21" s="24">
        <f t="shared" si="3"/>
        <v>-1.5280124621426419E-3</v>
      </c>
      <c r="V21" s="24">
        <f>VLOOKUP($A21,Client_Portfolios!$BE$2:$BN$193,10,0)</f>
        <v>45738472.81110312</v>
      </c>
      <c r="W21" s="24">
        <f t="shared" si="13"/>
        <v>-5.46251426948697E-3</v>
      </c>
      <c r="X21" s="24">
        <f t="shared" si="14"/>
        <v>1.0135690658176262</v>
      </c>
      <c r="Y21" s="24">
        <f>MAX(V$2:V21)</f>
        <v>46143585.670435324</v>
      </c>
      <c r="Z21" s="24">
        <f t="shared" si="4"/>
        <v>-8.7793970374470467E-3</v>
      </c>
    </row>
    <row r="22" spans="1:26" x14ac:dyDescent="0.35">
      <c r="A22" s="22">
        <v>45678</v>
      </c>
      <c r="B22" s="24">
        <f>VLOOKUP($A22,Client_Portfolios!$L$2:$U$193,10,0)</f>
        <v>38414826.995580278</v>
      </c>
      <c r="C22" s="24">
        <f t="shared" si="5"/>
        <v>7.5816036327865594E-3</v>
      </c>
      <c r="D22" s="24">
        <f t="shared" si="6"/>
        <v>1.0257121295881499</v>
      </c>
      <c r="E22" s="24">
        <f>MAX(B$2:B22)</f>
        <v>38414826.995580278</v>
      </c>
      <c r="F22" s="26">
        <f t="shared" si="0"/>
        <v>0</v>
      </c>
      <c r="G22" s="24">
        <f>VLOOKUP($A22,Client_Portfolios!$W$2:$AF$193,10,0)</f>
        <v>51164145.73096662</v>
      </c>
      <c r="H22" s="24">
        <f t="shared" si="7"/>
        <v>-2.3038657852142114E-3</v>
      </c>
      <c r="I22" s="24">
        <f t="shared" si="8"/>
        <v>1.0255658502513643</v>
      </c>
      <c r="J22" s="24">
        <f>MAX(G$2:G22)</f>
        <v>51282293.25177671</v>
      </c>
      <c r="K22" s="26">
        <f t="shared" si="1"/>
        <v>-2.3038657852142114E-3</v>
      </c>
      <c r="L22" s="24">
        <f>VLOOKUP($A22,Client_Portfolios!$AH$2:$AQ$193,10,0)</f>
        <v>43900414.205900878</v>
      </c>
      <c r="M22" s="24">
        <f t="shared" si="9"/>
        <v>2.2480323882413289E-3</v>
      </c>
      <c r="N22" s="24">
        <f t="shared" si="10"/>
        <v>1.0345975419303599</v>
      </c>
      <c r="O22" s="24">
        <f>MAX(L$2:L22)</f>
        <v>43900414.205900878</v>
      </c>
      <c r="P22" s="24">
        <f t="shared" si="2"/>
        <v>0</v>
      </c>
      <c r="Q22" s="24">
        <f>VLOOKUP($A22,Client_Portfolios!$AS$2:$BB$193,10,0)</f>
        <v>49405844.603150979</v>
      </c>
      <c r="R22" s="24">
        <f t="shared" si="11"/>
        <v>1.547247273928643E-4</v>
      </c>
      <c r="S22" s="24">
        <f t="shared" si="12"/>
        <v>1.0171762577832308</v>
      </c>
      <c r="T22" s="24">
        <f>MAX(Q$2:Q22)</f>
        <v>49473798.059878327</v>
      </c>
      <c r="U22" s="24">
        <f t="shared" si="3"/>
        <v>-1.3735241560614356E-3</v>
      </c>
      <c r="V22" s="24">
        <f>VLOOKUP($A22,Client_Portfolios!$BE$2:$BN$193,10,0)</f>
        <v>45700846.432208702</v>
      </c>
      <c r="W22" s="24">
        <f t="shared" si="13"/>
        <v>-8.2264178451722564E-4</v>
      </c>
      <c r="X22" s="24">
        <f t="shared" si="14"/>
        <v>1.0127352615525906</v>
      </c>
      <c r="Y22" s="24">
        <f>MAX(V$2:V22)</f>
        <v>46143585.670435324</v>
      </c>
      <c r="Z22" s="24">
        <f t="shared" si="4"/>
        <v>-9.5948165231184018E-3</v>
      </c>
    </row>
    <row r="23" spans="1:26" x14ac:dyDescent="0.35">
      <c r="A23" s="22">
        <v>45679</v>
      </c>
      <c r="B23" s="24">
        <f>VLOOKUP($A23,Client_Portfolios!$L$2:$U$193,10,0)</f>
        <v>38468808.29900939</v>
      </c>
      <c r="C23" s="24">
        <f t="shared" si="5"/>
        <v>1.4052205268377891E-3</v>
      </c>
      <c r="D23" s="24">
        <f t="shared" si="6"/>
        <v>1.0271534813272738</v>
      </c>
      <c r="E23" s="24">
        <f>MAX(B$2:B23)</f>
        <v>38468808.29900939</v>
      </c>
      <c r="F23" s="26">
        <f t="shared" si="0"/>
        <v>0</v>
      </c>
      <c r="G23" s="24">
        <f>VLOOKUP($A23,Client_Portfolios!$W$2:$AF$193,10,0)</f>
        <v>51205468.272011012</v>
      </c>
      <c r="H23" s="24">
        <f t="shared" si="7"/>
        <v>8.0764645737809338E-4</v>
      </c>
      <c r="I23" s="24">
        <f t="shared" si="8"/>
        <v>1.0263941448771277</v>
      </c>
      <c r="J23" s="24">
        <f>MAX(G$2:G23)</f>
        <v>51282293.25177671</v>
      </c>
      <c r="K23" s="26">
        <f t="shared" si="1"/>
        <v>-1.4980800368758209E-3</v>
      </c>
      <c r="L23" s="24">
        <f>VLOOKUP($A23,Client_Portfolios!$AH$2:$AQ$193,10,0)</f>
        <v>43903576.044503629</v>
      </c>
      <c r="M23" s="24">
        <f t="shared" si="9"/>
        <v>7.2022978824798757E-5</v>
      </c>
      <c r="N23" s="24">
        <f t="shared" si="10"/>
        <v>1.0346720567272145</v>
      </c>
      <c r="O23" s="24">
        <f>MAX(L$2:L23)</f>
        <v>43903576.044503629</v>
      </c>
      <c r="P23" s="24">
        <f t="shared" si="2"/>
        <v>0</v>
      </c>
      <c r="Q23" s="24">
        <f>VLOOKUP($A23,Client_Portfolios!$AS$2:$BB$193,10,0)</f>
        <v>49506649.238851964</v>
      </c>
      <c r="R23" s="24">
        <f t="shared" si="11"/>
        <v>2.0403382739571005E-3</v>
      </c>
      <c r="S23" s="24">
        <f t="shared" si="12"/>
        <v>1.0192516414333463</v>
      </c>
      <c r="T23" s="24">
        <f>MAX(Q$2:Q23)</f>
        <v>49506649.238851964</v>
      </c>
      <c r="U23" s="24">
        <f t="shared" si="3"/>
        <v>0</v>
      </c>
      <c r="V23" s="24">
        <f>VLOOKUP($A23,Client_Portfolios!$BE$2:$BN$193,10,0)</f>
        <v>45808995.805941068</v>
      </c>
      <c r="W23" s="24">
        <f t="shared" si="13"/>
        <v>2.3664632534277298E-3</v>
      </c>
      <c r="X23" s="24">
        <f t="shared" si="14"/>
        <v>1.0151318623345054</v>
      </c>
      <c r="Y23" s="24">
        <f>MAX(V$2:V23)</f>
        <v>46143585.670435324</v>
      </c>
      <c r="Z23" s="24">
        <f t="shared" si="4"/>
        <v>-7.2510590504160123E-3</v>
      </c>
    </row>
    <row r="24" spans="1:26" x14ac:dyDescent="0.35">
      <c r="A24" s="22">
        <v>45680</v>
      </c>
      <c r="B24" s="24">
        <f>VLOOKUP($A24,Client_Portfolios!$L$2:$U$193,10,0)</f>
        <v>38508554.057939723</v>
      </c>
      <c r="C24" s="24">
        <f t="shared" si="5"/>
        <v>1.0331944421412308E-3</v>
      </c>
      <c r="D24" s="24">
        <f t="shared" si="6"/>
        <v>1.0282147305954072</v>
      </c>
      <c r="E24" s="24">
        <f>MAX(B$2:B24)</f>
        <v>38508554.057939723</v>
      </c>
      <c r="F24" s="26">
        <f t="shared" si="0"/>
        <v>0</v>
      </c>
      <c r="G24" s="24">
        <f>VLOOKUP($A24,Client_Portfolios!$W$2:$AF$193,10,0)</f>
        <v>51050201.527514823</v>
      </c>
      <c r="H24" s="24">
        <f t="shared" si="7"/>
        <v>-3.032229754669739E-3</v>
      </c>
      <c r="I24" s="24">
        <f t="shared" si="8"/>
        <v>1.0232818820110123</v>
      </c>
      <c r="J24" s="24">
        <f>MAX(G$2:G24)</f>
        <v>51282293.25177671</v>
      </c>
      <c r="K24" s="26">
        <f t="shared" si="1"/>
        <v>-4.5257672686828685E-3</v>
      </c>
      <c r="L24" s="24">
        <f>VLOOKUP($A24,Client_Portfolios!$AH$2:$AQ$193,10,0)</f>
        <v>43904405.960815556</v>
      </c>
      <c r="M24" s="24">
        <f t="shared" si="9"/>
        <v>1.8903159758236562E-5</v>
      </c>
      <c r="N24" s="24">
        <f t="shared" si="10"/>
        <v>1.0346916152984</v>
      </c>
      <c r="O24" s="24">
        <f>MAX(L$2:L24)</f>
        <v>43904405.960815556</v>
      </c>
      <c r="P24" s="24">
        <f t="shared" si="2"/>
        <v>0</v>
      </c>
      <c r="Q24" s="24">
        <f>VLOOKUP($A24,Client_Portfolios!$AS$2:$BB$193,10,0)</f>
        <v>49265586.963939153</v>
      </c>
      <c r="R24" s="24">
        <f t="shared" si="11"/>
        <v>-4.8692908653496653E-3</v>
      </c>
      <c r="S24" s="24">
        <f t="shared" si="12"/>
        <v>1.0142886087262222</v>
      </c>
      <c r="T24" s="24">
        <f>MAX(Q$2:Q24)</f>
        <v>49506649.238851964</v>
      </c>
      <c r="U24" s="24">
        <f t="shared" si="3"/>
        <v>-4.8692908653496653E-3</v>
      </c>
      <c r="V24" s="24">
        <f>VLOOKUP($A24,Client_Portfolios!$BE$2:$BN$193,10,0)</f>
        <v>45482796.635032669</v>
      </c>
      <c r="W24" s="24">
        <f t="shared" si="13"/>
        <v>-7.1208539975480857E-3</v>
      </c>
      <c r="X24" s="24">
        <f t="shared" si="14"/>
        <v>1.0079032565545623</v>
      </c>
      <c r="Y24" s="24">
        <f>MAX(V$2:V24)</f>
        <v>46143585.670435324</v>
      </c>
      <c r="Z24" s="24">
        <f t="shared" si="4"/>
        <v>-1.4320279315138485E-2</v>
      </c>
    </row>
    <row r="25" spans="1:26" x14ac:dyDescent="0.35">
      <c r="A25" s="22">
        <v>45681</v>
      </c>
      <c r="B25" s="24">
        <f>VLOOKUP($A25,Client_Portfolios!$L$2:$U$193,10,0)</f>
        <v>34321718.537524402</v>
      </c>
      <c r="C25" s="24">
        <f t="shared" si="5"/>
        <v>-0.10872481771493771</v>
      </c>
      <c r="D25" s="24">
        <f t="shared" si="6"/>
        <v>0.91642227143960786</v>
      </c>
      <c r="E25" s="24">
        <f>MAX(B$2:B25)</f>
        <v>38508554.057939723</v>
      </c>
      <c r="F25" s="26">
        <f t="shared" si="0"/>
        <v>-0.10872481771493771</v>
      </c>
      <c r="G25" s="24">
        <f>VLOOKUP($A25,Client_Portfolios!$W$2:$AF$193,10,0)</f>
        <v>50182335.701929785</v>
      </c>
      <c r="H25" s="24">
        <f t="shared" si="7"/>
        <v>-1.7000242890662806E-2</v>
      </c>
      <c r="I25" s="24">
        <f t="shared" si="8"/>
        <v>1.0058858414712106</v>
      </c>
      <c r="J25" s="24">
        <f>MAX(G$2:G25)</f>
        <v>51282293.25177671</v>
      </c>
      <c r="K25" s="26">
        <f t="shared" si="1"/>
        <v>-2.1449071016511456E-2</v>
      </c>
      <c r="L25" s="24">
        <f>VLOOKUP($A25,Client_Portfolios!$AH$2:$AQ$193,10,0)</f>
        <v>39187201.988476276</v>
      </c>
      <c r="M25" s="24">
        <f t="shared" si="9"/>
        <v>-0.1074426101232154</v>
      </c>
      <c r="N25" s="24">
        <f t="shared" si="10"/>
        <v>0.92352164747813403</v>
      </c>
      <c r="O25" s="24">
        <f>MAX(L$2:L25)</f>
        <v>43904405.960815556</v>
      </c>
      <c r="P25" s="24">
        <f t="shared" si="2"/>
        <v>-0.1074426101232154</v>
      </c>
      <c r="Q25" s="24">
        <f>VLOOKUP($A25,Client_Portfolios!$AS$2:$BB$193,10,0)</f>
        <v>48762992.610498801</v>
      </c>
      <c r="R25" s="24">
        <f t="shared" si="11"/>
        <v>-1.0201732779683208E-2</v>
      </c>
      <c r="S25" s="24">
        <f t="shared" si="12"/>
        <v>1.0039411073785207</v>
      </c>
      <c r="T25" s="24">
        <f>MAX(Q$2:Q25)</f>
        <v>49506649.238851964</v>
      </c>
      <c r="U25" s="24">
        <f t="shared" si="3"/>
        <v>-1.5021348440798023E-2</v>
      </c>
      <c r="V25" s="24">
        <f>VLOOKUP($A25,Client_Portfolios!$BE$2:$BN$193,10,0)</f>
        <v>45235395.871602885</v>
      </c>
      <c r="W25" s="24">
        <f t="shared" si="13"/>
        <v>-5.4394360446873959E-3</v>
      </c>
      <c r="X25" s="24">
        <f t="shared" si="14"/>
        <v>1.0024208312513014</v>
      </c>
      <c r="Y25" s="24">
        <f>MAX(V$2:V25)</f>
        <v>46143585.670435324</v>
      </c>
      <c r="Z25" s="24">
        <f t="shared" si="4"/>
        <v>-1.9681821116349127E-2</v>
      </c>
    </row>
    <row r="26" spans="1:26" x14ac:dyDescent="0.35">
      <c r="A26" s="22">
        <v>45682</v>
      </c>
      <c r="B26" s="24">
        <f>VLOOKUP($A26,Client_Portfolios!$L$2:$U$193,10,0)</f>
        <v>38379198.073776111</v>
      </c>
      <c r="C26" s="24">
        <f t="shared" si="5"/>
        <v>0.11821900852125487</v>
      </c>
      <c r="D26" s="24">
        <f t="shared" si="6"/>
        <v>1.0247608037559945</v>
      </c>
      <c r="E26" s="24">
        <f>MAX(B$2:B26)</f>
        <v>38508554.057939723</v>
      </c>
      <c r="F26" s="26">
        <f t="shared" si="0"/>
        <v>-3.3591493455969275E-3</v>
      </c>
      <c r="G26" s="24">
        <f>VLOOKUP($A26,Client_Portfolios!$W$2:$AF$193,10,0)</f>
        <v>51076798.913155995</v>
      </c>
      <c r="H26" s="24">
        <f t="shared" si="7"/>
        <v>1.7824264229929276E-2</v>
      </c>
      <c r="I26" s="24">
        <f t="shared" si="8"/>
        <v>1.0238150164947384</v>
      </c>
      <c r="J26" s="24">
        <f>MAX(G$2:G26)</f>
        <v>51282293.25177671</v>
      </c>
      <c r="K26" s="26">
        <f t="shared" si="1"/>
        <v>-4.0071206958669963E-3</v>
      </c>
      <c r="L26" s="24">
        <f>VLOOKUP($A26,Client_Portfolios!$AH$2:$AQ$193,10,0)</f>
        <v>43716173.496170327</v>
      </c>
      <c r="M26" s="24">
        <f t="shared" si="9"/>
        <v>0.11557271960947553</v>
      </c>
      <c r="N26" s="24">
        <f t="shared" si="10"/>
        <v>1.0302555558954054</v>
      </c>
      <c r="O26" s="24">
        <f>MAX(L$2:L26)</f>
        <v>43904405.960815556</v>
      </c>
      <c r="P26" s="24">
        <f t="shared" si="2"/>
        <v>-4.2873251676204373E-3</v>
      </c>
      <c r="Q26" s="24">
        <f>VLOOKUP($A26,Client_Portfolios!$AS$2:$BB$193,10,0)</f>
        <v>49301468.38336546</v>
      </c>
      <c r="R26" s="24">
        <f t="shared" si="11"/>
        <v>1.104271382947739E-2</v>
      </c>
      <c r="S26" s="24">
        <f t="shared" si="12"/>
        <v>1.0150273417289504</v>
      </c>
      <c r="T26" s="24">
        <f>MAX(Q$2:Q26)</f>
        <v>49506649.238851964</v>
      </c>
      <c r="U26" s="24">
        <f t="shared" si="3"/>
        <v>-4.1445110634852327E-3</v>
      </c>
      <c r="V26" s="24">
        <f>VLOOKUP($A26,Client_Portfolios!$BE$2:$BN$193,10,0)</f>
        <v>45548863.536734223</v>
      </c>
      <c r="W26" s="24">
        <f t="shared" si="13"/>
        <v>6.9296987257741983E-3</v>
      </c>
      <c r="X26" s="24">
        <f t="shared" si="14"/>
        <v>1.009367305608313</v>
      </c>
      <c r="Y26" s="24">
        <f>MAX(V$2:V26)</f>
        <v>46143585.670435324</v>
      </c>
      <c r="Z26" s="24">
        <f t="shared" si="4"/>
        <v>-1.2888511481285808E-2</v>
      </c>
    </row>
    <row r="27" spans="1:26" x14ac:dyDescent="0.35">
      <c r="A27" s="22">
        <v>45683</v>
      </c>
      <c r="B27" s="24">
        <f>VLOOKUP($A27,Client_Portfolios!$L$2:$U$193,10,0)</f>
        <v>38332211.553788848</v>
      </c>
      <c r="C27" s="24">
        <f t="shared" si="5"/>
        <v>-1.2242704992673601E-3</v>
      </c>
      <c r="D27" s="24">
        <f t="shared" si="6"/>
        <v>1.0235062193351505</v>
      </c>
      <c r="E27" s="24">
        <f>MAX(B$2:B27)</f>
        <v>38508554.057939723</v>
      </c>
      <c r="F27" s="26">
        <f t="shared" si="0"/>
        <v>-4.5793073374178397E-3</v>
      </c>
      <c r="G27" s="24">
        <f>VLOOKUP($A27,Client_Portfolios!$W$2:$AF$193,10,0)</f>
        <v>51230289.956129588</v>
      </c>
      <c r="H27" s="24">
        <f t="shared" si="7"/>
        <v>3.0051030260249485E-3</v>
      </c>
      <c r="I27" s="24">
        <f t="shared" si="8"/>
        <v>1.0268916860988966</v>
      </c>
      <c r="J27" s="24">
        <f>MAX(G$2:G27)</f>
        <v>51282293.25177671</v>
      </c>
      <c r="K27" s="26">
        <f t="shared" si="1"/>
        <v>-1.0140594803708448E-3</v>
      </c>
      <c r="L27" s="24">
        <f>VLOOKUP($A27,Client_Portfolios!$AH$2:$AQ$193,10,0)</f>
        <v>43709853.683992811</v>
      </c>
      <c r="M27" s="24">
        <f t="shared" si="9"/>
        <v>-1.4456462384728516E-4</v>
      </c>
      <c r="N27" s="24">
        <f t="shared" si="10"/>
        <v>1.0301066173885007</v>
      </c>
      <c r="O27" s="24">
        <f>MAX(L$2:L27)</f>
        <v>43904405.960815556</v>
      </c>
      <c r="P27" s="24">
        <f t="shared" si="2"/>
        <v>-4.431269995917554E-3</v>
      </c>
      <c r="Q27" s="24">
        <f>VLOOKUP($A27,Client_Portfolios!$AS$2:$BB$193,10,0)</f>
        <v>49438299.971629076</v>
      </c>
      <c r="R27" s="24">
        <f t="shared" si="11"/>
        <v>2.7754059412515098E-3</v>
      </c>
      <c r="S27" s="24">
        <f t="shared" si="12"/>
        <v>1.0178444546437175</v>
      </c>
      <c r="T27" s="24">
        <f>MAX(Q$2:Q27)</f>
        <v>49506649.238851964</v>
      </c>
      <c r="U27" s="24">
        <f t="shared" si="3"/>
        <v>-1.3806078228629022E-3</v>
      </c>
      <c r="V27" s="24">
        <f>VLOOKUP($A27,Client_Portfolios!$BE$2:$BN$193,10,0)</f>
        <v>45639659.272765279</v>
      </c>
      <c r="W27" s="24">
        <f t="shared" si="13"/>
        <v>1.9933699543970081E-3</v>
      </c>
      <c r="X27" s="24">
        <f t="shared" si="14"/>
        <v>1.0113793480682634</v>
      </c>
      <c r="Y27" s="24">
        <f>MAX(V$2:V27)</f>
        <v>46143585.670435324</v>
      </c>
      <c r="Z27" s="24">
        <f t="shared" si="4"/>
        <v>-1.0920833098432496E-2</v>
      </c>
    </row>
    <row r="28" spans="1:26" x14ac:dyDescent="0.35">
      <c r="A28" s="22">
        <v>45684</v>
      </c>
      <c r="B28" s="24">
        <f>VLOOKUP($A28,Client_Portfolios!$L$2:$U$193,10,0)</f>
        <v>38470153.243088737</v>
      </c>
      <c r="C28" s="24">
        <f t="shared" si="5"/>
        <v>3.5985841595996934E-3</v>
      </c>
      <c r="D28" s="24">
        <f t="shared" si="6"/>
        <v>1.0271893926033018</v>
      </c>
      <c r="E28" s="24">
        <f>MAX(B$2:B28)</f>
        <v>38508554.057939723</v>
      </c>
      <c r="F28" s="26">
        <f t="shared" si="0"/>
        <v>-9.9720220066451689E-4</v>
      </c>
      <c r="G28" s="24">
        <f>VLOOKUP($A28,Client_Portfolios!$W$2:$AF$193,10,0)</f>
        <v>51298526.830752596</v>
      </c>
      <c r="H28" s="24">
        <f t="shared" si="7"/>
        <v>1.3319634669536687E-3</v>
      </c>
      <c r="I28" s="24">
        <f t="shared" si="8"/>
        <v>1.0282594683092989</v>
      </c>
      <c r="J28" s="24">
        <f>MAX(G$2:G28)</f>
        <v>51298526.830752596</v>
      </c>
      <c r="K28" s="26">
        <f t="shared" si="1"/>
        <v>0</v>
      </c>
      <c r="L28" s="24">
        <f>VLOOKUP($A28,Client_Portfolios!$AH$2:$AQ$193,10,0)</f>
        <v>43960949.963532515</v>
      </c>
      <c r="M28" s="24">
        <f t="shared" si="9"/>
        <v>5.7446149638258675E-3</v>
      </c>
      <c r="N28" s="24">
        <f t="shared" si="10"/>
        <v>1.0360241832770867</v>
      </c>
      <c r="O28" s="24">
        <f>MAX(L$2:L28)</f>
        <v>43960949.963532515</v>
      </c>
      <c r="P28" s="24">
        <f t="shared" si="2"/>
        <v>0</v>
      </c>
      <c r="Q28" s="24">
        <f>VLOOKUP($A28,Client_Portfolios!$AS$2:$BB$193,10,0)</f>
        <v>49523455.136703387</v>
      </c>
      <c r="R28" s="24">
        <f t="shared" si="11"/>
        <v>1.7224533433224604E-3</v>
      </c>
      <c r="S28" s="24">
        <f t="shared" si="12"/>
        <v>1.0195976442276009</v>
      </c>
      <c r="T28" s="24">
        <f>MAX(Q$2:Q28)</f>
        <v>49523455.136703387</v>
      </c>
      <c r="U28" s="24">
        <f t="shared" si="3"/>
        <v>0</v>
      </c>
      <c r="V28" s="24">
        <f>VLOOKUP($A28,Client_Portfolios!$BE$2:$BN$193,10,0)</f>
        <v>45868573.10465166</v>
      </c>
      <c r="W28" s="24">
        <f t="shared" si="13"/>
        <v>5.0156779330511238E-3</v>
      </c>
      <c r="X28" s="24">
        <f t="shared" si="14"/>
        <v>1.0164521011463128</v>
      </c>
      <c r="Y28" s="24">
        <f>MAX(V$2:V28)</f>
        <v>46143585.670435324</v>
      </c>
      <c r="Z28" s="24">
        <f t="shared" si="4"/>
        <v>-5.9599305469637135E-3</v>
      </c>
    </row>
    <row r="29" spans="1:26" x14ac:dyDescent="0.35">
      <c r="A29" s="22">
        <v>45685</v>
      </c>
      <c r="B29" s="24">
        <f>VLOOKUP($A29,Client_Portfolios!$L$2:$U$193,10,0)</f>
        <v>38444347.92885235</v>
      </c>
      <c r="C29" s="24">
        <f t="shared" si="5"/>
        <v>-6.7078792416881271E-4</v>
      </c>
      <c r="D29" s="24">
        <f t="shared" si="6"/>
        <v>1.0265003663629091</v>
      </c>
      <c r="E29" s="24">
        <f>MAX(B$2:B29)</f>
        <v>38508554.057939723</v>
      </c>
      <c r="F29" s="26">
        <f t="shared" si="0"/>
        <v>-1.6673212136391693E-3</v>
      </c>
      <c r="G29" s="24">
        <f>VLOOKUP($A29,Client_Portfolios!$W$2:$AF$193,10,0)</f>
        <v>51468633.801728547</v>
      </c>
      <c r="H29" s="24">
        <f t="shared" si="7"/>
        <v>3.3160205854873425E-3</v>
      </c>
      <c r="I29" s="24">
        <f t="shared" si="8"/>
        <v>1.0316691978734349</v>
      </c>
      <c r="J29" s="24">
        <f>MAX(G$2:G29)</f>
        <v>51468633.801728547</v>
      </c>
      <c r="K29" s="26">
        <f t="shared" si="1"/>
        <v>0</v>
      </c>
      <c r="L29" s="24">
        <f>VLOOKUP($A29,Client_Portfolios!$AH$2:$AQ$193,10,0)</f>
        <v>43968390.359142929</v>
      </c>
      <c r="M29" s="24">
        <f t="shared" si="9"/>
        <v>1.6925010984945892E-4</v>
      </c>
      <c r="N29" s="24">
        <f t="shared" si="10"/>
        <v>1.0361995304839129</v>
      </c>
      <c r="O29" s="24">
        <f>MAX(L$2:L29)</f>
        <v>43968390.359142929</v>
      </c>
      <c r="P29" s="24">
        <f t="shared" si="2"/>
        <v>0</v>
      </c>
      <c r="Q29" s="24">
        <f>VLOOKUP($A29,Client_Portfolios!$AS$2:$BB$193,10,0)</f>
        <v>49500475.485849045</v>
      </c>
      <c r="R29" s="24">
        <f t="shared" si="11"/>
        <v>-4.6401550115817233E-4</v>
      </c>
      <c r="S29" s="24">
        <f t="shared" si="12"/>
        <v>1.019124535115735</v>
      </c>
      <c r="T29" s="24">
        <f>MAX(Q$2:Q29)</f>
        <v>49523455.136703387</v>
      </c>
      <c r="U29" s="24">
        <f t="shared" si="3"/>
        <v>-4.6401550115817233E-4</v>
      </c>
      <c r="V29" s="24">
        <f>VLOOKUP($A29,Client_Portfolios!$BE$2:$BN$193,10,0)</f>
        <v>45716049.264428422</v>
      </c>
      <c r="W29" s="24">
        <f t="shared" si="13"/>
        <v>-3.3252362107547228E-3</v>
      </c>
      <c r="X29" s="24">
        <f t="shared" si="14"/>
        <v>1.0130721578130832</v>
      </c>
      <c r="Y29" s="24">
        <f>MAX(V$2:V29)</f>
        <v>46143585.670435324</v>
      </c>
      <c r="Z29" s="24">
        <f t="shared" si="4"/>
        <v>-9.2653485808500899E-3</v>
      </c>
    </row>
    <row r="30" spans="1:26" x14ac:dyDescent="0.35">
      <c r="A30" s="22">
        <v>45686</v>
      </c>
      <c r="B30" s="24">
        <f>VLOOKUP($A30,Client_Portfolios!$L$2:$U$193,10,0)</f>
        <v>38521742.031370342</v>
      </c>
      <c r="C30" s="24">
        <f t="shared" si="5"/>
        <v>2.0131464490234794E-3</v>
      </c>
      <c r="D30" s="24">
        <f t="shared" si="6"/>
        <v>1.0285668619303738</v>
      </c>
      <c r="E30" s="24">
        <f>MAX(B$2:B30)</f>
        <v>38521742.031370342</v>
      </c>
      <c r="F30" s="26">
        <f t="shared" si="0"/>
        <v>0</v>
      </c>
      <c r="G30" s="24">
        <f>VLOOKUP($A30,Client_Portfolios!$W$2:$AF$193,10,0)</f>
        <v>51285385.774795637</v>
      </c>
      <c r="H30" s="24">
        <f t="shared" si="7"/>
        <v>-3.5603825747314824E-3</v>
      </c>
      <c r="I30" s="24">
        <f t="shared" si="8"/>
        <v>1.0279960608384391</v>
      </c>
      <c r="J30" s="24">
        <f>MAX(G$2:G30)</f>
        <v>51468633.801728547</v>
      </c>
      <c r="K30" s="26">
        <f t="shared" si="1"/>
        <v>-3.5603825747314824E-3</v>
      </c>
      <c r="L30" s="24">
        <f>VLOOKUP($A30,Client_Portfolios!$AH$2:$AQ$193,10,0)</f>
        <v>43979276.933221042</v>
      </c>
      <c r="M30" s="24">
        <f t="shared" si="9"/>
        <v>2.4760001421905709E-4</v>
      </c>
      <c r="N30" s="24">
        <f t="shared" si="10"/>
        <v>1.0364560935023945</v>
      </c>
      <c r="O30" s="24">
        <f>MAX(L$2:L30)</f>
        <v>43979276.933221042</v>
      </c>
      <c r="P30" s="24">
        <f t="shared" si="2"/>
        <v>0</v>
      </c>
      <c r="Q30" s="24">
        <f>VLOOKUP($A30,Client_Portfolios!$AS$2:$BB$193,10,0)</f>
        <v>49437932.513746075</v>
      </c>
      <c r="R30" s="24">
        <f t="shared" si="11"/>
        <v>-1.2634822491927246E-3</v>
      </c>
      <c r="S30" s="24">
        <f t="shared" si="12"/>
        <v>1.0178368893558996</v>
      </c>
      <c r="T30" s="24">
        <f>MAX(Q$2:Q30)</f>
        <v>49523455.136703387</v>
      </c>
      <c r="U30" s="24">
        <f t="shared" si="3"/>
        <v>-1.7269114750018335E-3</v>
      </c>
      <c r="V30" s="24">
        <f>VLOOKUP($A30,Client_Portfolios!$BE$2:$BN$193,10,0)</f>
        <v>45706790.536100611</v>
      </c>
      <c r="W30" s="24">
        <f t="shared" si="13"/>
        <v>-2.0252686915828846E-4</v>
      </c>
      <c r="X30" s="24">
        <f t="shared" si="14"/>
        <v>1.0128669834807298</v>
      </c>
      <c r="Y30" s="24">
        <f>MAX(V$2:V30)</f>
        <v>46143585.670435324</v>
      </c>
      <c r="Z30" s="24">
        <f t="shared" si="4"/>
        <v>-9.4659989679686373E-3</v>
      </c>
    </row>
    <row r="31" spans="1:26" x14ac:dyDescent="0.35">
      <c r="A31" s="22">
        <v>45687</v>
      </c>
      <c r="B31" s="24">
        <f>VLOOKUP($A31,Client_Portfolios!$L$2:$U$193,10,0)</f>
        <v>38628782.736812226</v>
      </c>
      <c r="C31" s="24">
        <f t="shared" si="5"/>
        <v>2.7787088484917334E-3</v>
      </c>
      <c r="D31" s="24">
        <f t="shared" si="6"/>
        <v>1.0314249497708849</v>
      </c>
      <c r="E31" s="24">
        <f>MAX(B$2:B31)</f>
        <v>38628782.736812226</v>
      </c>
      <c r="F31" s="26">
        <f t="shared" si="0"/>
        <v>0</v>
      </c>
      <c r="G31" s="24">
        <f>VLOOKUP($A31,Client_Portfolios!$W$2:$AF$193,10,0)</f>
        <v>51453570.196476743</v>
      </c>
      <c r="H31" s="24">
        <f t="shared" si="7"/>
        <v>3.2793829887453213E-3</v>
      </c>
      <c r="I31" s="24">
        <f t="shared" si="8"/>
        <v>1.03136725363285</v>
      </c>
      <c r="J31" s="24">
        <f>MAX(G$2:G31)</f>
        <v>51468633.801728547</v>
      </c>
      <c r="K31" s="26">
        <f t="shared" si="1"/>
        <v>-2.9267544403516091E-4</v>
      </c>
      <c r="L31" s="24">
        <f>VLOOKUP($A31,Client_Portfolios!$AH$2:$AQ$193,10,0)</f>
        <v>43966024.877835676</v>
      </c>
      <c r="M31" s="24">
        <f t="shared" si="9"/>
        <v>-3.013249946216317E-4</v>
      </c>
      <c r="N31" s="24">
        <f t="shared" si="10"/>
        <v>1.0361437833755944</v>
      </c>
      <c r="O31" s="24">
        <f>MAX(L$2:L31)</f>
        <v>43979276.933221042</v>
      </c>
      <c r="P31" s="24">
        <f t="shared" si="2"/>
        <v>-3.013249946216317E-4</v>
      </c>
      <c r="Q31" s="24">
        <f>VLOOKUP($A31,Client_Portfolios!$AS$2:$BB$193,10,0)</f>
        <v>49569324.834437206</v>
      </c>
      <c r="R31" s="24">
        <f t="shared" si="11"/>
        <v>2.6577228053498757E-3</v>
      </c>
      <c r="S31" s="24">
        <f t="shared" si="12"/>
        <v>1.0205420176688671</v>
      </c>
      <c r="T31" s="24">
        <f>MAX(Q$2:Q31)</f>
        <v>49569324.834437206</v>
      </c>
      <c r="U31" s="24">
        <f t="shared" si="3"/>
        <v>0</v>
      </c>
      <c r="V31" s="24">
        <f>VLOOKUP($A31,Client_Portfolios!$BE$2:$BN$193,10,0)</f>
        <v>45689416.567534097</v>
      </c>
      <c r="W31" s="24">
        <f t="shared" si="13"/>
        <v>-3.8011788538930698E-4</v>
      </c>
      <c r="X31" s="24">
        <f t="shared" si="14"/>
        <v>1.0124819746247884</v>
      </c>
      <c r="Y31" s="24">
        <f>MAX(V$2:V31)</f>
        <v>46143585.670435324</v>
      </c>
      <c r="Z31" s="24">
        <f t="shared" si="4"/>
        <v>-9.8425186578471428E-3</v>
      </c>
    </row>
    <row r="32" spans="1:26" x14ac:dyDescent="0.35">
      <c r="A32" s="22">
        <v>45688</v>
      </c>
      <c r="B32" s="24">
        <f>VLOOKUP($A32,Client_Portfolios!$L$2:$U$193,10,0)</f>
        <v>38437185.559760019</v>
      </c>
      <c r="C32" s="24">
        <f t="shared" si="5"/>
        <v>-4.9599589600740944E-3</v>
      </c>
      <c r="D32" s="24">
        <f t="shared" si="6"/>
        <v>1.026309124349625</v>
      </c>
      <c r="E32" s="24">
        <f>MAX(B$2:B32)</f>
        <v>38628782.736812226</v>
      </c>
      <c r="F32" s="26">
        <f t="shared" si="0"/>
        <v>-4.9599589600740944E-3</v>
      </c>
      <c r="G32" s="24">
        <f>VLOOKUP($A32,Client_Portfolios!$W$2:$AF$193,10,0)</f>
        <v>51533004.327927299</v>
      </c>
      <c r="H32" s="24">
        <f t="shared" si="7"/>
        <v>1.5438021335980187E-3</v>
      </c>
      <c r="I32" s="24">
        <f t="shared" si="8"/>
        <v>1.0329594805995315</v>
      </c>
      <c r="J32" s="24">
        <f>MAX(G$2:G32)</f>
        <v>51533004.327927299</v>
      </c>
      <c r="K32" s="26">
        <f t="shared" si="1"/>
        <v>0</v>
      </c>
      <c r="L32" s="24">
        <f>VLOOKUP($A32,Client_Portfolios!$AH$2:$AQ$193,10,0)</f>
        <v>43949022.769286387</v>
      </c>
      <c r="M32" s="24">
        <f t="shared" si="9"/>
        <v>-3.8671016077827347E-4</v>
      </c>
      <c r="N32" s="24">
        <f t="shared" si="10"/>
        <v>1.0357430960465359</v>
      </c>
      <c r="O32" s="24">
        <f>MAX(L$2:L32)</f>
        <v>43979276.933221042</v>
      </c>
      <c r="P32" s="24">
        <f t="shared" si="2"/>
        <v>-6.8791862996278857E-4</v>
      </c>
      <c r="Q32" s="24">
        <f>VLOOKUP($A32,Client_Portfolios!$AS$2:$BB$193,10,0)</f>
        <v>49530122.190365098</v>
      </c>
      <c r="R32" s="24">
        <f t="shared" si="11"/>
        <v>-7.9086499973614311E-4</v>
      </c>
      <c r="S32" s="24">
        <f t="shared" si="12"/>
        <v>1.0197349067063326</v>
      </c>
      <c r="T32" s="24">
        <f>MAX(Q$2:Q32)</f>
        <v>49569324.834437206</v>
      </c>
      <c r="U32" s="24">
        <f t="shared" si="3"/>
        <v>-7.9086499973614311E-4</v>
      </c>
      <c r="V32" s="24">
        <f>VLOOKUP($A32,Client_Portfolios!$BE$2:$BN$193,10,0)</f>
        <v>45724040.048185155</v>
      </c>
      <c r="W32" s="24">
        <f t="shared" si="13"/>
        <v>7.578008924644695E-4</v>
      </c>
      <c r="X32" s="24">
        <f t="shared" si="14"/>
        <v>1.0132492343687634</v>
      </c>
      <c r="Y32" s="24">
        <f>MAX(V$2:V32)</f>
        <v>46143585.670435324</v>
      </c>
      <c r="Z32" s="24">
        <f t="shared" si="4"/>
        <v>-9.0921764348056884E-3</v>
      </c>
    </row>
    <row r="33" spans="1:26" x14ac:dyDescent="0.35">
      <c r="A33" s="22">
        <v>45659</v>
      </c>
      <c r="B33" s="24">
        <f>VLOOKUP($A33,Client_Portfolios!$L$2:$U$193,10,0)</f>
        <v>37745253.144344114</v>
      </c>
      <c r="C33" s="24">
        <f t="shared" si="5"/>
        <v>-1.8001640997885419E-2</v>
      </c>
      <c r="D33" s="24">
        <f t="shared" si="6"/>
        <v>1.007833875940229</v>
      </c>
      <c r="E33" s="24">
        <f>MAX(B$2:B33)</f>
        <v>38628782.736812226</v>
      </c>
      <c r="F33" s="26">
        <f t="shared" si="0"/>
        <v>-2.2872312557396017E-2</v>
      </c>
      <c r="G33" s="24">
        <f>VLOOKUP($A33,Client_Portfolios!$W$2:$AF$193,10,0)</f>
        <v>50101675.629953533</v>
      </c>
      <c r="H33" s="24">
        <f t="shared" si="7"/>
        <v>-2.7774990351146382E-2</v>
      </c>
      <c r="I33" s="24">
        <f t="shared" si="8"/>
        <v>1.0042690409927544</v>
      </c>
      <c r="J33" s="24">
        <f>MAX(G$2:G33)</f>
        <v>51533004.327927299</v>
      </c>
      <c r="K33" s="26">
        <f t="shared" si="1"/>
        <v>-2.7774990351146382E-2</v>
      </c>
      <c r="L33" s="24">
        <f>VLOOKUP($A33,Client_Portfolios!$AH$2:$AQ$193,10,0)</f>
        <v>42755603.06365478</v>
      </c>
      <c r="M33" s="24">
        <f t="shared" si="9"/>
        <v>-2.7154635767365078E-2</v>
      </c>
      <c r="N33" s="24">
        <f t="shared" si="10"/>
        <v>1.0076178695248292</v>
      </c>
      <c r="O33" s="24">
        <f>MAX(L$2:L33)</f>
        <v>43979276.933221042</v>
      </c>
      <c r="P33" s="24">
        <f t="shared" si="2"/>
        <v>-2.782387421749364E-2</v>
      </c>
      <c r="Q33" s="24">
        <f>VLOOKUP($A33,Client_Portfolios!$AS$2:$BB$193,10,0)</f>
        <v>48755523.610362887</v>
      </c>
      <c r="R33" s="24">
        <f t="shared" si="11"/>
        <v>-1.5638939411962337E-2</v>
      </c>
      <c r="S33" s="24">
        <f t="shared" si="12"/>
        <v>1.0037873342840891</v>
      </c>
      <c r="T33" s="24">
        <f>MAX(Q$2:Q33)</f>
        <v>49569324.834437206</v>
      </c>
      <c r="U33" s="24">
        <f t="shared" si="3"/>
        <v>-1.6417436121884565E-2</v>
      </c>
      <c r="V33" s="24">
        <f>VLOOKUP($A33,Client_Portfolios!$BE$2:$BN$193,10,0)</f>
        <v>45222831.375811785</v>
      </c>
      <c r="W33" s="24">
        <f t="shared" si="13"/>
        <v>-1.0961600765050133E-2</v>
      </c>
      <c r="X33" s="24">
        <f t="shared" si="14"/>
        <v>1.0021424007861202</v>
      </c>
      <c r="Y33" s="24">
        <f>MAX(V$2:V33)</f>
        <v>46143585.670435324</v>
      </c>
      <c r="Z33" s="24">
        <f t="shared" si="4"/>
        <v>-1.9954112391692085E-2</v>
      </c>
    </row>
    <row r="34" spans="1:26" x14ac:dyDescent="0.35">
      <c r="A34" s="22">
        <v>45690</v>
      </c>
      <c r="B34" s="24">
        <f>VLOOKUP($A34,Client_Portfolios!$L$2:$U$193,10,0)</f>
        <v>38548439.262028083</v>
      </c>
      <c r="C34" s="24">
        <f t="shared" si="5"/>
        <v>2.1279129182481631E-2</v>
      </c>
      <c r="D34" s="24">
        <f t="shared" si="6"/>
        <v>1.0292797031808423</v>
      </c>
      <c r="E34" s="24">
        <f>MAX(B$2:B34)</f>
        <v>38628782.736812226</v>
      </c>
      <c r="F34" s="26">
        <f t="shared" ref="F34:F65" si="15">(B34-E34)/E34</f>
        <v>-2.0798862685253092E-3</v>
      </c>
      <c r="G34" s="24">
        <f>VLOOKUP($A34,Client_Portfolios!$W$2:$AF$193,10,0)</f>
        <v>51606525.511689082</v>
      </c>
      <c r="H34" s="24">
        <f t="shared" si="7"/>
        <v>3.0035919214563483E-2</v>
      </c>
      <c r="I34" s="24">
        <f t="shared" si="8"/>
        <v>1.0344331847776997</v>
      </c>
      <c r="J34" s="24">
        <f>MAX(G$2:G34)</f>
        <v>51606525.511689082</v>
      </c>
      <c r="K34" s="26">
        <f t="shared" ref="K34:K65" si="16">(G34-J34)/J34</f>
        <v>0</v>
      </c>
      <c r="L34" s="24">
        <f>VLOOKUP($A34,Client_Portfolios!$AH$2:$AQ$193,10,0)</f>
        <v>43960849.276697837</v>
      </c>
      <c r="M34" s="24">
        <f t="shared" si="9"/>
        <v>2.8189199231938775E-2</v>
      </c>
      <c r="N34" s="24">
        <f t="shared" si="10"/>
        <v>1.0360218103985264</v>
      </c>
      <c r="O34" s="24">
        <f>MAX(L$2:L34)</f>
        <v>43979276.933221042</v>
      </c>
      <c r="P34" s="24">
        <f t="shared" ref="P34:P65" si="17">(L34-O34)/O34</f>
        <v>-4.1900771927620001E-4</v>
      </c>
      <c r="Q34" s="24">
        <f>VLOOKUP($A34,Client_Portfolios!$AS$2:$BB$193,10,0)</f>
        <v>49794539.928810462</v>
      </c>
      <c r="R34" s="24">
        <f t="shared" si="11"/>
        <v>2.1310740640404776E-2</v>
      </c>
      <c r="S34" s="24">
        <f t="shared" si="12"/>
        <v>1.0251787858231405</v>
      </c>
      <c r="T34" s="24">
        <f>MAX(Q$2:Q34)</f>
        <v>49794539.928810462</v>
      </c>
      <c r="U34" s="24">
        <f t="shared" ref="U34:U65" si="18">(Q34-T34)/T34</f>
        <v>0</v>
      </c>
      <c r="V34" s="24">
        <f>VLOOKUP($A34,Client_Portfolios!$BE$2:$BN$193,10,0)</f>
        <v>46114910.300118878</v>
      </c>
      <c r="W34" s="24">
        <f t="shared" si="13"/>
        <v>1.97262952620927E-2</v>
      </c>
      <c r="X34" s="24">
        <f t="shared" si="14"/>
        <v>1.0219109576786896</v>
      </c>
      <c r="Y34" s="24">
        <f>MAX(V$2:V34)</f>
        <v>46143585.670435324</v>
      </c>
      <c r="Z34" s="24">
        <f t="shared" ref="Z34:Z65" si="19">(V34-Y34)/Y34</f>
        <v>-6.2143784233088838E-4</v>
      </c>
    </row>
    <row r="35" spans="1:26" x14ac:dyDescent="0.35">
      <c r="A35" s="22">
        <v>45691</v>
      </c>
      <c r="B35" s="24">
        <f>VLOOKUP($A35,Client_Portfolios!$L$2:$U$193,10,0)</f>
        <v>38690756.27400472</v>
      </c>
      <c r="C35" s="24">
        <f t="shared" si="5"/>
        <v>3.6919007539904605E-3</v>
      </c>
      <c r="D35" s="24">
        <f t="shared" si="6"/>
        <v>1.0330797016930826</v>
      </c>
      <c r="E35" s="24">
        <f>MAX(B$2:B35)</f>
        <v>38690756.27400472</v>
      </c>
      <c r="F35" s="26">
        <f t="shared" si="15"/>
        <v>0</v>
      </c>
      <c r="G35" s="24">
        <f>VLOOKUP($A35,Client_Portfolios!$W$2:$AF$193,10,0)</f>
        <v>51419404.74309966</v>
      </c>
      <c r="H35" s="24">
        <f t="shared" si="7"/>
        <v>-3.6259129389952537E-3</v>
      </c>
      <c r="I35" s="24">
        <f t="shared" si="8"/>
        <v>1.0306824201084881</v>
      </c>
      <c r="J35" s="24">
        <f>MAX(G$2:G35)</f>
        <v>51606525.511689082</v>
      </c>
      <c r="K35" s="26">
        <f t="shared" si="16"/>
        <v>-3.6259129389952537E-3</v>
      </c>
      <c r="L35" s="24">
        <f>VLOOKUP($A35,Client_Portfolios!$AH$2:$AQ$193,10,0)</f>
        <v>44121449.498874977</v>
      </c>
      <c r="M35" s="24">
        <f t="shared" si="9"/>
        <v>3.6532556768021579E-3</v>
      </c>
      <c r="N35" s="24">
        <f t="shared" si="10"/>
        <v>1.0398066629586555</v>
      </c>
      <c r="O35" s="24">
        <f>MAX(L$2:L35)</f>
        <v>44121449.498874977</v>
      </c>
      <c r="P35" s="24">
        <f t="shared" si="17"/>
        <v>0</v>
      </c>
      <c r="Q35" s="24">
        <f>VLOOKUP($A35,Client_Portfolios!$AS$2:$BB$193,10,0)</f>
        <v>49851288.227720857</v>
      </c>
      <c r="R35" s="24">
        <f t="shared" si="11"/>
        <v>1.1396490256065303E-3</v>
      </c>
      <c r="S35" s="24">
        <f t="shared" si="12"/>
        <v>1.0263471298274764</v>
      </c>
      <c r="T35" s="24">
        <f>MAX(Q$2:Q35)</f>
        <v>49851288.227720857</v>
      </c>
      <c r="U35" s="24">
        <f t="shared" si="18"/>
        <v>0</v>
      </c>
      <c r="V35" s="24">
        <f>VLOOKUP($A35,Client_Portfolios!$BE$2:$BN$193,10,0)</f>
        <v>46511193.733226851</v>
      </c>
      <c r="W35" s="24">
        <f t="shared" si="13"/>
        <v>8.5933905222613117E-3</v>
      </c>
      <c r="X35" s="24">
        <f t="shared" si="14"/>
        <v>1.0306926376170005</v>
      </c>
      <c r="Y35" s="24">
        <f>MAX(V$2:V35)</f>
        <v>46511193.733226851</v>
      </c>
      <c r="Z35" s="24">
        <f t="shared" si="19"/>
        <v>0</v>
      </c>
    </row>
    <row r="36" spans="1:26" x14ac:dyDescent="0.35">
      <c r="A36" s="22">
        <v>45692</v>
      </c>
      <c r="B36" s="24">
        <f>VLOOKUP($A36,Client_Portfolios!$L$2:$U$193,10,0)</f>
        <v>37871651.899972737</v>
      </c>
      <c r="C36" s="24">
        <f t="shared" si="5"/>
        <v>-2.1170544411981875E-2</v>
      </c>
      <c r="D36" s="24">
        <f t="shared" si="6"/>
        <v>1.0112088419872722</v>
      </c>
      <c r="E36" s="24">
        <f>MAX(B$2:B36)</f>
        <v>38690756.27400472</v>
      </c>
      <c r="F36" s="26">
        <f t="shared" si="15"/>
        <v>-2.1170544411981875E-2</v>
      </c>
      <c r="G36" s="24">
        <f>VLOOKUP($A36,Client_Portfolios!$W$2:$AF$193,10,0)</f>
        <v>51290957.112056382</v>
      </c>
      <c r="H36" s="24">
        <f t="shared" si="7"/>
        <v>-2.4980380789125138E-3</v>
      </c>
      <c r="I36" s="24">
        <f t="shared" si="8"/>
        <v>1.0281077361757915</v>
      </c>
      <c r="J36" s="24">
        <f>MAX(G$2:G36)</f>
        <v>51606525.511689082</v>
      </c>
      <c r="K36" s="26">
        <f t="shared" si="16"/>
        <v>-6.1148933493153359E-3</v>
      </c>
      <c r="L36" s="24">
        <f>VLOOKUP($A36,Client_Portfolios!$AH$2:$AQ$193,10,0)</f>
        <v>43664233.776895285</v>
      </c>
      <c r="M36" s="24">
        <f t="shared" si="9"/>
        <v>-1.036266322101115E-2</v>
      </c>
      <c r="N36" s="24">
        <f t="shared" si="10"/>
        <v>1.0290314966954515</v>
      </c>
      <c r="O36" s="24">
        <f>MAX(L$2:L36)</f>
        <v>44121449.498874977</v>
      </c>
      <c r="P36" s="24">
        <f t="shared" si="17"/>
        <v>-1.036266322101115E-2</v>
      </c>
      <c r="Q36" s="24">
        <f>VLOOKUP($A36,Client_Portfolios!$AS$2:$BB$193,10,0)</f>
        <v>48386960.155024238</v>
      </c>
      <c r="R36" s="24">
        <f t="shared" si="11"/>
        <v>-2.9373926427087763E-2</v>
      </c>
      <c r="S36" s="24">
        <f t="shared" si="12"/>
        <v>0.99619928474727137</v>
      </c>
      <c r="T36" s="24">
        <f>MAX(Q$2:Q36)</f>
        <v>49851288.227720857</v>
      </c>
      <c r="U36" s="24">
        <f t="shared" si="18"/>
        <v>-2.9373926427087763E-2</v>
      </c>
      <c r="V36" s="24">
        <f>VLOOKUP($A36,Client_Portfolios!$BE$2:$BN$193,10,0)</f>
        <v>44356306.413674913</v>
      </c>
      <c r="W36" s="24">
        <f t="shared" si="13"/>
        <v>-4.6330509853427397E-2</v>
      </c>
      <c r="X36" s="24">
        <f t="shared" si="14"/>
        <v>0.98294012221403104</v>
      </c>
      <c r="Y36" s="24">
        <f>MAX(V$2:V36)</f>
        <v>46511193.733226851</v>
      </c>
      <c r="Z36" s="24">
        <f t="shared" si="19"/>
        <v>-4.6330509853427397E-2</v>
      </c>
    </row>
    <row r="37" spans="1:26" x14ac:dyDescent="0.35">
      <c r="A37" s="22">
        <v>45779</v>
      </c>
      <c r="B37" s="24">
        <f>VLOOKUP($A37,Client_Portfolios!$L$2:$U$193,10,0)</f>
        <v>37723847.829214394</v>
      </c>
      <c r="C37" s="24">
        <f t="shared" si="5"/>
        <v>-3.9027627088653385E-3</v>
      </c>
      <c r="D37" s="24">
        <f t="shared" si="6"/>
        <v>1.0072623338278894</v>
      </c>
      <c r="E37" s="24">
        <f>MAX(B$2:B37)</f>
        <v>38690756.27400472</v>
      </c>
      <c r="F37" s="26">
        <f t="shared" si="15"/>
        <v>-2.4990683509589752E-2</v>
      </c>
      <c r="G37" s="24">
        <f>VLOOKUP($A37,Client_Portfolios!$W$2:$AF$193,10,0)</f>
        <v>48430140.369885705</v>
      </c>
      <c r="H37" s="24">
        <f t="shared" si="7"/>
        <v>-5.5776240164920159E-2</v>
      </c>
      <c r="I37" s="24">
        <f t="shared" si="8"/>
        <v>0.97076375216743827</v>
      </c>
      <c r="J37" s="24">
        <f>MAX(G$2:G37)</f>
        <v>51606525.511689082</v>
      </c>
      <c r="K37" s="26">
        <f t="shared" si="16"/>
        <v>-6.1550067754201215E-2</v>
      </c>
      <c r="L37" s="24">
        <f>VLOOKUP($A37,Client_Portfolios!$AH$2:$AQ$193,10,0)</f>
        <v>43888923.627218805</v>
      </c>
      <c r="M37" s="24">
        <f t="shared" si="9"/>
        <v>5.1458557929033016E-3</v>
      </c>
      <c r="N37" s="24">
        <f t="shared" si="10"/>
        <v>1.0343267443838018</v>
      </c>
      <c r="O37" s="24">
        <f>MAX(L$2:L37)</f>
        <v>44121449.498874977</v>
      </c>
      <c r="P37" s="24">
        <f t="shared" si="17"/>
        <v>-5.2701321986735952E-3</v>
      </c>
      <c r="Q37" s="24">
        <f>VLOOKUP($A37,Client_Portfolios!$AS$2:$BB$193,10,0)</f>
        <v>47585656.248506568</v>
      </c>
      <c r="R37" s="24">
        <f t="shared" si="11"/>
        <v>-1.6560327492167671E-2</v>
      </c>
      <c r="S37" s="24">
        <f t="shared" si="12"/>
        <v>0.97970189834439336</v>
      </c>
      <c r="T37" s="24">
        <f>MAX(Q$2:Q37)</f>
        <v>49851288.227720857</v>
      </c>
      <c r="U37" s="24">
        <f t="shared" si="18"/>
        <v>-4.5447812077892023E-2</v>
      </c>
      <c r="V37" s="24">
        <f>VLOOKUP($A37,Client_Portfolios!$BE$2:$BN$193,10,0)</f>
        <v>45272609.197744623</v>
      </c>
      <c r="W37" s="24">
        <f t="shared" si="13"/>
        <v>2.0657779201092727E-2</v>
      </c>
      <c r="X37" s="24">
        <f t="shared" si="14"/>
        <v>1.0032454822266235</v>
      </c>
      <c r="Y37" s="24">
        <f>MAX(V$2:V37)</f>
        <v>46511193.733226851</v>
      </c>
      <c r="Z37" s="24">
        <f t="shared" si="19"/>
        <v>-2.6629816095160828E-2</v>
      </c>
    </row>
    <row r="38" spans="1:26" x14ac:dyDescent="0.35">
      <c r="A38" s="22">
        <v>45810</v>
      </c>
      <c r="B38" s="24">
        <f>VLOOKUP($A38,Client_Portfolios!$L$2:$U$193,10,0)</f>
        <v>38787991.532391131</v>
      </c>
      <c r="C38" s="24">
        <f t="shared" si="5"/>
        <v>2.820877944356022E-2</v>
      </c>
      <c r="D38" s="24">
        <f t="shared" si="6"/>
        <v>1.035675974844646</v>
      </c>
      <c r="E38" s="24">
        <f>MAX(B$2:B38)</f>
        <v>38787991.532391131</v>
      </c>
      <c r="F38" s="26">
        <f t="shared" si="15"/>
        <v>0</v>
      </c>
      <c r="G38" s="24">
        <f>VLOOKUP($A38,Client_Portfolios!$W$2:$AF$193,10,0)</f>
        <v>51319087.723977432</v>
      </c>
      <c r="H38" s="24">
        <f t="shared" si="7"/>
        <v>5.9651847630986833E-2</v>
      </c>
      <c r="I38" s="24">
        <f t="shared" si="8"/>
        <v>1.0286716035974153</v>
      </c>
      <c r="J38" s="24">
        <f>MAX(G$2:G38)</f>
        <v>51606525.511689082</v>
      </c>
      <c r="K38" s="26">
        <f t="shared" si="16"/>
        <v>-5.5697953865649092E-3</v>
      </c>
      <c r="L38" s="24">
        <f>VLOOKUP($A38,Client_Portfolios!$AH$2:$AQ$193,10,0)</f>
        <v>44202184.686550938</v>
      </c>
      <c r="M38" s="24">
        <f t="shared" si="9"/>
        <v>7.1375881074890552E-3</v>
      </c>
      <c r="N38" s="24">
        <f t="shared" si="10"/>
        <v>1.0417093426537736</v>
      </c>
      <c r="O38" s="24">
        <f>MAX(L$2:L38)</f>
        <v>44202184.686550938</v>
      </c>
      <c r="P38" s="24">
        <f t="shared" si="17"/>
        <v>0</v>
      </c>
      <c r="Q38" s="24">
        <f>VLOOKUP($A38,Client_Portfolios!$AS$2:$BB$193,10,0)</f>
        <v>49664722.530192673</v>
      </c>
      <c r="R38" s="24">
        <f t="shared" si="11"/>
        <v>4.3691028885439707E-2</v>
      </c>
      <c r="S38" s="24">
        <f t="shared" si="12"/>
        <v>1.0225060822840784</v>
      </c>
      <c r="T38" s="24">
        <f>MAX(Q$2:Q38)</f>
        <v>49851288.227720857</v>
      </c>
      <c r="U38" s="24">
        <f t="shared" si="18"/>
        <v>-3.7424448627275328E-3</v>
      </c>
      <c r="V38" s="24">
        <f>VLOOKUP($A38,Client_Portfolios!$BE$2:$BN$193,10,0)</f>
        <v>46311022.54545825</v>
      </c>
      <c r="W38" s="24">
        <f t="shared" si="13"/>
        <v>2.2936900835071779E-2</v>
      </c>
      <c r="X38" s="24">
        <f t="shared" si="14"/>
        <v>1.0262568243656893</v>
      </c>
      <c r="Y38" s="24">
        <f>MAX(V$2:V38)</f>
        <v>46511193.733226851</v>
      </c>
      <c r="Z38" s="24">
        <f t="shared" si="19"/>
        <v>-4.3037207111199516E-3</v>
      </c>
    </row>
    <row r="39" spans="1:26" x14ac:dyDescent="0.35">
      <c r="A39" s="22">
        <v>45695</v>
      </c>
      <c r="B39" s="24">
        <f>VLOOKUP($A39,Client_Portfolios!$L$2:$U$193,10,0)</f>
        <v>37518752.449388966</v>
      </c>
      <c r="C39" s="24">
        <f t="shared" si="5"/>
        <v>-3.2722474994412817E-2</v>
      </c>
      <c r="D39" s="24">
        <f t="shared" si="6"/>
        <v>1.0017860936554779</v>
      </c>
      <c r="E39" s="24">
        <f>MAX(B$2:B39)</f>
        <v>38787991.532391131</v>
      </c>
      <c r="F39" s="26">
        <f t="shared" si="15"/>
        <v>-3.2722474994412817E-2</v>
      </c>
      <c r="G39" s="24">
        <f>VLOOKUP($A39,Client_Portfolios!$W$2:$AF$193,10,0)</f>
        <v>47914271.973212518</v>
      </c>
      <c r="H39" s="24">
        <f t="shared" si="7"/>
        <v>-6.6345991360522716E-2</v>
      </c>
      <c r="I39" s="24">
        <f t="shared" si="8"/>
        <v>0.96042336627232616</v>
      </c>
      <c r="J39" s="24">
        <f>MAX(G$2:G39)</f>
        <v>51606525.511689082</v>
      </c>
      <c r="K39" s="26">
        <f t="shared" si="16"/>
        <v>-7.1546253150490707E-2</v>
      </c>
      <c r="L39" s="24">
        <f>VLOOKUP($A39,Client_Portfolios!$AH$2:$AQ$193,10,0)</f>
        <v>43768992.735183395</v>
      </c>
      <c r="M39" s="24">
        <f t="shared" si="9"/>
        <v>-9.8002384823152461E-3</v>
      </c>
      <c r="N39" s="24">
        <f t="shared" si="10"/>
        <v>1.0315003426665108</v>
      </c>
      <c r="O39" s="24">
        <f>MAX(L$2:L39)</f>
        <v>44202184.686550938</v>
      </c>
      <c r="P39" s="24">
        <f t="shared" si="17"/>
        <v>-9.8002384823152461E-3</v>
      </c>
      <c r="Q39" s="24">
        <f>VLOOKUP($A39,Client_Portfolios!$AS$2:$BB$193,10,0)</f>
        <v>47264137.537564658</v>
      </c>
      <c r="R39" s="24">
        <f t="shared" si="11"/>
        <v>-4.8335818068219912E-2</v>
      </c>
      <c r="S39" s="24">
        <f t="shared" si="12"/>
        <v>0.97308241431714682</v>
      </c>
      <c r="T39" s="24">
        <f>MAX(Q$2:Q39)</f>
        <v>49851288.227720857</v>
      </c>
      <c r="U39" s="24">
        <f t="shared" si="18"/>
        <v>-5.1897368796932304E-2</v>
      </c>
      <c r="V39" s="24">
        <f>VLOOKUP($A39,Client_Portfolios!$BE$2:$BN$193,10,0)</f>
        <v>45316985.716732696</v>
      </c>
      <c r="W39" s="24">
        <f t="shared" si="13"/>
        <v>-2.1464367964447804E-2</v>
      </c>
      <c r="X39" s="24">
        <f t="shared" si="14"/>
        <v>1.0042288702614786</v>
      </c>
      <c r="Y39" s="24">
        <f>MAX(V$2:V39)</f>
        <v>46511193.733226851</v>
      </c>
      <c r="Z39" s="24">
        <f t="shared" si="19"/>
        <v>-2.5675712030608061E-2</v>
      </c>
    </row>
    <row r="40" spans="1:26" x14ac:dyDescent="0.35">
      <c r="A40" s="22">
        <v>45696</v>
      </c>
      <c r="B40" s="24">
        <f>VLOOKUP($A40,Client_Portfolios!$L$2:$U$193,10,0)</f>
        <v>38896543.840641499</v>
      </c>
      <c r="C40" s="24">
        <f t="shared" si="5"/>
        <v>3.6722739998114498E-2</v>
      </c>
      <c r="D40" s="24">
        <f t="shared" si="6"/>
        <v>1.0385744239065147</v>
      </c>
      <c r="E40" s="24">
        <f>MAX(B$2:B40)</f>
        <v>38896543.840641499</v>
      </c>
      <c r="F40" s="26">
        <f t="shared" si="15"/>
        <v>0</v>
      </c>
      <c r="G40" s="24">
        <f>VLOOKUP($A40,Client_Portfolios!$W$2:$AF$193,10,0)</f>
        <v>51077106.86812593</v>
      </c>
      <c r="H40" s="24">
        <f t="shared" si="7"/>
        <v>6.6010288055334793E-2</v>
      </c>
      <c r="I40" s="24">
        <f t="shared" si="8"/>
        <v>1.0238211893350369</v>
      </c>
      <c r="J40" s="24">
        <f>MAX(G$2:G40)</f>
        <v>51606525.511689082</v>
      </c>
      <c r="K40" s="26">
        <f t="shared" si="16"/>
        <v>-1.0258753874899714E-2</v>
      </c>
      <c r="L40" s="24">
        <f>VLOOKUP($A40,Client_Portfolios!$AH$2:$AQ$193,10,0)</f>
        <v>44372602.607332356</v>
      </c>
      <c r="M40" s="24">
        <f t="shared" si="9"/>
        <v>1.3790810215830104E-2</v>
      </c>
      <c r="N40" s="24">
        <f t="shared" si="10"/>
        <v>1.0457255681297883</v>
      </c>
      <c r="O40" s="24">
        <f>MAX(L$2:L40)</f>
        <v>44372602.607332356</v>
      </c>
      <c r="P40" s="24">
        <f t="shared" si="17"/>
        <v>0</v>
      </c>
      <c r="Q40" s="24">
        <f>VLOOKUP($A40,Client_Portfolios!$AS$2:$BB$193,10,0)</f>
        <v>49715764.450227506</v>
      </c>
      <c r="R40" s="24">
        <f t="shared" si="11"/>
        <v>5.187076376278614E-2</v>
      </c>
      <c r="S40" s="24">
        <f t="shared" si="12"/>
        <v>1.0235569423519133</v>
      </c>
      <c r="T40" s="24">
        <f>MAX(Q$2:Q40)</f>
        <v>49851288.227720857</v>
      </c>
      <c r="U40" s="24">
        <f t="shared" si="18"/>
        <v>-2.7185611909220303E-3</v>
      </c>
      <c r="V40" s="24">
        <f>VLOOKUP($A40,Client_Portfolios!$BE$2:$BN$193,10,0)</f>
        <v>46771202.329137757</v>
      </c>
      <c r="W40" s="24">
        <f t="shared" si="13"/>
        <v>3.2089879532038505E-2</v>
      </c>
      <c r="X40" s="24">
        <f t="shared" si="14"/>
        <v>1.0364544537307645</v>
      </c>
      <c r="Y40" s="24">
        <f>MAX(V$2:V40)</f>
        <v>46771202.329137757</v>
      </c>
      <c r="Z40" s="24">
        <f t="shared" si="19"/>
        <v>0</v>
      </c>
    </row>
    <row r="41" spans="1:26" x14ac:dyDescent="0.35">
      <c r="A41" s="22">
        <v>45697</v>
      </c>
      <c r="B41" s="24">
        <f>VLOOKUP($A41,Client_Portfolios!$L$2:$U$193,10,0)</f>
        <v>39146038.386063345</v>
      </c>
      <c r="C41" s="24">
        <f t="shared" si="5"/>
        <v>6.414311421704233E-3</v>
      </c>
      <c r="D41" s="24">
        <f t="shared" si="6"/>
        <v>1.0452361636960683</v>
      </c>
      <c r="E41" s="24">
        <f>MAX(B$2:B41)</f>
        <v>39146038.386063345</v>
      </c>
      <c r="F41" s="26">
        <f t="shared" si="15"/>
        <v>0</v>
      </c>
      <c r="G41" s="24">
        <f>VLOOKUP($A41,Client_Portfolios!$W$2:$AF$193,10,0)</f>
        <v>51239815.054805651</v>
      </c>
      <c r="H41" s="24">
        <f t="shared" si="7"/>
        <v>3.1855403850459081E-3</v>
      </c>
      <c r="I41" s="24">
        <f t="shared" si="8"/>
        <v>1.0270826130807293</v>
      </c>
      <c r="J41" s="24">
        <f>MAX(G$2:G41)</f>
        <v>51606525.511689082</v>
      </c>
      <c r="K41" s="26">
        <f t="shared" si="16"/>
        <v>-7.1058931646225459E-3</v>
      </c>
      <c r="L41" s="24">
        <f>VLOOKUP($A41,Client_Portfolios!$AH$2:$AQ$193,10,0)</f>
        <v>44658541.011395313</v>
      </c>
      <c r="M41" s="24">
        <f t="shared" si="9"/>
        <v>6.4440304886625391E-3</v>
      </c>
      <c r="N41" s="24">
        <f t="shared" si="10"/>
        <v>1.0524642555735908</v>
      </c>
      <c r="O41" s="24">
        <f>MAX(L$2:L41)</f>
        <v>44658541.011395313</v>
      </c>
      <c r="P41" s="24">
        <f t="shared" si="17"/>
        <v>0</v>
      </c>
      <c r="Q41" s="24">
        <f>VLOOKUP($A41,Client_Portfolios!$AS$2:$BB$193,10,0)</f>
        <v>49736779.006400958</v>
      </c>
      <c r="R41" s="24">
        <f t="shared" si="11"/>
        <v>4.2269401679400465E-4</v>
      </c>
      <c r="S41" s="24">
        <f t="shared" si="12"/>
        <v>1.0239895937472934</v>
      </c>
      <c r="T41" s="24">
        <f>MAX(Q$2:Q41)</f>
        <v>49851288.227720857</v>
      </c>
      <c r="U41" s="24">
        <f t="shared" si="18"/>
        <v>-2.2970162936777169E-3</v>
      </c>
      <c r="V41" s="24">
        <f>VLOOKUP($A41,Client_Portfolios!$BE$2:$BN$193,10,0)</f>
        <v>46655359.181229696</v>
      </c>
      <c r="W41" s="24">
        <f t="shared" si="13"/>
        <v>-2.4768050026349911E-3</v>
      </c>
      <c r="X41" s="24">
        <f t="shared" si="14"/>
        <v>1.0338873581547607</v>
      </c>
      <c r="Y41" s="24">
        <f>MAX(V$2:V41)</f>
        <v>46771202.329137757</v>
      </c>
      <c r="Z41" s="24">
        <f t="shared" si="19"/>
        <v>-2.4768050026349911E-3</v>
      </c>
    </row>
    <row r="42" spans="1:26" x14ac:dyDescent="0.35">
      <c r="A42" s="22">
        <v>45698</v>
      </c>
      <c r="B42" s="24">
        <f>VLOOKUP($A42,Client_Portfolios!$L$2:$U$193,10,0)</f>
        <v>38713970.579433717</v>
      </c>
      <c r="C42" s="24">
        <f t="shared" si="5"/>
        <v>-1.1037331603482293E-2</v>
      </c>
      <c r="D42" s="24">
        <f t="shared" si="6"/>
        <v>1.033699545553403</v>
      </c>
      <c r="E42" s="24">
        <f>MAX(B$2:B42)</f>
        <v>39146038.386063345</v>
      </c>
      <c r="F42" s="26">
        <f t="shared" si="15"/>
        <v>-1.1037331603482293E-2</v>
      </c>
      <c r="G42" s="24">
        <f>VLOOKUP($A42,Client_Portfolios!$W$2:$AF$193,10,0)</f>
        <v>47230664.669258371</v>
      </c>
      <c r="H42" s="24">
        <f t="shared" si="7"/>
        <v>-7.8242873852279293E-2</v>
      </c>
      <c r="I42" s="24">
        <f t="shared" si="8"/>
        <v>0.94672071774958444</v>
      </c>
      <c r="J42" s="24">
        <f>MAX(G$2:G42)</f>
        <v>51606525.511689082</v>
      </c>
      <c r="K42" s="26">
        <f t="shared" si="16"/>
        <v>-8.4792781514414509E-2</v>
      </c>
      <c r="L42" s="24">
        <f>VLOOKUP($A42,Client_Portfolios!$AH$2:$AQ$193,10,0)</f>
        <v>41049527.888291791</v>
      </c>
      <c r="M42" s="24">
        <f t="shared" si="9"/>
        <v>-8.0813502666435666E-2</v>
      </c>
      <c r="N42" s="24">
        <f t="shared" si="10"/>
        <v>0.9674109326494662</v>
      </c>
      <c r="O42" s="24">
        <f>MAX(L$2:L42)</f>
        <v>44658541.011395313</v>
      </c>
      <c r="P42" s="24">
        <f t="shared" si="17"/>
        <v>-8.0813502666435666E-2</v>
      </c>
      <c r="Q42" s="24">
        <f>VLOOKUP($A42,Client_Portfolios!$AS$2:$BB$193,10,0)</f>
        <v>47142173.850882068</v>
      </c>
      <c r="R42" s="24">
        <f t="shared" si="11"/>
        <v>-5.2166730684047161E-2</v>
      </c>
      <c r="S42" s="24">
        <f t="shared" si="12"/>
        <v>0.97057140438701139</v>
      </c>
      <c r="T42" s="24">
        <f>MAX(Q$2:Q42)</f>
        <v>49851288.227720857</v>
      </c>
      <c r="U42" s="24">
        <f t="shared" si="18"/>
        <v>-5.4343919147355722E-2</v>
      </c>
      <c r="V42" s="24">
        <f>VLOOKUP($A42,Client_Portfolios!$BE$2:$BN$193,10,0)</f>
        <v>43311137.585800819</v>
      </c>
      <c r="W42" s="24">
        <f t="shared" si="13"/>
        <v>-7.1679259448812011E-2</v>
      </c>
      <c r="X42" s="24">
        <f t="shared" si="14"/>
        <v>0.95977907796873874</v>
      </c>
      <c r="Y42" s="24">
        <f>MAX(V$2:V42)</f>
        <v>46771202.329137757</v>
      </c>
      <c r="Z42" s="24">
        <f t="shared" si="19"/>
        <v>-7.3978528903059004E-2</v>
      </c>
    </row>
    <row r="43" spans="1:26" x14ac:dyDescent="0.35">
      <c r="A43" s="22">
        <v>45699</v>
      </c>
      <c r="B43" s="24">
        <f>VLOOKUP($A43,Client_Portfolios!$L$2:$U$193,10,0)</f>
        <v>38447664.805993132</v>
      </c>
      <c r="C43" s="24">
        <f t="shared" si="5"/>
        <v>-6.87880290899575E-3</v>
      </c>
      <c r="D43" s="24">
        <f t="shared" si="6"/>
        <v>1.0265889301124227</v>
      </c>
      <c r="E43" s="24">
        <f>MAX(B$2:B43)</f>
        <v>39146038.386063345</v>
      </c>
      <c r="F43" s="26">
        <f t="shared" si="15"/>
        <v>-1.7840210883736458E-2</v>
      </c>
      <c r="G43" s="24">
        <f>VLOOKUP($A43,Client_Portfolios!$W$2:$AF$193,10,0)</f>
        <v>51479154.464124352</v>
      </c>
      <c r="H43" s="24">
        <f t="shared" si="7"/>
        <v>8.9951937467254189E-2</v>
      </c>
      <c r="I43" s="24">
        <f t="shared" si="8"/>
        <v>1.0318800805515491</v>
      </c>
      <c r="J43" s="24">
        <f>MAX(G$2:G43)</f>
        <v>51606525.511689082</v>
      </c>
      <c r="K43" s="26">
        <f t="shared" si="16"/>
        <v>-2.4681190276194822E-3</v>
      </c>
      <c r="L43" s="24">
        <f>VLOOKUP($A43,Client_Portfolios!$AH$2:$AQ$193,10,0)</f>
        <v>44481878.440489016</v>
      </c>
      <c r="M43" s="24">
        <f t="shared" si="9"/>
        <v>8.3614860602969465E-2</v>
      </c>
      <c r="N43" s="24">
        <f t="shared" si="10"/>
        <v>1.04830086292874</v>
      </c>
      <c r="O43" s="24">
        <f>MAX(L$2:L43)</f>
        <v>44658541.011395313</v>
      </c>
      <c r="P43" s="24">
        <f t="shared" si="17"/>
        <v>-3.955851823757928E-3</v>
      </c>
      <c r="Q43" s="24">
        <f>VLOOKUP($A43,Client_Portfolios!$AS$2:$BB$193,10,0)</f>
        <v>48610044.177611671</v>
      </c>
      <c r="R43" s="24">
        <f t="shared" si="11"/>
        <v>3.1137094597561459E-2</v>
      </c>
      <c r="S43" s="24">
        <f t="shared" si="12"/>
        <v>1.0007921780190978</v>
      </c>
      <c r="T43" s="24">
        <f>MAX(Q$2:Q43)</f>
        <v>49851288.227720857</v>
      </c>
      <c r="U43" s="24">
        <f t="shared" si="18"/>
        <v>-2.489893630108771E-2</v>
      </c>
      <c r="V43" s="24">
        <f>VLOOKUP($A43,Client_Portfolios!$BE$2:$BN$193,10,0)</f>
        <v>44871133.521225564</v>
      </c>
      <c r="W43" s="24">
        <f t="shared" si="13"/>
        <v>3.6018355147895635E-2</v>
      </c>
      <c r="X43" s="24">
        <f t="shared" si="14"/>
        <v>0.99434874166253662</v>
      </c>
      <c r="Y43" s="24">
        <f>MAX(V$2:V43)</f>
        <v>46771202.329137757</v>
      </c>
      <c r="Z43" s="24">
        <f t="shared" si="19"/>
        <v>-4.0624758682512613E-2</v>
      </c>
    </row>
    <row r="44" spans="1:26" x14ac:dyDescent="0.35">
      <c r="A44" s="22">
        <v>45700</v>
      </c>
      <c r="B44" s="24">
        <f>VLOOKUP($A44,Client_Portfolios!$L$2:$U$193,10,0)</f>
        <v>39387416.214986235</v>
      </c>
      <c r="C44" s="24">
        <f t="shared" si="5"/>
        <v>2.4442353358392167E-2</v>
      </c>
      <c r="D44" s="24">
        <f t="shared" si="6"/>
        <v>1.0516811794960443</v>
      </c>
      <c r="E44" s="24">
        <f>MAX(B$2:B44)</f>
        <v>39387416.214986235</v>
      </c>
      <c r="F44" s="26">
        <f t="shared" si="15"/>
        <v>0</v>
      </c>
      <c r="G44" s="24">
        <f>VLOOKUP($A44,Client_Portfolios!$W$2:$AF$193,10,0)</f>
        <v>51816870.484829158</v>
      </c>
      <c r="H44" s="24">
        <f t="shared" si="7"/>
        <v>6.5602480114579E-3</v>
      </c>
      <c r="I44" s="24">
        <f t="shared" si="8"/>
        <v>1.0386494697980504</v>
      </c>
      <c r="J44" s="24">
        <f>MAX(G$2:G44)</f>
        <v>51816870.484829158</v>
      </c>
      <c r="K44" s="26">
        <f t="shared" si="16"/>
        <v>0</v>
      </c>
      <c r="L44" s="24">
        <f>VLOOKUP($A44,Client_Portfolios!$AH$2:$AQ$193,10,0)</f>
        <v>45149890.070232332</v>
      </c>
      <c r="M44" s="24">
        <f t="shared" si="9"/>
        <v>1.5017612860864862E-2</v>
      </c>
      <c r="N44" s="24">
        <f t="shared" si="10"/>
        <v>1.0640438394499143</v>
      </c>
      <c r="O44" s="24">
        <f>MAX(L$2:L44)</f>
        <v>45149890.070232332</v>
      </c>
      <c r="P44" s="24">
        <f t="shared" si="17"/>
        <v>0</v>
      </c>
      <c r="Q44" s="24">
        <f>VLOOKUP($A44,Client_Portfolios!$AS$2:$BB$193,10,0)</f>
        <v>50310935.862261467</v>
      </c>
      <c r="R44" s="24">
        <f t="shared" si="11"/>
        <v>3.4990539782993553E-2</v>
      </c>
      <c r="S44" s="24">
        <f t="shared" si="12"/>
        <v>1.0358104365385838</v>
      </c>
      <c r="T44" s="24">
        <f>MAX(Q$2:Q44)</f>
        <v>50310935.862261467</v>
      </c>
      <c r="U44" s="24">
        <f t="shared" si="18"/>
        <v>0</v>
      </c>
      <c r="V44" s="24">
        <f>VLOOKUP($A44,Client_Portfolios!$BE$2:$BN$193,10,0)</f>
        <v>47322443.616945826</v>
      </c>
      <c r="W44" s="24">
        <f t="shared" si="13"/>
        <v>5.4630001592464977E-2</v>
      </c>
      <c r="X44" s="24">
        <f t="shared" si="14"/>
        <v>1.0486700150030266</v>
      </c>
      <c r="Y44" s="24">
        <f>MAX(V$2:V44)</f>
        <v>47322443.616945826</v>
      </c>
      <c r="Z44" s="24">
        <f t="shared" si="19"/>
        <v>0</v>
      </c>
    </row>
    <row r="45" spans="1:26" x14ac:dyDescent="0.35">
      <c r="A45" s="22">
        <v>45701</v>
      </c>
      <c r="B45" s="24">
        <f>VLOOKUP($A45,Client_Portfolios!$L$2:$U$193,10,0)</f>
        <v>39650503.50677833</v>
      </c>
      <c r="C45" s="24">
        <f t="shared" si="5"/>
        <v>6.6794757583513312E-3</v>
      </c>
      <c r="D45" s="24">
        <f t="shared" si="6"/>
        <v>1.0587058584400024</v>
      </c>
      <c r="E45" s="24">
        <f>MAX(B$2:B45)</f>
        <v>39650503.50677833</v>
      </c>
      <c r="F45" s="26">
        <f t="shared" si="15"/>
        <v>0</v>
      </c>
      <c r="G45" s="24">
        <f>VLOOKUP($A45,Client_Portfolios!$W$2:$AF$193,10,0)</f>
        <v>51924849.594109252</v>
      </c>
      <c r="H45" s="24">
        <f t="shared" si="7"/>
        <v>2.0838601071384352E-3</v>
      </c>
      <c r="I45" s="24">
        <f t="shared" si="8"/>
        <v>1.040813869993463</v>
      </c>
      <c r="J45" s="24">
        <f>MAX(G$2:G45)</f>
        <v>51924849.594109252</v>
      </c>
      <c r="K45" s="26">
        <f t="shared" si="16"/>
        <v>0</v>
      </c>
      <c r="L45" s="24">
        <f>VLOOKUP($A45,Client_Portfolios!$AH$2:$AQ$193,10,0)</f>
        <v>45409960.291203432</v>
      </c>
      <c r="M45" s="24">
        <f t="shared" si="9"/>
        <v>5.760151809152827E-3</v>
      </c>
      <c r="N45" s="24">
        <f t="shared" si="10"/>
        <v>1.0701728934967396</v>
      </c>
      <c r="O45" s="24">
        <f>MAX(L$2:L45)</f>
        <v>45409960.291203432</v>
      </c>
      <c r="P45" s="24">
        <f t="shared" si="17"/>
        <v>0</v>
      </c>
      <c r="Q45" s="24">
        <f>VLOOKUP($A45,Client_Portfolios!$AS$2:$BB$193,10,0)</f>
        <v>50551873.216778599</v>
      </c>
      <c r="R45" s="24">
        <f t="shared" si="11"/>
        <v>4.7889658657266319E-3</v>
      </c>
      <c r="S45" s="24">
        <f t="shared" si="12"/>
        <v>1.0407708973625305</v>
      </c>
      <c r="T45" s="24">
        <f>MAX(Q$2:Q45)</f>
        <v>50551873.216778599</v>
      </c>
      <c r="U45" s="24">
        <f t="shared" si="18"/>
        <v>0</v>
      </c>
      <c r="V45" s="24">
        <f>VLOOKUP($A45,Client_Portfolios!$BE$2:$BN$193,10,0)</f>
        <v>47637236.848086469</v>
      </c>
      <c r="W45" s="24">
        <f t="shared" si="13"/>
        <v>6.652091630955384E-3</v>
      </c>
      <c r="X45" s="24">
        <f t="shared" si="14"/>
        <v>1.0556458640334621</v>
      </c>
      <c r="Y45" s="24">
        <f>MAX(V$2:V45)</f>
        <v>47637236.848086469</v>
      </c>
      <c r="Z45" s="24">
        <f t="shared" si="19"/>
        <v>0</v>
      </c>
    </row>
    <row r="46" spans="1:26" x14ac:dyDescent="0.35">
      <c r="A46" s="22">
        <v>45702</v>
      </c>
      <c r="B46" s="24">
        <f>VLOOKUP($A46,Client_Portfolios!$L$2:$U$193,10,0)</f>
        <v>39592046.986072309</v>
      </c>
      <c r="C46" s="24">
        <f t="shared" si="5"/>
        <v>-1.4742945369162095E-3</v>
      </c>
      <c r="D46" s="24">
        <f t="shared" si="6"/>
        <v>1.0571450141767031</v>
      </c>
      <c r="E46" s="24">
        <f>MAX(B$2:B46)</f>
        <v>39650503.50677833</v>
      </c>
      <c r="F46" s="26">
        <f t="shared" si="15"/>
        <v>-1.4742945369162095E-3</v>
      </c>
      <c r="G46" s="24">
        <f>VLOOKUP($A46,Client_Portfolios!$W$2:$AF$193,10,0)</f>
        <v>51957675.949526578</v>
      </c>
      <c r="H46" s="24">
        <f t="shared" si="7"/>
        <v>6.3218970635304768E-4</v>
      </c>
      <c r="I46" s="24">
        <f t="shared" si="8"/>
        <v>1.0414718618083023</v>
      </c>
      <c r="J46" s="24">
        <f>MAX(G$2:G46)</f>
        <v>51957675.949526578</v>
      </c>
      <c r="K46" s="26">
        <f t="shared" si="16"/>
        <v>0</v>
      </c>
      <c r="L46" s="24">
        <f>VLOOKUP($A46,Client_Portfolios!$AH$2:$AQ$193,10,0)</f>
        <v>45399381.773691304</v>
      </c>
      <c r="M46" s="24">
        <f t="shared" si="9"/>
        <v>-2.3295588554339628E-4</v>
      </c>
      <c r="N46" s="24">
        <f t="shared" si="10"/>
        <v>1.0699235904226505</v>
      </c>
      <c r="O46" s="24">
        <f>MAX(L$2:L46)</f>
        <v>45409960.291203432</v>
      </c>
      <c r="P46" s="24">
        <f t="shared" si="17"/>
        <v>-2.3295588554339628E-4</v>
      </c>
      <c r="Q46" s="24">
        <f>VLOOKUP($A46,Client_Portfolios!$AS$2:$BB$193,10,0)</f>
        <v>50525073.989741825</v>
      </c>
      <c r="R46" s="24">
        <f t="shared" si="11"/>
        <v>-5.3013321428965895E-4</v>
      </c>
      <c r="S46" s="24">
        <f t="shared" si="12"/>
        <v>1.0402191501413727</v>
      </c>
      <c r="T46" s="24">
        <f>MAX(Q$2:Q46)</f>
        <v>50551873.216778599</v>
      </c>
      <c r="U46" s="24">
        <f t="shared" si="18"/>
        <v>-5.3013321428965895E-4</v>
      </c>
      <c r="V46" s="24">
        <f>VLOOKUP($A46,Client_Portfolios!$BE$2:$BN$193,10,0)</f>
        <v>47568152.047709852</v>
      </c>
      <c r="W46" s="24">
        <f t="shared" si="13"/>
        <v>-1.4502268592304272E-3</v>
      </c>
      <c r="X46" s="24">
        <f t="shared" si="14"/>
        <v>1.0541149380476051</v>
      </c>
      <c r="Y46" s="24">
        <f>MAX(V$2:V46)</f>
        <v>47637236.848086469</v>
      </c>
      <c r="Z46" s="24">
        <f t="shared" si="19"/>
        <v>-1.4502268592304272E-3</v>
      </c>
    </row>
    <row r="47" spans="1:26" x14ac:dyDescent="0.35">
      <c r="A47" s="22">
        <v>45703</v>
      </c>
      <c r="B47" s="24">
        <f>VLOOKUP($A47,Client_Portfolios!$L$2:$U$193,10,0)</f>
        <v>39557888.149639308</v>
      </c>
      <c r="C47" s="24">
        <f t="shared" si="5"/>
        <v>-8.6277015293039177E-4</v>
      </c>
      <c r="D47" s="24">
        <f t="shared" si="6"/>
        <v>1.0562329410111524</v>
      </c>
      <c r="E47" s="24">
        <f>MAX(B$2:B47)</f>
        <v>39650503.50677833</v>
      </c>
      <c r="F47" s="26">
        <f t="shared" si="15"/>
        <v>-2.3357927125235217E-3</v>
      </c>
      <c r="G47" s="24">
        <f>VLOOKUP($A47,Client_Portfolios!$W$2:$AF$193,10,0)</f>
        <v>51761651.211530581</v>
      </c>
      <c r="H47" s="24">
        <f t="shared" si="7"/>
        <v>-3.7727772540562064E-3</v>
      </c>
      <c r="I47" s="24">
        <f t="shared" si="8"/>
        <v>1.0375426204573324</v>
      </c>
      <c r="J47" s="24">
        <f>MAX(G$2:G47)</f>
        <v>51957675.949526578</v>
      </c>
      <c r="K47" s="26">
        <f t="shared" si="16"/>
        <v>-3.7727772540562064E-3</v>
      </c>
      <c r="L47" s="24">
        <f>VLOOKUP($A47,Client_Portfolios!$AH$2:$AQ$193,10,0)</f>
        <v>45272861.818291023</v>
      </c>
      <c r="M47" s="24">
        <f t="shared" si="9"/>
        <v>-2.7868211076301106E-3</v>
      </c>
      <c r="N47" s="24">
        <f t="shared" si="10"/>
        <v>1.0669419047773092</v>
      </c>
      <c r="O47" s="24">
        <f>MAX(L$2:L47)</f>
        <v>45409960.291203432</v>
      </c>
      <c r="P47" s="24">
        <f t="shared" si="17"/>
        <v>-3.0191277867945279E-3</v>
      </c>
      <c r="Q47" s="24">
        <f>VLOOKUP($A47,Client_Portfolios!$AS$2:$BB$193,10,0)</f>
        <v>50289289.306976125</v>
      </c>
      <c r="R47" s="24">
        <f t="shared" si="11"/>
        <v>-4.6666865408959441E-3</v>
      </c>
      <c r="S47" s="24">
        <f t="shared" si="12"/>
        <v>1.0353647734338256</v>
      </c>
      <c r="T47" s="24">
        <f>MAX(Q$2:Q47)</f>
        <v>50551873.216778599</v>
      </c>
      <c r="U47" s="24">
        <f t="shared" si="18"/>
        <v>-5.1943457896495961E-3</v>
      </c>
      <c r="V47" s="24">
        <f>VLOOKUP($A47,Client_Portfolios!$BE$2:$BN$193,10,0)</f>
        <v>47266248.208970435</v>
      </c>
      <c r="W47" s="24">
        <f t="shared" si="13"/>
        <v>-6.3467640793910662E-3</v>
      </c>
      <c r="X47" s="24">
        <f t="shared" si="14"/>
        <v>1.0474247192232551</v>
      </c>
      <c r="Y47" s="24">
        <f>MAX(V$2:V47)</f>
        <v>47637236.848086469</v>
      </c>
      <c r="Z47" s="24">
        <f t="shared" si="19"/>
        <v>-7.7877866908843615E-3</v>
      </c>
    </row>
    <row r="48" spans="1:26" x14ac:dyDescent="0.35">
      <c r="A48" s="22">
        <v>45704</v>
      </c>
      <c r="B48" s="24">
        <f>VLOOKUP($A48,Client_Portfolios!$L$2:$U$193,10,0)</f>
        <v>39341992.816571549</v>
      </c>
      <c r="C48" s="24">
        <f t="shared" si="5"/>
        <v>-5.4577062418264717E-3</v>
      </c>
      <c r="D48" s="24">
        <f t="shared" si="6"/>
        <v>1.0504683318961729</v>
      </c>
      <c r="E48" s="24">
        <f>MAX(B$2:B48)</f>
        <v>39650503.50677833</v>
      </c>
      <c r="F48" s="26">
        <f t="shared" si="15"/>
        <v>-7.7807508838832412E-3</v>
      </c>
      <c r="G48" s="24">
        <f>VLOOKUP($A48,Client_Portfolios!$W$2:$AF$193,10,0)</f>
        <v>51769248.152295716</v>
      </c>
      <c r="H48" s="24">
        <f t="shared" si="7"/>
        <v>1.4676774382813107E-4</v>
      </c>
      <c r="I48" s="24">
        <f t="shared" si="8"/>
        <v>1.0376948982468623</v>
      </c>
      <c r="J48" s="24">
        <f>MAX(G$2:G48)</f>
        <v>51957675.949526578</v>
      </c>
      <c r="K48" s="26">
        <f t="shared" si="16"/>
        <v>-3.6265632322336192E-3</v>
      </c>
      <c r="L48" s="24">
        <f>VLOOKUP($A48,Client_Portfolios!$AH$2:$AQ$193,10,0)</f>
        <v>44967962.093584083</v>
      </c>
      <c r="M48" s="24">
        <f t="shared" si="9"/>
        <v>-6.7347128602273506E-3</v>
      </c>
      <c r="N48" s="24">
        <f t="shared" si="10"/>
        <v>1.0597563574100901</v>
      </c>
      <c r="O48" s="24">
        <f>MAX(L$2:L48)</f>
        <v>45409960.291203432</v>
      </c>
      <c r="P48" s="24">
        <f t="shared" si="17"/>
        <v>-9.7335076882894833E-3</v>
      </c>
      <c r="Q48" s="24">
        <f>VLOOKUP($A48,Client_Portfolios!$AS$2:$BB$193,10,0)</f>
        <v>50337393.557105884</v>
      </c>
      <c r="R48" s="24">
        <f t="shared" si="11"/>
        <v>9.5655060536093707E-4</v>
      </c>
      <c r="S48" s="24">
        <f t="shared" si="12"/>
        <v>1.0363551522346233</v>
      </c>
      <c r="T48" s="24">
        <f>MAX(Q$2:Q48)</f>
        <v>50551873.216778599</v>
      </c>
      <c r="U48" s="24">
        <f t="shared" si="18"/>
        <v>-4.2427638388982019E-3</v>
      </c>
      <c r="V48" s="24">
        <f>VLOOKUP($A48,Client_Portfolios!$BE$2:$BN$193,10,0)</f>
        <v>47259060.303548902</v>
      </c>
      <c r="W48" s="24">
        <f t="shared" si="13"/>
        <v>-1.5207268809984653E-4</v>
      </c>
      <c r="X48" s="24">
        <f t="shared" si="14"/>
        <v>1.0472654345306207</v>
      </c>
      <c r="Y48" s="24">
        <f>MAX(V$2:V48)</f>
        <v>47637236.848086469</v>
      </c>
      <c r="Z48" s="24">
        <f t="shared" si="19"/>
        <v>-7.9386750693277771E-3</v>
      </c>
    </row>
    <row r="49" spans="1:26" x14ac:dyDescent="0.35">
      <c r="A49" s="22">
        <v>45705</v>
      </c>
      <c r="B49" s="24">
        <f>VLOOKUP($A49,Client_Portfolios!$L$2:$U$193,10,0)</f>
        <v>39018100.375517637</v>
      </c>
      <c r="C49" s="24">
        <f t="shared" si="5"/>
        <v>-8.2327410958573204E-3</v>
      </c>
      <c r="D49" s="24">
        <f t="shared" si="6"/>
        <v>1.0418200980902745</v>
      </c>
      <c r="E49" s="24">
        <f>MAX(B$2:B49)</f>
        <v>39650503.50677833</v>
      </c>
      <c r="F49" s="26">
        <f t="shared" si="15"/>
        <v>-1.5949435072182185E-2</v>
      </c>
      <c r="G49" s="24">
        <f>VLOOKUP($A49,Client_Portfolios!$W$2:$AF$193,10,0)</f>
        <v>51479508.120887592</v>
      </c>
      <c r="H49" s="24">
        <f t="shared" si="7"/>
        <v>-5.5967595000754339E-3</v>
      </c>
      <c r="I49" s="24">
        <f t="shared" si="8"/>
        <v>1.0318871694669194</v>
      </c>
      <c r="J49" s="24">
        <f>MAX(G$2:G49)</f>
        <v>51957675.949526578</v>
      </c>
      <c r="K49" s="26">
        <f t="shared" si="16"/>
        <v>-9.2030257300864254E-3</v>
      </c>
      <c r="L49" s="24">
        <f>VLOOKUP($A49,Client_Portfolios!$AH$2:$AQ$193,10,0)</f>
        <v>44596142.139624014</v>
      </c>
      <c r="M49" s="24">
        <f t="shared" si="9"/>
        <v>-8.2685524682275715E-3</v>
      </c>
      <c r="N49" s="24">
        <f t="shared" si="10"/>
        <v>1.050993706365307</v>
      </c>
      <c r="O49" s="24">
        <f>MAX(L$2:L49)</f>
        <v>45409960.291203432</v>
      </c>
      <c r="P49" s="24">
        <f t="shared" si="17"/>
        <v>-1.7921578137496535E-2</v>
      </c>
      <c r="Q49" s="24">
        <f>VLOOKUP($A49,Client_Portfolios!$AS$2:$BB$193,10,0)</f>
        <v>50065144.834684633</v>
      </c>
      <c r="R49" s="24">
        <f t="shared" si="11"/>
        <v>-5.4084787308742019E-3</v>
      </c>
      <c r="S49" s="24">
        <f t="shared" si="12"/>
        <v>1.0307500474361304</v>
      </c>
      <c r="T49" s="24">
        <f>MAX(Q$2:Q49)</f>
        <v>50551873.216778599</v>
      </c>
      <c r="U49" s="24">
        <f t="shared" si="18"/>
        <v>-9.6282956717895999E-3</v>
      </c>
      <c r="V49" s="24">
        <f>VLOOKUP($A49,Client_Portfolios!$BE$2:$BN$193,10,0)</f>
        <v>47013515.695652336</v>
      </c>
      <c r="W49" s="24">
        <f t="shared" si="13"/>
        <v>-5.1957149871244331E-3</v>
      </c>
      <c r="X49" s="24">
        <f t="shared" si="14"/>
        <v>1.0418241418169325</v>
      </c>
      <c r="Y49" s="24">
        <f>MAX(V$2:V49)</f>
        <v>47637236.848086469</v>
      </c>
      <c r="Z49" s="24">
        <f t="shared" si="19"/>
        <v>-1.3093142963416593E-2</v>
      </c>
    </row>
    <row r="50" spans="1:26" x14ac:dyDescent="0.35">
      <c r="A50" s="22">
        <v>45706</v>
      </c>
      <c r="B50" s="24">
        <f>VLOOKUP($A50,Client_Portfolios!$L$2:$U$193,10,0)</f>
        <v>39303172.303498007</v>
      </c>
      <c r="C50" s="24">
        <f t="shared" si="5"/>
        <v>7.3061457435596357E-3</v>
      </c>
      <c r="D50" s="24">
        <f t="shared" si="6"/>
        <v>1.0494317875654917</v>
      </c>
      <c r="E50" s="24">
        <f>MAX(B$2:B50)</f>
        <v>39650503.50677833</v>
      </c>
      <c r="F50" s="26">
        <f t="shared" si="15"/>
        <v>-8.7598182257873549E-3</v>
      </c>
      <c r="G50" s="24">
        <f>VLOOKUP($A50,Client_Portfolios!$W$2:$AF$193,10,0)</f>
        <v>51549633.79767222</v>
      </c>
      <c r="H50" s="24">
        <f t="shared" si="7"/>
        <v>1.3622056492838543E-3</v>
      </c>
      <c r="I50" s="24">
        <f t="shared" si="8"/>
        <v>1.0332928119985909</v>
      </c>
      <c r="J50" s="24">
        <f>MAX(G$2:G50)</f>
        <v>51957675.949526578</v>
      </c>
      <c r="K50" s="26">
        <f t="shared" si="16"/>
        <v>-7.8533564944426003E-3</v>
      </c>
      <c r="L50" s="24">
        <f>VLOOKUP($A50,Client_Portfolios!$AH$2:$AQ$193,10,0)</f>
        <v>44731879.122465685</v>
      </c>
      <c r="M50" s="24">
        <f t="shared" si="9"/>
        <v>3.043693385331355E-3</v>
      </c>
      <c r="N50" s="24">
        <f t="shared" si="10"/>
        <v>1.0541926089573959</v>
      </c>
      <c r="O50" s="24">
        <f>MAX(L$2:L50)</f>
        <v>45409960.291203432</v>
      </c>
      <c r="P50" s="24">
        <f t="shared" si="17"/>
        <v>-1.4932432540996979E-2</v>
      </c>
      <c r="Q50" s="24">
        <f>VLOOKUP($A50,Client_Portfolios!$AS$2:$BB$193,10,0)</f>
        <v>50206842.306395739</v>
      </c>
      <c r="R50" s="24">
        <f t="shared" si="11"/>
        <v>2.8302618953563877E-3</v>
      </c>
      <c r="S50" s="24">
        <f t="shared" si="12"/>
        <v>1.0336673400190257</v>
      </c>
      <c r="T50" s="24">
        <f>MAX(Q$2:Q50)</f>
        <v>50551873.216778599</v>
      </c>
      <c r="U50" s="24">
        <f t="shared" si="18"/>
        <v>-6.8252843747903039E-3</v>
      </c>
      <c r="V50" s="24">
        <f>VLOOKUP($A50,Client_Portfolios!$BE$2:$BN$193,10,0)</f>
        <v>47141371.461611226</v>
      </c>
      <c r="W50" s="24">
        <f t="shared" si="13"/>
        <v>2.7195533894248634E-3</v>
      </c>
      <c r="X50" s="24">
        <f t="shared" si="14"/>
        <v>1.0446574381929954</v>
      </c>
      <c r="Y50" s="24">
        <f>MAX(V$2:V50)</f>
        <v>47637236.848086469</v>
      </c>
      <c r="Z50" s="24">
        <f t="shared" si="19"/>
        <v>-1.0409197075316113E-2</v>
      </c>
    </row>
    <row r="51" spans="1:26" x14ac:dyDescent="0.35">
      <c r="A51" s="22">
        <v>45707</v>
      </c>
      <c r="B51" s="24">
        <f>VLOOKUP($A51,Client_Portfolios!$L$2:$U$193,10,0)</f>
        <v>39341609.478139795</v>
      </c>
      <c r="C51" s="24">
        <f t="shared" si="5"/>
        <v>9.7796621466016056E-4</v>
      </c>
      <c r="D51" s="24">
        <f t="shared" si="6"/>
        <v>1.050458096398321</v>
      </c>
      <c r="E51" s="24">
        <f>MAX(B$2:B51)</f>
        <v>39650503.50677833</v>
      </c>
      <c r="F51" s="26">
        <f t="shared" si="15"/>
        <v>-7.7904188173985789E-3</v>
      </c>
      <c r="G51" s="24">
        <f>VLOOKUP($A51,Client_Portfolios!$W$2:$AF$193,10,0)</f>
        <v>51925585.407469042</v>
      </c>
      <c r="H51" s="24">
        <f t="shared" si="7"/>
        <v>7.2930025317424971E-3</v>
      </c>
      <c r="I51" s="24">
        <f t="shared" si="8"/>
        <v>1.040828619092528</v>
      </c>
      <c r="J51" s="24">
        <f>MAX(G$2:G51)</f>
        <v>51957675.949526578</v>
      </c>
      <c r="K51" s="26">
        <f t="shared" si="16"/>
        <v>-6.1762851149674909E-4</v>
      </c>
      <c r="L51" s="24">
        <f>VLOOKUP($A51,Client_Portfolios!$AH$2:$AQ$193,10,0)</f>
        <v>44782429.617694221</v>
      </c>
      <c r="M51" s="24">
        <f t="shared" si="9"/>
        <v>1.1300776140018777E-3</v>
      </c>
      <c r="N51" s="24">
        <f t="shared" si="10"/>
        <v>1.055383928425625</v>
      </c>
      <c r="O51" s="24">
        <f>MAX(L$2:L51)</f>
        <v>45409960.291203432</v>
      </c>
      <c r="P51" s="24">
        <f t="shared" si="17"/>
        <v>-1.3819229734732276E-2</v>
      </c>
      <c r="Q51" s="24">
        <f>VLOOKUP($A51,Client_Portfolios!$AS$2:$BB$193,10,0)</f>
        <v>50297500.916123033</v>
      </c>
      <c r="R51" s="24">
        <f t="shared" si="11"/>
        <v>1.8057022820521906E-3</v>
      </c>
      <c r="S51" s="24">
        <f t="shared" si="12"/>
        <v>1.0355338354937809</v>
      </c>
      <c r="T51" s="24">
        <f>MAX(Q$2:Q51)</f>
        <v>50551873.216778599</v>
      </c>
      <c r="U51" s="24">
        <f t="shared" si="18"/>
        <v>-5.0319065243093269E-3</v>
      </c>
      <c r="V51" s="24">
        <f>VLOOKUP($A51,Client_Portfolios!$BE$2:$BN$193,10,0)</f>
        <v>46845182.908114776</v>
      </c>
      <c r="W51" s="24">
        <f t="shared" si="13"/>
        <v>-6.2829855032462576E-3</v>
      </c>
      <c r="X51" s="24">
        <f t="shared" si="14"/>
        <v>1.0380938706529705</v>
      </c>
      <c r="Y51" s="24">
        <f>MAX(V$2:V51)</f>
        <v>47637236.848086469</v>
      </c>
      <c r="Z51" s="24">
        <f t="shared" si="19"/>
        <v>-1.6626781744237727E-2</v>
      </c>
    </row>
    <row r="52" spans="1:26" x14ac:dyDescent="0.35">
      <c r="A52" s="22">
        <v>45708</v>
      </c>
      <c r="B52" s="24">
        <f>VLOOKUP($A52,Client_Portfolios!$L$2:$U$193,10,0)</f>
        <v>37503130.308255233</v>
      </c>
      <c r="C52" s="24">
        <f t="shared" si="5"/>
        <v>-4.6731163118939385E-2</v>
      </c>
      <c r="D52" s="24">
        <f t="shared" si="6"/>
        <v>1.0013689677459205</v>
      </c>
      <c r="E52" s="24">
        <f>MAX(B$2:B52)</f>
        <v>39650503.50677833</v>
      </c>
      <c r="F52" s="26">
        <f t="shared" si="15"/>
        <v>-5.4157526603817258E-2</v>
      </c>
      <c r="G52" s="24">
        <f>VLOOKUP($A52,Client_Portfolios!$W$2:$AF$193,10,0)</f>
        <v>50876643.361204386</v>
      </c>
      <c r="H52" s="24">
        <f t="shared" si="7"/>
        <v>-2.0200870881539927E-2</v>
      </c>
      <c r="I52" s="24">
        <f t="shared" si="8"/>
        <v>1.0198029745484283</v>
      </c>
      <c r="J52" s="24">
        <f>MAX(G$2:G52)</f>
        <v>51957675.949526578</v>
      </c>
      <c r="K52" s="26">
        <f t="shared" si="16"/>
        <v>-2.0806022759223171E-2</v>
      </c>
      <c r="L52" s="24">
        <f>VLOOKUP($A52,Client_Portfolios!$AH$2:$AQ$193,10,0)</f>
        <v>43689192.563552842</v>
      </c>
      <c r="M52" s="24">
        <f t="shared" si="9"/>
        <v>-2.4412187178639036E-2</v>
      </c>
      <c r="N52" s="24">
        <f t="shared" si="10"/>
        <v>1.0296196984195713</v>
      </c>
      <c r="O52" s="24">
        <f>MAX(L$2:L52)</f>
        <v>45409960.291203432</v>
      </c>
      <c r="P52" s="24">
        <f t="shared" si="17"/>
        <v>-3.7894059290422409E-2</v>
      </c>
      <c r="Q52" s="24">
        <f>VLOOKUP($A52,Client_Portfolios!$AS$2:$BB$193,10,0)</f>
        <v>45762180.877534032</v>
      </c>
      <c r="R52" s="24">
        <f t="shared" si="11"/>
        <v>-9.0169888284353877E-2</v>
      </c>
      <c r="S52" s="24">
        <f t="shared" si="12"/>
        <v>0.94215986523263817</v>
      </c>
      <c r="T52" s="24">
        <f>MAX(Q$2:Q52)</f>
        <v>50551873.216778599</v>
      </c>
      <c r="U52" s="24">
        <f t="shared" si="18"/>
        <v>-9.4748068359508927E-2</v>
      </c>
      <c r="V52" s="24">
        <f>VLOOKUP($A52,Client_Portfolios!$BE$2:$BN$193,10,0)</f>
        <v>40051675.090111144</v>
      </c>
      <c r="W52" s="24">
        <f t="shared" si="13"/>
        <v>-0.14502041397359608</v>
      </c>
      <c r="X52" s="24">
        <f t="shared" si="14"/>
        <v>0.88754906778742404</v>
      </c>
      <c r="Y52" s="24">
        <f>MAX(V$2:V52)</f>
        <v>47637236.848086469</v>
      </c>
      <c r="Z52" s="24">
        <f t="shared" si="19"/>
        <v>-0.15923597294623582</v>
      </c>
    </row>
    <row r="53" spans="1:26" x14ac:dyDescent="0.35">
      <c r="A53" s="22">
        <v>45709</v>
      </c>
      <c r="B53" s="24">
        <f>VLOOKUP($A53,Client_Portfolios!$L$2:$U$193,10,0)</f>
        <v>39384248.047953613</v>
      </c>
      <c r="C53" s="24">
        <f t="shared" si="5"/>
        <v>5.0158952712390154E-2</v>
      </c>
      <c r="D53" s="24">
        <f t="shared" si="6"/>
        <v>1.0515965864467431</v>
      </c>
      <c r="E53" s="24">
        <f>MAX(B$2:B53)</f>
        <v>39650503.50677833</v>
      </c>
      <c r="F53" s="26">
        <f t="shared" si="15"/>
        <v>-6.7150587073679813E-3</v>
      </c>
      <c r="G53" s="24">
        <f>VLOOKUP($A53,Client_Portfolios!$W$2:$AF$193,10,0)</f>
        <v>51479966.517194338</v>
      </c>
      <c r="H53" s="24">
        <f t="shared" si="7"/>
        <v>1.1858548758938214E-2</v>
      </c>
      <c r="I53" s="24">
        <f t="shared" si="8"/>
        <v>1.0318963578466211</v>
      </c>
      <c r="J53" s="24">
        <f>MAX(G$2:G53)</f>
        <v>51957675.949526578</v>
      </c>
      <c r="K53" s="26">
        <f t="shared" si="16"/>
        <v>-9.1942032356547854E-3</v>
      </c>
      <c r="L53" s="24">
        <f>VLOOKUP($A53,Client_Portfolios!$AH$2:$AQ$193,10,0)</f>
        <v>44716506.424367897</v>
      </c>
      <c r="M53" s="24">
        <f t="shared" si="9"/>
        <v>2.3514141611124195E-2</v>
      </c>
      <c r="N53" s="24">
        <f t="shared" si="10"/>
        <v>1.0538303218138121</v>
      </c>
      <c r="O53" s="24">
        <f>MAX(L$2:L53)</f>
        <v>45409960.291203432</v>
      </c>
      <c r="P53" s="24">
        <f t="shared" si="17"/>
        <v>-1.5270963955673546E-2</v>
      </c>
      <c r="Q53" s="24">
        <f>VLOOKUP($A53,Client_Portfolios!$AS$2:$BB$193,10,0)</f>
        <v>50207491.163339257</v>
      </c>
      <c r="R53" s="24">
        <f t="shared" si="11"/>
        <v>9.7139388913773467E-2</v>
      </c>
      <c r="S53" s="24">
        <f t="shared" si="12"/>
        <v>1.0336806988004199</v>
      </c>
      <c r="T53" s="24">
        <f>MAX(Q$2:Q53)</f>
        <v>50551873.216778599</v>
      </c>
      <c r="U53" s="24">
        <f t="shared" si="18"/>
        <v>-6.8124489069385889E-3</v>
      </c>
      <c r="V53" s="24">
        <f>VLOOKUP($A53,Client_Portfolios!$BE$2:$BN$193,10,0)</f>
        <v>47126323.386371702</v>
      </c>
      <c r="W53" s="24">
        <f t="shared" si="13"/>
        <v>0.17663801277583283</v>
      </c>
      <c r="X53" s="24">
        <f t="shared" si="14"/>
        <v>1.0443239713624377</v>
      </c>
      <c r="Y53" s="24">
        <f>MAX(V$2:V53)</f>
        <v>47637236.848086469</v>
      </c>
      <c r="Z53" s="24">
        <f t="shared" si="19"/>
        <v>-1.0725085994052355E-2</v>
      </c>
    </row>
    <row r="54" spans="1:26" x14ac:dyDescent="0.35">
      <c r="A54" s="22">
        <v>45710</v>
      </c>
      <c r="B54" s="24">
        <f>VLOOKUP($A54,Client_Portfolios!$L$2:$U$193,10,0)</f>
        <v>39400483.300649978</v>
      </c>
      <c r="C54" s="24">
        <f t="shared" si="5"/>
        <v>4.1222705779725286E-4</v>
      </c>
      <c r="D54" s="24">
        <f t="shared" si="6"/>
        <v>1.0520300830135638</v>
      </c>
      <c r="E54" s="24">
        <f>MAX(B$2:B54)</f>
        <v>39650503.50677833</v>
      </c>
      <c r="F54" s="26">
        <f t="shared" si="15"/>
        <v>-6.3055997784646029E-3</v>
      </c>
      <c r="G54" s="24">
        <f>VLOOKUP($A54,Client_Portfolios!$W$2:$AF$193,10,0)</f>
        <v>51927905.101399504</v>
      </c>
      <c r="H54" s="24">
        <f t="shared" si="7"/>
        <v>8.7012213587115243E-3</v>
      </c>
      <c r="I54" s="24">
        <f t="shared" si="8"/>
        <v>1.0408751164754928</v>
      </c>
      <c r="J54" s="24">
        <f>MAX(G$2:G54)</f>
        <v>51957675.949526578</v>
      </c>
      <c r="K54" s="26">
        <f t="shared" si="16"/>
        <v>-5.7298267451367407E-4</v>
      </c>
      <c r="L54" s="24">
        <f>VLOOKUP($A54,Client_Portfolios!$AH$2:$AQ$193,10,0)</f>
        <v>44833116.510535695</v>
      </c>
      <c r="M54" s="24">
        <f t="shared" si="9"/>
        <v>2.6077637877419627E-3</v>
      </c>
      <c r="N54" s="24">
        <f t="shared" si="10"/>
        <v>1.0565784623654626</v>
      </c>
      <c r="O54" s="24">
        <f>MAX(L$2:L54)</f>
        <v>45409960.291203432</v>
      </c>
      <c r="P54" s="24">
        <f t="shared" si="17"/>
        <v>-1.27030232347391E-2</v>
      </c>
      <c r="Q54" s="24">
        <f>VLOOKUP($A54,Client_Portfolios!$AS$2:$BB$193,10,0)</f>
        <v>50536013.333013192</v>
      </c>
      <c r="R54" s="24">
        <f t="shared" si="11"/>
        <v>6.5432898968235328E-3</v>
      </c>
      <c r="S54" s="24">
        <f t="shared" si="12"/>
        <v>1.0404443712734224</v>
      </c>
      <c r="T54" s="24">
        <f>MAX(Q$2:Q54)</f>
        <v>50551873.216778599</v>
      </c>
      <c r="U54" s="24">
        <f t="shared" si="18"/>
        <v>-3.1373483822045342E-4</v>
      </c>
      <c r="V54" s="24">
        <f>VLOOKUP($A54,Client_Portfolios!$BE$2:$BN$193,10,0)</f>
        <v>47373834.25977049</v>
      </c>
      <c r="W54" s="24">
        <f t="shared" si="13"/>
        <v>5.2520726340040584E-3</v>
      </c>
      <c r="X54" s="24">
        <f t="shared" si="14"/>
        <v>1.0498088367134648</v>
      </c>
      <c r="Y54" s="24">
        <f>MAX(V$2:V54)</f>
        <v>47637236.848086469</v>
      </c>
      <c r="Z54" s="24">
        <f t="shared" si="19"/>
        <v>-5.5293422906949989E-3</v>
      </c>
    </row>
    <row r="55" spans="1:26" x14ac:dyDescent="0.35">
      <c r="A55" s="22">
        <v>45711</v>
      </c>
      <c r="B55" s="24">
        <f>VLOOKUP($A55,Client_Portfolios!$L$2:$U$193,10,0)</f>
        <v>39214148.339511186</v>
      </c>
      <c r="C55" s="24">
        <f t="shared" si="5"/>
        <v>-4.7292557230057741E-3</v>
      </c>
      <c r="D55" s="24">
        <f t="shared" si="6"/>
        <v>1.0470547637226977</v>
      </c>
      <c r="E55" s="24">
        <f>MAX(B$2:B55)</f>
        <v>39650503.50677833</v>
      </c>
      <c r="F55" s="26">
        <f t="shared" si="15"/>
        <v>-1.1005034707631089E-2</v>
      </c>
      <c r="G55" s="24">
        <f>VLOOKUP($A55,Client_Portfolios!$W$2:$AF$193,10,0)</f>
        <v>52060474.278621867</v>
      </c>
      <c r="H55" s="24">
        <f t="shared" si="7"/>
        <v>2.5529467626990944E-3</v>
      </c>
      <c r="I55" s="24">
        <f t="shared" si="8"/>
        <v>1.0435324152344729</v>
      </c>
      <c r="J55" s="24">
        <f>MAX(G$2:G55)</f>
        <v>52060474.278621867</v>
      </c>
      <c r="K55" s="26">
        <f t="shared" si="16"/>
        <v>0</v>
      </c>
      <c r="L55" s="24">
        <f>VLOOKUP($A55,Client_Portfolios!$AH$2:$AQ$193,10,0)</f>
        <v>44678315.158925101</v>
      </c>
      <c r="M55" s="24">
        <f t="shared" si="9"/>
        <v>-3.4528349501247698E-3</v>
      </c>
      <c r="N55" s="24">
        <f t="shared" si="10"/>
        <v>1.0529302713230582</v>
      </c>
      <c r="O55" s="24">
        <f>MAX(L$2:L55)</f>
        <v>45409960.291203432</v>
      </c>
      <c r="P55" s="24">
        <f t="shared" si="17"/>
        <v>-1.6111996742266717E-2</v>
      </c>
      <c r="Q55" s="24">
        <f>VLOOKUP($A55,Client_Portfolios!$AS$2:$BB$193,10,0)</f>
        <v>50663949.401953943</v>
      </c>
      <c r="R55" s="24">
        <f t="shared" si="11"/>
        <v>2.531582143167903E-3</v>
      </c>
      <c r="S55" s="24">
        <f t="shared" si="12"/>
        <v>1.0430783416646978</v>
      </c>
      <c r="T55" s="24">
        <f>MAX(Q$2:Q55)</f>
        <v>50663949.401953943</v>
      </c>
      <c r="U55" s="24">
        <f t="shared" si="18"/>
        <v>0</v>
      </c>
      <c r="V55" s="24">
        <f>VLOOKUP($A55,Client_Portfolios!$BE$2:$BN$193,10,0)</f>
        <v>47530682.89947094</v>
      </c>
      <c r="W55" s="24">
        <f t="shared" si="13"/>
        <v>3.3108706979549829E-3</v>
      </c>
      <c r="X55" s="24">
        <f t="shared" si="14"/>
        <v>1.0532846180293935</v>
      </c>
      <c r="Y55" s="24">
        <f>MAX(V$2:V55)</f>
        <v>47637236.848086469</v>
      </c>
      <c r="Z55" s="24">
        <f t="shared" si="19"/>
        <v>-2.2367785301092413E-3</v>
      </c>
    </row>
    <row r="56" spans="1:26" x14ac:dyDescent="0.35">
      <c r="A56" s="22">
        <v>45712</v>
      </c>
      <c r="B56" s="24">
        <f>VLOOKUP($A56,Client_Portfolios!$L$2:$U$193,10,0)</f>
        <v>39268779.582954966</v>
      </c>
      <c r="C56" s="24">
        <f t="shared" si="5"/>
        <v>1.3931513435097246E-3</v>
      </c>
      <c r="D56" s="24">
        <f t="shared" si="6"/>
        <v>1.0485134694735061</v>
      </c>
      <c r="E56" s="24">
        <f>MAX(B$2:B56)</f>
        <v>39650503.50677833</v>
      </c>
      <c r="F56" s="26">
        <f t="shared" si="15"/>
        <v>-9.6272150430096719E-3</v>
      </c>
      <c r="G56" s="24">
        <f>VLOOKUP($A56,Client_Portfolios!$W$2:$AF$193,10,0)</f>
        <v>52014438.386285819</v>
      </c>
      <c r="H56" s="24">
        <f t="shared" si="7"/>
        <v>-8.8427723669341177E-4</v>
      </c>
      <c r="I56" s="24">
        <f t="shared" si="8"/>
        <v>1.0426096432739294</v>
      </c>
      <c r="J56" s="24">
        <f>MAX(G$2:G56)</f>
        <v>52060474.278621867</v>
      </c>
      <c r="K56" s="26">
        <f t="shared" si="16"/>
        <v>-8.8427723669341177E-4</v>
      </c>
      <c r="L56" s="24">
        <f>VLOOKUP($A56,Client_Portfolios!$AH$2:$AQ$193,10,0)</f>
        <v>44598595.256941475</v>
      </c>
      <c r="M56" s="24">
        <f t="shared" si="9"/>
        <v>-1.784308600269611E-3</v>
      </c>
      <c r="N56" s="24">
        <f t="shared" si="10"/>
        <v>1.0510515187844522</v>
      </c>
      <c r="O56" s="24">
        <f>MAX(L$2:L56)</f>
        <v>45409960.291203432</v>
      </c>
      <c r="P56" s="24">
        <f t="shared" si="17"/>
        <v>-1.7867556568181585E-2</v>
      </c>
      <c r="Q56" s="24">
        <f>VLOOKUP($A56,Client_Portfolios!$AS$2:$BB$193,10,0)</f>
        <v>50713521.368145443</v>
      </c>
      <c r="R56" s="24">
        <f t="shared" si="11"/>
        <v>9.7844654387698794E-4</v>
      </c>
      <c r="S56" s="24">
        <f t="shared" si="12"/>
        <v>1.0440989380630925</v>
      </c>
      <c r="T56" s="24">
        <f>MAX(Q$2:Q56)</f>
        <v>50713521.368145443</v>
      </c>
      <c r="U56" s="24">
        <f t="shared" si="18"/>
        <v>0</v>
      </c>
      <c r="V56" s="24">
        <f>VLOOKUP($A56,Client_Portfolios!$BE$2:$BN$193,10,0)</f>
        <v>47577601.686310694</v>
      </c>
      <c r="W56" s="24">
        <f t="shared" si="13"/>
        <v>9.8712629353523633E-4</v>
      </c>
      <c r="X56" s="24">
        <f t="shared" si="14"/>
        <v>1.0543243429704265</v>
      </c>
      <c r="Y56" s="24">
        <f>MAX(V$2:V56)</f>
        <v>47637236.848086469</v>
      </c>
      <c r="Z56" s="24">
        <f t="shared" si="19"/>
        <v>-1.2518602194738909E-3</v>
      </c>
    </row>
    <row r="57" spans="1:26" x14ac:dyDescent="0.35">
      <c r="A57" s="22">
        <v>45713</v>
      </c>
      <c r="B57" s="24">
        <f>VLOOKUP($A57,Client_Portfolios!$L$2:$U$193,10,0)</f>
        <v>39257364.587805003</v>
      </c>
      <c r="C57" s="24">
        <f t="shared" si="5"/>
        <v>-2.9068881873062859E-4</v>
      </c>
      <c r="D57" s="24">
        <f t="shared" si="6"/>
        <v>1.0482086783316418</v>
      </c>
      <c r="E57" s="24">
        <f>MAX(B$2:B57)</f>
        <v>39650503.50677833</v>
      </c>
      <c r="F57" s="26">
        <f t="shared" si="15"/>
        <v>-9.915105337971783E-3</v>
      </c>
      <c r="G57" s="24">
        <f>VLOOKUP($A57,Client_Portfolios!$W$2:$AF$193,10,0)</f>
        <v>52040464.302453056</v>
      </c>
      <c r="H57" s="24">
        <f t="shared" si="7"/>
        <v>5.0035945738671826E-4</v>
      </c>
      <c r="I57" s="24">
        <f t="shared" si="8"/>
        <v>1.043131322869304</v>
      </c>
      <c r="J57" s="24">
        <f>MAX(G$2:G57)</f>
        <v>52060474.278621867</v>
      </c>
      <c r="K57" s="26">
        <f t="shared" si="16"/>
        <v>-3.8436023578502485E-4</v>
      </c>
      <c r="L57" s="24">
        <f>VLOOKUP($A57,Client_Portfolios!$AH$2:$AQ$193,10,0)</f>
        <v>44681537.614347659</v>
      </c>
      <c r="M57" s="24">
        <f t="shared" si="9"/>
        <v>1.8597526879117264E-3</v>
      </c>
      <c r="N57" s="24">
        <f t="shared" si="10"/>
        <v>1.0530062146716455</v>
      </c>
      <c r="O57" s="24">
        <f>MAX(L$2:L57)</f>
        <v>45409960.291203432</v>
      </c>
      <c r="P57" s="24">
        <f t="shared" si="17"/>
        <v>-1.604103311662395E-2</v>
      </c>
      <c r="Q57" s="24">
        <f>VLOOKUP($A57,Client_Portfolios!$AS$2:$BB$193,10,0)</f>
        <v>50862356.039202951</v>
      </c>
      <c r="R57" s="24">
        <f t="shared" si="11"/>
        <v>2.9348123940569929E-3</v>
      </c>
      <c r="S57" s="24">
        <f t="shared" si="12"/>
        <v>1.0471631725671418</v>
      </c>
      <c r="T57" s="24">
        <f>MAX(Q$2:Q57)</f>
        <v>50862356.039202951</v>
      </c>
      <c r="U57" s="24">
        <f t="shared" si="18"/>
        <v>0</v>
      </c>
      <c r="V57" s="24">
        <f>VLOOKUP($A57,Client_Portfolios!$BE$2:$BN$193,10,0)</f>
        <v>47887510.45463594</v>
      </c>
      <c r="W57" s="24">
        <f t="shared" si="13"/>
        <v>6.5137534751865313E-3</v>
      </c>
      <c r="X57" s="24">
        <f t="shared" si="14"/>
        <v>1.0611919518234239</v>
      </c>
      <c r="Y57" s="24">
        <f>MAX(V$2:V57)</f>
        <v>47887510.45463594</v>
      </c>
      <c r="Z57" s="24">
        <f t="shared" si="19"/>
        <v>0</v>
      </c>
    </row>
    <row r="58" spans="1:26" x14ac:dyDescent="0.35">
      <c r="A58" s="22">
        <v>45714</v>
      </c>
      <c r="B58" s="24">
        <f>VLOOKUP($A58,Client_Portfolios!$L$2:$U$193,10,0)</f>
        <v>39332156.382440835</v>
      </c>
      <c r="C58" s="24">
        <f t="shared" si="5"/>
        <v>1.9051659585693586E-3</v>
      </c>
      <c r="D58" s="24">
        <f t="shared" si="6"/>
        <v>1.0502056898230763</v>
      </c>
      <c r="E58" s="24">
        <f>MAX(B$2:B58)</f>
        <v>39650503.50677833</v>
      </c>
      <c r="F58" s="26">
        <f t="shared" si="15"/>
        <v>-8.0288293005679572E-3</v>
      </c>
      <c r="G58" s="24">
        <f>VLOOKUP($A58,Client_Portfolios!$W$2:$AF$193,10,0)</f>
        <v>51991348.888236925</v>
      </c>
      <c r="H58" s="24">
        <f t="shared" si="7"/>
        <v>-9.4379277499674033E-4</v>
      </c>
      <c r="I58" s="24">
        <f t="shared" si="8"/>
        <v>1.042146823063407</v>
      </c>
      <c r="J58" s="24">
        <f>MAX(G$2:G58)</f>
        <v>52060474.278621867</v>
      </c>
      <c r="K58" s="26">
        <f t="shared" si="16"/>
        <v>-1.3277902543682352E-3</v>
      </c>
      <c r="L58" s="24">
        <f>VLOOKUP($A58,Client_Portfolios!$AH$2:$AQ$193,10,0)</f>
        <v>44682007.935316958</v>
      </c>
      <c r="M58" s="24">
        <f t="shared" si="9"/>
        <v>1.0526069477686405E-5</v>
      </c>
      <c r="N58" s="24">
        <f t="shared" si="10"/>
        <v>1.0530172986882214</v>
      </c>
      <c r="O58" s="24">
        <f>MAX(L$2:L58)</f>
        <v>45409960.291203432</v>
      </c>
      <c r="P58" s="24">
        <f t="shared" si="17"/>
        <v>-1.603067589617534E-2</v>
      </c>
      <c r="Q58" s="24">
        <f>VLOOKUP($A58,Client_Portfolios!$AS$2:$BB$193,10,0)</f>
        <v>50706735.905746363</v>
      </c>
      <c r="R58" s="24">
        <f t="shared" si="11"/>
        <v>-3.0596328124603816E-3</v>
      </c>
      <c r="S58" s="24">
        <f t="shared" si="12"/>
        <v>1.0439592377643552</v>
      </c>
      <c r="T58" s="24">
        <f>MAX(Q$2:Q58)</f>
        <v>50862356.039202951</v>
      </c>
      <c r="U58" s="24">
        <f t="shared" si="18"/>
        <v>-3.0596328124603816E-3</v>
      </c>
      <c r="V58" s="24">
        <f>VLOOKUP($A58,Client_Portfolios!$BE$2:$BN$193,10,0)</f>
        <v>47615956.493065879</v>
      </c>
      <c r="W58" s="24">
        <f t="shared" si="13"/>
        <v>-5.67066358204831E-3</v>
      </c>
      <c r="X58" s="24">
        <f t="shared" si="14"/>
        <v>1.055174289268656</v>
      </c>
      <c r="Y58" s="24">
        <f>MAX(V$2:V58)</f>
        <v>47887510.45463594</v>
      </c>
      <c r="Z58" s="24">
        <f t="shared" si="19"/>
        <v>-5.67066358204831E-3</v>
      </c>
    </row>
    <row r="59" spans="1:26" x14ac:dyDescent="0.35">
      <c r="A59" s="22">
        <v>45715</v>
      </c>
      <c r="B59" s="24">
        <f>VLOOKUP($A59,Client_Portfolios!$L$2:$U$193,10,0)</f>
        <v>39302425.104141101</v>
      </c>
      <c r="C59" s="24">
        <f t="shared" si="5"/>
        <v>-7.5590257525282836E-4</v>
      </c>
      <c r="D59" s="24">
        <f t="shared" si="6"/>
        <v>1.0494118366375937</v>
      </c>
      <c r="E59" s="24">
        <f>MAX(B$2:B59)</f>
        <v>39650503.50677833</v>
      </c>
      <c r="F59" s="26">
        <f t="shared" si="15"/>
        <v>-8.7786628630762212E-3</v>
      </c>
      <c r="G59" s="24">
        <f>VLOOKUP($A59,Client_Portfolios!$W$2:$AF$193,10,0)</f>
        <v>51869236.841144979</v>
      </c>
      <c r="H59" s="24">
        <f t="shared" si="7"/>
        <v>-2.3486993452399912E-3</v>
      </c>
      <c r="I59" s="24">
        <f t="shared" si="8"/>
        <v>1.0396991335024341</v>
      </c>
      <c r="J59" s="24">
        <f>MAX(G$2:G59)</f>
        <v>52060474.278621867</v>
      </c>
      <c r="K59" s="26">
        <f t="shared" si="16"/>
        <v>-3.6733710195071758E-3</v>
      </c>
      <c r="L59" s="24">
        <f>VLOOKUP($A59,Client_Portfolios!$AH$2:$AQ$193,10,0)</f>
        <v>44663254.935786054</v>
      </c>
      <c r="M59" s="24">
        <f t="shared" si="9"/>
        <v>-4.1969912269948593E-4</v>
      </c>
      <c r="N59" s="24">
        <f t="shared" si="10"/>
        <v>1.0525753482517746</v>
      </c>
      <c r="O59" s="24">
        <f>MAX(L$2:L59)</f>
        <v>45409960.291203432</v>
      </c>
      <c r="P59" s="24">
        <f t="shared" si="17"/>
        <v>-1.6443646958264922E-2</v>
      </c>
      <c r="Q59" s="24">
        <f>VLOOKUP($A59,Client_Portfolios!$AS$2:$BB$193,10,0)</f>
        <v>50590151.028512269</v>
      </c>
      <c r="R59" s="24">
        <f t="shared" si="11"/>
        <v>-2.2991990147187094E-3</v>
      </c>
      <c r="S59" s="24">
        <f t="shared" si="12"/>
        <v>1.0415589677134809</v>
      </c>
      <c r="T59" s="24">
        <f>MAX(Q$2:Q59)</f>
        <v>50862356.039202951</v>
      </c>
      <c r="U59" s="24">
        <f t="shared" si="18"/>
        <v>-5.3517971224312805E-3</v>
      </c>
      <c r="V59" s="24">
        <f>VLOOKUP($A59,Client_Portfolios!$BE$2:$BN$193,10,0)</f>
        <v>47487010.11624264</v>
      </c>
      <c r="W59" s="24">
        <f t="shared" si="13"/>
        <v>-2.7080497026667305E-3</v>
      </c>
      <c r="X59" s="24">
        <f t="shared" si="14"/>
        <v>1.0523168248483405</v>
      </c>
      <c r="Y59" s="24">
        <f>MAX(V$2:V59)</f>
        <v>47887510.45463594</v>
      </c>
      <c r="Z59" s="24">
        <f t="shared" si="19"/>
        <v>-8.3633568458877511E-3</v>
      </c>
    </row>
    <row r="60" spans="1:26" x14ac:dyDescent="0.35">
      <c r="A60" s="22">
        <v>45716</v>
      </c>
      <c r="B60" s="24">
        <f>VLOOKUP($A60,Client_Portfolios!$L$2:$U$193,10,0)</f>
        <v>38369974.128628373</v>
      </c>
      <c r="C60" s="24">
        <f t="shared" si="5"/>
        <v>-2.3725023914986872E-2</v>
      </c>
      <c r="D60" s="24">
        <f t="shared" si="6"/>
        <v>1.0245145157166966</v>
      </c>
      <c r="E60" s="24">
        <f>MAX(B$2:B60)</f>
        <v>39650503.50677833</v>
      </c>
      <c r="F60" s="26">
        <f t="shared" si="15"/>
        <v>-3.2295412791695004E-2</v>
      </c>
      <c r="G60" s="24">
        <f>VLOOKUP($A60,Client_Portfolios!$W$2:$AF$193,10,0)</f>
        <v>51541168.527729072</v>
      </c>
      <c r="H60" s="24">
        <f t="shared" si="7"/>
        <v>-6.3249111302842416E-3</v>
      </c>
      <c r="I60" s="24">
        <f t="shared" si="8"/>
        <v>1.0331231288807978</v>
      </c>
      <c r="J60" s="24">
        <f>MAX(G$2:G60)</f>
        <v>52060474.278621867</v>
      </c>
      <c r="K60" s="26">
        <f t="shared" si="16"/>
        <v>-9.9750484045444728E-3</v>
      </c>
      <c r="L60" s="24">
        <f>VLOOKUP($A60,Client_Portfolios!$AH$2:$AQ$193,10,0)</f>
        <v>44184047.794712104</v>
      </c>
      <c r="M60" s="24">
        <f t="shared" si="9"/>
        <v>-1.072933761238232E-2</v>
      </c>
      <c r="N60" s="24">
        <f t="shared" si="10"/>
        <v>1.0412819119779104</v>
      </c>
      <c r="O60" s="24">
        <f>MAX(L$2:L60)</f>
        <v>45409960.291203432</v>
      </c>
      <c r="P60" s="24">
        <f t="shared" si="17"/>
        <v>-2.6996555130853195E-2</v>
      </c>
      <c r="Q60" s="24">
        <f>VLOOKUP($A60,Client_Portfolios!$AS$2:$BB$193,10,0)</f>
        <v>49119272.97844898</v>
      </c>
      <c r="R60" s="24">
        <f t="shared" si="11"/>
        <v>-2.9074395315291959E-2</v>
      </c>
      <c r="S60" s="24">
        <f t="shared" si="12"/>
        <v>1.0112762705419918</v>
      </c>
      <c r="T60" s="24">
        <f>MAX(Q$2:Q60)</f>
        <v>50862356.039202951</v>
      </c>
      <c r="U60" s="24">
        <f t="shared" si="18"/>
        <v>-3.427059217253843E-2</v>
      </c>
      <c r="V60" s="24">
        <f>VLOOKUP($A60,Client_Portfolios!$BE$2:$BN$193,10,0)</f>
        <v>45563648.67561058</v>
      </c>
      <c r="W60" s="24">
        <f t="shared" si="13"/>
        <v>-4.0502896179900494E-2</v>
      </c>
      <c r="X60" s="24">
        <f t="shared" si="14"/>
        <v>1.0096949457431457</v>
      </c>
      <c r="Y60" s="24">
        <f>MAX(V$2:V60)</f>
        <v>47887510.45463594</v>
      </c>
      <c r="Z60" s="24">
        <f t="shared" si="19"/>
        <v>-4.8527512851743795E-2</v>
      </c>
    </row>
    <row r="61" spans="1:26" x14ac:dyDescent="0.35">
      <c r="A61" s="22">
        <v>45717</v>
      </c>
      <c r="B61" s="24">
        <f>VLOOKUP($A61,Client_Portfolios!$L$2:$U$193,10,0)</f>
        <v>39117756.801726274</v>
      </c>
      <c r="C61" s="24">
        <f t="shared" si="5"/>
        <v>1.9488745824823739E-2</v>
      </c>
      <c r="D61" s="24">
        <f t="shared" si="6"/>
        <v>1.0444810187073417</v>
      </c>
      <c r="E61" s="24">
        <f>MAX(B$2:B61)</f>
        <v>39650503.50677833</v>
      </c>
      <c r="F61" s="26">
        <f t="shared" si="15"/>
        <v>-1.3436064058076371E-2</v>
      </c>
      <c r="G61" s="24">
        <f>VLOOKUP($A61,Client_Portfolios!$W$2:$AF$193,10,0)</f>
        <v>51384465.127848312</v>
      </c>
      <c r="H61" s="24">
        <f t="shared" si="7"/>
        <v>-3.0403540384703002E-3</v>
      </c>
      <c r="I61" s="24">
        <f t="shared" si="8"/>
        <v>1.029982068803668</v>
      </c>
      <c r="J61" s="24">
        <f>MAX(G$2:G61)</f>
        <v>52060474.278621867</v>
      </c>
      <c r="K61" s="26">
        <f t="shared" si="16"/>
        <v>-1.298507476431408E-2</v>
      </c>
      <c r="L61" s="24">
        <f>VLOOKUP($A61,Client_Portfolios!$AH$2:$AQ$193,10,0)</f>
        <v>44337957.195693642</v>
      </c>
      <c r="M61" s="24">
        <f t="shared" si="9"/>
        <v>3.4833703262460644E-3</v>
      </c>
      <c r="N61" s="24">
        <f t="shared" si="10"/>
        <v>1.0449090824913509</v>
      </c>
      <c r="O61" s="24">
        <f>MAX(L$2:L61)</f>
        <v>45409960.291203432</v>
      </c>
      <c r="P61" s="24">
        <f t="shared" si="17"/>
        <v>-2.3607223803660812E-2</v>
      </c>
      <c r="Q61" s="24">
        <f>VLOOKUP($A61,Client_Portfolios!$AS$2:$BB$193,10,0)</f>
        <v>50308129.508043759</v>
      </c>
      <c r="R61" s="24">
        <f t="shared" si="11"/>
        <v>2.4203463477897737E-2</v>
      </c>
      <c r="S61" s="24">
        <f t="shared" si="12"/>
        <v>1.0357526588221195</v>
      </c>
      <c r="T61" s="24">
        <f>MAX(Q$2:Q61)</f>
        <v>50862356.039202951</v>
      </c>
      <c r="U61" s="24">
        <f t="shared" si="18"/>
        <v>-1.0896595720654654E-2</v>
      </c>
      <c r="V61" s="24">
        <f>VLOOKUP($A61,Client_Portfolios!$BE$2:$BN$193,10,0)</f>
        <v>47353353.480492949</v>
      </c>
      <c r="W61" s="24">
        <f t="shared" si="13"/>
        <v>3.9279224928278574E-2</v>
      </c>
      <c r="X61" s="24">
        <f t="shared" si="14"/>
        <v>1.0493549806259366</v>
      </c>
      <c r="Y61" s="24">
        <f>MAX(V$2:V61)</f>
        <v>47887510.45463594</v>
      </c>
      <c r="Z61" s="24">
        <f t="shared" si="19"/>
        <v>-1.1154411015978798E-2</v>
      </c>
    </row>
    <row r="62" spans="1:26" x14ac:dyDescent="0.35">
      <c r="A62" s="22">
        <v>45718</v>
      </c>
      <c r="B62" s="24">
        <f>VLOOKUP($A62,Client_Portfolios!$L$2:$U$193,10,0)</f>
        <v>39270597.49633681</v>
      </c>
      <c r="C62" s="24">
        <f t="shared" si="5"/>
        <v>3.9071947654163849E-3</v>
      </c>
      <c r="D62" s="24">
        <f t="shared" si="6"/>
        <v>1.0485620094762118</v>
      </c>
      <c r="E62" s="24">
        <f>MAX(B$2:B62)</f>
        <v>39650503.50677833</v>
      </c>
      <c r="F62" s="26">
        <f t="shared" si="15"/>
        <v>-9.5813666118155002E-3</v>
      </c>
      <c r="G62" s="24">
        <f>VLOOKUP($A62,Client_Portfolios!$W$2:$AF$193,10,0)</f>
        <v>51420676.05833897</v>
      </c>
      <c r="H62" s="24">
        <f t="shared" si="7"/>
        <v>7.0470579776518532E-4</v>
      </c>
      <c r="I62" s="24">
        <f t="shared" si="8"/>
        <v>1.0307079031391482</v>
      </c>
      <c r="J62" s="24">
        <f>MAX(G$2:G62)</f>
        <v>52060474.278621867</v>
      </c>
      <c r="K62" s="26">
        <f t="shared" si="16"/>
        <v>-1.228951962401972E-2</v>
      </c>
      <c r="L62" s="24">
        <f>VLOOKUP($A62,Client_Portfolios!$AH$2:$AQ$193,10,0)</f>
        <v>44642241.258873835</v>
      </c>
      <c r="M62" s="24">
        <f t="shared" si="9"/>
        <v>6.862834519803883E-3</v>
      </c>
      <c r="N62" s="24">
        <f t="shared" si="10"/>
        <v>1.0520801206127293</v>
      </c>
      <c r="O62" s="24">
        <f>MAX(L$2:L62)</f>
        <v>45409960.291203432</v>
      </c>
      <c r="P62" s="24">
        <f t="shared" si="17"/>
        <v>-1.6906401754293428E-2</v>
      </c>
      <c r="Q62" s="24">
        <f>VLOOKUP($A62,Client_Portfolios!$AS$2:$BB$193,10,0)</f>
        <v>50398122.563280262</v>
      </c>
      <c r="R62" s="24">
        <f t="shared" si="11"/>
        <v>1.7888372339924605E-3</v>
      </c>
      <c r="S62" s="24">
        <f t="shared" si="12"/>
        <v>1.0376054517434272</v>
      </c>
      <c r="T62" s="24">
        <f>MAX(Q$2:Q62)</f>
        <v>50862356.039202951</v>
      </c>
      <c r="U62" s="24">
        <f t="shared" si="18"/>
        <v>-9.1272507228110644E-3</v>
      </c>
      <c r="V62" s="24">
        <f>VLOOKUP($A62,Client_Portfolios!$BE$2:$BN$193,10,0)</f>
        <v>47630488.813951209</v>
      </c>
      <c r="W62" s="24">
        <f t="shared" si="13"/>
        <v>5.8524964567171498E-3</v>
      </c>
      <c r="X62" s="24">
        <f t="shared" si="14"/>
        <v>1.0554963269318884</v>
      </c>
      <c r="Y62" s="24">
        <f>MAX(V$2:V62)</f>
        <v>47887510.45463594</v>
      </c>
      <c r="Z62" s="24">
        <f t="shared" si="19"/>
        <v>-5.3671957102094311E-3</v>
      </c>
    </row>
    <row r="63" spans="1:26" x14ac:dyDescent="0.35">
      <c r="A63" s="22">
        <v>45719</v>
      </c>
      <c r="B63" s="24">
        <f>VLOOKUP($A63,Client_Portfolios!$L$2:$U$193,10,0)</f>
        <v>39257394.609643683</v>
      </c>
      <c r="C63" s="24">
        <f t="shared" si="5"/>
        <v>-3.3620284729202372E-4</v>
      </c>
      <c r="D63" s="24">
        <f t="shared" si="6"/>
        <v>1.0482094799430637</v>
      </c>
      <c r="E63" s="24">
        <f>MAX(B$2:B63)</f>
        <v>39650503.50677833</v>
      </c>
      <c r="F63" s="26">
        <f t="shared" si="15"/>
        <v>-9.9143481763716828E-3</v>
      </c>
      <c r="G63" s="24">
        <f>VLOOKUP($A63,Client_Portfolios!$W$2:$AF$193,10,0)</f>
        <v>51476936.916575864</v>
      </c>
      <c r="H63" s="24">
        <f t="shared" si="7"/>
        <v>1.0941291042743904E-3</v>
      </c>
      <c r="I63" s="24">
        <f t="shared" si="8"/>
        <v>1.0318356306539782</v>
      </c>
      <c r="J63" s="24">
        <f>MAX(G$2:G63)</f>
        <v>52060474.278621867</v>
      </c>
      <c r="K63" s="26">
        <f t="shared" si="16"/>
        <v>-1.1208836840843521E-2</v>
      </c>
      <c r="L63" s="24">
        <f>VLOOKUP($A63,Client_Portfolios!$AH$2:$AQ$193,10,0)</f>
        <v>44803270.559673302</v>
      </c>
      <c r="M63" s="24">
        <f t="shared" si="9"/>
        <v>3.6071061008268218E-3</v>
      </c>
      <c r="N63" s="24">
        <f t="shared" si="10"/>
        <v>1.0558750852343501</v>
      </c>
      <c r="O63" s="24">
        <f>MAX(L$2:L63)</f>
        <v>45409960.291203432</v>
      </c>
      <c r="P63" s="24">
        <f t="shared" si="17"/>
        <v>-1.3360278838377546E-2</v>
      </c>
      <c r="Q63" s="24">
        <f>VLOOKUP($A63,Client_Portfolios!$AS$2:$BB$193,10,0)</f>
        <v>50260829.171848841</v>
      </c>
      <c r="R63" s="24">
        <f t="shared" si="11"/>
        <v>-2.7241767043808909E-3</v>
      </c>
      <c r="S63" s="24">
        <f t="shared" si="12"/>
        <v>1.0347788311434492</v>
      </c>
      <c r="T63" s="24">
        <f>MAX(Q$2:Q63)</f>
        <v>50862356.039202951</v>
      </c>
      <c r="U63" s="24">
        <f t="shared" si="18"/>
        <v>-1.182656318339783E-2</v>
      </c>
      <c r="V63" s="24">
        <f>VLOOKUP($A63,Client_Portfolios!$BE$2:$BN$193,10,0)</f>
        <v>47508925.910844684</v>
      </c>
      <c r="W63" s="24">
        <f t="shared" si="13"/>
        <v>-2.5522077588025749E-3</v>
      </c>
      <c r="X63" s="24">
        <f t="shared" si="14"/>
        <v>1.0528024810169052</v>
      </c>
      <c r="Y63" s="24">
        <f>MAX(V$2:V63)</f>
        <v>47887510.45463594</v>
      </c>
      <c r="Z63" s="24">
        <f t="shared" si="19"/>
        <v>-7.9057052704773981E-3</v>
      </c>
    </row>
    <row r="64" spans="1:26" x14ac:dyDescent="0.35">
      <c r="A64" s="22">
        <v>45720</v>
      </c>
      <c r="B64" s="24">
        <f>VLOOKUP($A64,Client_Portfolios!$L$2:$U$193,10,0)</f>
        <v>39282516.856556483</v>
      </c>
      <c r="C64" s="24">
        <f t="shared" si="5"/>
        <v>6.3993668358797379E-4</v>
      </c>
      <c r="D64" s="24">
        <f t="shared" si="6"/>
        <v>1.048880267641364</v>
      </c>
      <c r="E64" s="24">
        <f>MAX(B$2:B64)</f>
        <v>39650503.50677833</v>
      </c>
      <c r="F64" s="26">
        <f t="shared" si="15"/>
        <v>-9.2807560478756334E-3</v>
      </c>
      <c r="G64" s="24">
        <f>VLOOKUP($A64,Client_Portfolios!$W$2:$AF$193,10,0)</f>
        <v>51504678.099569693</v>
      </c>
      <c r="H64" s="24">
        <f t="shared" si="7"/>
        <v>5.3890508362583695E-4</v>
      </c>
      <c r="I64" s="24">
        <f t="shared" si="8"/>
        <v>1.0323916921208038</v>
      </c>
      <c r="J64" s="24">
        <f>MAX(G$2:G64)</f>
        <v>52060474.278621867</v>
      </c>
      <c r="K64" s="26">
        <f t="shared" si="16"/>
        <v>-1.0675972256372748E-2</v>
      </c>
      <c r="L64" s="24">
        <f>VLOOKUP($A64,Client_Portfolios!$AH$2:$AQ$193,10,0)</f>
        <v>44944532.207631394</v>
      </c>
      <c r="M64" s="24">
        <f t="shared" si="9"/>
        <v>3.1529316095338742E-3</v>
      </c>
      <c r="N64" s="24">
        <f t="shared" si="10"/>
        <v>1.0592041871663047</v>
      </c>
      <c r="O64" s="24">
        <f>MAX(L$2:L64)</f>
        <v>45409960.291203432</v>
      </c>
      <c r="P64" s="24">
        <f t="shared" si="17"/>
        <v>-1.024947127430538E-2</v>
      </c>
      <c r="Q64" s="24">
        <f>VLOOKUP($A64,Client_Portfolios!$AS$2:$BB$193,10,0)</f>
        <v>50303228.118416347</v>
      </c>
      <c r="R64" s="24">
        <f t="shared" si="11"/>
        <v>8.4357833458213825E-4</v>
      </c>
      <c r="S64" s="24">
        <f t="shared" si="12"/>
        <v>1.035651748146486</v>
      </c>
      <c r="T64" s="24">
        <f>MAX(Q$2:Q64)</f>
        <v>50862356.039202951</v>
      </c>
      <c r="U64" s="24">
        <f t="shared" si="18"/>
        <v>-1.0992961481289773E-2</v>
      </c>
      <c r="V64" s="24">
        <f>VLOOKUP($A64,Client_Portfolios!$BE$2:$BN$193,10,0)</f>
        <v>47626805.755635247</v>
      </c>
      <c r="W64" s="24">
        <f t="shared" si="13"/>
        <v>2.4812146881993602E-3</v>
      </c>
      <c r="X64" s="24">
        <f t="shared" si="14"/>
        <v>1.0554147099965772</v>
      </c>
      <c r="Y64" s="24">
        <f>MAX(V$2:V64)</f>
        <v>47887510.45463594</v>
      </c>
      <c r="Z64" s="24">
        <f t="shared" si="19"/>
        <v>-5.4441063343157216E-3</v>
      </c>
    </row>
    <row r="65" spans="1:26" x14ac:dyDescent="0.35">
      <c r="A65" s="22">
        <v>45721</v>
      </c>
      <c r="B65" s="24">
        <f>VLOOKUP($A65,Client_Portfolios!$L$2:$U$193,10,0)</f>
        <v>39272959.441244915</v>
      </c>
      <c r="C65" s="24">
        <f t="shared" si="5"/>
        <v>-2.4329946440212108E-4</v>
      </c>
      <c r="D65" s="24">
        <f t="shared" si="6"/>
        <v>1.048625075634025</v>
      </c>
      <c r="E65" s="24">
        <f>MAX(B$2:B65)</f>
        <v>39650503.50677833</v>
      </c>
      <c r="F65" s="26">
        <f t="shared" si="15"/>
        <v>-9.5217975093020591E-3</v>
      </c>
      <c r="G65" s="24">
        <f>VLOOKUP($A65,Client_Portfolios!$W$2:$AF$193,10,0)</f>
        <v>51492174.025866918</v>
      </c>
      <c r="H65" s="24">
        <f t="shared" si="7"/>
        <v>-2.4277549465704572E-4</v>
      </c>
      <c r="I65" s="24">
        <f t="shared" si="8"/>
        <v>1.0321410527170694</v>
      </c>
      <c r="J65" s="24">
        <f>MAX(G$2:G65)</f>
        <v>52060474.278621867</v>
      </c>
      <c r="K65" s="26">
        <f t="shared" si="16"/>
        <v>-1.0916155886584308E-2</v>
      </c>
      <c r="L65" s="24">
        <f>VLOOKUP($A65,Client_Portfolios!$AH$2:$AQ$193,10,0)</f>
        <v>44742625.727549113</v>
      </c>
      <c r="M65" s="24">
        <f t="shared" si="9"/>
        <v>-4.4923480157614826E-3</v>
      </c>
      <c r="N65" s="24">
        <f t="shared" si="10"/>
        <v>1.0544458733378019</v>
      </c>
      <c r="O65" s="24">
        <f>MAX(L$2:L65)</f>
        <v>45409960.291203432</v>
      </c>
      <c r="P65" s="24">
        <f t="shared" si="17"/>
        <v>-1.4695775098125132E-2</v>
      </c>
      <c r="Q65" s="24">
        <f>VLOOKUP($A65,Client_Portfolios!$AS$2:$BB$193,10,0)</f>
        <v>50321204.94952403</v>
      </c>
      <c r="R65" s="24">
        <f t="shared" si="11"/>
        <v>3.5736933354187745E-4</v>
      </c>
      <c r="S65" s="24">
        <f t="shared" si="12"/>
        <v>1.0360218583215026</v>
      </c>
      <c r="T65" s="24">
        <f>MAX(Q$2:Q65)</f>
        <v>50862356.039202951</v>
      </c>
      <c r="U65" s="24">
        <f t="shared" si="18"/>
        <v>-1.0639520695066115E-2</v>
      </c>
      <c r="V65" s="24">
        <f>VLOOKUP($A65,Client_Portfolios!$BE$2:$BN$193,10,0)</f>
        <v>47504619.500601806</v>
      </c>
      <c r="W65" s="24">
        <f t="shared" si="13"/>
        <v>-2.5654933832925317E-3</v>
      </c>
      <c r="X65" s="24">
        <f t="shared" si="14"/>
        <v>1.0527070505414513</v>
      </c>
      <c r="Y65" s="24">
        <f>MAX(V$2:V65)</f>
        <v>47887510.45463594</v>
      </c>
      <c r="Z65" s="24">
        <f t="shared" si="19"/>
        <v>-7.9956328988296244E-3</v>
      </c>
    </row>
    <row r="66" spans="1:26" x14ac:dyDescent="0.35">
      <c r="A66" s="22">
        <v>45722</v>
      </c>
      <c r="B66" s="24">
        <f>VLOOKUP($A66,Client_Portfolios!$L$2:$U$193,10,0)</f>
        <v>38283838.329149365</v>
      </c>
      <c r="C66" s="24">
        <f t="shared" si="5"/>
        <v>-2.5185805352289373E-2</v>
      </c>
      <c r="D66" s="24">
        <f t="shared" si="6"/>
        <v>1.0222146085915766</v>
      </c>
      <c r="E66" s="24">
        <f>MAX(B$2:B66)</f>
        <v>39650503.50677833</v>
      </c>
      <c r="F66" s="26">
        <f t="shared" ref="F66:F97" si="20">(B66-E66)/E66</f>
        <v>-3.4467788722918238E-2</v>
      </c>
      <c r="G66" s="24">
        <f>VLOOKUP($A66,Client_Portfolios!$W$2:$AF$193,10,0)</f>
        <v>51236287.132928915</v>
      </c>
      <c r="H66" s="24">
        <f t="shared" si="7"/>
        <v>-4.9694326910621218E-3</v>
      </c>
      <c r="I66" s="24">
        <f t="shared" si="8"/>
        <v>1.0270118972279099</v>
      </c>
      <c r="J66" s="24">
        <f>MAX(G$2:G66)</f>
        <v>52060474.278621867</v>
      </c>
      <c r="K66" s="26">
        <f t="shared" ref="K66:K97" si="21">(G66-J66)/J66</f>
        <v>-1.5831341475722908E-2</v>
      </c>
      <c r="L66" s="24">
        <f>VLOOKUP($A66,Client_Portfolios!$AH$2:$AQ$193,10,0)</f>
        <v>44154870.830019988</v>
      </c>
      <c r="M66" s="24">
        <f t="shared" si="9"/>
        <v>-1.3136352370290828E-2</v>
      </c>
      <c r="N66" s="24">
        <f t="shared" si="10"/>
        <v>1.0405943007902374</v>
      </c>
      <c r="O66" s="24">
        <f>MAX(L$2:L66)</f>
        <v>45409960.291203432</v>
      </c>
      <c r="P66" s="24">
        <f t="shared" ref="P66:P97" si="22">(L66-O66)/O66</f>
        <v>-2.7639078588372442E-2</v>
      </c>
      <c r="Q66" s="24">
        <f>VLOOKUP($A66,Client_Portfolios!$AS$2:$BB$193,10,0)</f>
        <v>50447848.588896155</v>
      </c>
      <c r="R66" s="24">
        <f t="shared" si="11"/>
        <v>2.5167052239539653E-3</v>
      </c>
      <c r="S66" s="24">
        <f t="shared" si="12"/>
        <v>1.0386292199444707</v>
      </c>
      <c r="T66" s="24">
        <f>MAX(Q$2:Q66)</f>
        <v>50862356.039202951</v>
      </c>
      <c r="U66" s="24">
        <f t="shared" ref="U66:U97" si="23">(Q66-T66)/T66</f>
        <v>-8.1495920084257885E-3</v>
      </c>
      <c r="V66" s="24">
        <f>VLOOKUP($A66,Client_Portfolios!$BE$2:$BN$193,10,0)</f>
        <v>47763686.504740551</v>
      </c>
      <c r="W66" s="24">
        <f t="shared" si="13"/>
        <v>5.4535118239493197E-3</v>
      </c>
      <c r="X66" s="24">
        <f t="shared" si="14"/>
        <v>1.058448000888734</v>
      </c>
      <c r="Y66" s="24">
        <f>MAX(V$2:V66)</f>
        <v>47887510.45463594</v>
      </c>
      <c r="Z66" s="24">
        <f t="shared" ref="Z66:Z97" si="24">(V66-Y66)/Y66</f>
        <v>-2.5857253534340313E-3</v>
      </c>
    </row>
    <row r="67" spans="1:26" x14ac:dyDescent="0.35">
      <c r="A67" s="22">
        <v>45723</v>
      </c>
      <c r="B67" s="24">
        <f>VLOOKUP($A67,Client_Portfolios!$L$2:$U$193,10,0)</f>
        <v>39142397.251080528</v>
      </c>
      <c r="C67" s="24">
        <f t="shared" si="5"/>
        <v>2.2426145324029711E-2</v>
      </c>
      <c r="D67" s="24">
        <f t="shared" si="6"/>
        <v>1.0451389419561976</v>
      </c>
      <c r="E67" s="24">
        <f>MAX(B$2:B67)</f>
        <v>39650503.50677833</v>
      </c>
      <c r="F67" s="26">
        <f t="shared" si="20"/>
        <v>-1.2814623037786644E-2</v>
      </c>
      <c r="G67" s="24">
        <f>VLOOKUP($A67,Client_Portfolios!$W$2:$AF$193,10,0)</f>
        <v>51467456.355610207</v>
      </c>
      <c r="H67" s="24">
        <f t="shared" si="7"/>
        <v>4.5118262000823604E-3</v>
      </c>
      <c r="I67" s="24">
        <f t="shared" si="8"/>
        <v>1.0316455964136189</v>
      </c>
      <c r="J67" s="24">
        <f>MAX(G$2:G67)</f>
        <v>52060474.278621867</v>
      </c>
      <c r="K67" s="26">
        <f t="shared" si="21"/>
        <v>-1.1390943536893164E-2</v>
      </c>
      <c r="L67" s="24">
        <f>VLOOKUP($A67,Client_Portfolios!$AH$2:$AQ$193,10,0)</f>
        <v>44601301.094268009</v>
      </c>
      <c r="M67" s="24">
        <f t="shared" si="9"/>
        <v>1.0110555321667982E-2</v>
      </c>
      <c r="N67" s="24">
        <f t="shared" si="10"/>
        <v>1.0511152870357896</v>
      </c>
      <c r="O67" s="24">
        <f>MAX(L$2:L67)</f>
        <v>45409960.291203432</v>
      </c>
      <c r="P67" s="24">
        <f t="shared" si="22"/>
        <v>-1.7807969699812128E-2</v>
      </c>
      <c r="Q67" s="24">
        <f>VLOOKUP($A67,Client_Portfolios!$AS$2:$BB$193,10,0)</f>
        <v>50362266.516552091</v>
      </c>
      <c r="R67" s="24">
        <f t="shared" si="11"/>
        <v>-1.6964464241375357E-3</v>
      </c>
      <c r="S67" s="24">
        <f t="shared" si="12"/>
        <v>1.0368672411182911</v>
      </c>
      <c r="T67" s="24">
        <f>MAX(Q$2:Q67)</f>
        <v>50862356.039202951</v>
      </c>
      <c r="U67" s="24">
        <f t="shared" si="23"/>
        <v>-9.8322130863424517E-3</v>
      </c>
      <c r="V67" s="24">
        <f>VLOOKUP($A67,Client_Portfolios!$BE$2:$BN$193,10,0)</f>
        <v>47597633.677391469</v>
      </c>
      <c r="W67" s="24">
        <f t="shared" si="13"/>
        <v>-3.4765496447306445E-3</v>
      </c>
      <c r="X67" s="24">
        <f t="shared" si="14"/>
        <v>1.0547682538672785</v>
      </c>
      <c r="Y67" s="24">
        <f>MAX(V$2:V67)</f>
        <v>47887510.45463594</v>
      </c>
      <c r="Z67" s="24">
        <f t="shared" si="24"/>
        <v>-6.0532855956058236E-3</v>
      </c>
    </row>
    <row r="68" spans="1:26" x14ac:dyDescent="0.35">
      <c r="A68" s="22">
        <v>45724</v>
      </c>
      <c r="B68" s="24">
        <f>VLOOKUP($A68,Client_Portfolios!$L$2:$U$193,10,0)</f>
        <v>39222449.258005686</v>
      </c>
      <c r="C68" s="24">
        <f t="shared" ref="C68:C131" si="25">(B68-B67)/B67</f>
        <v>2.0451482930813176E-3</v>
      </c>
      <c r="D68" s="24">
        <f t="shared" ref="D68:D131" si="26">D67*(1+C68)</f>
        <v>1.047276406079372</v>
      </c>
      <c r="E68" s="24">
        <f>MAX(B$2:B68)</f>
        <v>39650503.50677833</v>
      </c>
      <c r="F68" s="26">
        <f t="shared" si="20"/>
        <v>-1.0795682549137537E-2</v>
      </c>
      <c r="G68" s="24">
        <f>VLOOKUP($A68,Client_Portfolios!$W$2:$AF$193,10,0)</f>
        <v>51452373.034816213</v>
      </c>
      <c r="H68" s="24">
        <f t="shared" ref="H68:H131" si="27">(G68-G67)/G67</f>
        <v>-2.9306520784273446E-4</v>
      </c>
      <c r="I68" s="24">
        <f t="shared" ref="I68:I131" si="28">I67*(1+H68)</f>
        <v>1.0313432569824859</v>
      </c>
      <c r="J68" s="24">
        <f>MAX(G$2:G68)</f>
        <v>52060474.278621867</v>
      </c>
      <c r="K68" s="26">
        <f t="shared" si="21"/>
        <v>-1.1680670455500735E-2</v>
      </c>
      <c r="L68" s="24">
        <f>VLOOKUP($A68,Client_Portfolios!$AH$2:$AQ$193,10,0)</f>
        <v>44711926.779370673</v>
      </c>
      <c r="M68" s="24">
        <f t="shared" ref="M68:M131" si="29">(L68-L67)/L67</f>
        <v>2.4803241696660086E-3</v>
      </c>
      <c r="N68" s="24">
        <f t="shared" ref="N68:N131" si="30">N67*(1+M68)</f>
        <v>1.0537223936873299</v>
      </c>
      <c r="O68" s="24">
        <f>MAX(L$2:L68)</f>
        <v>45409960.291203432</v>
      </c>
      <c r="P68" s="24">
        <f t="shared" si="22"/>
        <v>-1.5371815067805246E-2</v>
      </c>
      <c r="Q68" s="24">
        <f>VLOOKUP($A68,Client_Portfolios!$AS$2:$BB$193,10,0)</f>
        <v>50499755.563260518</v>
      </c>
      <c r="R68" s="24">
        <f t="shared" ref="R68:R131" si="31">(Q68-Q67)/Q67</f>
        <v>2.7300011738598013E-3</v>
      </c>
      <c r="S68" s="24">
        <f t="shared" ref="S68:S131" si="32">S67*(1+R68)</f>
        <v>1.0396978899036808</v>
      </c>
      <c r="T68" s="24">
        <f>MAX(Q$2:Q68)</f>
        <v>50862356.039202951</v>
      </c>
      <c r="U68" s="24">
        <f t="shared" si="23"/>
        <v>-7.1290538657500045E-3</v>
      </c>
      <c r="V68" s="24">
        <f>VLOOKUP($A68,Client_Portfolios!$BE$2:$BN$193,10,0)</f>
        <v>47897121.758064933</v>
      </c>
      <c r="W68" s="24">
        <f t="shared" ref="W68:W131" si="33">(V68-V67)/V67</f>
        <v>6.2920791966958288E-3</v>
      </c>
      <c r="X68" s="24">
        <f t="shared" ref="X68:X131" si="34">X67*(1+W68)</f>
        <v>1.061404939254772</v>
      </c>
      <c r="Y68" s="24">
        <f>MAX(V$2:V68)</f>
        <v>47897121.758064933</v>
      </c>
      <c r="Z68" s="24">
        <f t="shared" si="24"/>
        <v>0</v>
      </c>
    </row>
    <row r="69" spans="1:26" x14ac:dyDescent="0.35">
      <c r="A69" s="22">
        <v>45725</v>
      </c>
      <c r="B69" s="24">
        <f>VLOOKUP($A69,Client_Portfolios!$L$2:$U$193,10,0)</f>
        <v>39134171.919522852</v>
      </c>
      <c r="C69" s="24">
        <f t="shared" si="25"/>
        <v>-2.2506839871764541E-3</v>
      </c>
      <c r="D69" s="24">
        <f t="shared" si="26"/>
        <v>1.0449193178420615</v>
      </c>
      <c r="E69" s="24">
        <f>MAX(B$2:B69)</f>
        <v>39650503.50677833</v>
      </c>
      <c r="F69" s="26">
        <f t="shared" si="20"/>
        <v>-1.3022068866470006E-2</v>
      </c>
      <c r="G69" s="24">
        <f>VLOOKUP($A69,Client_Portfolios!$W$2:$AF$193,10,0)</f>
        <v>51586506.810268708</v>
      </c>
      <c r="H69" s="24">
        <f t="shared" si="27"/>
        <v>2.606950224856111E-3</v>
      </c>
      <c r="I69" s="24">
        <f t="shared" si="28"/>
        <v>1.03403191751818</v>
      </c>
      <c r="J69" s="24">
        <f>MAX(G$2:G69)</f>
        <v>52060474.278621867</v>
      </c>
      <c r="K69" s="26">
        <f t="shared" si="21"/>
        <v>-9.1041711571150617E-3</v>
      </c>
      <c r="L69" s="24">
        <f>VLOOKUP($A69,Client_Portfolios!$AH$2:$AQ$193,10,0)</f>
        <v>44748707.897519872</v>
      </c>
      <c r="M69" s="24">
        <f t="shared" si="29"/>
        <v>8.2262431522339978E-4</v>
      </c>
      <c r="N69" s="24">
        <f t="shared" si="30"/>
        <v>1.0545892113498725</v>
      </c>
      <c r="O69" s="24">
        <f>MAX(L$2:L69)</f>
        <v>45409960.291203432</v>
      </c>
      <c r="P69" s="24">
        <f t="shared" si="22"/>
        <v>-1.456183598142574E-2</v>
      </c>
      <c r="Q69" s="24">
        <f>VLOOKUP($A69,Client_Portfolios!$AS$2:$BB$193,10,0)</f>
        <v>50540250.100168176</v>
      </c>
      <c r="R69" s="24">
        <f t="shared" si="31"/>
        <v>8.0187589931857975E-4</v>
      </c>
      <c r="S69" s="24">
        <f t="shared" si="32"/>
        <v>1.040531598584167</v>
      </c>
      <c r="T69" s="24">
        <f>MAX(Q$2:Q69)</f>
        <v>50862356.039202951</v>
      </c>
      <c r="U69" s="24">
        <f t="shared" si="23"/>
        <v>-6.3328945829113133E-3</v>
      </c>
      <c r="V69" s="24">
        <f>VLOOKUP($A69,Client_Portfolios!$BE$2:$BN$193,10,0)</f>
        <v>47915300.192842647</v>
      </c>
      <c r="W69" s="24">
        <f t="shared" si="33"/>
        <v>3.7953083839851863E-4</v>
      </c>
      <c r="X69" s="24">
        <f t="shared" si="34"/>
        <v>1.0618077751612476</v>
      </c>
      <c r="Y69" s="24">
        <f>MAX(V$2:V69)</f>
        <v>47915300.192842647</v>
      </c>
      <c r="Z69" s="24">
        <f t="shared" si="24"/>
        <v>0</v>
      </c>
    </row>
    <row r="70" spans="1:26" x14ac:dyDescent="0.35">
      <c r="A70" s="22">
        <v>45726</v>
      </c>
      <c r="B70" s="24">
        <f>VLOOKUP($A70,Client_Portfolios!$L$2:$U$193,10,0)</f>
        <v>39128971.259082936</v>
      </c>
      <c r="C70" s="24">
        <f t="shared" si="25"/>
        <v>-1.3289307489655871E-4</v>
      </c>
      <c r="D70" s="24">
        <f t="shared" si="26"/>
        <v>1.0447804553008946</v>
      </c>
      <c r="E70" s="24">
        <f>MAX(B$2:B70)</f>
        <v>39650503.50677833</v>
      </c>
      <c r="F70" s="26">
        <f t="shared" si="20"/>
        <v>-1.3153231398593385E-2</v>
      </c>
      <c r="G70" s="24">
        <f>VLOOKUP($A70,Client_Portfolios!$W$2:$AF$193,10,0)</f>
        <v>51912508.704382926</v>
      </c>
      <c r="H70" s="24">
        <f t="shared" si="27"/>
        <v>6.3195186933906787E-3</v>
      </c>
      <c r="I70" s="24">
        <f t="shared" si="28"/>
        <v>1.0405665015504988</v>
      </c>
      <c r="J70" s="24">
        <f>MAX(G$2:G70)</f>
        <v>52060474.278621867</v>
      </c>
      <c r="K70" s="26">
        <f t="shared" si="21"/>
        <v>-2.8421864435395992E-3</v>
      </c>
      <c r="L70" s="24">
        <f>VLOOKUP($A70,Client_Portfolios!$AH$2:$AQ$193,10,0)</f>
        <v>44838560.621439599</v>
      </c>
      <c r="M70" s="24">
        <f t="shared" si="29"/>
        <v>2.0079400756218674E-3</v>
      </c>
      <c r="N70" s="24">
        <f t="shared" si="30"/>
        <v>1.0567067632906604</v>
      </c>
      <c r="O70" s="24">
        <f>MAX(L$2:L70)</f>
        <v>45409960.291203432</v>
      </c>
      <c r="P70" s="24">
        <f t="shared" si="22"/>
        <v>-1.2583135199845609E-2</v>
      </c>
      <c r="Q70" s="24">
        <f>VLOOKUP($A70,Client_Portfolios!$AS$2:$BB$193,10,0)</f>
        <v>50788907.726325996</v>
      </c>
      <c r="R70" s="24">
        <f t="shared" si="31"/>
        <v>4.9199919997426527E-3</v>
      </c>
      <c r="S70" s="24">
        <f t="shared" si="32"/>
        <v>1.0456510057246806</v>
      </c>
      <c r="T70" s="24">
        <f>MAX(Q$2:Q70)</f>
        <v>50862356.039202951</v>
      </c>
      <c r="U70" s="24">
        <f t="shared" si="23"/>
        <v>-1.4440603738517981E-3</v>
      </c>
      <c r="V70" s="24">
        <f>VLOOKUP($A70,Client_Portfolios!$BE$2:$BN$193,10,0)</f>
        <v>48092292.720105343</v>
      </c>
      <c r="W70" s="24">
        <f t="shared" si="33"/>
        <v>3.6938624312142661E-3</v>
      </c>
      <c r="X70" s="24">
        <f t="shared" si="34"/>
        <v>1.0657299470110868</v>
      </c>
      <c r="Y70" s="24">
        <f>MAX(V$2:V70)</f>
        <v>48092292.720105343</v>
      </c>
      <c r="Z70" s="24">
        <f t="shared" si="24"/>
        <v>0</v>
      </c>
    </row>
    <row r="71" spans="1:26" x14ac:dyDescent="0.35">
      <c r="A71" s="22">
        <v>45727</v>
      </c>
      <c r="B71" s="24">
        <f>VLOOKUP($A71,Client_Portfolios!$L$2:$U$193,10,0)</f>
        <v>39462652.545822397</v>
      </c>
      <c r="C71" s="24">
        <f t="shared" si="25"/>
        <v>8.5277296080715215E-3</v>
      </c>
      <c r="D71" s="24">
        <f t="shared" si="26"/>
        <v>1.0536900605234985</v>
      </c>
      <c r="E71" s="24">
        <f>MAX(B$2:B71)</f>
        <v>39650503.50677833</v>
      </c>
      <c r="F71" s="26">
        <f t="shared" si="20"/>
        <v>-4.7376689913614656E-3</v>
      </c>
      <c r="G71" s="24">
        <f>VLOOKUP($A71,Client_Portfolios!$W$2:$AF$193,10,0)</f>
        <v>51838110.391489394</v>
      </c>
      <c r="H71" s="24">
        <f t="shared" si="27"/>
        <v>-1.4331480937897888E-3</v>
      </c>
      <c r="I71" s="24">
        <f t="shared" si="28"/>
        <v>1.0390752156523402</v>
      </c>
      <c r="J71" s="24">
        <f>MAX(G$2:G71)</f>
        <v>52060474.278621867</v>
      </c>
      <c r="K71" s="26">
        <f t="shared" si="21"/>
        <v>-4.2712612632456346E-3</v>
      </c>
      <c r="L71" s="24">
        <f>VLOOKUP($A71,Client_Portfolios!$AH$2:$AQ$193,10,0)</f>
        <v>45004380.264645137</v>
      </c>
      <c r="M71" s="24">
        <f t="shared" si="29"/>
        <v>3.6981482212489125E-3</v>
      </c>
      <c r="N71" s="24">
        <f t="shared" si="30"/>
        <v>1.0606146215277052</v>
      </c>
      <c r="O71" s="24">
        <f>MAX(L$2:L71)</f>
        <v>45409960.291203432</v>
      </c>
      <c r="P71" s="24">
        <f t="shared" si="22"/>
        <v>-8.9315212776537398E-3</v>
      </c>
      <c r="Q71" s="24">
        <f>VLOOKUP($A71,Client_Portfolios!$AS$2:$BB$193,10,0)</f>
        <v>51000856.267772101</v>
      </c>
      <c r="R71" s="24">
        <f t="shared" si="31"/>
        <v>4.1731265926839949E-3</v>
      </c>
      <c r="S71" s="24">
        <f t="shared" si="32"/>
        <v>1.0500146397433372</v>
      </c>
      <c r="T71" s="24">
        <f>MAX(Q$2:Q71)</f>
        <v>51000856.267772101</v>
      </c>
      <c r="U71" s="24">
        <f t="shared" si="23"/>
        <v>0</v>
      </c>
      <c r="V71" s="24">
        <f>VLOOKUP($A71,Client_Portfolios!$BE$2:$BN$193,10,0)</f>
        <v>48378348.996318266</v>
      </c>
      <c r="W71" s="24">
        <f t="shared" si="33"/>
        <v>5.9480690155022543E-3</v>
      </c>
      <c r="X71" s="24">
        <f t="shared" si="34"/>
        <v>1.0720689822877962</v>
      </c>
      <c r="Y71" s="24">
        <f>MAX(V$2:V71)</f>
        <v>48378348.996318266</v>
      </c>
      <c r="Z71" s="24">
        <f t="shared" si="24"/>
        <v>0</v>
      </c>
    </row>
    <row r="72" spans="1:26" x14ac:dyDescent="0.35">
      <c r="A72" s="22">
        <v>45728</v>
      </c>
      <c r="B72" s="24">
        <f>VLOOKUP($A72,Client_Portfolios!$L$2:$U$193,10,0)</f>
        <v>36105702.433138996</v>
      </c>
      <c r="C72" s="24">
        <f t="shared" si="25"/>
        <v>-8.5066509626676751E-2</v>
      </c>
      <c r="D72" s="24">
        <f t="shared" si="26"/>
        <v>0.96405632484644266</v>
      </c>
      <c r="E72" s="24">
        <f>MAX(B$2:B72)</f>
        <v>39650503.50677833</v>
      </c>
      <c r="F72" s="26">
        <f t="shared" si="20"/>
        <v>-8.9401161653176547E-2</v>
      </c>
      <c r="G72" s="24">
        <f>VLOOKUP($A72,Client_Portfolios!$W$2:$AF$193,10,0)</f>
        <v>50508051.178691931</v>
      </c>
      <c r="H72" s="24">
        <f t="shared" si="27"/>
        <v>-2.5657941671728596E-2</v>
      </c>
      <c r="I72" s="24">
        <f t="shared" si="28"/>
        <v>1.0124146843765935</v>
      </c>
      <c r="J72" s="24">
        <f>MAX(G$2:G72)</f>
        <v>52060474.278621867</v>
      </c>
      <c r="K72" s="26">
        <f t="shared" si="21"/>
        <v>-2.9819611162617162E-2</v>
      </c>
      <c r="L72" s="24">
        <f>VLOOKUP($A72,Client_Portfolios!$AH$2:$AQ$193,10,0)</f>
        <v>41289624.385958865</v>
      </c>
      <c r="M72" s="24">
        <f t="shared" si="29"/>
        <v>-8.2542096054693065E-2</v>
      </c>
      <c r="N72" s="24">
        <f t="shared" si="30"/>
        <v>0.97306926756055345</v>
      </c>
      <c r="O72" s="24">
        <f>MAX(L$2:L72)</f>
        <v>45409960.291203432</v>
      </c>
      <c r="P72" s="24">
        <f t="shared" si="22"/>
        <v>-9.0736390845132173E-2</v>
      </c>
      <c r="Q72" s="24">
        <f>VLOOKUP($A72,Client_Portfolios!$AS$2:$BB$193,10,0)</f>
        <v>50210292.688021742</v>
      </c>
      <c r="R72" s="24">
        <f t="shared" si="31"/>
        <v>-1.5500986406965941E-2</v>
      </c>
      <c r="S72" s="24">
        <f t="shared" si="32"/>
        <v>1.0337383770855604</v>
      </c>
      <c r="T72" s="24">
        <f>MAX(Q$2:Q72)</f>
        <v>51000856.267772101</v>
      </c>
      <c r="U72" s="24">
        <f t="shared" si="23"/>
        <v>-1.5500986406965941E-2</v>
      </c>
      <c r="V72" s="24">
        <f>VLOOKUP($A72,Client_Portfolios!$BE$2:$BN$193,10,0)</f>
        <v>47753501.463914588</v>
      </c>
      <c r="W72" s="24">
        <f t="shared" si="33"/>
        <v>-1.2915850692863256E-2</v>
      </c>
      <c r="X72" s="24">
        <f t="shared" si="34"/>
        <v>1.0582222993801171</v>
      </c>
      <c r="Y72" s="24">
        <f>MAX(V$2:V72)</f>
        <v>48378348.996318266</v>
      </c>
      <c r="Z72" s="24">
        <f t="shared" si="24"/>
        <v>-1.2915850692863256E-2</v>
      </c>
    </row>
    <row r="73" spans="1:26" x14ac:dyDescent="0.35">
      <c r="A73" s="22">
        <v>45729</v>
      </c>
      <c r="B73" s="24">
        <f>VLOOKUP($A73,Client_Portfolios!$L$2:$U$193,10,0)</f>
        <v>39385080.622148842</v>
      </c>
      <c r="C73" s="24">
        <f t="shared" si="25"/>
        <v>9.0827153829305493E-2</v>
      </c>
      <c r="D73" s="24">
        <f t="shared" si="26"/>
        <v>1.0516188169633853</v>
      </c>
      <c r="E73" s="24">
        <f>MAX(B$2:B73)</f>
        <v>39650503.50677833</v>
      </c>
      <c r="F73" s="26">
        <f t="shared" si="20"/>
        <v>-6.6940608858627338E-3</v>
      </c>
      <c r="G73" s="24">
        <f>VLOOKUP($A73,Client_Portfolios!$W$2:$AF$193,10,0)</f>
        <v>52054267.417833135</v>
      </c>
      <c r="H73" s="24">
        <f t="shared" si="27"/>
        <v>3.061326269886875E-2</v>
      </c>
      <c r="I73" s="24">
        <f t="shared" si="28"/>
        <v>1.0434080010696063</v>
      </c>
      <c r="J73" s="24">
        <f>MAX(G$2:G73)</f>
        <v>52060474.278621867</v>
      </c>
      <c r="K73" s="26">
        <f t="shared" si="21"/>
        <v>-1.1922405384772983E-4</v>
      </c>
      <c r="L73" s="24">
        <f>VLOOKUP($A73,Client_Portfolios!$AH$2:$AQ$193,10,0)</f>
        <v>44956882.403155744</v>
      </c>
      <c r="M73" s="24">
        <f t="shared" si="29"/>
        <v>8.8817906961730142E-2</v>
      </c>
      <c r="N73" s="24">
        <f t="shared" si="30"/>
        <v>1.0594952432340656</v>
      </c>
      <c r="O73" s="24">
        <f>MAX(L$2:L73)</f>
        <v>45409960.291203432</v>
      </c>
      <c r="P73" s="24">
        <f t="shared" si="22"/>
        <v>-9.9775002035281564E-3</v>
      </c>
      <c r="Q73" s="24">
        <f>VLOOKUP($A73,Client_Portfolios!$AS$2:$BB$193,10,0)</f>
        <v>51207761.550477557</v>
      </c>
      <c r="R73" s="24">
        <f t="shared" si="31"/>
        <v>1.9865824496453754E-2</v>
      </c>
      <c r="S73" s="24">
        <f t="shared" si="32"/>
        <v>1.054274442259991</v>
      </c>
      <c r="T73" s="24">
        <f>MAX(Q$2:Q73)</f>
        <v>51207761.550477557</v>
      </c>
      <c r="U73" s="24">
        <f t="shared" si="23"/>
        <v>0</v>
      </c>
      <c r="V73" s="24">
        <f>VLOOKUP($A73,Client_Portfolios!$BE$2:$BN$193,10,0)</f>
        <v>48570801.205761172</v>
      </c>
      <c r="W73" s="24">
        <f t="shared" si="33"/>
        <v>1.7114969935014809E-2</v>
      </c>
      <c r="X73" s="24">
        <f t="shared" si="34"/>
        <v>1.0763337422185701</v>
      </c>
      <c r="Y73" s="24">
        <f>MAX(V$2:V73)</f>
        <v>48570801.205761172</v>
      </c>
      <c r="Z73" s="24">
        <f t="shared" si="24"/>
        <v>0</v>
      </c>
    </row>
    <row r="74" spans="1:26" x14ac:dyDescent="0.35">
      <c r="A74" s="22">
        <v>45730</v>
      </c>
      <c r="B74" s="24">
        <f>VLOOKUP($A74,Client_Portfolios!$L$2:$U$193,10,0)</f>
        <v>39442183.520297624</v>
      </c>
      <c r="C74" s="24">
        <f t="shared" si="25"/>
        <v>1.4498611465751275E-3</v>
      </c>
      <c r="D74" s="24">
        <f t="shared" si="26"/>
        <v>1.0531435182271078</v>
      </c>
      <c r="E74" s="24">
        <f>MAX(B$2:B74)</f>
        <v>39650503.50677833</v>
      </c>
      <c r="F74" s="26">
        <f t="shared" si="20"/>
        <v>-5.2539051980788273E-3</v>
      </c>
      <c r="G74" s="24">
        <f>VLOOKUP($A74,Client_Portfolios!$W$2:$AF$193,10,0)</f>
        <v>52065242.941301323</v>
      </c>
      <c r="H74" s="24">
        <f t="shared" si="27"/>
        <v>2.1084771744244864E-4</v>
      </c>
      <c r="I74" s="24">
        <f t="shared" si="28"/>
        <v>1.043628001264993</v>
      </c>
      <c r="J74" s="24">
        <f>MAX(G$2:G74)</f>
        <v>52065242.941301323</v>
      </c>
      <c r="K74" s="26">
        <f t="shared" si="21"/>
        <v>0</v>
      </c>
      <c r="L74" s="24">
        <f>VLOOKUP($A74,Client_Portfolios!$AH$2:$AQ$193,10,0)</f>
        <v>45122973.165861487</v>
      </c>
      <c r="M74" s="24">
        <f t="shared" si="29"/>
        <v>3.694445740616671E-3</v>
      </c>
      <c r="N74" s="24">
        <f t="shared" si="30"/>
        <v>1.0634094909226355</v>
      </c>
      <c r="O74" s="24">
        <f>MAX(L$2:L74)</f>
        <v>45409960.291203432</v>
      </c>
      <c r="P74" s="24">
        <f t="shared" si="22"/>
        <v>-6.3199157960404113E-3</v>
      </c>
      <c r="Q74" s="24">
        <f>VLOOKUP($A74,Client_Portfolios!$AS$2:$BB$193,10,0)</f>
        <v>51348682.78031709</v>
      </c>
      <c r="R74" s="24">
        <f t="shared" si="31"/>
        <v>2.7519505944547454E-3</v>
      </c>
      <c r="S74" s="24">
        <f t="shared" si="32"/>
        <v>1.0571757534380868</v>
      </c>
      <c r="T74" s="24">
        <f>MAX(Q$2:Q74)</f>
        <v>51348682.78031709</v>
      </c>
      <c r="U74" s="24">
        <f t="shared" si="23"/>
        <v>0</v>
      </c>
      <c r="V74" s="24">
        <f>VLOOKUP($A74,Client_Portfolios!$BE$2:$BN$193,10,0)</f>
        <v>48981841.221652456</v>
      </c>
      <c r="W74" s="24">
        <f t="shared" si="33"/>
        <v>8.4626978696519563E-3</v>
      </c>
      <c r="X74" s="24">
        <f t="shared" si="34"/>
        <v>1.0854424294858778</v>
      </c>
      <c r="Y74" s="24">
        <f>MAX(V$2:V74)</f>
        <v>48981841.221652456</v>
      </c>
      <c r="Z74" s="24">
        <f t="shared" si="24"/>
        <v>0</v>
      </c>
    </row>
    <row r="75" spans="1:26" x14ac:dyDescent="0.35">
      <c r="A75" s="22">
        <v>45731</v>
      </c>
      <c r="B75" s="24">
        <f>VLOOKUP($A75,Client_Portfolios!$L$2:$U$193,10,0)</f>
        <v>35071734.508441143</v>
      </c>
      <c r="C75" s="24">
        <f t="shared" si="25"/>
        <v>-0.11080646713200788</v>
      </c>
      <c r="D75" s="24">
        <f t="shared" si="26"/>
        <v>0.93644840558938858</v>
      </c>
      <c r="E75" s="24">
        <f>MAX(B$2:B75)</f>
        <v>39650503.50677833</v>
      </c>
      <c r="F75" s="26">
        <f t="shared" si="20"/>
        <v>-0.1154782056564411</v>
      </c>
      <c r="G75" s="24">
        <f>VLOOKUP($A75,Client_Portfolios!$W$2:$AF$193,10,0)</f>
        <v>51054586.554390222</v>
      </c>
      <c r="H75" s="24">
        <f t="shared" si="27"/>
        <v>-1.941134487839655E-2</v>
      </c>
      <c r="I75" s="24">
        <f t="shared" si="28"/>
        <v>1.0233697782076865</v>
      </c>
      <c r="J75" s="24">
        <f>MAX(G$2:G75)</f>
        <v>52065242.941301323</v>
      </c>
      <c r="K75" s="26">
        <f t="shared" si="21"/>
        <v>-1.941134487839655E-2</v>
      </c>
      <c r="L75" s="24">
        <f>VLOOKUP($A75,Client_Portfolios!$AH$2:$AQ$193,10,0)</f>
        <v>40355042.320439354</v>
      </c>
      <c r="M75" s="24">
        <f t="shared" si="29"/>
        <v>-0.10566526341019986</v>
      </c>
      <c r="N75" s="24">
        <f t="shared" si="30"/>
        <v>0.95104404695138867</v>
      </c>
      <c r="O75" s="24">
        <f>MAX(L$2:L75)</f>
        <v>45409960.291203432</v>
      </c>
      <c r="P75" s="24">
        <f t="shared" si="22"/>
        <v>-0.11131738363892138</v>
      </c>
      <c r="Q75" s="24">
        <f>VLOOKUP($A75,Client_Portfolios!$AS$2:$BB$193,10,0)</f>
        <v>50471645.372947708</v>
      </c>
      <c r="R75" s="24">
        <f t="shared" si="31"/>
        <v>-1.7080037108674725E-2</v>
      </c>
      <c r="S75" s="24">
        <f t="shared" si="32"/>
        <v>1.0391191523389731</v>
      </c>
      <c r="T75" s="24">
        <f>MAX(Q$2:Q75)</f>
        <v>51348682.78031709</v>
      </c>
      <c r="U75" s="24">
        <f t="shared" si="23"/>
        <v>-1.7080037108674725E-2</v>
      </c>
      <c r="V75" s="24">
        <f>VLOOKUP($A75,Client_Portfolios!$BE$2:$BN$193,10,0)</f>
        <v>48257555.750985868</v>
      </c>
      <c r="W75" s="24">
        <f t="shared" si="33"/>
        <v>-1.4786815942443922E-2</v>
      </c>
      <c r="X75" s="24">
        <f t="shared" si="34"/>
        <v>1.069392192064951</v>
      </c>
      <c r="Y75" s="24">
        <f>MAX(V$2:V75)</f>
        <v>48981841.221652456</v>
      </c>
      <c r="Z75" s="24">
        <f t="shared" si="24"/>
        <v>-1.4786815942443922E-2</v>
      </c>
    </row>
    <row r="76" spans="1:26" x14ac:dyDescent="0.35">
      <c r="A76" s="22">
        <v>45732</v>
      </c>
      <c r="B76" s="24">
        <f>VLOOKUP($A76,Client_Portfolios!$L$2:$U$193,10,0)</f>
        <v>38315239.380521506</v>
      </c>
      <c r="C76" s="24">
        <f t="shared" si="25"/>
        <v>9.2482020565584216E-2</v>
      </c>
      <c r="D76" s="24">
        <f t="shared" si="26"/>
        <v>1.0230530462937151</v>
      </c>
      <c r="E76" s="24">
        <f>MAX(B$2:B76)</f>
        <v>39650503.50677833</v>
      </c>
      <c r="F76" s="26">
        <f t="shared" si="20"/>
        <v>-3.3675842881252631E-2</v>
      </c>
      <c r="G76" s="24">
        <f>VLOOKUP($A76,Client_Portfolios!$W$2:$AF$193,10,0)</f>
        <v>50850585.419286132</v>
      </c>
      <c r="H76" s="24">
        <f t="shared" si="27"/>
        <v>-3.9957455122422835E-3</v>
      </c>
      <c r="I76" s="24">
        <f t="shared" si="28"/>
        <v>1.0192806530090488</v>
      </c>
      <c r="J76" s="24">
        <f>MAX(G$2:G76)</f>
        <v>52065242.941301323</v>
      </c>
      <c r="K76" s="26">
        <f t="shared" si="21"/>
        <v>-2.3329527596454395E-2</v>
      </c>
      <c r="L76" s="24">
        <f>VLOOKUP($A76,Client_Portfolios!$AH$2:$AQ$193,10,0)</f>
        <v>44217859.594157554</v>
      </c>
      <c r="M76" s="24">
        <f t="shared" si="29"/>
        <v>9.572080839478464E-2</v>
      </c>
      <c r="N76" s="24">
        <f t="shared" si="30"/>
        <v>1.0420787519446231</v>
      </c>
      <c r="O76" s="24">
        <f>MAX(L$2:L76)</f>
        <v>45409960.291203432</v>
      </c>
      <c r="P76" s="24">
        <f t="shared" si="22"/>
        <v>-2.6251965194446662E-2</v>
      </c>
      <c r="Q76" s="24">
        <f>VLOOKUP($A76,Client_Portfolios!$AS$2:$BB$193,10,0)</f>
        <v>50475728.838306315</v>
      </c>
      <c r="R76" s="24">
        <f t="shared" si="31"/>
        <v>8.0906127161770061E-5</v>
      </c>
      <c r="S76" s="24">
        <f t="shared" si="32"/>
        <v>1.0392032234452486</v>
      </c>
      <c r="T76" s="24">
        <f>MAX(Q$2:Q76)</f>
        <v>51348682.78031709</v>
      </c>
      <c r="U76" s="24">
        <f t="shared" si="23"/>
        <v>-1.7000512861167195E-2</v>
      </c>
      <c r="V76" s="24">
        <f>VLOOKUP($A76,Client_Portfolios!$BE$2:$BN$193,10,0)</f>
        <v>48219789.431391649</v>
      </c>
      <c r="W76" s="24">
        <f t="shared" si="33"/>
        <v>-7.8259909783034932E-4</v>
      </c>
      <c r="X76" s="24">
        <f t="shared" si="34"/>
        <v>1.0685552867002142</v>
      </c>
      <c r="Y76" s="24">
        <f>MAX(V$2:V76)</f>
        <v>48981841.221652456</v>
      </c>
      <c r="Z76" s="24">
        <f t="shared" si="24"/>
        <v>-1.5557842891457931E-2</v>
      </c>
    </row>
    <row r="77" spans="1:26" x14ac:dyDescent="0.35">
      <c r="A77" s="22">
        <v>45733</v>
      </c>
      <c r="B77" s="24">
        <f>VLOOKUP($A77,Client_Portfolios!$L$2:$U$193,10,0)</f>
        <v>36193338.320445254</v>
      </c>
      <c r="C77" s="24">
        <f t="shared" si="25"/>
        <v>-5.5380080990828216E-2</v>
      </c>
      <c r="D77" s="24">
        <f t="shared" si="26"/>
        <v>0.9663962857320556</v>
      </c>
      <c r="E77" s="24">
        <f>MAX(B$2:B77)</f>
        <v>39650503.50677833</v>
      </c>
      <c r="F77" s="26">
        <f t="shared" si="20"/>
        <v>-8.7190952965882668E-2</v>
      </c>
      <c r="G77" s="24">
        <f>VLOOKUP($A77,Client_Portfolios!$W$2:$AF$193,10,0)</f>
        <v>49718744.469891638</v>
      </c>
      <c r="H77" s="24">
        <f t="shared" si="27"/>
        <v>-2.2258169499170019E-2</v>
      </c>
      <c r="I77" s="24">
        <f t="shared" si="28"/>
        <v>0.99659333146714868</v>
      </c>
      <c r="J77" s="24">
        <f>MAX(G$2:G77)</f>
        <v>52065242.941301323</v>
      </c>
      <c r="K77" s="26">
        <f t="shared" si="21"/>
        <v>-4.5068424516046965E-2</v>
      </c>
      <c r="L77" s="24">
        <f>VLOOKUP($A77,Client_Portfolios!$AH$2:$AQ$193,10,0)</f>
        <v>41353593.482470453</v>
      </c>
      <c r="M77" s="24">
        <f t="shared" si="29"/>
        <v>-6.4776227026274988E-2</v>
      </c>
      <c r="N77" s="24">
        <f t="shared" si="30"/>
        <v>0.97457682212940089</v>
      </c>
      <c r="O77" s="24">
        <f>MAX(L$2:L77)</f>
        <v>45409960.291203432</v>
      </c>
      <c r="P77" s="24">
        <f t="shared" si="22"/>
        <v>-8.9327688963400306E-2</v>
      </c>
      <c r="Q77" s="24">
        <f>VLOOKUP($A77,Client_Portfolios!$AS$2:$BB$193,10,0)</f>
        <v>49615272.690806627</v>
      </c>
      <c r="R77" s="24">
        <f t="shared" si="31"/>
        <v>-1.7046928638832906E-2</v>
      </c>
      <c r="S77" s="24">
        <f t="shared" si="32"/>
        <v>1.0214880002539324</v>
      </c>
      <c r="T77" s="24">
        <f>MAX(Q$2:Q77)</f>
        <v>51348682.78031709</v>
      </c>
      <c r="U77" s="24">
        <f t="shared" si="23"/>
        <v>-3.3757634970432222E-2</v>
      </c>
      <c r="V77" s="24">
        <f>VLOOKUP($A77,Client_Portfolios!$BE$2:$BN$193,10,0)</f>
        <v>47492593.930325918</v>
      </c>
      <c r="W77" s="24">
        <f t="shared" si="33"/>
        <v>-1.5080851858559096E-2</v>
      </c>
      <c r="X77" s="24">
        <f t="shared" si="34"/>
        <v>1.052440562718808</v>
      </c>
      <c r="Y77" s="24">
        <f>MAX(V$2:V77)</f>
        <v>48981841.221652456</v>
      </c>
      <c r="Z77" s="24">
        <f t="shared" si="24"/>
        <v>-3.0404069226132212E-2</v>
      </c>
    </row>
    <row r="78" spans="1:26" x14ac:dyDescent="0.35">
      <c r="A78" s="22">
        <v>45734</v>
      </c>
      <c r="B78" s="24">
        <f>VLOOKUP($A78,Client_Portfolios!$L$2:$U$193,10,0)</f>
        <v>39591389.739735484</v>
      </c>
      <c r="C78" s="24">
        <f t="shared" si="25"/>
        <v>9.3886101061053676E-2</v>
      </c>
      <c r="D78" s="24">
        <f t="shared" si="26"/>
        <v>1.0571274650793223</v>
      </c>
      <c r="E78" s="24">
        <f>MAX(B$2:B78)</f>
        <v>39650503.50677833</v>
      </c>
      <c r="F78" s="26">
        <f t="shared" si="20"/>
        <v>-1.490870526593436E-3</v>
      </c>
      <c r="G78" s="24">
        <f>VLOOKUP($A78,Client_Portfolios!$W$2:$AF$193,10,0)</f>
        <v>51783703.621994972</v>
      </c>
      <c r="H78" s="24">
        <f t="shared" si="27"/>
        <v>4.1532809690192789E-2</v>
      </c>
      <c r="I78" s="24">
        <f t="shared" si="28"/>
        <v>1.0379846526414891</v>
      </c>
      <c r="J78" s="24">
        <f>MAX(G$2:G78)</f>
        <v>52065242.941301323</v>
      </c>
      <c r="K78" s="26">
        <f t="shared" si="21"/>
        <v>-5.4074331243159747E-3</v>
      </c>
      <c r="L78" s="24">
        <f>VLOOKUP($A78,Client_Portfolios!$AH$2:$AQ$193,10,0)</f>
        <v>45462597.322180256</v>
      </c>
      <c r="M78" s="24">
        <f t="shared" si="29"/>
        <v>9.9362679121261524E-2</v>
      </c>
      <c r="N78" s="24">
        <f t="shared" si="30"/>
        <v>1.0714133861856634</v>
      </c>
      <c r="O78" s="24">
        <f>MAX(L$2:L78)</f>
        <v>45462597.322180256</v>
      </c>
      <c r="P78" s="24">
        <f t="shared" si="22"/>
        <v>0</v>
      </c>
      <c r="Q78" s="24">
        <f>VLOOKUP($A78,Client_Portfolios!$AS$2:$BB$193,10,0)</f>
        <v>50991568.669599086</v>
      </c>
      <c r="R78" s="24">
        <f t="shared" si="31"/>
        <v>2.7739361373045061E-2</v>
      </c>
      <c r="S78" s="24">
        <f t="shared" si="32"/>
        <v>1.0498234250312053</v>
      </c>
      <c r="T78" s="24">
        <f>MAX(Q$2:Q78)</f>
        <v>51348682.78031709</v>
      </c>
      <c r="U78" s="24">
        <f t="shared" si="23"/>
        <v>-6.9546888329313269E-3</v>
      </c>
      <c r="V78" s="24">
        <f>VLOOKUP($A78,Client_Portfolios!$BE$2:$BN$193,10,0)</f>
        <v>48729693.656846814</v>
      </c>
      <c r="W78" s="24">
        <f t="shared" si="33"/>
        <v>2.6048266143049271E-2</v>
      </c>
      <c r="X78" s="24">
        <f t="shared" si="34"/>
        <v>1.0798548145962481</v>
      </c>
      <c r="Y78" s="24">
        <f>MAX(V$2:V78)</f>
        <v>48981841.221652456</v>
      </c>
      <c r="Z78" s="24">
        <f t="shared" si="24"/>
        <v>-5.1477763701169273E-3</v>
      </c>
    </row>
    <row r="79" spans="1:26" x14ac:dyDescent="0.35">
      <c r="A79" s="22">
        <v>45735</v>
      </c>
      <c r="B79" s="24">
        <f>VLOOKUP($A79,Client_Portfolios!$L$2:$U$193,10,0)</f>
        <v>39422503.577734195</v>
      </c>
      <c r="C79" s="24">
        <f t="shared" si="25"/>
        <v>-4.2657295717959754E-3</v>
      </c>
      <c r="D79" s="24">
        <f t="shared" si="26"/>
        <v>1.0526180451903757</v>
      </c>
      <c r="E79" s="24">
        <f>MAX(B$2:B79)</f>
        <v>39650503.50677833</v>
      </c>
      <c r="F79" s="26">
        <f t="shared" si="20"/>
        <v>-5.7502404478964025E-3</v>
      </c>
      <c r="G79" s="24">
        <f>VLOOKUP($A79,Client_Portfolios!$W$2:$AF$193,10,0)</f>
        <v>52051692.606131643</v>
      </c>
      <c r="H79" s="24">
        <f t="shared" si="27"/>
        <v>5.175160627615737E-3</v>
      </c>
      <c r="I79" s="24">
        <f t="shared" si="28"/>
        <v>1.0433563899479088</v>
      </c>
      <c r="J79" s="24">
        <f>MAX(G$2:G79)</f>
        <v>52065242.941301323</v>
      </c>
      <c r="K79" s="26">
        <f t="shared" si="21"/>
        <v>-2.6025683170166224E-4</v>
      </c>
      <c r="L79" s="24">
        <f>VLOOKUP($A79,Client_Portfolios!$AH$2:$AQ$193,10,0)</f>
        <v>45428429.190551966</v>
      </c>
      <c r="M79" s="24">
        <f t="shared" si="29"/>
        <v>-7.5156576264550322E-4</v>
      </c>
      <c r="N79" s="24">
        <f t="shared" si="30"/>
        <v>1.0706081485669663</v>
      </c>
      <c r="O79" s="24">
        <f>MAX(L$2:L79)</f>
        <v>45462597.322180256</v>
      </c>
      <c r="P79" s="24">
        <f t="shared" si="22"/>
        <v>-7.5156576264550322E-4</v>
      </c>
      <c r="Q79" s="24">
        <f>VLOOKUP($A79,Client_Portfolios!$AS$2:$BB$193,10,0)</f>
        <v>51360464.08904472</v>
      </c>
      <c r="R79" s="24">
        <f t="shared" si="31"/>
        <v>7.2344395175582719E-3</v>
      </c>
      <c r="S79" s="24">
        <f t="shared" si="32"/>
        <v>1.0574183091037095</v>
      </c>
      <c r="T79" s="24">
        <f>MAX(Q$2:Q79)</f>
        <v>51360464.08904472</v>
      </c>
      <c r="U79" s="24">
        <f t="shared" si="23"/>
        <v>0</v>
      </c>
      <c r="V79" s="24">
        <f>VLOOKUP($A79,Client_Portfolios!$BE$2:$BN$193,10,0)</f>
        <v>49245502.930933699</v>
      </c>
      <c r="W79" s="24">
        <f t="shared" si="33"/>
        <v>1.0585112184763568E-2</v>
      </c>
      <c r="X79" s="24">
        <f t="shared" si="34"/>
        <v>1.0912851989520065</v>
      </c>
      <c r="Y79" s="24">
        <f>MAX(V$2:V79)</f>
        <v>49245502.930933699</v>
      </c>
      <c r="Z79" s="24">
        <f t="shared" si="24"/>
        <v>0</v>
      </c>
    </row>
    <row r="80" spans="1:26" x14ac:dyDescent="0.35">
      <c r="A80" s="22">
        <v>45736</v>
      </c>
      <c r="B80" s="24">
        <f>VLOOKUP($A80,Client_Portfolios!$L$2:$U$193,10,0)</f>
        <v>39327584.527326733</v>
      </c>
      <c r="C80" s="24">
        <f t="shared" si="25"/>
        <v>-2.4077377587219508E-3</v>
      </c>
      <c r="D80" s="24">
        <f t="shared" si="26"/>
        <v>1.0500836169774588</v>
      </c>
      <c r="E80" s="24">
        <f>MAX(B$2:B80)</f>
        <v>39650503.50677833</v>
      </c>
      <c r="F80" s="26">
        <f t="shared" si="20"/>
        <v>-8.144133135570223E-3</v>
      </c>
      <c r="G80" s="24">
        <f>VLOOKUP($A80,Client_Portfolios!$W$2:$AF$193,10,0)</f>
        <v>51732394.081710182</v>
      </c>
      <c r="H80" s="24">
        <f t="shared" si="27"/>
        <v>-6.1342582428116441E-3</v>
      </c>
      <c r="I80" s="24">
        <f t="shared" si="28"/>
        <v>1.0369561724126806</v>
      </c>
      <c r="J80" s="24">
        <f>MAX(G$2:G80)</f>
        <v>52065242.941301323</v>
      </c>
      <c r="K80" s="26">
        <f t="shared" si="21"/>
        <v>-6.392918591898192E-3</v>
      </c>
      <c r="L80" s="24">
        <f>VLOOKUP($A80,Client_Portfolios!$AH$2:$AQ$193,10,0)</f>
        <v>45373291.259835996</v>
      </c>
      <c r="M80" s="24">
        <f t="shared" si="29"/>
        <v>-1.2137318348537148E-3</v>
      </c>
      <c r="N80" s="24">
        <f t="shared" si="30"/>
        <v>1.0693087173743967</v>
      </c>
      <c r="O80" s="24">
        <f>MAX(L$2:L80)</f>
        <v>45462597.322180256</v>
      </c>
      <c r="P80" s="24">
        <f t="shared" si="22"/>
        <v>-1.9643853982071091E-3</v>
      </c>
      <c r="Q80" s="24">
        <f>VLOOKUP($A80,Client_Portfolios!$AS$2:$BB$193,10,0)</f>
        <v>51088814.582521051</v>
      </c>
      <c r="R80" s="24">
        <f t="shared" si="31"/>
        <v>-5.2890781137161121E-3</v>
      </c>
      <c r="S80" s="24">
        <f t="shared" si="32"/>
        <v>1.0518255410679864</v>
      </c>
      <c r="T80" s="24">
        <f>MAX(Q$2:Q80)</f>
        <v>51360464.08904472</v>
      </c>
      <c r="U80" s="24">
        <f t="shared" si="23"/>
        <v>-5.2890781137161121E-3</v>
      </c>
      <c r="V80" s="24">
        <f>VLOOKUP($A80,Client_Portfolios!$BE$2:$BN$193,10,0)</f>
        <v>49101546.967056893</v>
      </c>
      <c r="W80" s="24">
        <f t="shared" si="33"/>
        <v>-2.9232306567911984E-3</v>
      </c>
      <c r="X80" s="24">
        <f t="shared" si="34"/>
        <v>1.0880951206031275</v>
      </c>
      <c r="Y80" s="24">
        <f>MAX(V$2:V80)</f>
        <v>49245502.930933699</v>
      </c>
      <c r="Z80" s="24">
        <f t="shared" si="24"/>
        <v>-2.9232306567911984E-3</v>
      </c>
    </row>
    <row r="81" spans="1:26" x14ac:dyDescent="0.35">
      <c r="A81" s="22">
        <v>45737</v>
      </c>
      <c r="B81" s="24">
        <f>VLOOKUP($A81,Client_Portfolios!$L$2:$U$193,10,0)</f>
        <v>39179642.048744172</v>
      </c>
      <c r="C81" s="24">
        <f t="shared" si="25"/>
        <v>-3.7617992653416923E-3</v>
      </c>
      <c r="D81" s="24">
        <f t="shared" si="26"/>
        <v>1.0461334131985656</v>
      </c>
      <c r="E81" s="24">
        <f>MAX(B$2:B81)</f>
        <v>39650503.50677833</v>
      </c>
      <c r="F81" s="26">
        <f t="shared" si="20"/>
        <v>-1.1875295806865683E-2</v>
      </c>
      <c r="G81" s="24">
        <f>VLOOKUP($A81,Client_Portfolios!$W$2:$AF$193,10,0)</f>
        <v>51455765.445413291</v>
      </c>
      <c r="H81" s="24">
        <f t="shared" si="27"/>
        <v>-5.3473001048426599E-3</v>
      </c>
      <c r="I81" s="24">
        <f t="shared" si="28"/>
        <v>1.031411256563221</v>
      </c>
      <c r="J81" s="24">
        <f>MAX(G$2:G81)</f>
        <v>52065242.941301323</v>
      </c>
      <c r="K81" s="26">
        <f t="shared" si="21"/>
        <v>-1.1706033842484144E-2</v>
      </c>
      <c r="L81" s="24">
        <f>VLOOKUP($A81,Client_Portfolios!$AH$2:$AQ$193,10,0)</f>
        <v>45263845.569851778</v>
      </c>
      <c r="M81" s="24">
        <f t="shared" si="29"/>
        <v>-2.4121170614990754E-3</v>
      </c>
      <c r="N81" s="24">
        <f t="shared" si="30"/>
        <v>1.0667294195732082</v>
      </c>
      <c r="O81" s="24">
        <f>MAX(L$2:L81)</f>
        <v>45462597.322180256</v>
      </c>
      <c r="P81" s="24">
        <f t="shared" si="22"/>
        <v>-4.3717641321718093E-3</v>
      </c>
      <c r="Q81" s="24">
        <f>VLOOKUP($A81,Client_Portfolios!$AS$2:$BB$193,10,0)</f>
        <v>51168924.233922534</v>
      </c>
      <c r="R81" s="24">
        <f t="shared" si="31"/>
        <v>1.5680467839410456E-3</v>
      </c>
      <c r="S81" s="24">
        <f t="shared" si="32"/>
        <v>1.0534748527249251</v>
      </c>
      <c r="T81" s="24">
        <f>MAX(Q$2:Q81)</f>
        <v>51360464.08904472</v>
      </c>
      <c r="U81" s="24">
        <f t="shared" si="23"/>
        <v>-3.7293248517012924E-3</v>
      </c>
      <c r="V81" s="24">
        <f>VLOOKUP($A81,Client_Portfolios!$BE$2:$BN$193,10,0)</f>
        <v>49517221.468961462</v>
      </c>
      <c r="W81" s="24">
        <f t="shared" si="33"/>
        <v>8.4656090811854271E-3</v>
      </c>
      <c r="X81" s="24">
        <f t="shared" si="34"/>
        <v>1.0973065085372988</v>
      </c>
      <c r="Y81" s="24">
        <f>MAX(V$2:V81)</f>
        <v>49517221.468961462</v>
      </c>
      <c r="Z81" s="24">
        <f t="shared" si="24"/>
        <v>0</v>
      </c>
    </row>
    <row r="82" spans="1:26" x14ac:dyDescent="0.35">
      <c r="A82" s="22">
        <v>45738</v>
      </c>
      <c r="B82" s="24">
        <f>VLOOKUP($A82,Client_Portfolios!$L$2:$U$193,10,0)</f>
        <v>39080173.218265638</v>
      </c>
      <c r="C82" s="24">
        <f t="shared" si="25"/>
        <v>-2.5387886483185058E-3</v>
      </c>
      <c r="D82" s="24">
        <f t="shared" si="26"/>
        <v>1.0434775015645104</v>
      </c>
      <c r="E82" s="24">
        <f>MAX(B$2:B82)</f>
        <v>39650503.50677833</v>
      </c>
      <c r="F82" s="26">
        <f t="shared" si="20"/>
        <v>-1.4383935588994293E-2</v>
      </c>
      <c r="G82" s="24">
        <f>VLOOKUP($A82,Client_Portfolios!$W$2:$AF$193,10,0)</f>
        <v>51480311.545236573</v>
      </c>
      <c r="H82" s="24">
        <f t="shared" si="27"/>
        <v>4.7703303236876015E-4</v>
      </c>
      <c r="I82" s="24">
        <f t="shared" si="28"/>
        <v>1.0319032738025584</v>
      </c>
      <c r="J82" s="24">
        <f>MAX(G$2:G82)</f>
        <v>52065242.941301323</v>
      </c>
      <c r="K82" s="26">
        <f t="shared" si="21"/>
        <v>-1.1234584974936276E-2</v>
      </c>
      <c r="L82" s="24">
        <f>VLOOKUP($A82,Client_Portfolios!$AH$2:$AQ$193,10,0)</f>
        <v>45147914.13080164</v>
      </c>
      <c r="M82" s="24">
        <f t="shared" si="29"/>
        <v>-2.5612370665950386E-3</v>
      </c>
      <c r="N82" s="24">
        <f t="shared" si="30"/>
        <v>1.0639972726437699</v>
      </c>
      <c r="O82" s="24">
        <f>MAX(L$2:L82)</f>
        <v>45462597.322180256</v>
      </c>
      <c r="P82" s="24">
        <f t="shared" si="22"/>
        <v>-6.921804074425119E-3</v>
      </c>
      <c r="Q82" s="24">
        <f>VLOOKUP($A82,Client_Portfolios!$AS$2:$BB$193,10,0)</f>
        <v>51280606.51031141</v>
      </c>
      <c r="R82" s="24">
        <f t="shared" si="31"/>
        <v>2.1826191982913757E-3</v>
      </c>
      <c r="S82" s="24">
        <f t="shared" si="32"/>
        <v>1.0557741871633999</v>
      </c>
      <c r="T82" s="24">
        <f>MAX(Q$2:Q82)</f>
        <v>51360464.08904472</v>
      </c>
      <c r="U82" s="24">
        <f t="shared" si="23"/>
        <v>-1.554845349427905E-3</v>
      </c>
      <c r="V82" s="24">
        <f>VLOOKUP($A82,Client_Portfolios!$BE$2:$BN$193,10,0)</f>
        <v>49685973.414463893</v>
      </c>
      <c r="W82" s="24">
        <f t="shared" si="33"/>
        <v>3.4079445594136946E-3</v>
      </c>
      <c r="X82" s="24">
        <f t="shared" si="34"/>
        <v>1.1010460682830778</v>
      </c>
      <c r="Y82" s="24">
        <f>MAX(V$2:V82)</f>
        <v>49685973.414463893</v>
      </c>
      <c r="Z82" s="24">
        <f t="shared" si="24"/>
        <v>0</v>
      </c>
    </row>
    <row r="83" spans="1:26" x14ac:dyDescent="0.35">
      <c r="A83" s="22">
        <v>45739</v>
      </c>
      <c r="B83" s="24">
        <f>VLOOKUP($A83,Client_Portfolios!$L$2:$U$193,10,0)</f>
        <v>37815835.21283669</v>
      </c>
      <c r="C83" s="24">
        <f t="shared" si="25"/>
        <v>-3.2352415593644553E-2</v>
      </c>
      <c r="D83" s="24">
        <f t="shared" si="26"/>
        <v>1.0097184837712774</v>
      </c>
      <c r="E83" s="24">
        <f>MAX(B$2:B83)</f>
        <v>39650503.50677833</v>
      </c>
      <c r="F83" s="26">
        <f t="shared" si="20"/>
        <v>-4.627099612059149E-2</v>
      </c>
      <c r="G83" s="24">
        <f>VLOOKUP($A83,Client_Portfolios!$W$2:$AF$193,10,0)</f>
        <v>45699107.110499457</v>
      </c>
      <c r="H83" s="24">
        <f t="shared" si="27"/>
        <v>-0.1122993288348125</v>
      </c>
      <c r="I83" s="24">
        <f t="shared" si="28"/>
        <v>0.91602122873208536</v>
      </c>
      <c r="J83" s="24">
        <f>MAX(G$2:G83)</f>
        <v>52065242.941301323</v>
      </c>
      <c r="K83" s="26">
        <f t="shared" si="21"/>
        <v>-0.12227227745732576</v>
      </c>
      <c r="L83" s="24">
        <f>VLOOKUP($A83,Client_Portfolios!$AH$2:$AQ$193,10,0)</f>
        <v>44159765.976177633</v>
      </c>
      <c r="M83" s="24">
        <f t="shared" si="29"/>
        <v>-2.1886906043126698E-2</v>
      </c>
      <c r="N83" s="24">
        <f t="shared" si="30"/>
        <v>1.0407096643072726</v>
      </c>
      <c r="O83" s="24">
        <f>MAX(L$2:L83)</f>
        <v>45462597.322180256</v>
      </c>
      <c r="P83" s="24">
        <f t="shared" si="22"/>
        <v>-2.8657213242125942E-2</v>
      </c>
      <c r="Q83" s="24">
        <f>VLOOKUP($A83,Client_Portfolios!$AS$2:$BB$193,10,0)</f>
        <v>47557115.541926496</v>
      </c>
      <c r="R83" s="24">
        <f t="shared" si="31"/>
        <v>-7.2610119531956036E-2</v>
      </c>
      <c r="S83" s="24">
        <f t="shared" si="32"/>
        <v>0.97911429723471166</v>
      </c>
      <c r="T83" s="24">
        <f>MAX(Q$2:Q83)</f>
        <v>51360464.08904472</v>
      </c>
      <c r="U83" s="24">
        <f t="shared" si="23"/>
        <v>-7.4052067374708264E-2</v>
      </c>
      <c r="V83" s="24">
        <f>VLOOKUP($A83,Client_Portfolios!$BE$2:$BN$193,10,0)</f>
        <v>48929541.721138828</v>
      </c>
      <c r="W83" s="24">
        <f t="shared" si="33"/>
        <v>-1.5224250252987157E-2</v>
      </c>
      <c r="X83" s="24">
        <f t="shared" si="34"/>
        <v>1.0842834673994688</v>
      </c>
      <c r="Y83" s="24">
        <f>MAX(V$2:V83)</f>
        <v>49685973.414463893</v>
      </c>
      <c r="Z83" s="24">
        <f t="shared" si="24"/>
        <v>-1.5224250252987157E-2</v>
      </c>
    </row>
    <row r="84" spans="1:26" x14ac:dyDescent="0.35">
      <c r="A84" s="22">
        <v>45740</v>
      </c>
      <c r="B84" s="24">
        <f>VLOOKUP($A84,Client_Portfolios!$L$2:$U$193,10,0)</f>
        <v>39481041.713691115</v>
      </c>
      <c r="C84" s="24">
        <f t="shared" si="25"/>
        <v>4.4034635000978803E-2</v>
      </c>
      <c r="D84" s="24">
        <f t="shared" si="26"/>
        <v>1.0541810686578874</v>
      </c>
      <c r="E84" s="24">
        <f>MAX(B$2:B84)</f>
        <v>39650503.50677833</v>
      </c>
      <c r="F84" s="26">
        <f t="shared" si="20"/>
        <v>-4.2738875449146417E-3</v>
      </c>
      <c r="G84" s="24">
        <f>VLOOKUP($A84,Client_Portfolios!$W$2:$AF$193,10,0)</f>
        <v>51346810.461494051</v>
      </c>
      <c r="H84" s="24">
        <f t="shared" si="27"/>
        <v>0.12358454482138063</v>
      </c>
      <c r="I84" s="24">
        <f t="shared" si="28"/>
        <v>1.0292272953316619</v>
      </c>
      <c r="J84" s="24">
        <f>MAX(G$2:G84)</f>
        <v>52065242.941301323</v>
      </c>
      <c r="K84" s="26">
        <f t="shared" si="21"/>
        <v>-1.3798696389782292E-2</v>
      </c>
      <c r="L84" s="24">
        <f>VLOOKUP($A84,Client_Portfolios!$AH$2:$AQ$193,10,0)</f>
        <v>45398878.734809808</v>
      </c>
      <c r="M84" s="24">
        <f t="shared" si="29"/>
        <v>2.8059767329850112E-2</v>
      </c>
      <c r="N84" s="24">
        <f t="shared" si="30"/>
        <v>1.0699117353456611</v>
      </c>
      <c r="O84" s="24">
        <f>MAX(L$2:L84)</f>
        <v>45462597.322180256</v>
      </c>
      <c r="P84" s="24">
        <f t="shared" si="22"/>
        <v>-1.401560648171785E-3</v>
      </c>
      <c r="Q84" s="24">
        <f>VLOOKUP($A84,Client_Portfolios!$AS$2:$BB$193,10,0)</f>
        <v>51228243.879727438</v>
      </c>
      <c r="R84" s="24">
        <f t="shared" si="31"/>
        <v>7.7194091693060407E-2</v>
      </c>
      <c r="S84" s="24">
        <f t="shared" si="32"/>
        <v>1.0546961360734344</v>
      </c>
      <c r="T84" s="24">
        <f>MAX(Q$2:Q84)</f>
        <v>51360464.08904472</v>
      </c>
      <c r="U84" s="24">
        <f t="shared" si="23"/>
        <v>-2.5743577606317748E-3</v>
      </c>
      <c r="V84" s="24">
        <f>VLOOKUP($A84,Client_Portfolios!$BE$2:$BN$193,10,0)</f>
        <v>49600451.129911408</v>
      </c>
      <c r="W84" s="24">
        <f t="shared" si="33"/>
        <v>1.3711745198764658E-2</v>
      </c>
      <c r="X84" s="24">
        <f t="shared" si="34"/>
        <v>1.0991508860276835</v>
      </c>
      <c r="Y84" s="24">
        <f>MAX(V$2:V84)</f>
        <v>49685973.414463893</v>
      </c>
      <c r="Z84" s="24">
        <f t="shared" si="24"/>
        <v>-1.7212560945336875E-3</v>
      </c>
    </row>
    <row r="85" spans="1:26" x14ac:dyDescent="0.35">
      <c r="A85" s="22">
        <v>45741</v>
      </c>
      <c r="B85" s="24">
        <f>VLOOKUP($A85,Client_Portfolios!$L$2:$U$193,10,0)</f>
        <v>39547011.359046586</v>
      </c>
      <c r="C85" s="24">
        <f t="shared" si="25"/>
        <v>1.6709195728387715E-3</v>
      </c>
      <c r="D85" s="24">
        <f t="shared" si="26"/>
        <v>1.055942520438824</v>
      </c>
      <c r="E85" s="24">
        <f>MAX(B$2:B85)</f>
        <v>39650503.50677833</v>
      </c>
      <c r="F85" s="26">
        <f t="shared" si="20"/>
        <v>-2.61010929442678E-3</v>
      </c>
      <c r="G85" s="24">
        <f>VLOOKUP($A85,Client_Portfolios!$W$2:$AF$193,10,0)</f>
        <v>51319119.238776222</v>
      </c>
      <c r="H85" s="24">
        <f t="shared" si="27"/>
        <v>-5.3929781555945373E-4</v>
      </c>
      <c r="I85" s="24">
        <f t="shared" si="28"/>
        <v>1.0286722352995754</v>
      </c>
      <c r="J85" s="24">
        <f>MAX(G$2:G85)</f>
        <v>52065242.941301323</v>
      </c>
      <c r="K85" s="26">
        <f t="shared" si="21"/>
        <v>-1.4330552598521168E-2</v>
      </c>
      <c r="L85" s="24">
        <f>VLOOKUP($A85,Client_Portfolios!$AH$2:$AQ$193,10,0)</f>
        <v>45393977.180325694</v>
      </c>
      <c r="M85" s="24">
        <f t="shared" si="29"/>
        <v>-1.0796642165428109E-4</v>
      </c>
      <c r="N85" s="24">
        <f t="shared" si="30"/>
        <v>1.0697962208041099</v>
      </c>
      <c r="O85" s="24">
        <f>MAX(L$2:L85)</f>
        <v>45462597.322180256</v>
      </c>
      <c r="P85" s="24">
        <f t="shared" si="22"/>
        <v>-1.5093757483381515E-3</v>
      </c>
      <c r="Q85" s="24">
        <f>VLOOKUP($A85,Client_Portfolios!$AS$2:$BB$193,10,0)</f>
        <v>51212596.472472146</v>
      </c>
      <c r="R85" s="24">
        <f t="shared" si="31"/>
        <v>-3.0544492784153568E-4</v>
      </c>
      <c r="S85" s="24">
        <f t="shared" si="32"/>
        <v>1.0543739844882567</v>
      </c>
      <c r="T85" s="24">
        <f>MAX(Q$2:Q85)</f>
        <v>51360464.08904472</v>
      </c>
      <c r="U85" s="24">
        <f t="shared" si="23"/>
        <v>-2.879016363952876E-3</v>
      </c>
      <c r="V85" s="24">
        <f>VLOOKUP($A85,Client_Portfolios!$BE$2:$BN$193,10,0)</f>
        <v>49533738.499630913</v>
      </c>
      <c r="W85" s="24">
        <f t="shared" si="33"/>
        <v>-1.3450004740030244E-3</v>
      </c>
      <c r="X85" s="24">
        <f t="shared" si="34"/>
        <v>1.0976725275649755</v>
      </c>
      <c r="Y85" s="24">
        <f>MAX(V$2:V85)</f>
        <v>49685973.414463893</v>
      </c>
      <c r="Z85" s="24">
        <f t="shared" si="24"/>
        <v>-3.0639414782736834E-3</v>
      </c>
    </row>
    <row r="86" spans="1:26" x14ac:dyDescent="0.35">
      <c r="A86" s="22">
        <v>45742</v>
      </c>
      <c r="B86" s="24">
        <f>VLOOKUP($A86,Client_Portfolios!$L$2:$U$193,10,0)</f>
        <v>39642156.965146847</v>
      </c>
      <c r="C86" s="24">
        <f t="shared" si="25"/>
        <v>2.4058861297111939E-3</v>
      </c>
      <c r="D86" s="24">
        <f t="shared" si="26"/>
        <v>1.0584829979025199</v>
      </c>
      <c r="E86" s="24">
        <f>MAX(B$2:B86)</f>
        <v>39650503.50677833</v>
      </c>
      <c r="F86" s="26">
        <f t="shared" si="20"/>
        <v>-2.1050279046407782E-4</v>
      </c>
      <c r="G86" s="24">
        <f>VLOOKUP($A86,Client_Portfolios!$W$2:$AF$193,10,0)</f>
        <v>51410954.736894242</v>
      </c>
      <c r="H86" s="24">
        <f t="shared" si="27"/>
        <v>1.7894987186107161E-3</v>
      </c>
      <c r="I86" s="24">
        <f t="shared" si="28"/>
        <v>1.0305130429465144</v>
      </c>
      <c r="J86" s="24">
        <f>MAX(G$2:G86)</f>
        <v>52065242.941301323</v>
      </c>
      <c r="K86" s="26">
        <f t="shared" si="21"/>
        <v>-1.256669838542249E-2</v>
      </c>
      <c r="L86" s="24">
        <f>VLOOKUP($A86,Client_Portfolios!$AH$2:$AQ$193,10,0)</f>
        <v>45685897.552642971</v>
      </c>
      <c r="M86" s="24">
        <f t="shared" si="29"/>
        <v>6.430817268062574E-3</v>
      </c>
      <c r="N86" s="24">
        <f t="shared" si="30"/>
        <v>1.0766758848141649</v>
      </c>
      <c r="O86" s="24">
        <f>MAX(L$2:L86)</f>
        <v>45685897.552642971</v>
      </c>
      <c r="P86" s="24">
        <f t="shared" si="22"/>
        <v>0</v>
      </c>
      <c r="Q86" s="24">
        <f>VLOOKUP($A86,Client_Portfolios!$AS$2:$BB$193,10,0)</f>
        <v>51263691.803455405</v>
      </c>
      <c r="R86" s="24">
        <f t="shared" si="31"/>
        <v>9.9771022175615723E-4</v>
      </c>
      <c r="S86" s="24">
        <f t="shared" si="32"/>
        <v>1.0554259441901344</v>
      </c>
      <c r="T86" s="24">
        <f>MAX(Q$2:Q86)</f>
        <v>51360464.08904472</v>
      </c>
      <c r="U86" s="24">
        <f t="shared" si="23"/>
        <v>-1.8841785662516376E-3</v>
      </c>
      <c r="V86" s="24">
        <f>VLOOKUP($A86,Client_Portfolios!$BE$2:$BN$193,10,0)</f>
        <v>49689567.944838986</v>
      </c>
      <c r="W86" s="24">
        <f t="shared" si="33"/>
        <v>3.1459253819340486E-3</v>
      </c>
      <c r="X86" s="24">
        <f t="shared" si="34"/>
        <v>1.1011257234304939</v>
      </c>
      <c r="Y86" s="24">
        <f>MAX(V$2:V86)</f>
        <v>49689567.944838986</v>
      </c>
      <c r="Z86" s="24">
        <f t="shared" si="24"/>
        <v>0</v>
      </c>
    </row>
    <row r="87" spans="1:26" x14ac:dyDescent="0.35">
      <c r="A87" s="22">
        <v>45743</v>
      </c>
      <c r="B87" s="24">
        <f>VLOOKUP($A87,Client_Portfolios!$L$2:$U$193,10,0)</f>
        <v>39404259.927094236</v>
      </c>
      <c r="C87" s="24">
        <f t="shared" si="25"/>
        <v>-6.0011123577803482E-3</v>
      </c>
      <c r="D87" s="24">
        <f t="shared" si="26"/>
        <v>1.0521309225033066</v>
      </c>
      <c r="E87" s="24">
        <f>MAX(B$2:B87)</f>
        <v>39650503.50677833</v>
      </c>
      <c r="F87" s="26">
        <f t="shared" si="20"/>
        <v>-6.2103518973472245E-3</v>
      </c>
      <c r="G87" s="24">
        <f>VLOOKUP($A87,Client_Portfolios!$W$2:$AF$193,10,0)</f>
        <v>51350532.977662124</v>
      </c>
      <c r="H87" s="24">
        <f t="shared" si="27"/>
        <v>-1.1752701256247636E-3</v>
      </c>
      <c r="I87" s="24">
        <f t="shared" si="28"/>
        <v>1.0293019117530726</v>
      </c>
      <c r="J87" s="24">
        <f>MAX(G$2:G87)</f>
        <v>52065242.941301323</v>
      </c>
      <c r="K87" s="26">
        <f t="shared" si="21"/>
        <v>-1.3727199245857129E-2</v>
      </c>
      <c r="L87" s="24">
        <f>VLOOKUP($A87,Client_Portfolios!$AH$2:$AQ$193,10,0)</f>
        <v>45513778.315599352</v>
      </c>
      <c r="M87" s="24">
        <f t="shared" si="29"/>
        <v>-3.7674478616796245E-3</v>
      </c>
      <c r="N87" s="24">
        <f t="shared" si="30"/>
        <v>1.0726195645541998</v>
      </c>
      <c r="O87" s="24">
        <f>MAX(L$2:L87)</f>
        <v>45685897.552642971</v>
      </c>
      <c r="P87" s="24">
        <f t="shared" si="22"/>
        <v>-3.7674478616796245E-3</v>
      </c>
      <c r="Q87" s="24">
        <f>VLOOKUP($A87,Client_Portfolios!$AS$2:$BB$193,10,0)</f>
        <v>51066954.46408169</v>
      </c>
      <c r="R87" s="24">
        <f t="shared" si="31"/>
        <v>-3.8377520707639366E-3</v>
      </c>
      <c r="S87" s="24">
        <f t="shared" si="32"/>
        <v>1.0513754810872806</v>
      </c>
      <c r="T87" s="24">
        <f>MAX(Q$2:Q87)</f>
        <v>51360464.08904472</v>
      </c>
      <c r="U87" s="24">
        <f t="shared" si="23"/>
        <v>-5.7146996268212531E-3</v>
      </c>
      <c r="V87" s="24">
        <f>VLOOKUP($A87,Client_Portfolios!$BE$2:$BN$193,10,0)</f>
        <v>49441083.937647223</v>
      </c>
      <c r="W87" s="24">
        <f t="shared" si="33"/>
        <v>-5.0007278684251703E-3</v>
      </c>
      <c r="X87" s="24">
        <f t="shared" si="34"/>
        <v>1.0956192933386952</v>
      </c>
      <c r="Y87" s="24">
        <f>MAX(V$2:V87)</f>
        <v>49689567.944838986</v>
      </c>
      <c r="Z87" s="24">
        <f t="shared" si="24"/>
        <v>-5.0007278684251703E-3</v>
      </c>
    </row>
    <row r="88" spans="1:26" x14ac:dyDescent="0.35">
      <c r="A88" s="22">
        <v>45744</v>
      </c>
      <c r="B88" s="24">
        <f>VLOOKUP($A88,Client_Portfolios!$L$2:$U$193,10,0)</f>
        <v>39469452.265115693</v>
      </c>
      <c r="C88" s="24">
        <f t="shared" si="25"/>
        <v>1.6544489895781844E-3</v>
      </c>
      <c r="D88" s="24">
        <f t="shared" si="26"/>
        <v>1.0538716194449462</v>
      </c>
      <c r="E88" s="24">
        <f>MAX(B$2:B88)</f>
        <v>39650503.50677833</v>
      </c>
      <c r="F88" s="26">
        <f t="shared" si="20"/>
        <v>-4.566177618190532E-3</v>
      </c>
      <c r="G88" s="24">
        <f>VLOOKUP($A88,Client_Portfolios!$W$2:$AF$193,10,0)</f>
        <v>51493250.150153615</v>
      </c>
      <c r="H88" s="24">
        <f t="shared" si="27"/>
        <v>2.7792734411067146E-3</v>
      </c>
      <c r="I88" s="24">
        <f t="shared" si="28"/>
        <v>1.0321626232192884</v>
      </c>
      <c r="J88" s="24">
        <f>MAX(G$2:G88)</f>
        <v>52065242.941301323</v>
      </c>
      <c r="K88" s="26">
        <f t="shared" si="21"/>
        <v>-1.0986077445035205E-2</v>
      </c>
      <c r="L88" s="24">
        <f>VLOOKUP($A88,Client_Portfolios!$AH$2:$AQ$193,10,0)</f>
        <v>45448505.099078782</v>
      </c>
      <c r="M88" s="24">
        <f t="shared" si="29"/>
        <v>-1.43414190023856E-3</v>
      </c>
      <c r="N88" s="24">
        <f t="shared" si="30"/>
        <v>1.071081275893657</v>
      </c>
      <c r="O88" s="24">
        <f>MAX(L$2:L88)</f>
        <v>45685897.552642971</v>
      </c>
      <c r="P88" s="24">
        <f t="shared" si="22"/>
        <v>-5.1961867070827858E-3</v>
      </c>
      <c r="Q88" s="24">
        <f>VLOOKUP($A88,Client_Portfolios!$AS$2:$BB$193,10,0)</f>
        <v>51296759.005677499</v>
      </c>
      <c r="R88" s="24">
        <f t="shared" si="31"/>
        <v>4.5000635735472309E-3</v>
      </c>
      <c r="S88" s="24">
        <f t="shared" si="32"/>
        <v>1.0561067375918423</v>
      </c>
      <c r="T88" s="24">
        <f>MAX(Q$2:Q88)</f>
        <v>51360464.08904472</v>
      </c>
      <c r="U88" s="24">
        <f t="shared" si="23"/>
        <v>-1.2403525648984443E-3</v>
      </c>
      <c r="V88" s="24">
        <f>VLOOKUP($A88,Client_Portfolios!$BE$2:$BN$193,10,0)</f>
        <v>49617645.369279847</v>
      </c>
      <c r="W88" s="24">
        <f t="shared" si="33"/>
        <v>3.5711480730336348E-3</v>
      </c>
      <c r="X88" s="24">
        <f t="shared" si="34"/>
        <v>1.0995319120668801</v>
      </c>
      <c r="Y88" s="24">
        <f>MAX(V$2:V88)</f>
        <v>49689567.944838986</v>
      </c>
      <c r="Z88" s="24">
        <f t="shared" si="24"/>
        <v>-1.4474381350826275E-3</v>
      </c>
    </row>
    <row r="89" spans="1:26" x14ac:dyDescent="0.35">
      <c r="A89" s="22">
        <v>45745</v>
      </c>
      <c r="B89" s="24">
        <f>VLOOKUP($A89,Client_Portfolios!$L$2:$U$193,10,0)</f>
        <v>39643922.195640244</v>
      </c>
      <c r="C89" s="24">
        <f t="shared" si="25"/>
        <v>4.4203788122682466E-3</v>
      </c>
      <c r="D89" s="24">
        <f t="shared" si="26"/>
        <v>1.0585301312223916</v>
      </c>
      <c r="E89" s="24">
        <f>MAX(B$2:B89)</f>
        <v>39650503.50677833</v>
      </c>
      <c r="F89" s="26">
        <f t="shared" si="20"/>
        <v>-1.6598304071878766E-4</v>
      </c>
      <c r="G89" s="24">
        <f>VLOOKUP($A89,Client_Portfolios!$W$2:$AF$193,10,0)</f>
        <v>51632790.386087172</v>
      </c>
      <c r="H89" s="24">
        <f t="shared" si="27"/>
        <v>2.7098743141413628E-3</v>
      </c>
      <c r="I89" s="24">
        <f t="shared" si="28"/>
        <v>1.034959654199967</v>
      </c>
      <c r="J89" s="24">
        <f>MAX(G$2:G89)</f>
        <v>52065242.941301323</v>
      </c>
      <c r="K89" s="26">
        <f t="shared" si="21"/>
        <v>-8.3059740199753103E-3</v>
      </c>
      <c r="L89" s="24">
        <f>VLOOKUP($A89,Client_Portfolios!$AH$2:$AQ$193,10,0)</f>
        <v>45697161.931049824</v>
      </c>
      <c r="M89" s="24">
        <f t="shared" si="29"/>
        <v>5.4711773561960785E-3</v>
      </c>
      <c r="N89" s="24">
        <f t="shared" si="30"/>
        <v>1.0769413515169721</v>
      </c>
      <c r="O89" s="24">
        <f>MAX(L$2:L89)</f>
        <v>45697161.931049824</v>
      </c>
      <c r="P89" s="24">
        <f t="shared" si="22"/>
        <v>0</v>
      </c>
      <c r="Q89" s="24">
        <f>VLOOKUP($A89,Client_Portfolios!$AS$2:$BB$193,10,0)</f>
        <v>51129341.628764503</v>
      </c>
      <c r="R89" s="24">
        <f t="shared" si="31"/>
        <v>-3.2637028178420882E-3</v>
      </c>
      <c r="S89" s="24">
        <f t="shared" si="32"/>
        <v>1.0526599190564219</v>
      </c>
      <c r="T89" s="24">
        <f>MAX(Q$2:Q89)</f>
        <v>51360464.08904472</v>
      </c>
      <c r="U89" s="24">
        <f t="shared" si="23"/>
        <v>-4.5000072405793562E-3</v>
      </c>
      <c r="V89" s="24">
        <f>VLOOKUP($A89,Client_Portfolios!$BE$2:$BN$193,10,0)</f>
        <v>49269763.069193728</v>
      </c>
      <c r="W89" s="24">
        <f t="shared" si="33"/>
        <v>-7.0112617698200024E-3</v>
      </c>
      <c r="X89" s="24">
        <f t="shared" si="34"/>
        <v>1.0918228060071085</v>
      </c>
      <c r="Y89" s="24">
        <f>MAX(V$2:V89)</f>
        <v>49689567.944838986</v>
      </c>
      <c r="Z89" s="24">
        <f t="shared" si="24"/>
        <v>-8.4485515372419457E-3</v>
      </c>
    </row>
    <row r="90" spans="1:26" x14ac:dyDescent="0.35">
      <c r="A90" s="22">
        <v>45746</v>
      </c>
      <c r="B90" s="24">
        <f>VLOOKUP($A90,Client_Portfolios!$L$2:$U$193,10,0)</f>
        <v>39532615.988245785</v>
      </c>
      <c r="C90" s="24">
        <f t="shared" si="25"/>
        <v>-2.8076487196491123E-3</v>
      </c>
      <c r="D90" s="24">
        <f t="shared" si="26"/>
        <v>1.0555581504547551</v>
      </c>
      <c r="E90" s="24">
        <f>MAX(B$2:B90)</f>
        <v>39650503.50677833</v>
      </c>
      <c r="F90" s="26">
        <f t="shared" si="20"/>
        <v>-2.9731657382961424E-3</v>
      </c>
      <c r="G90" s="24">
        <f>VLOOKUP($A90,Client_Portfolios!$W$2:$AF$193,10,0)</f>
        <v>51377475.765410542</v>
      </c>
      <c r="H90" s="24">
        <f t="shared" si="27"/>
        <v>-4.9448154703144922E-3</v>
      </c>
      <c r="I90" s="24">
        <f t="shared" si="28"/>
        <v>1.0298419696907277</v>
      </c>
      <c r="J90" s="24">
        <f>MAX(G$2:G90)</f>
        <v>52065242.941301323</v>
      </c>
      <c r="K90" s="26">
        <f t="shared" si="21"/>
        <v>-1.32097179814598E-2</v>
      </c>
      <c r="L90" s="24">
        <f>VLOOKUP($A90,Client_Portfolios!$AH$2:$AQ$193,10,0)</f>
        <v>45609722.030181065</v>
      </c>
      <c r="M90" s="24">
        <f t="shared" si="29"/>
        <v>-1.9134645823452293E-3</v>
      </c>
      <c r="N90" s="24">
        <f t="shared" si="30"/>
        <v>1.0748806623835814</v>
      </c>
      <c r="O90" s="24">
        <f>MAX(L$2:L90)</f>
        <v>45697161.931049824</v>
      </c>
      <c r="P90" s="24">
        <f t="shared" si="22"/>
        <v>-1.9134645823452293E-3</v>
      </c>
      <c r="Q90" s="24">
        <f>VLOOKUP($A90,Client_Portfolios!$AS$2:$BB$193,10,0)</f>
        <v>50958297.799420267</v>
      </c>
      <c r="R90" s="24">
        <f t="shared" si="31"/>
        <v>-3.3453164835591975E-3</v>
      </c>
      <c r="S90" s="24">
        <f t="shared" si="32"/>
        <v>1.0491384384776203</v>
      </c>
      <c r="T90" s="24">
        <f>MAX(Q$2:Q90)</f>
        <v>51360464.08904472</v>
      </c>
      <c r="U90" s="24">
        <f t="shared" si="23"/>
        <v>-7.8302697757405074E-3</v>
      </c>
      <c r="V90" s="24">
        <f>VLOOKUP($A90,Client_Portfolios!$BE$2:$BN$193,10,0)</f>
        <v>49230355.666015252</v>
      </c>
      <c r="W90" s="24">
        <f t="shared" si="33"/>
        <v>-7.9982936234405315E-4</v>
      </c>
      <c r="X90" s="24">
        <f t="shared" si="34"/>
        <v>1.0909495340683872</v>
      </c>
      <c r="Y90" s="24">
        <f>MAX(V$2:V90)</f>
        <v>49689567.944838986</v>
      </c>
      <c r="Z90" s="24">
        <f t="shared" si="24"/>
        <v>-9.2416234999972355E-3</v>
      </c>
    </row>
    <row r="91" spans="1:26" x14ac:dyDescent="0.35">
      <c r="A91" s="22">
        <v>45747</v>
      </c>
      <c r="B91" s="24">
        <f>VLOOKUP($A91,Client_Portfolios!$L$2:$U$193,10,0)</f>
        <v>39529152.680956759</v>
      </c>
      <c r="C91" s="24">
        <f t="shared" si="25"/>
        <v>-8.7606327141528427E-5</v>
      </c>
      <c r="D91" s="24">
        <f t="shared" si="26"/>
        <v>1.0554656768821093</v>
      </c>
      <c r="E91" s="24">
        <f>MAX(B$2:B91)</f>
        <v>39650503.50677833</v>
      </c>
      <c r="F91" s="26">
        <f t="shared" si="20"/>
        <v>-3.0605115973073556E-3</v>
      </c>
      <c r="G91" s="24">
        <f>VLOOKUP($A91,Client_Portfolios!$W$2:$AF$193,10,0)</f>
        <v>51538942.935365409</v>
      </c>
      <c r="H91" s="24">
        <f t="shared" si="27"/>
        <v>3.1427618338457299E-3</v>
      </c>
      <c r="I91" s="24">
        <f t="shared" si="28"/>
        <v>1.0330785177279642</v>
      </c>
      <c r="J91" s="24">
        <f>MAX(G$2:G91)</f>
        <v>52065242.941301323</v>
      </c>
      <c r="K91" s="26">
        <f t="shared" si="21"/>
        <v>-1.0108471145122068E-2</v>
      </c>
      <c r="L91" s="24">
        <f>VLOOKUP($A91,Client_Portfolios!$AH$2:$AQ$193,10,0)</f>
        <v>45644792.212051682</v>
      </c>
      <c r="M91" s="24">
        <f t="shared" si="29"/>
        <v>7.6891900037036353E-4</v>
      </c>
      <c r="N91" s="24">
        <f t="shared" si="30"/>
        <v>1.0757071585480187</v>
      </c>
      <c r="O91" s="24">
        <f>MAX(L$2:L91)</f>
        <v>45697161.931049824</v>
      </c>
      <c r="P91" s="24">
        <f t="shared" si="22"/>
        <v>-1.1460168812487666E-3</v>
      </c>
      <c r="Q91" s="24">
        <f>VLOOKUP($A91,Client_Portfolios!$AS$2:$BB$193,10,0)</f>
        <v>51004104.262783088</v>
      </c>
      <c r="R91" s="24">
        <f t="shared" si="31"/>
        <v>8.9890097081189333E-4</v>
      </c>
      <c r="S91" s="24">
        <f t="shared" si="32"/>
        <v>1.0500815100384839</v>
      </c>
      <c r="T91" s="24">
        <f>MAX(Q$2:Q91)</f>
        <v>51360464.08904472</v>
      </c>
      <c r="U91" s="24">
        <f t="shared" si="23"/>
        <v>-6.938407442031746E-3</v>
      </c>
      <c r="V91" s="24">
        <f>VLOOKUP($A91,Client_Portfolios!$BE$2:$BN$193,10,0)</f>
        <v>49180869.415772974</v>
      </c>
      <c r="W91" s="24">
        <f t="shared" si="33"/>
        <v>-1.0051979022454916E-3</v>
      </c>
      <c r="X91" s="24">
        <f t="shared" si="34"/>
        <v>1.0898529138852859</v>
      </c>
      <c r="Y91" s="24">
        <f>MAX(V$2:V91)</f>
        <v>49689567.944838986</v>
      </c>
      <c r="Z91" s="24">
        <f t="shared" si="24"/>
        <v>-1.0237531741687188E-2</v>
      </c>
    </row>
    <row r="92" spans="1:26" x14ac:dyDescent="0.35">
      <c r="A92" s="22">
        <v>45748</v>
      </c>
      <c r="B92" s="24">
        <f>VLOOKUP($A92,Client_Portfolios!$L$2:$U$193,10,0)</f>
        <v>39540115.030108772</v>
      </c>
      <c r="C92" s="24">
        <f t="shared" si="25"/>
        <v>2.7732315034657422E-4</v>
      </c>
      <c r="D92" s="24">
        <f t="shared" si="26"/>
        <v>1.0557583819487049</v>
      </c>
      <c r="E92" s="24">
        <f>MAX(B$2:B92)</f>
        <v>39650503.50677833</v>
      </c>
      <c r="F92" s="26">
        <f t="shared" si="20"/>
        <v>-2.7840371976786188E-3</v>
      </c>
      <c r="G92" s="24">
        <f>VLOOKUP($A92,Client_Portfolios!$W$2:$AF$193,10,0)</f>
        <v>51192659.804628626</v>
      </c>
      <c r="H92" s="24">
        <f t="shared" si="27"/>
        <v>-6.7188636594866557E-3</v>
      </c>
      <c r="I92" s="24">
        <f t="shared" si="28"/>
        <v>1.0261374040178055</v>
      </c>
      <c r="J92" s="24">
        <f>MAX(G$2:G92)</f>
        <v>52065242.941301323</v>
      </c>
      <c r="K92" s="26">
        <f t="shared" si="21"/>
        <v>-1.6759417365178792E-2</v>
      </c>
      <c r="L92" s="24">
        <f>VLOOKUP($A92,Client_Portfolios!$AH$2:$AQ$193,10,0)</f>
        <v>45552639.780345045</v>
      </c>
      <c r="M92" s="24">
        <f t="shared" si="29"/>
        <v>-2.01890352087759E-3</v>
      </c>
      <c r="N92" s="24">
        <f t="shared" si="30"/>
        <v>1.0735354095781928</v>
      </c>
      <c r="O92" s="24">
        <f>MAX(L$2:L92)</f>
        <v>45697161.931049824</v>
      </c>
      <c r="P92" s="24">
        <f t="shared" si="22"/>
        <v>-3.1626067046098185E-3</v>
      </c>
      <c r="Q92" s="24">
        <f>VLOOKUP($A92,Client_Portfolios!$AS$2:$BB$193,10,0)</f>
        <v>50691299.309228696</v>
      </c>
      <c r="R92" s="24">
        <f t="shared" si="31"/>
        <v>-6.132936909209497E-3</v>
      </c>
      <c r="S92" s="24">
        <f t="shared" si="32"/>
        <v>1.0436414263878906</v>
      </c>
      <c r="T92" s="24">
        <f>MAX(Q$2:Q92)</f>
        <v>51360464.08904472</v>
      </c>
      <c r="U92" s="24">
        <f t="shared" si="23"/>
        <v>-1.3028791536148873E-2</v>
      </c>
      <c r="V92" s="24">
        <f>VLOOKUP($A92,Client_Portfolios!$BE$2:$BN$193,10,0)</f>
        <v>48888475.5839945</v>
      </c>
      <c r="W92" s="24">
        <f t="shared" si="33"/>
        <v>-5.9452757800312383E-3</v>
      </c>
      <c r="X92" s="24">
        <f t="shared" si="34"/>
        <v>1.0833734377525672</v>
      </c>
      <c r="Y92" s="24">
        <f>MAX(V$2:V92)</f>
        <v>49689567.944838986</v>
      </c>
      <c r="Z92" s="24">
        <f t="shared" si="24"/>
        <v>-1.6121942572207271E-2</v>
      </c>
    </row>
    <row r="93" spans="1:26" x14ac:dyDescent="0.35">
      <c r="A93" s="22">
        <v>45749</v>
      </c>
      <c r="B93" s="24">
        <f>VLOOKUP($A93,Client_Portfolios!$L$2:$U$193,10,0)</f>
        <v>39326792.327265382</v>
      </c>
      <c r="C93" s="24">
        <f t="shared" si="25"/>
        <v>-5.3950956561697079E-3</v>
      </c>
      <c r="D93" s="24">
        <f t="shared" si="26"/>
        <v>1.0500624644882888</v>
      </c>
      <c r="E93" s="24">
        <f>MAX(B$2:B93)</f>
        <v>39650503.50677833</v>
      </c>
      <c r="F93" s="26">
        <f t="shared" si="20"/>
        <v>-8.1641127068565154E-3</v>
      </c>
      <c r="G93" s="24">
        <f>VLOOKUP($A93,Client_Portfolios!$W$2:$AF$193,10,0)</f>
        <v>50771691.786658794</v>
      </c>
      <c r="H93" s="24">
        <f t="shared" si="27"/>
        <v>-8.2232105066705214E-3</v>
      </c>
      <c r="I93" s="24">
        <f t="shared" si="28"/>
        <v>1.0176992601357986</v>
      </c>
      <c r="J93" s="24">
        <f>MAX(G$2:G93)</f>
        <v>52065242.941301323</v>
      </c>
      <c r="K93" s="26">
        <f t="shared" si="21"/>
        <v>-2.4844811654886299E-2</v>
      </c>
      <c r="L93" s="24">
        <f>VLOOKUP($A93,Client_Portfolios!$AH$2:$AQ$193,10,0)</f>
        <v>45164183.604817294</v>
      </c>
      <c r="M93" s="24">
        <f t="shared" si="29"/>
        <v>-8.5276325894808342E-3</v>
      </c>
      <c r="N93" s="24">
        <f t="shared" si="30"/>
        <v>1.0643806940335121</v>
      </c>
      <c r="O93" s="24">
        <f>MAX(L$2:L93)</f>
        <v>45697161.931049824</v>
      </c>
      <c r="P93" s="24">
        <f t="shared" si="22"/>
        <v>-1.166326974608871E-2</v>
      </c>
      <c r="Q93" s="24">
        <f>VLOOKUP($A93,Client_Portfolios!$AS$2:$BB$193,10,0)</f>
        <v>50295146.134854659</v>
      </c>
      <c r="R93" s="24">
        <f t="shared" si="31"/>
        <v>-7.8150132226323527E-3</v>
      </c>
      <c r="S93" s="24">
        <f t="shared" si="32"/>
        <v>1.0354853548409824</v>
      </c>
      <c r="T93" s="24">
        <f>MAX(Q$2:Q93)</f>
        <v>51360464.08904472</v>
      </c>
      <c r="U93" s="24">
        <f t="shared" si="23"/>
        <v>-2.0741984580651303E-2</v>
      </c>
      <c r="V93" s="24">
        <f>VLOOKUP($A93,Client_Portfolios!$BE$2:$BN$193,10,0)</f>
        <v>48409595.497137904</v>
      </c>
      <c r="W93" s="24">
        <f t="shared" si="33"/>
        <v>-9.7953573134805568E-3</v>
      </c>
      <c r="X93" s="24">
        <f t="shared" si="34"/>
        <v>1.0727614078258469</v>
      </c>
      <c r="Y93" s="24">
        <f>MAX(V$2:V93)</f>
        <v>49689567.944838986</v>
      </c>
      <c r="Z93" s="24">
        <f t="shared" si="24"/>
        <v>-2.5759379697605646E-2</v>
      </c>
    </row>
    <row r="94" spans="1:26" x14ac:dyDescent="0.35">
      <c r="A94" s="22">
        <v>45750</v>
      </c>
      <c r="B94" s="24">
        <f>VLOOKUP($A94,Client_Portfolios!$L$2:$U$193,10,0)</f>
        <v>39095972.795541137</v>
      </c>
      <c r="C94" s="24">
        <f t="shared" si="25"/>
        <v>-5.8692692199108368E-3</v>
      </c>
      <c r="D94" s="24">
        <f t="shared" si="26"/>
        <v>1.0438993651864839</v>
      </c>
      <c r="E94" s="24">
        <f>MAX(B$2:B94)</f>
        <v>39650503.50677833</v>
      </c>
      <c r="F94" s="26">
        <f t="shared" si="20"/>
        <v>-1.3985464551349117E-2</v>
      </c>
      <c r="G94" s="24">
        <f>VLOOKUP($A94,Client_Portfolios!$W$2:$AF$193,10,0)</f>
        <v>50873138.113846406</v>
      </c>
      <c r="H94" s="24">
        <f t="shared" si="27"/>
        <v>1.9980883759770549E-3</v>
      </c>
      <c r="I94" s="24">
        <f t="shared" si="28"/>
        <v>1.0197327131977165</v>
      </c>
      <c r="J94" s="24">
        <f>MAX(G$2:G94)</f>
        <v>52065242.941301323</v>
      </c>
      <c r="K94" s="26">
        <f t="shared" si="21"/>
        <v>-2.2896365408280214E-2</v>
      </c>
      <c r="L94" s="24">
        <f>VLOOKUP($A94,Client_Portfolios!$AH$2:$AQ$193,10,0)</f>
        <v>45068178.894499741</v>
      </c>
      <c r="M94" s="24">
        <f t="shared" si="29"/>
        <v>-2.1256824026220649E-3</v>
      </c>
      <c r="N94" s="24">
        <f t="shared" si="30"/>
        <v>1.0621181587225144</v>
      </c>
      <c r="O94" s="24">
        <f>MAX(L$2:L94)</f>
        <v>45697161.931049824</v>
      </c>
      <c r="P94" s="24">
        <f t="shared" si="22"/>
        <v>-1.3764159741454481E-2</v>
      </c>
      <c r="Q94" s="24">
        <f>VLOOKUP($A94,Client_Portfolios!$AS$2:$BB$193,10,0)</f>
        <v>50250734.386074379</v>
      </c>
      <c r="R94" s="24">
        <f t="shared" si="31"/>
        <v>-8.8302256168419602E-4</v>
      </c>
      <c r="S94" s="24">
        <f t="shared" si="32"/>
        <v>1.0345709979103643</v>
      </c>
      <c r="T94" s="24">
        <f>MAX(Q$2:Q94)</f>
        <v>51360464.08904472</v>
      </c>
      <c r="U94" s="24">
        <f t="shared" si="23"/>
        <v>-2.1606691501976676E-2</v>
      </c>
      <c r="V94" s="24">
        <f>VLOOKUP($A94,Client_Portfolios!$BE$2:$BN$193,10,0)</f>
        <v>48377759.265064433</v>
      </c>
      <c r="W94" s="24">
        <f t="shared" si="33"/>
        <v>-6.5764300954246119E-4</v>
      </c>
      <c r="X94" s="24">
        <f t="shared" si="34"/>
        <v>1.0720559137850834</v>
      </c>
      <c r="Y94" s="24">
        <f>MAX(V$2:V94)</f>
        <v>49689567.944838986</v>
      </c>
      <c r="Z94" s="24">
        <f t="shared" si="24"/>
        <v>-2.6400082231159826E-2</v>
      </c>
    </row>
    <row r="95" spans="1:26" x14ac:dyDescent="0.35">
      <c r="A95" s="22">
        <v>45751</v>
      </c>
      <c r="B95" s="24">
        <f>VLOOKUP($A95,Client_Portfolios!$L$2:$U$193,10,0)</f>
        <v>38909984.580152616</v>
      </c>
      <c r="C95" s="24">
        <f t="shared" si="25"/>
        <v>-4.7572218335933912E-3</v>
      </c>
      <c r="D95" s="24">
        <f t="shared" si="26"/>
        <v>1.0389333043343445</v>
      </c>
      <c r="E95" s="24">
        <f>MAX(B$2:B95)</f>
        <v>39650503.50677833</v>
      </c>
      <c r="F95" s="26">
        <f t="shared" si="20"/>
        <v>-1.8676154427625883E-2</v>
      </c>
      <c r="G95" s="24">
        <f>VLOOKUP($A95,Client_Portfolios!$W$2:$AF$193,10,0)</f>
        <v>50622913.755454481</v>
      </c>
      <c r="H95" s="24">
        <f t="shared" si="27"/>
        <v>-4.918594914116785E-3</v>
      </c>
      <c r="I95" s="24">
        <f t="shared" si="28"/>
        <v>1.0147170610608236</v>
      </c>
      <c r="J95" s="24">
        <f>MAX(G$2:G95)</f>
        <v>52065242.941301323</v>
      </c>
      <c r="K95" s="26">
        <f t="shared" si="21"/>
        <v>-2.7702342375948069E-2</v>
      </c>
      <c r="L95" s="24">
        <f>VLOOKUP($A95,Client_Portfolios!$AH$2:$AQ$193,10,0)</f>
        <v>44821952.222051539</v>
      </c>
      <c r="M95" s="24">
        <f t="shared" si="29"/>
        <v>-5.4634262685562653E-3</v>
      </c>
      <c r="N95" s="24">
        <f t="shared" si="30"/>
        <v>1.0563153544738393</v>
      </c>
      <c r="O95" s="24">
        <f>MAX(L$2:L95)</f>
        <v>45697161.931049824</v>
      </c>
      <c r="P95" s="24">
        <f t="shared" si="22"/>
        <v>-1.9152386538114678E-2</v>
      </c>
      <c r="Q95" s="24">
        <f>VLOOKUP($A95,Client_Portfolios!$AS$2:$BB$193,10,0)</f>
        <v>50119810.476143144</v>
      </c>
      <c r="R95" s="24">
        <f t="shared" si="31"/>
        <v>-2.6054128667125911E-3</v>
      </c>
      <c r="S95" s="24">
        <f t="shared" si="32"/>
        <v>1.031875513320881</v>
      </c>
      <c r="T95" s="24">
        <f>MAX(Q$2:Q95)</f>
        <v>51360464.08904472</v>
      </c>
      <c r="U95" s="24">
        <f t="shared" si="23"/>
        <v>-2.415581001664293E-2</v>
      </c>
      <c r="V95" s="24">
        <f>VLOOKUP($A95,Client_Portfolios!$BE$2:$BN$193,10,0)</f>
        <v>48294505.829380378</v>
      </c>
      <c r="W95" s="24">
        <f t="shared" si="33"/>
        <v>-1.7209030957367182E-3</v>
      </c>
      <c r="X95" s="24">
        <f t="shared" si="34"/>
        <v>1.0702110094442479</v>
      </c>
      <c r="Y95" s="24">
        <f>MAX(V$2:V95)</f>
        <v>49689567.944838986</v>
      </c>
      <c r="Z95" s="24">
        <f t="shared" si="24"/>
        <v>-2.8075553343657238E-2</v>
      </c>
    </row>
    <row r="96" spans="1:26" x14ac:dyDescent="0.35">
      <c r="A96" s="22">
        <v>45752</v>
      </c>
      <c r="B96" s="24">
        <f>VLOOKUP($A96,Client_Portfolios!$L$2:$U$193,10,0)</f>
        <v>39265600.875180803</v>
      </c>
      <c r="C96" s="24">
        <f t="shared" si="25"/>
        <v>9.1394612170980338E-3</v>
      </c>
      <c r="D96" s="24">
        <f t="shared" si="26"/>
        <v>1.0484285949764598</v>
      </c>
      <c r="E96" s="24">
        <f>MAX(B$2:B96)</f>
        <v>39650503.50677833</v>
      </c>
      <c r="F96" s="26">
        <f t="shared" si="20"/>
        <v>-9.7073831996036704E-3</v>
      </c>
      <c r="G96" s="24">
        <f>VLOOKUP($A96,Client_Portfolios!$W$2:$AF$193,10,0)</f>
        <v>50620829.516138315</v>
      </c>
      <c r="H96" s="24">
        <f t="shared" si="27"/>
        <v>-4.1171856014330589E-5</v>
      </c>
      <c r="I96" s="24">
        <f t="shared" si="28"/>
        <v>1.0146752832760904</v>
      </c>
      <c r="J96" s="24">
        <f>MAX(G$2:G96)</f>
        <v>52065242.941301323</v>
      </c>
      <c r="K96" s="26">
        <f t="shared" si="21"/>
        <v>-2.7742373675110839E-2</v>
      </c>
      <c r="L96" s="24">
        <f>VLOOKUP($A96,Client_Portfolios!$AH$2:$AQ$193,10,0)</f>
        <v>45154184.9117781</v>
      </c>
      <c r="M96" s="24">
        <f t="shared" si="29"/>
        <v>7.4122762007476596E-3</v>
      </c>
      <c r="N96" s="24">
        <f t="shared" si="30"/>
        <v>1.0641450556362899</v>
      </c>
      <c r="O96" s="24">
        <f>MAX(L$2:L96)</f>
        <v>45697161.931049824</v>
      </c>
      <c r="P96" s="24">
        <f t="shared" si="22"/>
        <v>-1.1882073116291006E-2</v>
      </c>
      <c r="Q96" s="24">
        <f>VLOOKUP($A96,Client_Portfolios!$AS$2:$BB$193,10,0)</f>
        <v>50198381.178685941</v>
      </c>
      <c r="R96" s="24">
        <f t="shared" si="31"/>
        <v>1.5676576147508801E-3</v>
      </c>
      <c r="S96" s="24">
        <f t="shared" si="32"/>
        <v>1.0334931408268135</v>
      </c>
      <c r="T96" s="24">
        <f>MAX(Q$2:Q96)</f>
        <v>51360464.08904472</v>
      </c>
      <c r="U96" s="24">
        <f t="shared" si="23"/>
        <v>-2.2626020441405114E-2</v>
      </c>
      <c r="V96" s="24">
        <f>VLOOKUP($A96,Client_Portfolios!$BE$2:$BN$193,10,0)</f>
        <v>48439114.55601681</v>
      </c>
      <c r="W96" s="24">
        <f t="shared" si="33"/>
        <v>2.9943101011804564E-3</v>
      </c>
      <c r="X96" s="24">
        <f t="shared" si="34"/>
        <v>1.0734155530802212</v>
      </c>
      <c r="Y96" s="24">
        <f>MAX(V$2:V96)</f>
        <v>49689567.944838986</v>
      </c>
      <c r="Z96" s="24">
        <f t="shared" si="24"/>
        <v>-2.5165310155449924E-2</v>
      </c>
    </row>
    <row r="97" spans="1:26" x14ac:dyDescent="0.35">
      <c r="A97" s="22">
        <v>45753</v>
      </c>
      <c r="B97" s="24">
        <f>VLOOKUP($A97,Client_Portfolios!$L$2:$U$193,10,0)</f>
        <v>39447067.594705924</v>
      </c>
      <c r="C97" s="24">
        <f t="shared" si="25"/>
        <v>4.6215189753997512E-3</v>
      </c>
      <c r="D97" s="24">
        <f t="shared" si="26"/>
        <v>1.0532739276224952</v>
      </c>
      <c r="E97" s="24">
        <f>MAX(B$2:B97)</f>
        <v>39650503.50677833</v>
      </c>
      <c r="F97" s="26">
        <f t="shared" si="20"/>
        <v>-5.1307270798623648E-3</v>
      </c>
      <c r="G97" s="24">
        <f>VLOOKUP($A97,Client_Portfolios!$W$2:$AF$193,10,0)</f>
        <v>50718995.927545086</v>
      </c>
      <c r="H97" s="24">
        <f t="shared" si="27"/>
        <v>1.9392493632581452E-3</v>
      </c>
      <c r="I97" s="24">
        <f t="shared" si="28"/>
        <v>1.0166429916730972</v>
      </c>
      <c r="J97" s="24">
        <f>MAX(G$2:G97)</f>
        <v>52065242.941301323</v>
      </c>
      <c r="K97" s="26">
        <f t="shared" si="21"/>
        <v>-2.5856923692337424E-2</v>
      </c>
      <c r="L97" s="24">
        <f>VLOOKUP($A97,Client_Portfolios!$AH$2:$AQ$193,10,0)</f>
        <v>45299967.534960449</v>
      </c>
      <c r="M97" s="24">
        <f t="shared" si="29"/>
        <v>3.228551760311428E-3</v>
      </c>
      <c r="N97" s="24">
        <f t="shared" si="30"/>
        <v>1.0675807030288911</v>
      </c>
      <c r="O97" s="24">
        <f>MAX(L$2:L97)</f>
        <v>45697161.931049824</v>
      </c>
      <c r="P97" s="24">
        <f t="shared" si="22"/>
        <v>-8.691883244055329E-3</v>
      </c>
      <c r="Q97" s="24">
        <f>VLOOKUP($A97,Client_Portfolios!$AS$2:$BB$193,10,0)</f>
        <v>50460312.323778898</v>
      </c>
      <c r="R97" s="24">
        <f t="shared" si="31"/>
        <v>5.2179201588311731E-3</v>
      </c>
      <c r="S97" s="24">
        <f t="shared" si="32"/>
        <v>1.0388858255203475</v>
      </c>
      <c r="T97" s="24">
        <f>MAX(Q$2:Q97)</f>
        <v>51360464.08904472</v>
      </c>
      <c r="U97" s="24">
        <f t="shared" si="23"/>
        <v>-1.7526161050749275E-2</v>
      </c>
      <c r="V97" s="24">
        <f>VLOOKUP($A97,Client_Portfolios!$BE$2:$BN$193,10,0)</f>
        <v>48845678.434742868</v>
      </c>
      <c r="W97" s="24">
        <f t="shared" si="33"/>
        <v>8.3932970792827358E-3</v>
      </c>
      <c r="X97" s="24">
        <f t="shared" si="34"/>
        <v>1.0824250487067462</v>
      </c>
      <c r="Y97" s="24">
        <f>MAX(V$2:V97)</f>
        <v>49689567.944838986</v>
      </c>
      <c r="Z97" s="24">
        <f t="shared" si="24"/>
        <v>-1.6983233000394171E-2</v>
      </c>
    </row>
    <row r="98" spans="1:26" x14ac:dyDescent="0.35">
      <c r="A98" s="22">
        <v>45754</v>
      </c>
      <c r="B98" s="24">
        <f>VLOOKUP($A98,Client_Portfolios!$L$2:$U$193,10,0)</f>
        <v>39429951.085576661</v>
      </c>
      <c r="C98" s="24">
        <f t="shared" si="25"/>
        <v>-4.3391081195502142E-4</v>
      </c>
      <c r="D98" s="24">
        <f t="shared" si="26"/>
        <v>1.0528169006773496</v>
      </c>
      <c r="E98" s="24">
        <f>MAX(B$2:B98)</f>
        <v>39650503.50677833</v>
      </c>
      <c r="F98" s="26">
        <f t="shared" ref="F98:F129" si="35">(B98-E98)/E98</f>
        <v>-5.562411613864243E-3</v>
      </c>
      <c r="G98" s="24">
        <f>VLOOKUP($A98,Client_Portfolios!$W$2:$AF$193,10,0)</f>
        <v>51211135.374027714</v>
      </c>
      <c r="H98" s="24">
        <f t="shared" si="27"/>
        <v>9.7032568859540761E-3</v>
      </c>
      <c r="I98" s="24">
        <f t="shared" si="28"/>
        <v>1.0265077397826061</v>
      </c>
      <c r="J98" s="24">
        <f>MAX(G$2:G98)</f>
        <v>52065242.941301323</v>
      </c>
      <c r="K98" s="26">
        <f t="shared" ref="K98:K129" si="36">(G98-J98)/J98</f>
        <v>-1.6404563179250608E-2</v>
      </c>
      <c r="L98" s="24">
        <f>VLOOKUP($A98,Client_Portfolios!$AH$2:$AQ$193,10,0)</f>
        <v>45416221.767064944</v>
      </c>
      <c r="M98" s="24">
        <f t="shared" si="29"/>
        <v>2.5663204287017525E-3</v>
      </c>
      <c r="N98" s="24">
        <f t="shared" si="30"/>
        <v>1.070320457196362</v>
      </c>
      <c r="O98" s="24">
        <f>MAX(L$2:L98)</f>
        <v>45697161.931049824</v>
      </c>
      <c r="P98" s="24">
        <f t="shared" ref="P98:P129" si="37">(L98-O98)/O98</f>
        <v>-6.1478689728866861E-3</v>
      </c>
      <c r="Q98" s="24">
        <f>VLOOKUP($A98,Client_Portfolios!$AS$2:$BB$193,10,0)</f>
        <v>50735143.705149226</v>
      </c>
      <c r="R98" s="24">
        <f t="shared" si="31"/>
        <v>5.4464859354589638E-3</v>
      </c>
      <c r="S98" s="24">
        <f t="shared" si="32"/>
        <v>1.0445441025575919</v>
      </c>
      <c r="T98" s="24">
        <f>MAX(Q$2:Q98)</f>
        <v>51360464.08904472</v>
      </c>
      <c r="U98" s="24">
        <f t="shared" ref="U98:U129" si="38">(Q98-T98)/T98</f>
        <v>-1.2175131104955807E-2</v>
      </c>
      <c r="V98" s="24">
        <f>VLOOKUP($A98,Client_Portfolios!$BE$2:$BN$193,10,0)</f>
        <v>48994921.824256547</v>
      </c>
      <c r="W98" s="24">
        <f t="shared" si="33"/>
        <v>3.0554062159882968E-3</v>
      </c>
      <c r="X98" s="24">
        <f t="shared" si="34"/>
        <v>1.085732296928906</v>
      </c>
      <c r="Y98" s="24">
        <f>MAX(V$2:V98)</f>
        <v>49689567.944838986</v>
      </c>
      <c r="Z98" s="24">
        <f t="shared" ref="Z98:Z129" si="39">(V98-Y98)/Y98</f>
        <v>-1.3979717460082856E-2</v>
      </c>
    </row>
    <row r="99" spans="1:26" x14ac:dyDescent="0.35">
      <c r="A99" s="22">
        <v>45755</v>
      </c>
      <c r="B99" s="24">
        <f>VLOOKUP($A99,Client_Portfolios!$L$2:$U$193,10,0)</f>
        <v>39325694.253214538</v>
      </c>
      <c r="C99" s="24">
        <f t="shared" si="25"/>
        <v>-2.6441025030908452E-3</v>
      </c>
      <c r="D99" s="24">
        <f t="shared" si="26"/>
        <v>1.0500331448749722</v>
      </c>
      <c r="E99" s="24">
        <f>MAX(B$2:B99)</f>
        <v>39650503.50677833</v>
      </c>
      <c r="F99" s="26">
        <f t="shared" si="35"/>
        <v>-8.1918065304836477E-3</v>
      </c>
      <c r="G99" s="24">
        <f>VLOOKUP($A99,Client_Portfolios!$W$2:$AF$193,10,0)</f>
        <v>51089349.011345945</v>
      </c>
      <c r="H99" s="24">
        <f t="shared" si="27"/>
        <v>-2.3781226835196106E-3</v>
      </c>
      <c r="I99" s="24">
        <f t="shared" si="28"/>
        <v>1.0240665784418208</v>
      </c>
      <c r="J99" s="24">
        <f>MAX(G$2:G99)</f>
        <v>52065242.941301323</v>
      </c>
      <c r="K99" s="26">
        <f t="shared" si="36"/>
        <v>-1.8743673798960414E-2</v>
      </c>
      <c r="L99" s="24">
        <f>VLOOKUP($A99,Client_Portfolios!$AH$2:$AQ$193,10,0)</f>
        <v>45272088.473741099</v>
      </c>
      <c r="M99" s="24">
        <f t="shared" si="29"/>
        <v>-3.1736081892300349E-3</v>
      </c>
      <c r="N99" s="24">
        <f t="shared" si="30"/>
        <v>1.0669236794283032</v>
      </c>
      <c r="O99" s="24">
        <f>MAX(L$2:L99)</f>
        <v>45697161.931049824</v>
      </c>
      <c r="P99" s="24">
        <f t="shared" si="37"/>
        <v>-9.3019662347980543E-3</v>
      </c>
      <c r="Q99" s="24">
        <f>VLOOKUP($A99,Client_Portfolios!$AS$2:$BB$193,10,0)</f>
        <v>50900502.551359966</v>
      </c>
      <c r="R99" s="24">
        <f t="shared" si="31"/>
        <v>3.2592564864255594E-3</v>
      </c>
      <c r="S99" s="24">
        <f t="shared" si="32"/>
        <v>1.0479485396992103</v>
      </c>
      <c r="T99" s="24">
        <f>MAX(Q$2:Q99)</f>
        <v>51360464.08904472</v>
      </c>
      <c r="U99" s="24">
        <f t="shared" si="38"/>
        <v>-8.9555564935571551E-3</v>
      </c>
      <c r="V99" s="24">
        <f>VLOOKUP($A99,Client_Portfolios!$BE$2:$BN$193,10,0)</f>
        <v>49454034.452103905</v>
      </c>
      <c r="W99" s="24">
        <f t="shared" si="33"/>
        <v>9.3706166017405463E-3</v>
      </c>
      <c r="X99" s="24">
        <f t="shared" si="34"/>
        <v>1.0959062780155542</v>
      </c>
      <c r="Y99" s="24">
        <f>MAX(V$2:V99)</f>
        <v>49689567.944838986</v>
      </c>
      <c r="Z99" s="24">
        <f t="shared" si="39"/>
        <v>-4.7400994308614058E-3</v>
      </c>
    </row>
    <row r="100" spans="1:26" x14ac:dyDescent="0.35">
      <c r="A100" s="22">
        <v>45756</v>
      </c>
      <c r="B100" s="24">
        <f>VLOOKUP($A100,Client_Portfolios!$L$2:$U$193,10,0)</f>
        <v>39587532.7814404</v>
      </c>
      <c r="C100" s="24">
        <f t="shared" si="25"/>
        <v>6.6582048504956384E-3</v>
      </c>
      <c r="D100" s="24">
        <f t="shared" si="26"/>
        <v>1.05702448065336</v>
      </c>
      <c r="E100" s="24">
        <f>MAX(B$2:B100)</f>
        <v>39650503.50677833</v>
      </c>
      <c r="F100" s="26">
        <f t="shared" si="35"/>
        <v>-1.5881444059635979E-3</v>
      </c>
      <c r="G100" s="24">
        <f>VLOOKUP($A100,Client_Portfolios!$W$2:$AF$193,10,0)</f>
        <v>50985166.942372411</v>
      </c>
      <c r="H100" s="24">
        <f t="shared" si="27"/>
        <v>-2.0392130843240341E-3</v>
      </c>
      <c r="I100" s="24">
        <f t="shared" si="28"/>
        <v>1.0219782884758433</v>
      </c>
      <c r="J100" s="24">
        <f>MAX(G$2:G100)</f>
        <v>52065242.941301323</v>
      </c>
      <c r="K100" s="26">
        <f t="shared" si="36"/>
        <v>-2.0744664538425304E-2</v>
      </c>
      <c r="L100" s="24">
        <f>VLOOKUP($A100,Client_Portfolios!$AH$2:$AQ$193,10,0)</f>
        <v>45461743.259527393</v>
      </c>
      <c r="M100" s="24">
        <f t="shared" si="29"/>
        <v>4.1892210450219852E-3</v>
      </c>
      <c r="N100" s="24">
        <f t="shared" si="30"/>
        <v>1.0713932585595967</v>
      </c>
      <c r="O100" s="24">
        <f>MAX(L$2:L100)</f>
        <v>45697161.931049824</v>
      </c>
      <c r="P100" s="24">
        <f t="shared" si="37"/>
        <v>-5.1517131824869696E-3</v>
      </c>
      <c r="Q100" s="24">
        <f>VLOOKUP($A100,Client_Portfolios!$AS$2:$BB$193,10,0)</f>
        <v>50912681.521963753</v>
      </c>
      <c r="R100" s="24">
        <f t="shared" si="31"/>
        <v>2.3927014456286562E-4</v>
      </c>
      <c r="S100" s="24">
        <f t="shared" si="32"/>
        <v>1.0481992824977986</v>
      </c>
      <c r="T100" s="24">
        <f>MAX(Q$2:Q100)</f>
        <v>51360464.08904472</v>
      </c>
      <c r="U100" s="24">
        <f t="shared" si="38"/>
        <v>-8.7184291462911439E-3</v>
      </c>
      <c r="V100" s="24">
        <f>VLOOKUP($A100,Client_Portfolios!$BE$2:$BN$193,10,0)</f>
        <v>49544134.906262964</v>
      </c>
      <c r="W100" s="24">
        <f t="shared" si="33"/>
        <v>1.8219030086679918E-3</v>
      </c>
      <c r="X100" s="24">
        <f t="shared" si="34"/>
        <v>1.0979029129606888</v>
      </c>
      <c r="Y100" s="24">
        <f>MAX(V$2:V100)</f>
        <v>49689567.944838986</v>
      </c>
      <c r="Z100" s="24">
        <f t="shared" si="39"/>
        <v>-2.9268324236078856E-3</v>
      </c>
    </row>
    <row r="101" spans="1:26" x14ac:dyDescent="0.35">
      <c r="A101" s="22">
        <v>45757</v>
      </c>
      <c r="B101" s="24">
        <f>VLOOKUP($A101,Client_Portfolios!$L$2:$U$193,10,0)</f>
        <v>36324901.412410229</v>
      </c>
      <c r="C101" s="24">
        <f t="shared" si="25"/>
        <v>-8.241562784533446E-2</v>
      </c>
      <c r="D101" s="24">
        <f t="shared" si="26"/>
        <v>0.96990914443242471</v>
      </c>
      <c r="E101" s="24">
        <f>MAX(B$2:B101)</f>
        <v>39650503.50677833</v>
      </c>
      <c r="F101" s="26">
        <f t="shared" si="35"/>
        <v>-8.3872884332971506E-2</v>
      </c>
      <c r="G101" s="24">
        <f>VLOOKUP($A101,Client_Portfolios!$W$2:$AF$193,10,0)</f>
        <v>49192789.776467361</v>
      </c>
      <c r="H101" s="24">
        <f t="shared" si="27"/>
        <v>-3.5154874905694466E-2</v>
      </c>
      <c r="I101" s="24">
        <f t="shared" si="28"/>
        <v>0.98605076958813931</v>
      </c>
      <c r="J101" s="24">
        <f>MAX(G$2:G101)</f>
        <v>52065242.941301323</v>
      </c>
      <c r="K101" s="26">
        <f t="shared" si="36"/>
        <v>-5.5170263357310831E-2</v>
      </c>
      <c r="L101" s="24">
        <f>VLOOKUP($A101,Client_Portfolios!$AH$2:$AQ$193,10,0)</f>
        <v>41750524.008380212</v>
      </c>
      <c r="M101" s="24">
        <f t="shared" si="29"/>
        <v>-8.1633896658140637E-2</v>
      </c>
      <c r="N101" s="24">
        <f t="shared" si="30"/>
        <v>0.98393125201011389</v>
      </c>
      <c r="O101" s="24">
        <f>MAX(L$2:L101)</f>
        <v>45697161.931049824</v>
      </c>
      <c r="P101" s="24">
        <f t="shared" si="37"/>
        <v>-8.6365055419076089E-2</v>
      </c>
      <c r="Q101" s="24">
        <f>VLOOKUP($A101,Client_Portfolios!$AS$2:$BB$193,10,0)</f>
        <v>49810448.284909219</v>
      </c>
      <c r="R101" s="24">
        <f t="shared" si="31"/>
        <v>-2.1649483077787416E-2</v>
      </c>
      <c r="S101" s="24">
        <f t="shared" si="32"/>
        <v>1.0255063098692134</v>
      </c>
      <c r="T101" s="24">
        <f>MAX(Q$2:Q101)</f>
        <v>51360464.08904472</v>
      </c>
      <c r="U101" s="24">
        <f t="shared" si="38"/>
        <v>-3.0179162739811041E-2</v>
      </c>
      <c r="V101" s="24">
        <f>VLOOKUP($A101,Client_Portfolios!$BE$2:$BN$193,10,0)</f>
        <v>48737070.585386179</v>
      </c>
      <c r="W101" s="24">
        <f t="shared" si="33"/>
        <v>-1.6289805491684187E-2</v>
      </c>
      <c r="X101" s="24">
        <f t="shared" si="34"/>
        <v>1.0800182880598057</v>
      </c>
      <c r="Y101" s="24">
        <f>MAX(V$2:V101)</f>
        <v>49689567.944838986</v>
      </c>
      <c r="Z101" s="24">
        <f t="shared" si="39"/>
        <v>-1.9168960384404746E-2</v>
      </c>
    </row>
    <row r="102" spans="1:26" x14ac:dyDescent="0.35">
      <c r="A102" s="22">
        <v>45758</v>
      </c>
      <c r="B102" s="24">
        <f>VLOOKUP($A102,Client_Portfolios!$L$2:$U$193,10,0)</f>
        <v>39501980.892371081</v>
      </c>
      <c r="C102" s="24">
        <f t="shared" si="25"/>
        <v>8.746285210495898E-2</v>
      </c>
      <c r="D102" s="24">
        <f t="shared" si="26"/>
        <v>1.0547401644871652</v>
      </c>
      <c r="E102" s="24">
        <f>MAX(B$2:B102)</f>
        <v>39650503.50677833</v>
      </c>
      <c r="F102" s="26">
        <f t="shared" si="35"/>
        <v>-3.745793906043553E-3</v>
      </c>
      <c r="G102" s="24">
        <f>VLOOKUP($A102,Client_Portfolios!$W$2:$AF$193,10,0)</f>
        <v>50837040.494821928</v>
      </c>
      <c r="H102" s="24">
        <f t="shared" si="27"/>
        <v>3.3424628402374888E-2</v>
      </c>
      <c r="I102" s="24">
        <f t="shared" si="28"/>
        <v>1.0190091501474987</v>
      </c>
      <c r="J102" s="24">
        <f>MAX(G$2:G102)</f>
        <v>52065242.941301323</v>
      </c>
      <c r="K102" s="26">
        <f t="shared" si="36"/>
        <v>-2.358968050651522E-2</v>
      </c>
      <c r="L102" s="24">
        <f>VLOOKUP($A102,Client_Portfolios!$AH$2:$AQ$193,10,0)</f>
        <v>45191688.967399135</v>
      </c>
      <c r="M102" s="24">
        <f t="shared" si="29"/>
        <v>8.2422078303213839E-2</v>
      </c>
      <c r="N102" s="24">
        <f t="shared" si="30"/>
        <v>1.0650289107082709</v>
      </c>
      <c r="O102" s="24">
        <f>MAX(L$2:L102)</f>
        <v>45697161.931049824</v>
      </c>
      <c r="P102" s="24">
        <f t="shared" si="37"/>
        <v>-1.1061364476274732E-2</v>
      </c>
      <c r="Q102" s="24">
        <f>VLOOKUP($A102,Client_Portfolios!$AS$2:$BB$193,10,0)</f>
        <v>50724297.14155817</v>
      </c>
      <c r="R102" s="24">
        <f t="shared" si="31"/>
        <v>1.8346529455463969E-2</v>
      </c>
      <c r="S102" s="24">
        <f t="shared" si="32"/>
        <v>1.044320791589993</v>
      </c>
      <c r="T102" s="24">
        <f>MAX(Q$2:Q102)</f>
        <v>51360464.08904472</v>
      </c>
      <c r="U102" s="24">
        <f t="shared" si="38"/>
        <v>-1.2386316182494254E-2</v>
      </c>
      <c r="V102" s="24">
        <f>VLOOKUP($A102,Client_Portfolios!$BE$2:$BN$193,10,0)</f>
        <v>49234884.926973604</v>
      </c>
      <c r="W102" s="24">
        <f t="shared" si="33"/>
        <v>1.0214285257774479E-2</v>
      </c>
      <c r="X102" s="24">
        <f t="shared" si="34"/>
        <v>1.0910499029376617</v>
      </c>
      <c r="Y102" s="24">
        <f>MAX(V$2:V102)</f>
        <v>49689567.944838986</v>
      </c>
      <c r="Z102" s="24">
        <f t="shared" si="39"/>
        <v>-9.1504723560915536E-3</v>
      </c>
    </row>
    <row r="103" spans="1:26" x14ac:dyDescent="0.35">
      <c r="A103" s="22">
        <v>45759</v>
      </c>
      <c r="B103" s="24">
        <f>VLOOKUP($A103,Client_Portfolios!$L$2:$U$193,10,0)</f>
        <v>38786408.868210524</v>
      </c>
      <c r="C103" s="24">
        <f t="shared" si="25"/>
        <v>-1.8114839002890439E-2</v>
      </c>
      <c r="D103" s="24">
        <f t="shared" si="26"/>
        <v>1.0356337162175981</v>
      </c>
      <c r="E103" s="24">
        <f>MAX(B$2:B103)</f>
        <v>39650503.50677833</v>
      </c>
      <c r="F103" s="26">
        <f t="shared" si="35"/>
        <v>-2.1792778455388004E-2</v>
      </c>
      <c r="G103" s="24">
        <f>VLOOKUP($A103,Client_Portfolios!$W$2:$AF$193,10,0)</f>
        <v>41097202.358110458</v>
      </c>
      <c r="H103" s="24">
        <f t="shared" si="27"/>
        <v>-0.19158940099401606</v>
      </c>
      <c r="I103" s="24">
        <f t="shared" si="28"/>
        <v>0.82377779746331814</v>
      </c>
      <c r="J103" s="24">
        <f>MAX(G$2:G103)</f>
        <v>52065242.941301323</v>
      </c>
      <c r="K103" s="26">
        <f t="shared" si="36"/>
        <v>-0.21065954874264781</v>
      </c>
      <c r="L103" s="24">
        <f>VLOOKUP($A103,Client_Portfolios!$AH$2:$AQ$193,10,0)</f>
        <v>41013175.903605506</v>
      </c>
      <c r="M103" s="24">
        <f t="shared" si="29"/>
        <v>-9.2461980493979107E-2</v>
      </c>
      <c r="N103" s="24">
        <f t="shared" si="30"/>
        <v>0.96655422834083893</v>
      </c>
      <c r="O103" s="24">
        <f>MAX(L$2:L103)</f>
        <v>45697161.931049824</v>
      </c>
      <c r="P103" s="24">
        <f t="shared" si="37"/>
        <v>-0.10250058930381173</v>
      </c>
      <c r="Q103" s="24">
        <f>VLOOKUP($A103,Client_Portfolios!$AS$2:$BB$193,10,0)</f>
        <v>44269058.802091174</v>
      </c>
      <c r="R103" s="24">
        <f t="shared" si="31"/>
        <v>-0.12726126734594517</v>
      </c>
      <c r="S103" s="24">
        <f t="shared" si="32"/>
        <v>0.91141920413652977</v>
      </c>
      <c r="T103" s="24">
        <f>MAX(Q$2:Q103)</f>
        <v>51360464.08904472</v>
      </c>
      <c r="U103" s="24">
        <f t="shared" si="38"/>
        <v>-0.13807128523330761</v>
      </c>
      <c r="V103" s="24">
        <f>VLOOKUP($A103,Client_Portfolios!$BE$2:$BN$193,10,0)</f>
        <v>44859465.457446299</v>
      </c>
      <c r="W103" s="24">
        <f t="shared" si="33"/>
        <v>-8.8868278579650059E-2</v>
      </c>
      <c r="X103" s="24">
        <f t="shared" si="34"/>
        <v>0.99409017621909734</v>
      </c>
      <c r="Y103" s="24">
        <f>MAX(V$2:V103)</f>
        <v>49689567.944838986</v>
      </c>
      <c r="Z103" s="24">
        <f t="shared" si="39"/>
        <v>-9.7205564209265086E-2</v>
      </c>
    </row>
    <row r="104" spans="1:26" x14ac:dyDescent="0.35">
      <c r="A104" s="22">
        <v>45760</v>
      </c>
      <c r="B104" s="24">
        <f>VLOOKUP($A104,Client_Portfolios!$L$2:$U$193,10,0)</f>
        <v>39980116.495676853</v>
      </c>
      <c r="C104" s="24">
        <f t="shared" si="25"/>
        <v>3.0776441085905618E-2</v>
      </c>
      <c r="D104" s="24">
        <f t="shared" si="26"/>
        <v>1.0675068362713467</v>
      </c>
      <c r="E104" s="24">
        <f>MAX(B$2:B104)</f>
        <v>39980116.495676853</v>
      </c>
      <c r="F104" s="26">
        <f t="shared" si="35"/>
        <v>0</v>
      </c>
      <c r="G104" s="24">
        <f>VLOOKUP($A104,Client_Portfolios!$W$2:$AF$193,10,0)</f>
        <v>50799689.781104244</v>
      </c>
      <c r="H104" s="24">
        <f t="shared" si="27"/>
        <v>0.23608632379520156</v>
      </c>
      <c r="I104" s="24">
        <f t="shared" si="28"/>
        <v>1.018260469290541</v>
      </c>
      <c r="J104" s="24">
        <f>MAX(G$2:G104)</f>
        <v>52065242.941301323</v>
      </c>
      <c r="K104" s="26">
        <f t="shared" si="36"/>
        <v>-2.4307063382454041E-2</v>
      </c>
      <c r="L104" s="24">
        <f>VLOOKUP($A104,Client_Portfolios!$AH$2:$AQ$193,10,0)</f>
        <v>45752260.863369241</v>
      </c>
      <c r="M104" s="24">
        <f t="shared" si="29"/>
        <v>0.11555030439247496</v>
      </c>
      <c r="N104" s="24">
        <f t="shared" si="30"/>
        <v>1.0782398636374566</v>
      </c>
      <c r="O104" s="24">
        <f>MAX(L$2:L104)</f>
        <v>45752260.863369241</v>
      </c>
      <c r="P104" s="24">
        <f t="shared" si="37"/>
        <v>0</v>
      </c>
      <c r="Q104" s="24">
        <f>VLOOKUP($A104,Client_Portfolios!$AS$2:$BB$193,10,0)</f>
        <v>50691687.72216291</v>
      </c>
      <c r="R104" s="24">
        <f t="shared" si="31"/>
        <v>0.14508166863869137</v>
      </c>
      <c r="S104" s="24">
        <f t="shared" si="32"/>
        <v>1.0436494231020055</v>
      </c>
      <c r="T104" s="24">
        <f>MAX(Q$2:Q104)</f>
        <v>51360464.08904472</v>
      </c>
      <c r="U104" s="24">
        <f t="shared" si="38"/>
        <v>-1.3021229047353202E-2</v>
      </c>
      <c r="V104" s="24">
        <f>VLOOKUP($A104,Client_Portfolios!$BE$2:$BN$193,10,0)</f>
        <v>49256543.757893659</v>
      </c>
      <c r="W104" s="24">
        <f t="shared" si="33"/>
        <v>9.801896334717651E-2</v>
      </c>
      <c r="X104" s="24">
        <f t="shared" si="34"/>
        <v>1.0915298647657052</v>
      </c>
      <c r="Y104" s="24">
        <f>MAX(V$2:V104)</f>
        <v>49689567.944838986</v>
      </c>
      <c r="Z104" s="24">
        <f t="shared" si="39"/>
        <v>-8.7145894974581424E-3</v>
      </c>
    </row>
    <row r="105" spans="1:26" x14ac:dyDescent="0.35">
      <c r="A105" s="22">
        <v>45761</v>
      </c>
      <c r="B105" s="24">
        <f>VLOOKUP($A105,Client_Portfolios!$L$2:$U$193,10,0)</f>
        <v>40148946.003547296</v>
      </c>
      <c r="C105" s="24">
        <f t="shared" si="25"/>
        <v>4.2228368166135561E-3</v>
      </c>
      <c r="D105" s="24">
        <f t="shared" si="26"/>
        <v>1.0720147434415399</v>
      </c>
      <c r="E105" s="24">
        <f>MAX(B$2:B105)</f>
        <v>40148946.003547296</v>
      </c>
      <c r="F105" s="26">
        <f t="shared" si="35"/>
        <v>0</v>
      </c>
      <c r="G105" s="24">
        <f>VLOOKUP($A105,Client_Portfolios!$W$2:$AF$193,10,0)</f>
        <v>50673858.544242144</v>
      </c>
      <c r="H105" s="24">
        <f t="shared" si="27"/>
        <v>-2.4770079778893769E-3</v>
      </c>
      <c r="I105" s="24">
        <f t="shared" si="28"/>
        <v>1.015738229984539</v>
      </c>
      <c r="J105" s="24">
        <f>MAX(G$2:G105)</f>
        <v>52065242.941301323</v>
      </c>
      <c r="K105" s="26">
        <f t="shared" si="36"/>
        <v>-2.6723862570426016E-2</v>
      </c>
      <c r="L105" s="24">
        <f>VLOOKUP($A105,Client_Portfolios!$AH$2:$AQ$193,10,0)</f>
        <v>45787827.726313539</v>
      </c>
      <c r="M105" s="24">
        <f t="shared" si="29"/>
        <v>7.7737935291354065E-4</v>
      </c>
      <c r="N105" s="24">
        <f t="shared" si="30"/>
        <v>1.0790780650449368</v>
      </c>
      <c r="O105" s="24">
        <f>MAX(L$2:L105)</f>
        <v>45787827.726313539</v>
      </c>
      <c r="P105" s="24">
        <f t="shared" si="37"/>
        <v>0</v>
      </c>
      <c r="Q105" s="24">
        <f>VLOOKUP($A105,Client_Portfolios!$AS$2:$BB$193,10,0)</f>
        <v>50764943.199188992</v>
      </c>
      <c r="R105" s="24">
        <f t="shared" si="31"/>
        <v>1.4451181311537701E-3</v>
      </c>
      <c r="S105" s="24">
        <f t="shared" si="32"/>
        <v>1.0451576198058983</v>
      </c>
      <c r="T105" s="24">
        <f>MAX(Q$2:Q105)</f>
        <v>51360464.08904472</v>
      </c>
      <c r="U105" s="24">
        <f t="shared" si="38"/>
        <v>-1.1594928130385668E-2</v>
      </c>
      <c r="V105" s="24">
        <f>VLOOKUP($A105,Client_Portfolios!$BE$2:$BN$193,10,0)</f>
        <v>49476534.434385106</v>
      </c>
      <c r="W105" s="24">
        <f t="shared" si="33"/>
        <v>4.4662223474864083E-3</v>
      </c>
      <c r="X105" s="24">
        <f t="shared" si="34"/>
        <v>1.0964048798406707</v>
      </c>
      <c r="Y105" s="24">
        <f>MAX(V$2:V105)</f>
        <v>49689567.944838986</v>
      </c>
      <c r="Z105" s="24">
        <f t="shared" si="39"/>
        <v>-4.2872884443344531E-3</v>
      </c>
    </row>
    <row r="106" spans="1:26" x14ac:dyDescent="0.35">
      <c r="A106" s="22">
        <v>45762</v>
      </c>
      <c r="B106" s="24">
        <f>VLOOKUP($A106,Client_Portfolios!$L$2:$U$193,10,0)</f>
        <v>40061273.542686708</v>
      </c>
      <c r="C106" s="24">
        <f t="shared" si="25"/>
        <v>-2.183680260319698E-3</v>
      </c>
      <c r="D106" s="24">
        <f t="shared" si="26"/>
        <v>1.069673806007515</v>
      </c>
      <c r="E106" s="24">
        <f>MAX(B$2:B106)</f>
        <v>40148946.003547296</v>
      </c>
      <c r="F106" s="26">
        <f t="shared" si="35"/>
        <v>-2.183680260319698E-3</v>
      </c>
      <c r="G106" s="24">
        <f>VLOOKUP($A106,Client_Portfolios!$W$2:$AF$193,10,0)</f>
        <v>50391430.159851745</v>
      </c>
      <c r="H106" s="24">
        <f t="shared" si="27"/>
        <v>-5.5734533051951694E-3</v>
      </c>
      <c r="I106" s="24">
        <f t="shared" si="28"/>
        <v>1.0100770603894185</v>
      </c>
      <c r="J106" s="24">
        <f>MAX(G$2:G106)</f>
        <v>52065242.941301323</v>
      </c>
      <c r="K106" s="26">
        <f t="shared" si="36"/>
        <v>-3.2148371675450461E-2</v>
      </c>
      <c r="L106" s="24">
        <f>VLOOKUP($A106,Client_Portfolios!$AH$2:$AQ$193,10,0)</f>
        <v>45532262.215333894</v>
      </c>
      <c r="M106" s="24">
        <f t="shared" si="29"/>
        <v>-5.581516391370004E-3</v>
      </c>
      <c r="N106" s="24">
        <f t="shared" si="30"/>
        <v>1.0730551731373206</v>
      </c>
      <c r="O106" s="24">
        <f>MAX(L$2:L106)</f>
        <v>45787827.726313539</v>
      </c>
      <c r="P106" s="24">
        <f t="shared" si="37"/>
        <v>-5.581516391370004E-3</v>
      </c>
      <c r="Q106" s="24">
        <f>VLOOKUP($A106,Client_Portfolios!$AS$2:$BB$193,10,0)</f>
        <v>50502569.760078564</v>
      </c>
      <c r="R106" s="24">
        <f t="shared" si="31"/>
        <v>-5.1683981617184141E-3</v>
      </c>
      <c r="S106" s="24">
        <f t="shared" si="32"/>
        <v>1.0397558290849875</v>
      </c>
      <c r="T106" s="24">
        <f>MAX(Q$2:Q106)</f>
        <v>51360464.08904472</v>
      </c>
      <c r="U106" s="24">
        <f t="shared" si="38"/>
        <v>-1.6703399086869741E-2</v>
      </c>
      <c r="V106" s="24">
        <f>VLOOKUP($A106,Client_Portfolios!$BE$2:$BN$193,10,0)</f>
        <v>49210031.549683571</v>
      </c>
      <c r="W106" s="24">
        <f t="shared" si="33"/>
        <v>-5.3864501171755766E-3</v>
      </c>
      <c r="X106" s="24">
        <f t="shared" si="34"/>
        <v>1.0904991496471812</v>
      </c>
      <c r="Y106" s="24">
        <f>MAX(V$2:V106)</f>
        <v>49689567.944838986</v>
      </c>
      <c r="Z106" s="24">
        <f t="shared" si="39"/>
        <v>-9.6506452961666791E-3</v>
      </c>
    </row>
    <row r="107" spans="1:26" x14ac:dyDescent="0.35">
      <c r="A107" s="22">
        <v>45763</v>
      </c>
      <c r="B107" s="24">
        <f>VLOOKUP($A107,Client_Portfolios!$L$2:$U$193,10,0)</f>
        <v>39895683.309910156</v>
      </c>
      <c r="C107" s="24">
        <f t="shared" si="25"/>
        <v>-4.1334240809920873E-3</v>
      </c>
      <c r="D107" s="24">
        <f t="shared" si="26"/>
        <v>1.0652523905389573</v>
      </c>
      <c r="E107" s="24">
        <f>MAX(B$2:B107)</f>
        <v>40148946.003547296</v>
      </c>
      <c r="F107" s="26">
        <f t="shared" si="35"/>
        <v>-6.308078264738593E-3</v>
      </c>
      <c r="G107" s="24">
        <f>VLOOKUP($A107,Client_Portfolios!$W$2:$AF$193,10,0)</f>
        <v>50551059.732138477</v>
      </c>
      <c r="H107" s="24">
        <f t="shared" si="27"/>
        <v>3.1677920586963976E-3</v>
      </c>
      <c r="I107" s="24">
        <f t="shared" si="28"/>
        <v>1.0132767744799913</v>
      </c>
      <c r="J107" s="24">
        <f>MAX(G$2:G107)</f>
        <v>52065242.941301323</v>
      </c>
      <c r="K107" s="26">
        <f t="shared" si="36"/>
        <v>-2.9082418973247579E-2</v>
      </c>
      <c r="L107" s="24">
        <f>VLOOKUP($A107,Client_Portfolios!$AH$2:$AQ$193,10,0)</f>
        <v>45420002.699136391</v>
      </c>
      <c r="M107" s="24">
        <f t="shared" si="29"/>
        <v>-2.4654939318981823E-3</v>
      </c>
      <c r="N107" s="24">
        <f t="shared" si="30"/>
        <v>1.0704095621193586</v>
      </c>
      <c r="O107" s="24">
        <f>MAX(L$2:L107)</f>
        <v>45787827.726313539</v>
      </c>
      <c r="P107" s="24">
        <f t="shared" si="37"/>
        <v>-8.0332491284744734E-3</v>
      </c>
      <c r="Q107" s="24">
        <f>VLOOKUP($A107,Client_Portfolios!$AS$2:$BB$193,10,0)</f>
        <v>50643392.174439058</v>
      </c>
      <c r="R107" s="24">
        <f t="shared" si="31"/>
        <v>2.7884207680816111E-3</v>
      </c>
      <c r="S107" s="24">
        <f t="shared" si="32"/>
        <v>1.042655105832542</v>
      </c>
      <c r="T107" s="24">
        <f>MAX(Q$2:Q107)</f>
        <v>51360464.08904472</v>
      </c>
      <c r="U107" s="24">
        <f t="shared" si="38"/>
        <v>-1.3961554423699512E-2</v>
      </c>
      <c r="V107" s="24">
        <f>VLOOKUP($A107,Client_Portfolios!$BE$2:$BN$193,10,0)</f>
        <v>49314916.962145098</v>
      </c>
      <c r="W107" s="24">
        <f t="shared" si="33"/>
        <v>2.1313827518202664E-3</v>
      </c>
      <c r="X107" s="24">
        <f t="shared" si="34"/>
        <v>1.092823420725614</v>
      </c>
      <c r="Y107" s="24">
        <f>MAX(V$2:V107)</f>
        <v>49689567.944838986</v>
      </c>
      <c r="Z107" s="24">
        <f t="shared" si="39"/>
        <v>-7.5398317632745975E-3</v>
      </c>
    </row>
    <row r="108" spans="1:26" x14ac:dyDescent="0.35">
      <c r="A108" s="22">
        <v>45764</v>
      </c>
      <c r="B108" s="24">
        <f>VLOOKUP($A108,Client_Portfolios!$L$2:$U$193,10,0)</f>
        <v>39852795.301702574</v>
      </c>
      <c r="C108" s="24">
        <f t="shared" si="25"/>
        <v>-1.0750037259526894E-3</v>
      </c>
      <c r="D108" s="24">
        <f t="shared" si="26"/>
        <v>1.0641072402500478</v>
      </c>
      <c r="E108" s="24">
        <f>MAX(B$2:B108)</f>
        <v>40148946.003547296</v>
      </c>
      <c r="F108" s="26">
        <f t="shared" si="35"/>
        <v>-7.3763007830530873E-3</v>
      </c>
      <c r="G108" s="24">
        <f>VLOOKUP($A108,Client_Portfolios!$W$2:$AF$193,10,0)</f>
        <v>50019405.573757529</v>
      </c>
      <c r="H108" s="24">
        <f t="shared" si="27"/>
        <v>-1.051717137480586E-2</v>
      </c>
      <c r="I108" s="24">
        <f t="shared" si="28"/>
        <v>1.0026199689926747</v>
      </c>
      <c r="J108" s="24">
        <f>MAX(G$2:G108)</f>
        <v>52065242.941301323</v>
      </c>
      <c r="K108" s="26">
        <f t="shared" si="36"/>
        <v>-3.9293725563717886E-2</v>
      </c>
      <c r="L108" s="24">
        <f>VLOOKUP($A108,Client_Portfolios!$AH$2:$AQ$193,10,0)</f>
        <v>45404589.226576447</v>
      </c>
      <c r="M108" s="24">
        <f t="shared" si="29"/>
        <v>-3.393542854244891E-4</v>
      </c>
      <c r="N108" s="24">
        <f t="shared" si="30"/>
        <v>1.070046314047294</v>
      </c>
      <c r="O108" s="24">
        <f>MAX(L$2:L108)</f>
        <v>45787827.726313539</v>
      </c>
      <c r="P108" s="24">
        <f t="shared" si="37"/>
        <v>-8.3698772963813322E-3</v>
      </c>
      <c r="Q108" s="24">
        <f>VLOOKUP($A108,Client_Portfolios!$AS$2:$BB$193,10,0)</f>
        <v>50198067.846213087</v>
      </c>
      <c r="R108" s="24">
        <f t="shared" si="31"/>
        <v>-8.793335302107512E-3</v>
      </c>
      <c r="S108" s="24">
        <f t="shared" si="32"/>
        <v>1.0334866898825021</v>
      </c>
      <c r="T108" s="24">
        <f>MAX(Q$2:Q108)</f>
        <v>51360464.08904472</v>
      </c>
      <c r="U108" s="24">
        <f t="shared" si="38"/>
        <v>-2.263212109642081E-2</v>
      </c>
      <c r="V108" s="24">
        <f>VLOOKUP($A108,Client_Portfolios!$BE$2:$BN$193,10,0)</f>
        <v>49045551.617198937</v>
      </c>
      <c r="W108" s="24">
        <f t="shared" si="33"/>
        <v>-5.462147389458852E-3</v>
      </c>
      <c r="X108" s="24">
        <f t="shared" si="34"/>
        <v>1.0868542581309582</v>
      </c>
      <c r="Y108" s="24">
        <f>MAX(V$2:V108)</f>
        <v>49689567.944838986</v>
      </c>
      <c r="Z108" s="24">
        <f t="shared" si="39"/>
        <v>-1.296079548035072E-2</v>
      </c>
    </row>
    <row r="109" spans="1:26" x14ac:dyDescent="0.35">
      <c r="A109" s="22">
        <v>45765</v>
      </c>
      <c r="B109" s="24">
        <f>VLOOKUP($A109,Client_Portfolios!$L$2:$U$193,10,0)</f>
        <v>37796297.627573214</v>
      </c>
      <c r="C109" s="24">
        <f t="shared" si="25"/>
        <v>-5.1602344542228451E-2</v>
      </c>
      <c r="D109" s="24">
        <f t="shared" si="26"/>
        <v>1.0091968118087848</v>
      </c>
      <c r="E109" s="24">
        <f>MAX(B$2:B109)</f>
        <v>40148946.003547296</v>
      </c>
      <c r="F109" s="26">
        <f t="shared" si="35"/>
        <v>-5.8598010910827322E-2</v>
      </c>
      <c r="G109" s="24">
        <f>VLOOKUP($A109,Client_Portfolios!$W$2:$AF$193,10,0)</f>
        <v>48885081.046865031</v>
      </c>
      <c r="H109" s="24">
        <f t="shared" si="27"/>
        <v>-2.267768906649336E-2</v>
      </c>
      <c r="I109" s="24">
        <f t="shared" si="28"/>
        <v>0.97988286508400158</v>
      </c>
      <c r="J109" s="24">
        <f>MAX(G$2:G109)</f>
        <v>52065242.941301323</v>
      </c>
      <c r="K109" s="26">
        <f t="shared" si="36"/>
        <v>-6.1080323739613133E-2</v>
      </c>
      <c r="L109" s="24">
        <f>VLOOKUP($A109,Client_Portfolios!$AH$2:$AQ$193,10,0)</f>
        <v>44068015.258414589</v>
      </c>
      <c r="M109" s="24">
        <f t="shared" si="29"/>
        <v>-2.9436979629793199E-2</v>
      </c>
      <c r="N109" s="24">
        <f t="shared" si="30"/>
        <v>1.0385473824977485</v>
      </c>
      <c r="O109" s="24">
        <f>MAX(L$2:L109)</f>
        <v>45787827.726313539</v>
      </c>
      <c r="P109" s="24">
        <f t="shared" si="37"/>
        <v>-3.7560473018697083E-2</v>
      </c>
      <c r="Q109" s="24">
        <f>VLOOKUP($A109,Client_Portfolios!$AS$2:$BB$193,10,0)</f>
        <v>45142455.571519136</v>
      </c>
      <c r="R109" s="24">
        <f t="shared" si="31"/>
        <v>-0.10071328422803714</v>
      </c>
      <c r="S109" s="24">
        <f t="shared" si="32"/>
        <v>0.92940085113847237</v>
      </c>
      <c r="T109" s="24">
        <f>MAX(Q$2:Q109)</f>
        <v>51360464.08904472</v>
      </c>
      <c r="U109" s="24">
        <f t="shared" si="38"/>
        <v>-0.12106605007979077</v>
      </c>
      <c r="V109" s="24">
        <f>VLOOKUP($A109,Client_Portfolios!$BE$2:$BN$193,10,0)</f>
        <v>41343948.076942414</v>
      </c>
      <c r="W109" s="24">
        <f t="shared" si="33"/>
        <v>-0.15702960383375075</v>
      </c>
      <c r="X109" s="24">
        <f t="shared" si="34"/>
        <v>0.91618596455162871</v>
      </c>
      <c r="Y109" s="24">
        <f>MAX(V$2:V109)</f>
        <v>49689567.944838986</v>
      </c>
      <c r="Z109" s="24">
        <f t="shared" si="39"/>
        <v>-0.16795517073445174</v>
      </c>
    </row>
    <row r="110" spans="1:26" x14ac:dyDescent="0.35">
      <c r="A110" s="22">
        <v>45766</v>
      </c>
      <c r="B110" s="24">
        <f>VLOOKUP($A110,Client_Portfolios!$L$2:$U$193,10,0)</f>
        <v>39611508.13037467</v>
      </c>
      <c r="C110" s="24">
        <f t="shared" si="25"/>
        <v>4.802614585924999E-2</v>
      </c>
      <c r="D110" s="24">
        <f t="shared" si="26"/>
        <v>1.0576646450934035</v>
      </c>
      <c r="E110" s="24">
        <f>MAX(B$2:B110)</f>
        <v>40148946.003547296</v>
      </c>
      <c r="F110" s="26">
        <f t="shared" si="35"/>
        <v>-1.3386101670642647E-2</v>
      </c>
      <c r="G110" s="24">
        <f>VLOOKUP($A110,Client_Portfolios!$W$2:$AF$193,10,0)</f>
        <v>50428245.98048947</v>
      </c>
      <c r="H110" s="24">
        <f t="shared" si="27"/>
        <v>3.156719597426956E-2</v>
      </c>
      <c r="I110" s="24">
        <f t="shared" si="28"/>
        <v>1.0108150195179371</v>
      </c>
      <c r="J110" s="24">
        <f>MAX(G$2:G110)</f>
        <v>52065242.941301323</v>
      </c>
      <c r="K110" s="26">
        <f t="shared" si="36"/>
        <v>-3.1441262315003771E-2</v>
      </c>
      <c r="L110" s="24">
        <f>VLOOKUP($A110,Client_Portfolios!$AH$2:$AQ$193,10,0)</f>
        <v>45197117.191226639</v>
      </c>
      <c r="M110" s="24">
        <f t="shared" si="29"/>
        <v>2.5621801349368759E-2</v>
      </c>
      <c r="N110" s="24">
        <f t="shared" si="30"/>
        <v>1.0651568372240128</v>
      </c>
      <c r="O110" s="24">
        <f>MAX(L$2:L110)</f>
        <v>45787827.726313539</v>
      </c>
      <c r="P110" s="24">
        <f t="shared" si="37"/>
        <v>-1.2901038647601708E-2</v>
      </c>
      <c r="Q110" s="24">
        <f>VLOOKUP($A110,Client_Portfolios!$AS$2:$BB$193,10,0)</f>
        <v>50504243.707571127</v>
      </c>
      <c r="R110" s="24">
        <f t="shared" si="31"/>
        <v>0.11877484439359565</v>
      </c>
      <c r="S110" s="24">
        <f t="shared" si="32"/>
        <v>1.0397902926117197</v>
      </c>
      <c r="T110" s="24">
        <f>MAX(Q$2:Q110)</f>
        <v>51360464.08904472</v>
      </c>
      <c r="U110" s="24">
        <f t="shared" si="38"/>
        <v>-1.6670806945769532E-2</v>
      </c>
      <c r="V110" s="24">
        <f>VLOOKUP($A110,Client_Portfolios!$BE$2:$BN$193,10,0)</f>
        <v>49267160.512375116</v>
      </c>
      <c r="W110" s="24">
        <f t="shared" si="33"/>
        <v>0.19164140833108995</v>
      </c>
      <c r="X110" s="24">
        <f t="shared" si="34"/>
        <v>1.091765133091481</v>
      </c>
      <c r="Y110" s="24">
        <f>MAX(V$2:V110)</f>
        <v>49689567.944838986</v>
      </c>
      <c r="Z110" s="24">
        <f t="shared" si="39"/>
        <v>-8.5009278594007746E-3</v>
      </c>
    </row>
    <row r="111" spans="1:26" x14ac:dyDescent="0.35">
      <c r="A111" s="22">
        <v>45767</v>
      </c>
      <c r="B111" s="24">
        <f>VLOOKUP($A111,Client_Portfolios!$L$2:$U$193,10,0)</f>
        <v>39569830.343701668</v>
      </c>
      <c r="C111" s="24">
        <f t="shared" si="25"/>
        <v>-1.0521635918487745E-3</v>
      </c>
      <c r="D111" s="24">
        <f t="shared" si="26"/>
        <v>1.0565518088614505</v>
      </c>
      <c r="E111" s="24">
        <f>MAX(B$2:B111)</f>
        <v>40148946.003547296</v>
      </c>
      <c r="F111" s="26">
        <f t="shared" si="35"/>
        <v>-1.4424180893676785E-2</v>
      </c>
      <c r="G111" s="24">
        <f>VLOOKUP($A111,Client_Portfolios!$W$2:$AF$193,10,0)</f>
        <v>50414908.339104228</v>
      </c>
      <c r="H111" s="24">
        <f t="shared" si="27"/>
        <v>-2.6448751341465724E-4</v>
      </c>
      <c r="I111" s="24">
        <f t="shared" si="28"/>
        <v>1.0105476715669026</v>
      </c>
      <c r="J111" s="24">
        <f>MAX(G$2:G111)</f>
        <v>52065242.941301323</v>
      </c>
      <c r="K111" s="26">
        <f t="shared" si="36"/>
        <v>-3.1697434007130112E-2</v>
      </c>
      <c r="L111" s="24">
        <f>VLOOKUP($A111,Client_Portfolios!$AH$2:$AQ$193,10,0)</f>
        <v>45186958.414205924</v>
      </c>
      <c r="M111" s="24">
        <f t="shared" si="29"/>
        <v>-2.2476603934126866E-4</v>
      </c>
      <c r="N111" s="24">
        <f t="shared" si="30"/>
        <v>1.0649174261404326</v>
      </c>
      <c r="O111" s="24">
        <f>MAX(L$2:L111)</f>
        <v>45787827.726313539</v>
      </c>
      <c r="P111" s="24">
        <f t="shared" si="37"/>
        <v>-1.3122904971582767E-2</v>
      </c>
      <c r="Q111" s="24">
        <f>VLOOKUP($A111,Client_Portfolios!$AS$2:$BB$193,10,0)</f>
        <v>50432851.305438407</v>
      </c>
      <c r="R111" s="24">
        <f t="shared" si="31"/>
        <v>-1.4135921437829048E-3</v>
      </c>
      <c r="S111" s="24">
        <f t="shared" si="32"/>
        <v>1.038320453222902</v>
      </c>
      <c r="T111" s="24">
        <f>MAX(Q$2:Q111)</f>
        <v>51360464.08904472</v>
      </c>
      <c r="U111" s="24">
        <f t="shared" si="38"/>
        <v>-1.8060833367823378E-2</v>
      </c>
      <c r="V111" s="24">
        <f>VLOOKUP($A111,Client_Portfolios!$BE$2:$BN$193,10,0)</f>
        <v>49150929.494263969</v>
      </c>
      <c r="W111" s="24">
        <f t="shared" si="33"/>
        <v>-2.359198640683821E-3</v>
      </c>
      <c r="X111" s="24">
        <f t="shared" si="34"/>
        <v>1.0891894422735457</v>
      </c>
      <c r="Y111" s="24">
        <f>MAX(V$2:V111)</f>
        <v>49689567.944838986</v>
      </c>
      <c r="Z111" s="24">
        <f t="shared" si="39"/>
        <v>-1.0840071122634146E-2</v>
      </c>
    </row>
    <row r="112" spans="1:26" x14ac:dyDescent="0.35">
      <c r="A112" s="22">
        <v>45768</v>
      </c>
      <c r="B112" s="24">
        <f>VLOOKUP($A112,Client_Portfolios!$L$2:$U$193,10,0)</f>
        <v>39525572.171443731</v>
      </c>
      <c r="C112" s="24">
        <f t="shared" si="25"/>
        <v>-1.1184827398427819E-3</v>
      </c>
      <c r="D112" s="24">
        <f t="shared" si="26"/>
        <v>1.0553700738994893</v>
      </c>
      <c r="E112" s="24">
        <f>MAX(B$2:B112)</f>
        <v>40148946.003547296</v>
      </c>
      <c r="F112" s="26">
        <f t="shared" si="35"/>
        <v>-1.552653043615362E-2</v>
      </c>
      <c r="G112" s="24">
        <f>VLOOKUP($A112,Client_Portfolios!$W$2:$AF$193,10,0)</f>
        <v>50314938.162302911</v>
      </c>
      <c r="H112" s="24">
        <f t="shared" si="27"/>
        <v>-1.982948697018155E-3</v>
      </c>
      <c r="I112" s="24">
        <f t="shared" si="28"/>
        <v>1.0085438073782942</v>
      </c>
      <c r="J112" s="24">
        <f>MAX(G$2:G112)</f>
        <v>52065242.941301323</v>
      </c>
      <c r="K112" s="26">
        <f t="shared" si="36"/>
        <v>-3.361752831868501E-2</v>
      </c>
      <c r="L112" s="24">
        <f>VLOOKUP($A112,Client_Portfolios!$AH$2:$AQ$193,10,0)</f>
        <v>45198831.777384847</v>
      </c>
      <c r="M112" s="24">
        <f t="shared" si="29"/>
        <v>2.6276084064093513E-4</v>
      </c>
      <c r="N112" s="24">
        <f t="shared" si="30"/>
        <v>1.0651972447385385</v>
      </c>
      <c r="O112" s="24">
        <f>MAX(L$2:L112)</f>
        <v>45787827.726313539</v>
      </c>
      <c r="P112" s="24">
        <f t="shared" si="37"/>
        <v>-1.2863592316483815E-2</v>
      </c>
      <c r="Q112" s="24">
        <f>VLOOKUP($A112,Client_Portfolios!$AS$2:$BB$193,10,0)</f>
        <v>50400374.48337087</v>
      </c>
      <c r="R112" s="24">
        <f t="shared" si="31"/>
        <v>-6.4396164854621833E-4</v>
      </c>
      <c r="S112" s="24">
        <f t="shared" si="32"/>
        <v>1.0376518146721254</v>
      </c>
      <c r="T112" s="24">
        <f>MAX(Q$2:Q112)</f>
        <v>51360464.08904472</v>
      </c>
      <c r="U112" s="24">
        <f t="shared" si="38"/>
        <v>-1.8693164532339934E-2</v>
      </c>
      <c r="V112" s="24">
        <f>VLOOKUP($A112,Client_Portfolios!$BE$2:$BN$193,10,0)</f>
        <v>49228090.23939047</v>
      </c>
      <c r="W112" s="24">
        <f t="shared" si="33"/>
        <v>1.5698735694409517E-3</v>
      </c>
      <c r="X112" s="24">
        <f t="shared" si="34"/>
        <v>1.0908993319910851</v>
      </c>
      <c r="Y112" s="24">
        <f>MAX(V$2:V112)</f>
        <v>49689567.944838986</v>
      </c>
      <c r="Z112" s="24">
        <f t="shared" si="39"/>
        <v>-9.2872150943394786E-3</v>
      </c>
    </row>
    <row r="113" spans="1:26" x14ac:dyDescent="0.35">
      <c r="A113" s="22">
        <v>45769</v>
      </c>
      <c r="B113" s="24">
        <f>VLOOKUP($A113,Client_Portfolios!$L$2:$U$193,10,0)</f>
        <v>39457349.695600979</v>
      </c>
      <c r="C113" s="24">
        <f t="shared" si="25"/>
        <v>-1.7260338584558341E-3</v>
      </c>
      <c r="D113" s="24">
        <f t="shared" si="26"/>
        <v>1.0535484694187378</v>
      </c>
      <c r="E113" s="24">
        <f>MAX(B$2:B113)</f>
        <v>40148946.003547296</v>
      </c>
      <c r="F113" s="26">
        <f t="shared" si="35"/>
        <v>-1.7225764977372309E-2</v>
      </c>
      <c r="G113" s="24">
        <f>VLOOKUP($A113,Client_Portfolios!$W$2:$AF$193,10,0)</f>
        <v>50506369.904557973</v>
      </c>
      <c r="H113" s="24">
        <f t="shared" si="27"/>
        <v>3.8046701287310107E-3</v>
      </c>
      <c r="I113" s="24">
        <f t="shared" si="28"/>
        <v>1.0123809838757432</v>
      </c>
      <c r="J113" s="24">
        <f>MAX(G$2:G113)</f>
        <v>52065242.941301323</v>
      </c>
      <c r="K113" s="26">
        <f t="shared" si="36"/>
        <v>-2.9940761795749872E-2</v>
      </c>
      <c r="L113" s="24">
        <f>VLOOKUP($A113,Client_Portfolios!$AH$2:$AQ$193,10,0)</f>
        <v>45172898.118567139</v>
      </c>
      <c r="M113" s="24">
        <f t="shared" si="29"/>
        <v>-5.7376834307218427E-4</v>
      </c>
      <c r="N113" s="24">
        <f t="shared" si="30"/>
        <v>1.0645860682803798</v>
      </c>
      <c r="O113" s="24">
        <f>MAX(L$2:L113)</f>
        <v>45787827.726313539</v>
      </c>
      <c r="P113" s="24">
        <f t="shared" si="37"/>
        <v>-1.3429979937506614E-2</v>
      </c>
      <c r="Q113" s="24">
        <f>VLOOKUP($A113,Client_Portfolios!$AS$2:$BB$193,10,0)</f>
        <v>50453418.737003848</v>
      </c>
      <c r="R113" s="24">
        <f t="shared" si="31"/>
        <v>1.0524575298637723E-3</v>
      </c>
      <c r="S113" s="24">
        <f t="shared" si="32"/>
        <v>1.0387438991378539</v>
      </c>
      <c r="T113" s="24">
        <f>MAX(Q$2:Q113)</f>
        <v>51360464.08904472</v>
      </c>
      <c r="U113" s="24">
        <f t="shared" si="38"/>
        <v>-1.7660380764245205E-2</v>
      </c>
      <c r="V113" s="24">
        <f>VLOOKUP($A113,Client_Portfolios!$BE$2:$BN$193,10,0)</f>
        <v>49190457.005269624</v>
      </c>
      <c r="W113" s="24">
        <f t="shared" si="33"/>
        <v>-7.644666680718216E-4</v>
      </c>
      <c r="X113" s="24">
        <f t="shared" si="34"/>
        <v>1.0900653758135561</v>
      </c>
      <c r="Y113" s="24">
        <f>MAX(V$2:V113)</f>
        <v>49689567.944838986</v>
      </c>
      <c r="Z113" s="24">
        <f t="shared" si="39"/>
        <v>-1.0044581996032463E-2</v>
      </c>
    </row>
    <row r="114" spans="1:26" x14ac:dyDescent="0.35">
      <c r="A114" s="22">
        <v>45770</v>
      </c>
      <c r="B114" s="24">
        <f>VLOOKUP($A114,Client_Portfolios!$L$2:$U$193,10,0)</f>
        <v>39117343.929266125</v>
      </c>
      <c r="C114" s="24">
        <f t="shared" si="25"/>
        <v>-8.6170452135755238E-3</v>
      </c>
      <c r="D114" s="24">
        <f t="shared" si="26"/>
        <v>1.0444699946230633</v>
      </c>
      <c r="E114" s="24">
        <f>MAX(B$2:B114)</f>
        <v>40148946.003547296</v>
      </c>
      <c r="F114" s="26">
        <f t="shared" si="35"/>
        <v>-2.5694374995299387E-2</v>
      </c>
      <c r="G114" s="24">
        <f>VLOOKUP($A114,Client_Portfolios!$W$2:$AF$193,10,0)</f>
        <v>50391287.751743987</v>
      </c>
      <c r="H114" s="24">
        <f t="shared" si="27"/>
        <v>-2.2785671001787893E-3</v>
      </c>
      <c r="I114" s="24">
        <f t="shared" si="28"/>
        <v>1.0100742058730372</v>
      </c>
      <c r="J114" s="24">
        <f>MAX(G$2:G114)</f>
        <v>52065242.941301323</v>
      </c>
      <c r="K114" s="26">
        <f t="shared" si="36"/>
        <v>-3.2151106861146576E-2</v>
      </c>
      <c r="L114" s="24">
        <f>VLOOKUP($A114,Client_Portfolios!$AH$2:$AQ$193,10,0)</f>
        <v>44807304.009969354</v>
      </c>
      <c r="M114" s="24">
        <f t="shared" si="29"/>
        <v>-8.0932179210241404E-3</v>
      </c>
      <c r="N114" s="24">
        <f t="shared" si="30"/>
        <v>1.0559701412341005</v>
      </c>
      <c r="O114" s="24">
        <f>MAX(L$2:L114)</f>
        <v>45787827.726313539</v>
      </c>
      <c r="P114" s="24">
        <f t="shared" si="37"/>
        <v>-2.1414506104221531E-2</v>
      </c>
      <c r="Q114" s="24">
        <f>VLOOKUP($A114,Client_Portfolios!$AS$2:$BB$193,10,0)</f>
        <v>50387221.322390527</v>
      </c>
      <c r="R114" s="24">
        <f t="shared" si="31"/>
        <v>-1.3120501300097336E-3</v>
      </c>
      <c r="S114" s="24">
        <f t="shared" si="32"/>
        <v>1.0373810150699434</v>
      </c>
      <c r="T114" s="24">
        <f>MAX(Q$2:Q114)</f>
        <v>51360464.08904472</v>
      </c>
      <c r="U114" s="24">
        <f t="shared" si="38"/>
        <v>-1.8949259589377189E-2</v>
      </c>
      <c r="V114" s="24">
        <f>VLOOKUP($A114,Client_Portfolios!$BE$2:$BN$193,10,0)</f>
        <v>49182012.10579709</v>
      </c>
      <c r="W114" s="24">
        <f t="shared" si="33"/>
        <v>-1.7167759737686479E-4</v>
      </c>
      <c r="X114" s="24">
        <f t="shared" si="34"/>
        <v>1.0898782360088526</v>
      </c>
      <c r="Y114" s="24">
        <f>MAX(V$2:V114)</f>
        <v>49689567.944838986</v>
      </c>
      <c r="Z114" s="24">
        <f t="shared" si="39"/>
        <v>-1.0214535163705595E-2</v>
      </c>
    </row>
    <row r="115" spans="1:26" x14ac:dyDescent="0.35">
      <c r="A115" s="22">
        <v>45771</v>
      </c>
      <c r="B115" s="24">
        <f>VLOOKUP($A115,Client_Portfolios!$L$2:$U$193,10,0)</f>
        <v>39033794.507515013</v>
      </c>
      <c r="C115" s="24">
        <f t="shared" si="25"/>
        <v>-2.1358664305580117E-3</v>
      </c>
      <c r="D115" s="24">
        <f t="shared" si="26"/>
        <v>1.042239146223823</v>
      </c>
      <c r="E115" s="24">
        <f>MAX(B$2:B115)</f>
        <v>40148946.003547296</v>
      </c>
      <c r="F115" s="26">
        <f t="shared" si="35"/>
        <v>-2.777536167285077E-2</v>
      </c>
      <c r="G115" s="24">
        <f>VLOOKUP($A115,Client_Portfolios!$W$2:$AF$193,10,0)</f>
        <v>50114203.773806833</v>
      </c>
      <c r="H115" s="24">
        <f t="shared" si="27"/>
        <v>-5.4986484826946083E-3</v>
      </c>
      <c r="I115" s="24">
        <f t="shared" si="28"/>
        <v>1.0045201628735043</v>
      </c>
      <c r="J115" s="24">
        <f>MAX(G$2:G115)</f>
        <v>52065242.941301323</v>
      </c>
      <c r="K115" s="26">
        <f t="shared" si="36"/>
        <v>-3.7472967708882185E-2</v>
      </c>
      <c r="L115" s="24">
        <f>VLOOKUP($A115,Client_Portfolios!$AH$2:$AQ$193,10,0)</f>
        <v>44698480.591038093</v>
      </c>
      <c r="M115" s="24">
        <f t="shared" si="29"/>
        <v>-2.4286982074852833E-3</v>
      </c>
      <c r="N115" s="24">
        <f t="shared" si="30"/>
        <v>1.0534055084449272</v>
      </c>
      <c r="O115" s="24">
        <f>MAX(L$2:L115)</f>
        <v>45787827.726313539</v>
      </c>
      <c r="P115" s="24">
        <f t="shared" si="37"/>
        <v>-2.379119493911731E-2</v>
      </c>
      <c r="Q115" s="24">
        <f>VLOOKUP($A115,Client_Portfolios!$AS$2:$BB$193,10,0)</f>
        <v>50073475.334730752</v>
      </c>
      <c r="R115" s="24">
        <f t="shared" si="31"/>
        <v>-6.2266975519913352E-3</v>
      </c>
      <c r="S115" s="24">
        <f t="shared" si="32"/>
        <v>1.0309215572429251</v>
      </c>
      <c r="T115" s="24">
        <f>MAX(Q$2:Q115)</f>
        <v>51360464.08904472</v>
      </c>
      <c r="U115" s="24">
        <f t="shared" si="38"/>
        <v>-2.5057965833071301E-2</v>
      </c>
      <c r="V115" s="24">
        <f>VLOOKUP($A115,Client_Portfolios!$BE$2:$BN$193,10,0)</f>
        <v>48898379.30930917</v>
      </c>
      <c r="W115" s="24">
        <f t="shared" si="33"/>
        <v>-5.7670026976079768E-3</v>
      </c>
      <c r="X115" s="24">
        <f t="shared" si="34"/>
        <v>1.0835929052817252</v>
      </c>
      <c r="Y115" s="24">
        <f>MAX(V$2:V115)</f>
        <v>49689567.944838986</v>
      </c>
      <c r="Z115" s="24">
        <f t="shared" si="39"/>
        <v>-1.5922630609469669E-2</v>
      </c>
    </row>
    <row r="116" spans="1:26" x14ac:dyDescent="0.35">
      <c r="A116" s="22">
        <v>45772</v>
      </c>
      <c r="B116" s="24">
        <f>VLOOKUP($A116,Client_Portfolios!$L$2:$U$193,10,0)</f>
        <v>39062387.875603557</v>
      </c>
      <c r="C116" s="24">
        <f t="shared" si="25"/>
        <v>7.3252852942694193E-4</v>
      </c>
      <c r="D116" s="24">
        <f t="shared" si="26"/>
        <v>1.0430026161329173</v>
      </c>
      <c r="E116" s="24">
        <f>MAX(B$2:B116)</f>
        <v>40148946.003547296</v>
      </c>
      <c r="F116" s="26">
        <f t="shared" si="35"/>
        <v>-2.7063179388264344E-2</v>
      </c>
      <c r="G116" s="24">
        <f>VLOOKUP($A116,Client_Portfolios!$W$2:$AF$193,10,0)</f>
        <v>50338347.48303517</v>
      </c>
      <c r="H116" s="24">
        <f t="shared" si="27"/>
        <v>4.4726582954409807E-3</v>
      </c>
      <c r="I116" s="24">
        <f t="shared" si="28"/>
        <v>1.0090130383129183</v>
      </c>
      <c r="J116" s="24">
        <f>MAX(G$2:G116)</f>
        <v>52065242.941301323</v>
      </c>
      <c r="K116" s="26">
        <f t="shared" si="36"/>
        <v>-3.3167913193319132E-2</v>
      </c>
      <c r="L116" s="24">
        <f>VLOOKUP($A116,Client_Portfolios!$AH$2:$AQ$193,10,0)</f>
        <v>44623943.933775529</v>
      </c>
      <c r="M116" s="24">
        <f t="shared" si="29"/>
        <v>-1.6675434215432387E-3</v>
      </c>
      <c r="N116" s="24">
        <f t="shared" si="30"/>
        <v>1.0516489090191024</v>
      </c>
      <c r="O116" s="24">
        <f>MAX(L$2:L116)</f>
        <v>45787827.726313539</v>
      </c>
      <c r="P116" s="24">
        <f t="shared" si="37"/>
        <v>-2.5419065510049171E-2</v>
      </c>
      <c r="Q116" s="24">
        <f>VLOOKUP($A116,Client_Portfolios!$AS$2:$BB$193,10,0)</f>
        <v>50377429.825313233</v>
      </c>
      <c r="R116" s="24">
        <f t="shared" si="31"/>
        <v>6.0701696567016482E-3</v>
      </c>
      <c r="S116" s="24">
        <f t="shared" si="32"/>
        <v>1.0371794259981406</v>
      </c>
      <c r="T116" s="24">
        <f>MAX(Q$2:Q116)</f>
        <v>51360464.08904472</v>
      </c>
      <c r="U116" s="24">
        <f t="shared" si="38"/>
        <v>-1.913990228022823E-2</v>
      </c>
      <c r="V116" s="24">
        <f>VLOOKUP($A116,Client_Portfolios!$BE$2:$BN$193,10,0)</f>
        <v>49152545.474797286</v>
      </c>
      <c r="W116" s="24">
        <f t="shared" si="33"/>
        <v>5.1978443678138185E-3</v>
      </c>
      <c r="X116" s="24">
        <f t="shared" si="34"/>
        <v>1.0892252525614468</v>
      </c>
      <c r="Y116" s="24">
        <f>MAX(V$2:V116)</f>
        <v>49689567.944838986</v>
      </c>
      <c r="Z116" s="24">
        <f t="shared" si="39"/>
        <v>-1.0807549597490062E-2</v>
      </c>
    </row>
    <row r="117" spans="1:26" x14ac:dyDescent="0.35">
      <c r="A117" s="22">
        <v>45773</v>
      </c>
      <c r="B117" s="24">
        <f>VLOOKUP($A117,Client_Portfolios!$L$2:$U$193,10,0)</f>
        <v>39142470.1376068</v>
      </c>
      <c r="C117" s="24">
        <f t="shared" si="25"/>
        <v>2.0501117918922309E-3</v>
      </c>
      <c r="D117" s="24">
        <f t="shared" si="26"/>
        <v>1.045140888095226</v>
      </c>
      <c r="E117" s="24">
        <f>MAX(B$2:B117)</f>
        <v>40148946.003547296</v>
      </c>
      <c r="F117" s="26">
        <f t="shared" si="35"/>
        <v>-2.506855013956209E-2</v>
      </c>
      <c r="G117" s="24">
        <f>VLOOKUP($A117,Client_Portfolios!$W$2:$AF$193,10,0)</f>
        <v>50332354.926156782</v>
      </c>
      <c r="H117" s="24">
        <f t="shared" si="27"/>
        <v>-1.190455622407453E-4</v>
      </c>
      <c r="I117" s="24">
        <f t="shared" si="28"/>
        <v>1.0088929197884642</v>
      </c>
      <c r="J117" s="24">
        <f>MAX(G$2:G117)</f>
        <v>52065242.941301323</v>
      </c>
      <c r="K117" s="26">
        <f t="shared" si="36"/>
        <v>-3.3283010262685424E-2</v>
      </c>
      <c r="L117" s="24">
        <f>VLOOKUP($A117,Client_Portfolios!$AH$2:$AQ$193,10,0)</f>
        <v>44692767.961048074</v>
      </c>
      <c r="M117" s="24">
        <f t="shared" si="29"/>
        <v>1.5423116202970221E-3</v>
      </c>
      <c r="N117" s="24">
        <f t="shared" si="30"/>
        <v>1.0532708793519552</v>
      </c>
      <c r="O117" s="24">
        <f>MAX(L$2:L117)</f>
        <v>45787827.726313539</v>
      </c>
      <c r="P117" s="24">
        <f t="shared" si="37"/>
        <v>-2.3915958009865387E-2</v>
      </c>
      <c r="Q117" s="24">
        <f>VLOOKUP($A117,Client_Portfolios!$AS$2:$BB$193,10,0)</f>
        <v>50262766.872977637</v>
      </c>
      <c r="R117" s="24">
        <f t="shared" si="31"/>
        <v>-2.2760778533799119E-3</v>
      </c>
      <c r="S117" s="24">
        <f t="shared" si="32"/>
        <v>1.0348187248766449</v>
      </c>
      <c r="T117" s="24">
        <f>MAX(Q$2:Q117)</f>
        <v>51360464.08904472</v>
      </c>
      <c r="U117" s="24">
        <f t="shared" si="38"/>
        <v>-2.1372416225912256E-2</v>
      </c>
      <c r="V117" s="24">
        <f>VLOOKUP($A117,Client_Portfolios!$BE$2:$BN$193,10,0)</f>
        <v>48979224.023528777</v>
      </c>
      <c r="W117" s="24">
        <f t="shared" si="33"/>
        <v>-3.5261948205180687E-3</v>
      </c>
      <c r="X117" s="24">
        <f t="shared" si="34"/>
        <v>1.085384432117487</v>
      </c>
      <c r="Y117" s="24">
        <f>MAX(V$2:V117)</f>
        <v>49689567.944838986</v>
      </c>
      <c r="Z117" s="24">
        <f t="shared" si="39"/>
        <v>-1.429563489259497E-2</v>
      </c>
    </row>
    <row r="118" spans="1:26" x14ac:dyDescent="0.35">
      <c r="A118" s="22">
        <v>45774</v>
      </c>
      <c r="B118" s="24">
        <f>VLOOKUP($A118,Client_Portfolios!$L$2:$U$193,10,0)</f>
        <v>38158964.766026318</v>
      </c>
      <c r="C118" s="24">
        <f t="shared" si="25"/>
        <v>-2.5126298062511949E-2</v>
      </c>
      <c r="D118" s="24">
        <f t="shared" si="26"/>
        <v>1.0188803666236268</v>
      </c>
      <c r="E118" s="24">
        <f>MAX(B$2:B118)</f>
        <v>40148946.003547296</v>
      </c>
      <c r="F118" s="26">
        <f t="shared" si="35"/>
        <v>-4.9564968339272375E-2</v>
      </c>
      <c r="G118" s="24">
        <f>VLOOKUP($A118,Client_Portfolios!$W$2:$AF$193,10,0)</f>
        <v>50192222.018094257</v>
      </c>
      <c r="H118" s="24">
        <f t="shared" si="27"/>
        <v>-2.7841516310555272E-3</v>
      </c>
      <c r="I118" s="24">
        <f t="shared" si="28"/>
        <v>1.0060840089202747</v>
      </c>
      <c r="J118" s="24">
        <f>MAX(G$2:G118)</f>
        <v>52065242.941301323</v>
      </c>
      <c r="K118" s="26">
        <f t="shared" si="36"/>
        <v>-3.5974496946431657E-2</v>
      </c>
      <c r="L118" s="24">
        <f>VLOOKUP($A118,Client_Portfolios!$AH$2:$AQ$193,10,0)</f>
        <v>44161837.652653217</v>
      </c>
      <c r="M118" s="24">
        <f t="shared" si="29"/>
        <v>-1.1879557535071186E-2</v>
      </c>
      <c r="N118" s="24">
        <f t="shared" si="30"/>
        <v>1.0407584873406786</v>
      </c>
      <c r="O118" s="24">
        <f>MAX(L$2:L118)</f>
        <v>45787827.726313539</v>
      </c>
      <c r="P118" s="24">
        <f t="shared" si="37"/>
        <v>-3.551140454575203E-2</v>
      </c>
      <c r="Q118" s="24">
        <f>VLOOKUP($A118,Client_Portfolios!$AS$2:$BB$193,10,0)</f>
        <v>50337653.400746644</v>
      </c>
      <c r="R118" s="24">
        <f t="shared" si="31"/>
        <v>1.4899006248155317E-3</v>
      </c>
      <c r="S118" s="24">
        <f t="shared" si="32"/>
        <v>1.0363605019414095</v>
      </c>
      <c r="T118" s="24">
        <f>MAX(Q$2:Q118)</f>
        <v>51360464.08904472</v>
      </c>
      <c r="U118" s="24">
        <f t="shared" si="38"/>
        <v>-1.9914358377385529E-2</v>
      </c>
      <c r="V118" s="24">
        <f>VLOOKUP($A118,Client_Portfolios!$BE$2:$BN$193,10,0)</f>
        <v>49095964.772408172</v>
      </c>
      <c r="W118" s="24">
        <f t="shared" si="33"/>
        <v>2.3834748550388462E-3</v>
      </c>
      <c r="X118" s="24">
        <f t="shared" si="34"/>
        <v>1.0879714186194898</v>
      </c>
      <c r="Y118" s="24">
        <f>MAX(V$2:V118)</f>
        <v>49689567.944838986</v>
      </c>
      <c r="Z118" s="24">
        <f t="shared" si="39"/>
        <v>-1.194623332385944E-2</v>
      </c>
    </row>
    <row r="119" spans="1:26" x14ac:dyDescent="0.35">
      <c r="A119" s="22">
        <v>45775</v>
      </c>
      <c r="B119" s="24">
        <f>VLOOKUP($A119,Client_Portfolios!$L$2:$U$193,10,0)</f>
        <v>38688294.220184036</v>
      </c>
      <c r="C119" s="24">
        <f t="shared" si="25"/>
        <v>1.3871693254870216E-2</v>
      </c>
      <c r="D119" s="24">
        <f t="shared" si="26"/>
        <v>1.0330139625328394</v>
      </c>
      <c r="E119" s="24">
        <f>MAX(B$2:B119)</f>
        <v>40148946.003547296</v>
      </c>
      <c r="F119" s="26">
        <f t="shared" si="35"/>
        <v>-3.6380825121391895E-2</v>
      </c>
      <c r="G119" s="24">
        <f>VLOOKUP($A119,Client_Portfolios!$W$2:$AF$193,10,0)</f>
        <v>51723568.889837749</v>
      </c>
      <c r="H119" s="24">
        <f t="shared" si="27"/>
        <v>3.050964492449534E-2</v>
      </c>
      <c r="I119" s="24">
        <f t="shared" si="28"/>
        <v>1.0367792747966451</v>
      </c>
      <c r="J119" s="24">
        <f>MAX(G$2:G119)</f>
        <v>52065242.941301323</v>
      </c>
      <c r="K119" s="26">
        <f t="shared" si="36"/>
        <v>-6.5624211501092893E-3</v>
      </c>
      <c r="L119" s="24">
        <f>VLOOKUP($A119,Client_Portfolios!$AH$2:$AQ$193,10,0)</f>
        <v>44091405.396735288</v>
      </c>
      <c r="M119" s="24">
        <f t="shared" si="29"/>
        <v>-1.5948669634606471E-3</v>
      </c>
      <c r="N119" s="24">
        <f t="shared" si="30"/>
        <v>1.0390986160122777</v>
      </c>
      <c r="O119" s="24">
        <f>MAX(L$2:L119)</f>
        <v>45787827.726313539</v>
      </c>
      <c r="P119" s="24">
        <f t="shared" si="37"/>
        <v>-3.7049635543276574E-2</v>
      </c>
      <c r="Q119" s="24">
        <f>VLOOKUP($A119,Client_Portfolios!$AS$2:$BB$193,10,0)</f>
        <v>49971828.536415838</v>
      </c>
      <c r="R119" s="24">
        <f t="shared" si="31"/>
        <v>-7.2674199056998482E-3</v>
      </c>
      <c r="S119" s="24">
        <f t="shared" si="32"/>
        <v>1.0288288350001193</v>
      </c>
      <c r="T119" s="24">
        <f>MAX(Q$2:Q119)</f>
        <v>51360464.08904472</v>
      </c>
      <c r="U119" s="24">
        <f t="shared" si="38"/>
        <v>-2.7037052278604326E-2</v>
      </c>
      <c r="V119" s="24">
        <f>VLOOKUP($A119,Client_Portfolios!$BE$2:$BN$193,10,0)</f>
        <v>46367174.326510824</v>
      </c>
      <c r="W119" s="24">
        <f t="shared" si="33"/>
        <v>-5.5580748001329075E-2</v>
      </c>
      <c r="X119" s="24">
        <f t="shared" si="34"/>
        <v>1.0275011533685514</v>
      </c>
      <c r="Y119" s="24">
        <f>MAX(V$2:V119)</f>
        <v>49689567.944838986</v>
      </c>
      <c r="Z119" s="24">
        <f t="shared" si="39"/>
        <v>-6.6863000741249998E-2</v>
      </c>
    </row>
    <row r="120" spans="1:26" x14ac:dyDescent="0.35">
      <c r="A120" s="22">
        <v>45776</v>
      </c>
      <c r="B120" s="24">
        <f>VLOOKUP($A120,Client_Portfolios!$L$2:$U$193,10,0)</f>
        <v>38718922.887093127</v>
      </c>
      <c r="C120" s="24">
        <f t="shared" si="25"/>
        <v>7.9167788413664201E-4</v>
      </c>
      <c r="D120" s="24">
        <f t="shared" si="26"/>
        <v>1.033831776840981</v>
      </c>
      <c r="E120" s="24">
        <f>MAX(B$2:B120)</f>
        <v>40148946.003547296</v>
      </c>
      <c r="F120" s="26">
        <f t="shared" si="35"/>
        <v>-3.5617949131910506E-2</v>
      </c>
      <c r="G120" s="24">
        <f>VLOOKUP($A120,Client_Portfolios!$W$2:$AF$193,10,0)</f>
        <v>50721455.397285759</v>
      </c>
      <c r="H120" s="24">
        <f t="shared" si="27"/>
        <v>-1.9374407336166577E-2</v>
      </c>
      <c r="I120" s="24">
        <f t="shared" si="28"/>
        <v>1.0166922908090394</v>
      </c>
      <c r="J120" s="24">
        <f>MAX(G$2:G120)</f>
        <v>52065242.941301323</v>
      </c>
      <c r="K120" s="26">
        <f t="shared" si="36"/>
        <v>-2.5809685465802173E-2</v>
      </c>
      <c r="L120" s="24">
        <f>VLOOKUP($A120,Client_Portfolios!$AH$2:$AQ$193,10,0)</f>
        <v>44526009.734237187</v>
      </c>
      <c r="M120" s="24">
        <f t="shared" si="29"/>
        <v>9.8568946394727158E-3</v>
      </c>
      <c r="N120" s="24">
        <f t="shared" si="30"/>
        <v>1.0493409015903328</v>
      </c>
      <c r="O120" s="24">
        <f>MAX(L$2:L120)</f>
        <v>45787827.726313539</v>
      </c>
      <c r="P120" s="24">
        <f t="shared" si="37"/>
        <v>-2.7557935257784799E-2</v>
      </c>
      <c r="Q120" s="24">
        <f>VLOOKUP($A120,Client_Portfolios!$AS$2:$BB$193,10,0)</f>
        <v>50476411.319896474</v>
      </c>
      <c r="R120" s="24">
        <f t="shared" si="31"/>
        <v>1.0097344809244542E-2</v>
      </c>
      <c r="S120" s="24">
        <f t="shared" si="32"/>
        <v>1.0392172744968089</v>
      </c>
      <c r="T120" s="24">
        <f>MAX(Q$2:Q120)</f>
        <v>51360464.08904472</v>
      </c>
      <c r="U120" s="24">
        <f t="shared" si="38"/>
        <v>-1.7212709908842421E-2</v>
      </c>
      <c r="V120" s="24">
        <f>VLOOKUP($A120,Client_Portfolios!$BE$2:$BN$193,10,0)</f>
        <v>49153308.771739975</v>
      </c>
      <c r="W120" s="24">
        <f t="shared" si="33"/>
        <v>6.0088510583146633E-2</v>
      </c>
      <c r="X120" s="24">
        <f t="shared" si="34"/>
        <v>1.089242167296933</v>
      </c>
      <c r="Y120" s="24">
        <f>MAX(V$2:V120)</f>
        <v>49689567.944838986</v>
      </c>
      <c r="Z120" s="24">
        <f t="shared" si="39"/>
        <v>-1.0792188285764916E-2</v>
      </c>
    </row>
    <row r="121" spans="1:26" x14ac:dyDescent="0.35">
      <c r="A121" s="22">
        <v>45777</v>
      </c>
      <c r="B121" s="24">
        <f>VLOOKUP($A121,Client_Portfolios!$L$2:$U$193,10,0)</f>
        <v>36813681.903425843</v>
      </c>
      <c r="C121" s="24">
        <f t="shared" si="25"/>
        <v>-4.9206972756527592E-2</v>
      </c>
      <c r="D121" s="24">
        <f t="shared" si="26"/>
        <v>0.98296004476313437</v>
      </c>
      <c r="E121" s="24">
        <f>MAX(B$2:B121)</f>
        <v>40148946.003547296</v>
      </c>
      <c r="F121" s="26">
        <f t="shared" si="35"/>
        <v>-8.3072270435860796E-2</v>
      </c>
      <c r="G121" s="24">
        <f>VLOOKUP($A121,Client_Portfolios!$W$2:$AF$193,10,0)</f>
        <v>50031311.880056478</v>
      </c>
      <c r="H121" s="24">
        <f t="shared" si="27"/>
        <v>-1.3606540108591064E-2</v>
      </c>
      <c r="I121" s="24">
        <f t="shared" si="28"/>
        <v>1.0028586263760508</v>
      </c>
      <c r="J121" s="24">
        <f>MAX(G$2:G121)</f>
        <v>52065242.941301323</v>
      </c>
      <c r="K121" s="26">
        <f t="shared" si="36"/>
        <v>-3.906504505391268E-2</v>
      </c>
      <c r="L121" s="24">
        <f>VLOOKUP($A121,Client_Portfolios!$AH$2:$AQ$193,10,0)</f>
        <v>43369012.439978138</v>
      </c>
      <c r="M121" s="24">
        <f t="shared" si="29"/>
        <v>-2.5984751410800779E-2</v>
      </c>
      <c r="N121" s="24">
        <f t="shared" si="30"/>
        <v>1.0220740391173224</v>
      </c>
      <c r="O121" s="24">
        <f>MAX(L$2:L121)</f>
        <v>45787827.726313539</v>
      </c>
      <c r="P121" s="24">
        <f t="shared" si="37"/>
        <v>-5.2826600571517099E-2</v>
      </c>
      <c r="Q121" s="24">
        <f>VLOOKUP($A121,Client_Portfolios!$AS$2:$BB$193,10,0)</f>
        <v>45954051.206789799</v>
      </c>
      <c r="R121" s="24">
        <f t="shared" si="31"/>
        <v>-8.9593534778968725E-2</v>
      </c>
      <c r="S121" s="24">
        <f t="shared" si="32"/>
        <v>0.94611012547127404</v>
      </c>
      <c r="T121" s="24">
        <f>MAX(Q$2:Q121)</f>
        <v>51360464.08904472</v>
      </c>
      <c r="U121" s="24">
        <f t="shared" si="38"/>
        <v>-0.10526409716395298</v>
      </c>
      <c r="V121" s="24">
        <f>VLOOKUP($A121,Client_Portfolios!$BE$2:$BN$193,10,0)</f>
        <v>42049208.055028938</v>
      </c>
      <c r="W121" s="24">
        <f t="shared" si="33"/>
        <v>-0.14452945069682557</v>
      </c>
      <c r="X121" s="24">
        <f t="shared" si="34"/>
        <v>0.93181459518168752</v>
      </c>
      <c r="Y121" s="24">
        <f>MAX(V$2:V121)</f>
        <v>49689567.944838986</v>
      </c>
      <c r="Z121" s="24">
        <f t="shared" si="39"/>
        <v>-0.15376184993783218</v>
      </c>
    </row>
    <row r="122" spans="1:26" x14ac:dyDescent="0.35">
      <c r="A122" s="22">
        <v>45778</v>
      </c>
      <c r="B122" s="24">
        <f>VLOOKUP($A122,Client_Portfolios!$L$2:$U$193,10,0)</f>
        <v>38721614.144943491</v>
      </c>
      <c r="C122" s="24">
        <f t="shared" si="25"/>
        <v>5.1826716124802989E-2</v>
      </c>
      <c r="D122" s="24">
        <f t="shared" si="26"/>
        <v>1.0339036359650968</v>
      </c>
      <c r="E122" s="24">
        <f>MAX(B$2:B122)</f>
        <v>40148946.003547296</v>
      </c>
      <c r="F122" s="26">
        <f t="shared" si="35"/>
        <v>-3.5550917288780029E-2</v>
      </c>
      <c r="G122" s="24">
        <f>VLOOKUP($A122,Client_Portfolios!$W$2:$AF$193,10,0)</f>
        <v>51178980.953674845</v>
      </c>
      <c r="H122" s="24">
        <f t="shared" si="27"/>
        <v>2.2939016197891307E-2</v>
      </c>
      <c r="I122" s="24">
        <f t="shared" si="28"/>
        <v>1.025863216650686</v>
      </c>
      <c r="J122" s="24">
        <f>MAX(G$2:G122)</f>
        <v>52065242.941301323</v>
      </c>
      <c r="K122" s="26">
        <f t="shared" si="36"/>
        <v>-1.7022142557284431E-2</v>
      </c>
      <c r="L122" s="24">
        <f>VLOOKUP($A122,Client_Portfolios!$AH$2:$AQ$193,10,0)</f>
        <v>44514350.723027579</v>
      </c>
      <c r="M122" s="24">
        <f t="shared" si="29"/>
        <v>2.640913912057757E-2</v>
      </c>
      <c r="N122" s="24">
        <f t="shared" si="30"/>
        <v>1.0490661346079024</v>
      </c>
      <c r="O122" s="24">
        <f>MAX(L$2:L122)</f>
        <v>45787827.726313539</v>
      </c>
      <c r="P122" s="24">
        <f t="shared" si="37"/>
        <v>-2.7812566494699906E-2</v>
      </c>
      <c r="Q122" s="24">
        <f>VLOOKUP($A122,Client_Portfolios!$AS$2:$BB$193,10,0)</f>
        <v>51279063.413867041</v>
      </c>
      <c r="R122" s="24">
        <f t="shared" si="31"/>
        <v>0.11587688282617532</v>
      </c>
      <c r="S122" s="24">
        <f t="shared" si="32"/>
        <v>1.0557424176211669</v>
      </c>
      <c r="T122" s="24">
        <f>MAX(Q$2:Q122)</f>
        <v>51360464.08904472</v>
      </c>
      <c r="U122" s="24">
        <f t="shared" si="38"/>
        <v>-1.5848897906481608E-3</v>
      </c>
      <c r="V122" s="24">
        <f>VLOOKUP($A122,Client_Portfolios!$BE$2:$BN$193,10,0)</f>
        <v>50198713.661443643</v>
      </c>
      <c r="W122" s="24">
        <f t="shared" si="33"/>
        <v>0.19380877746257705</v>
      </c>
      <c r="X122" s="24">
        <f t="shared" si="34"/>
        <v>1.1124084426956364</v>
      </c>
      <c r="Y122" s="24">
        <f>MAX(V$2:V122)</f>
        <v>50198713.661443643</v>
      </c>
      <c r="Z122" s="24">
        <f t="shared" si="39"/>
        <v>0</v>
      </c>
    </row>
    <row r="123" spans="1:26" x14ac:dyDescent="0.35">
      <c r="A123" s="22">
        <v>45779</v>
      </c>
      <c r="B123" s="24">
        <f>VLOOKUP($A123,Client_Portfolios!$L$2:$U$193,10,0)</f>
        <v>37723847.829214394</v>
      </c>
      <c r="C123" s="24">
        <f t="shared" si="25"/>
        <v>-2.5767683960545615E-2</v>
      </c>
      <c r="D123" s="24">
        <f t="shared" si="26"/>
        <v>1.0072623338278892</v>
      </c>
      <c r="E123" s="24">
        <f>MAX(B$2:B123)</f>
        <v>40148946.003547296</v>
      </c>
      <c r="F123" s="26">
        <f t="shared" si="35"/>
        <v>-6.040253644812086E-2</v>
      </c>
      <c r="G123" s="24">
        <f>VLOOKUP($A123,Client_Portfolios!$W$2:$AF$193,10,0)</f>
        <v>48430140.369885705</v>
      </c>
      <c r="H123" s="24">
        <f t="shared" si="27"/>
        <v>-5.3710342264870023E-2</v>
      </c>
      <c r="I123" s="24">
        <f t="shared" si="28"/>
        <v>0.97076375216743716</v>
      </c>
      <c r="J123" s="24">
        <f>MAX(G$2:G123)</f>
        <v>52065242.941301323</v>
      </c>
      <c r="K123" s="26">
        <f t="shared" si="36"/>
        <v>-6.9818219719321298E-2</v>
      </c>
      <c r="L123" s="24">
        <f>VLOOKUP($A123,Client_Portfolios!$AH$2:$AQ$193,10,0)</f>
        <v>43888923.627218805</v>
      </c>
      <c r="M123" s="24">
        <f t="shared" si="29"/>
        <v>-1.4050010516838483E-2</v>
      </c>
      <c r="N123" s="24">
        <f t="shared" si="30"/>
        <v>1.0343267443838022</v>
      </c>
      <c r="O123" s="24">
        <f>MAX(L$2:L123)</f>
        <v>45787827.726313539</v>
      </c>
      <c r="P123" s="24">
        <f t="shared" si="37"/>
        <v>-4.1471810159787584E-2</v>
      </c>
      <c r="Q123" s="24">
        <f>VLOOKUP($A123,Client_Portfolios!$AS$2:$BB$193,10,0)</f>
        <v>47585656.248506568</v>
      </c>
      <c r="R123" s="24">
        <f t="shared" si="31"/>
        <v>-7.2025636185111971E-2</v>
      </c>
      <c r="S123" s="24">
        <f t="shared" si="32"/>
        <v>0.97970189834439425</v>
      </c>
      <c r="T123" s="24">
        <f>MAX(Q$2:Q123)</f>
        <v>51360464.08904472</v>
      </c>
      <c r="U123" s="24">
        <f t="shared" si="38"/>
        <v>-7.3496373280305408E-2</v>
      </c>
      <c r="V123" s="24">
        <f>VLOOKUP($A123,Client_Portfolios!$BE$2:$BN$193,10,0)</f>
        <v>45272609.197744623</v>
      </c>
      <c r="W123" s="24">
        <f t="shared" si="33"/>
        <v>-9.813208555347179E-2</v>
      </c>
      <c r="X123" s="24">
        <f t="shared" si="34"/>
        <v>1.0032454822266239</v>
      </c>
      <c r="Y123" s="24">
        <f>MAX(V$2:V123)</f>
        <v>50198713.661443643</v>
      </c>
      <c r="Z123" s="24">
        <f t="shared" si="39"/>
        <v>-9.813208555347179E-2</v>
      </c>
    </row>
    <row r="124" spans="1:26" x14ac:dyDescent="0.35">
      <c r="A124" s="22">
        <v>45780</v>
      </c>
      <c r="B124" s="24">
        <f>VLOOKUP($A124,Client_Portfolios!$L$2:$U$193,10,0)</f>
        <v>38677731.133562602</v>
      </c>
      <c r="C124" s="24">
        <f t="shared" si="25"/>
        <v>2.5285949319557331E-2</v>
      </c>
      <c r="D124" s="24">
        <f t="shared" si="26"/>
        <v>1.0327319181525603</v>
      </c>
      <c r="E124" s="24">
        <f>MAX(B$2:B124)</f>
        <v>40148946.003547296</v>
      </c>
      <c r="F124" s="26">
        <f t="shared" si="35"/>
        <v>-3.6643922603963423E-2</v>
      </c>
      <c r="G124" s="24">
        <f>VLOOKUP($A124,Client_Portfolios!$W$2:$AF$193,10,0)</f>
        <v>51081848.338557087</v>
      </c>
      <c r="H124" s="24">
        <f t="shared" si="27"/>
        <v>5.4753257959174476E-2</v>
      </c>
      <c r="I124" s="24">
        <f t="shared" si="28"/>
        <v>1.0239162303072771</v>
      </c>
      <c r="J124" s="24">
        <f>MAX(G$2:G124)</f>
        <v>52065242.941301323</v>
      </c>
      <c r="K124" s="26">
        <f t="shared" si="36"/>
        <v>-1.8887736754689147E-2</v>
      </c>
      <c r="L124" s="24">
        <f>VLOOKUP($A124,Client_Portfolios!$AH$2:$AQ$193,10,0)</f>
        <v>44597581.021032989</v>
      </c>
      <c r="M124" s="24">
        <f t="shared" si="29"/>
        <v>1.6146611382710976E-2</v>
      </c>
      <c r="N124" s="24">
        <f t="shared" si="30"/>
        <v>1.051027616368112</v>
      </c>
      <c r="O124" s="24">
        <f>MAX(L$2:L124)</f>
        <v>45787827.726313539</v>
      </c>
      <c r="P124" s="24">
        <f t="shared" si="37"/>
        <v>-2.5994827979064269E-2</v>
      </c>
      <c r="Q124" s="24">
        <f>VLOOKUP($A124,Client_Portfolios!$AS$2:$BB$193,10,0)</f>
        <v>51059699.898324773</v>
      </c>
      <c r="R124" s="24">
        <f t="shared" si="31"/>
        <v>7.3006109901599475E-2</v>
      </c>
      <c r="S124" s="24">
        <f t="shared" si="32"/>
        <v>1.0512261228057307</v>
      </c>
      <c r="T124" s="24">
        <f>MAX(Q$2:Q124)</f>
        <v>51360464.08904472</v>
      </c>
      <c r="U124" s="24">
        <f t="shared" si="38"/>
        <v>-5.8559476837768834E-3</v>
      </c>
      <c r="V124" s="24">
        <f>VLOOKUP($A124,Client_Portfolios!$BE$2:$BN$193,10,0)</f>
        <v>49957791.299901068</v>
      </c>
      <c r="W124" s="24">
        <f t="shared" si="33"/>
        <v>0.10348822798553989</v>
      </c>
      <c r="X124" s="24">
        <f t="shared" si="34"/>
        <v>1.1070695794167555</v>
      </c>
      <c r="Y124" s="24">
        <f>MAX(V$2:V124)</f>
        <v>50198713.661443643</v>
      </c>
      <c r="Z124" s="24">
        <f t="shared" si="39"/>
        <v>-4.799373210386094E-3</v>
      </c>
    </row>
    <row r="125" spans="1:26" x14ac:dyDescent="0.35">
      <c r="A125" s="22">
        <v>45781</v>
      </c>
      <c r="B125" s="24">
        <f>VLOOKUP($A125,Client_Portfolios!$L$2:$U$193,10,0)</f>
        <v>38628686.415529259</v>
      </c>
      <c r="C125" s="24">
        <f t="shared" si="25"/>
        <v>-1.2680350319407695E-3</v>
      </c>
      <c r="D125" s="24">
        <f t="shared" si="26"/>
        <v>1.0314223779017395</v>
      </c>
      <c r="E125" s="24">
        <f>MAX(B$2:B125)</f>
        <v>40148946.003547296</v>
      </c>
      <c r="F125" s="26">
        <f t="shared" si="35"/>
        <v>-3.7865491858334641E-2</v>
      </c>
      <c r="G125" s="24">
        <f>VLOOKUP($A125,Client_Portfolios!$W$2:$AF$193,10,0)</f>
        <v>50590090.086716436</v>
      </c>
      <c r="H125" s="24">
        <f t="shared" si="27"/>
        <v>-9.6268687965518854E-3</v>
      </c>
      <c r="I125" s="24">
        <f t="shared" si="28"/>
        <v>1.0140591230994489</v>
      </c>
      <c r="J125" s="24">
        <f>MAX(G$2:G125)</f>
        <v>52065242.941301323</v>
      </c>
      <c r="K125" s="26">
        <f t="shared" si="36"/>
        <v>-2.8332775787639829E-2</v>
      </c>
      <c r="L125" s="24">
        <f>VLOOKUP($A125,Client_Portfolios!$AH$2:$AQ$193,10,0)</f>
        <v>44461565.612389348</v>
      </c>
      <c r="M125" s="24">
        <f t="shared" si="29"/>
        <v>-3.0498382542204108E-3</v>
      </c>
      <c r="N125" s="24">
        <f t="shared" si="30"/>
        <v>1.0478221521374704</v>
      </c>
      <c r="O125" s="24">
        <f>MAX(L$2:L125)</f>
        <v>45787827.726313539</v>
      </c>
      <c r="P125" s="24">
        <f t="shared" si="37"/>
        <v>-2.8965386212502251E-2</v>
      </c>
      <c r="Q125" s="24">
        <f>VLOOKUP($A125,Client_Portfolios!$AS$2:$BB$193,10,0)</f>
        <v>50811572.695919216</v>
      </c>
      <c r="R125" s="24">
        <f t="shared" si="31"/>
        <v>-4.8595507396176039E-3</v>
      </c>
      <c r="S125" s="24">
        <f t="shared" si="32"/>
        <v>1.0461176361231448</v>
      </c>
      <c r="T125" s="24">
        <f>MAX(Q$2:Q125)</f>
        <v>51360464.08904472</v>
      </c>
      <c r="U125" s="24">
        <f t="shared" si="38"/>
        <v>-1.0687041148496628E-2</v>
      </c>
      <c r="V125" s="24">
        <f>VLOOKUP($A125,Client_Portfolios!$BE$2:$BN$193,10,0)</f>
        <v>49933505.767440923</v>
      </c>
      <c r="W125" s="24">
        <f t="shared" si="33"/>
        <v>-4.8612101992975306E-4</v>
      </c>
      <c r="X125" s="24">
        <f t="shared" si="34"/>
        <v>1.1065314096236762</v>
      </c>
      <c r="Y125" s="24">
        <f>MAX(V$2:V125)</f>
        <v>50198713.661443643</v>
      </c>
      <c r="Z125" s="24">
        <f t="shared" si="39"/>
        <v>-5.2831611541157911E-3</v>
      </c>
    </row>
    <row r="126" spans="1:26" x14ac:dyDescent="0.35">
      <c r="A126" s="22">
        <v>45782</v>
      </c>
      <c r="B126" s="24">
        <f>VLOOKUP($A126,Client_Portfolios!$L$2:$U$193,10,0)</f>
        <v>35039613.902965173</v>
      </c>
      <c r="C126" s="24">
        <f t="shared" si="25"/>
        <v>-9.2912103558386319E-2</v>
      </c>
      <c r="D126" s="24">
        <f t="shared" si="26"/>
        <v>0.93559075511369605</v>
      </c>
      <c r="E126" s="24">
        <f>MAX(B$2:B126)</f>
        <v>40148946.003547296</v>
      </c>
      <c r="F126" s="26">
        <f t="shared" si="35"/>
        <v>-0.12725943291589015</v>
      </c>
      <c r="G126" s="24">
        <f>VLOOKUP($A126,Client_Portfolios!$W$2:$AF$193,10,0)</f>
        <v>49114530.888223432</v>
      </c>
      <c r="H126" s="24">
        <f t="shared" si="27"/>
        <v>-2.9166961275691523E-2</v>
      </c>
      <c r="I126" s="24">
        <f t="shared" si="28"/>
        <v>0.98448209992474556</v>
      </c>
      <c r="J126" s="24">
        <f>MAX(G$2:G126)</f>
        <v>52065242.941301323</v>
      </c>
      <c r="K126" s="26">
        <f t="shared" si="36"/>
        <v>-5.6673356089100409E-2</v>
      </c>
      <c r="L126" s="24">
        <f>VLOOKUP($A126,Client_Portfolios!$AH$2:$AQ$193,10,0)</f>
        <v>40571176.901659667</v>
      </c>
      <c r="M126" s="24">
        <f t="shared" si="29"/>
        <v>-8.7500038677126843E-2</v>
      </c>
      <c r="N126" s="24">
        <f t="shared" si="30"/>
        <v>0.95613767329869148</v>
      </c>
      <c r="O126" s="24">
        <f>MAX(L$2:L126)</f>
        <v>45787827.726313539</v>
      </c>
      <c r="P126" s="24">
        <f t="shared" si="37"/>
        <v>-0.11393095247573723</v>
      </c>
      <c r="Q126" s="24">
        <f>VLOOKUP($A126,Client_Portfolios!$AS$2:$BB$193,10,0)</f>
        <v>49826595.12619625</v>
      </c>
      <c r="R126" s="24">
        <f t="shared" si="31"/>
        <v>-1.9384906183037138E-2</v>
      </c>
      <c r="S126" s="24">
        <f t="shared" si="32"/>
        <v>1.025838743890477</v>
      </c>
      <c r="T126" s="24">
        <f>MAX(Q$2:Q126)</f>
        <v>51360464.08904472</v>
      </c>
      <c r="U126" s="24">
        <f t="shared" si="38"/>
        <v>-2.9864780041495901E-2</v>
      </c>
      <c r="V126" s="24">
        <f>VLOOKUP($A126,Client_Portfolios!$BE$2:$BN$193,10,0)</f>
        <v>49162702.187878244</v>
      </c>
      <c r="W126" s="24">
        <f t="shared" si="33"/>
        <v>-1.5436600489310734E-2</v>
      </c>
      <c r="X126" s="24">
        <f t="shared" si="34"/>
        <v>1.0894503263244417</v>
      </c>
      <c r="Y126" s="24">
        <f>MAX(V$2:V126)</f>
        <v>50198713.661443643</v>
      </c>
      <c r="Z126" s="24">
        <f t="shared" si="39"/>
        <v>-2.0638207595369794E-2</v>
      </c>
    </row>
    <row r="127" spans="1:26" x14ac:dyDescent="0.35">
      <c r="A127" s="22">
        <v>45783</v>
      </c>
      <c r="B127" s="24">
        <f>VLOOKUP($A127,Client_Portfolios!$L$2:$U$193,10,0)</f>
        <v>37869716.012541406</v>
      </c>
      <c r="C127" s="24">
        <f t="shared" si="25"/>
        <v>8.0768644238307083E-2</v>
      </c>
      <c r="D127" s="24">
        <f t="shared" si="26"/>
        <v>1.0111571519661233</v>
      </c>
      <c r="E127" s="24">
        <f>MAX(B$2:B127)</f>
        <v>40148946.003547296</v>
      </c>
      <c r="F127" s="26">
        <f t="shared" si="35"/>
        <v>-5.6769360540735302E-2</v>
      </c>
      <c r="G127" s="24">
        <f>VLOOKUP($A127,Client_Portfolios!$W$2:$AF$193,10,0)</f>
        <v>45873548.440843374</v>
      </c>
      <c r="H127" s="24">
        <f t="shared" si="27"/>
        <v>-6.5988260271812427E-2</v>
      </c>
      <c r="I127" s="24">
        <f t="shared" si="28"/>
        <v>0.91951783888197092</v>
      </c>
      <c r="J127" s="24">
        <f>MAX(G$2:G127)</f>
        <v>52065242.941301323</v>
      </c>
      <c r="K127" s="26">
        <f t="shared" si="36"/>
        <v>-0.11892184018882818</v>
      </c>
      <c r="L127" s="24">
        <f>VLOOKUP($A127,Client_Portfolios!$AH$2:$AQ$193,10,0)</f>
        <v>43932841.528003879</v>
      </c>
      <c r="M127" s="24">
        <f t="shared" si="29"/>
        <v>8.2858444912567816E-2</v>
      </c>
      <c r="N127" s="24">
        <f t="shared" si="30"/>
        <v>1.0353617540305418</v>
      </c>
      <c r="O127" s="24">
        <f>MAX(L$2:L127)</f>
        <v>45787827.726313539</v>
      </c>
      <c r="P127" s="24">
        <f t="shared" si="37"/>
        <v>-4.0512649112716667E-2</v>
      </c>
      <c r="Q127" s="24">
        <f>VLOOKUP($A127,Client_Portfolios!$AS$2:$BB$193,10,0)</f>
        <v>47312896.640677422</v>
      </c>
      <c r="R127" s="24">
        <f t="shared" si="31"/>
        <v>-5.0448931522460286E-2</v>
      </c>
      <c r="S127" s="24">
        <f t="shared" si="32"/>
        <v>0.97408627534685965</v>
      </c>
      <c r="T127" s="24">
        <f>MAX(Q$2:Q127)</f>
        <v>51360464.08904472</v>
      </c>
      <c r="U127" s="24">
        <f t="shared" si="38"/>
        <v>-7.8807065320709413E-2</v>
      </c>
      <c r="V127" s="24">
        <f>VLOOKUP($A127,Client_Portfolios!$BE$2:$BN$193,10,0)</f>
        <v>48997651.2047019</v>
      </c>
      <c r="W127" s="24">
        <f t="shared" si="33"/>
        <v>-3.3572398552380381E-3</v>
      </c>
      <c r="X127" s="24">
        <f t="shared" si="34"/>
        <v>1.0857927802686032</v>
      </c>
      <c r="Y127" s="24">
        <f>MAX(V$2:V127)</f>
        <v>50198713.661443643</v>
      </c>
      <c r="Z127" s="24">
        <f t="shared" si="39"/>
        <v>-2.3926160037527979E-2</v>
      </c>
    </row>
    <row r="128" spans="1:26" x14ac:dyDescent="0.35">
      <c r="A128" s="22">
        <v>45784</v>
      </c>
      <c r="B128" s="24">
        <f>VLOOKUP($A128,Client_Portfolios!$L$2:$U$193,10,0)</f>
        <v>38587513.768684186</v>
      </c>
      <c r="C128" s="24">
        <f t="shared" si="25"/>
        <v>1.8954400289272446E-2</v>
      </c>
      <c r="D128" s="24">
        <f t="shared" si="26"/>
        <v>1.03032302937985</v>
      </c>
      <c r="E128" s="24">
        <f>MAX(B$2:B128)</f>
        <v>40148946.003547296</v>
      </c>
      <c r="F128" s="26">
        <f t="shared" si="35"/>
        <v>-3.8890989435317977E-2</v>
      </c>
      <c r="G128" s="24">
        <f>VLOOKUP($A128,Client_Portfolios!$W$2:$AF$193,10,0)</f>
        <v>50809677.40255037</v>
      </c>
      <c r="H128" s="24">
        <f t="shared" si="27"/>
        <v>0.10760294613076256</v>
      </c>
      <c r="I128" s="24">
        <f t="shared" si="28"/>
        <v>1.0184606673654628</v>
      </c>
      <c r="J128" s="24">
        <f>MAX(G$2:G128)</f>
        <v>52065242.941301323</v>
      </c>
      <c r="K128" s="26">
        <f t="shared" si="36"/>
        <v>-2.411523442167525E-2</v>
      </c>
      <c r="L128" s="24">
        <f>VLOOKUP($A128,Client_Portfolios!$AH$2:$AQ$193,10,0)</f>
        <v>44719650.250161417</v>
      </c>
      <c r="M128" s="24">
        <f t="shared" si="29"/>
        <v>1.7909351974331245E-2</v>
      </c>
      <c r="N128" s="24">
        <f t="shared" si="30"/>
        <v>1.0539044121042356</v>
      </c>
      <c r="O128" s="24">
        <f>MAX(L$2:L128)</f>
        <v>45787827.726313539</v>
      </c>
      <c r="P128" s="24">
        <f t="shared" si="37"/>
        <v>-2.3328852430757649E-2</v>
      </c>
      <c r="Q128" s="24">
        <f>VLOOKUP($A128,Client_Portfolios!$AS$2:$BB$193,10,0)</f>
        <v>50642922.452830076</v>
      </c>
      <c r="R128" s="24">
        <f t="shared" si="31"/>
        <v>7.0383046665751028E-2</v>
      </c>
      <c r="S128" s="24">
        <f t="shared" si="32"/>
        <v>1.0426454351210654</v>
      </c>
      <c r="T128" s="24">
        <f>MAX(Q$2:Q128)</f>
        <v>51360464.08904472</v>
      </c>
      <c r="U128" s="24">
        <f t="shared" si="38"/>
        <v>-1.3970700011016775E-2</v>
      </c>
      <c r="V128" s="24">
        <f>VLOOKUP($A128,Client_Portfolios!$BE$2:$BN$193,10,0)</f>
        <v>49721898.022532456</v>
      </c>
      <c r="W128" s="24">
        <f t="shared" si="33"/>
        <v>1.4781255836219658E-2</v>
      </c>
      <c r="X128" s="24">
        <f t="shared" si="34"/>
        <v>1.1018421611388736</v>
      </c>
      <c r="Y128" s="24">
        <f>MAX(V$2:V128)</f>
        <v>50198713.661443643</v>
      </c>
      <c r="Z128" s="24">
        <f t="shared" si="39"/>
        <v>-9.4985628940013576E-3</v>
      </c>
    </row>
    <row r="129" spans="1:26" x14ac:dyDescent="0.35">
      <c r="A129" s="22">
        <v>45785</v>
      </c>
      <c r="B129" s="24">
        <f>VLOOKUP($A129,Client_Portfolios!$L$2:$U$193,10,0)</f>
        <v>38626094.740606591</v>
      </c>
      <c r="C129" s="24">
        <f t="shared" si="25"/>
        <v>9.9983046727710064E-4</v>
      </c>
      <c r="D129" s="24">
        <f t="shared" si="26"/>
        <v>1.0313531777357612</v>
      </c>
      <c r="E129" s="24">
        <f>MAX(B$2:B129)</f>
        <v>40148946.003547296</v>
      </c>
      <c r="F129" s="26">
        <f t="shared" si="35"/>
        <v>-3.7930043364180863E-2</v>
      </c>
      <c r="G129" s="24">
        <f>VLOOKUP($A129,Client_Portfolios!$W$2:$AF$193,10,0)</f>
        <v>51170143.261533618</v>
      </c>
      <c r="H129" s="24">
        <f t="shared" si="27"/>
        <v>7.0944331357859604E-3</v>
      </c>
      <c r="I129" s="24">
        <f t="shared" si="28"/>
        <v>1.0256860684715152</v>
      </c>
      <c r="J129" s="24">
        <f>MAX(G$2:G129)</f>
        <v>52065242.941301323</v>
      </c>
      <c r="K129" s="26">
        <f t="shared" si="36"/>
        <v>-1.7191885204047668E-2</v>
      </c>
      <c r="L129" s="24">
        <f>VLOOKUP($A129,Client_Portfolios!$AH$2:$AQ$193,10,0)</f>
        <v>44842911.061990976</v>
      </c>
      <c r="M129" s="24">
        <f t="shared" si="29"/>
        <v>2.7563008909962257E-3</v>
      </c>
      <c r="N129" s="24">
        <f t="shared" si="30"/>
        <v>1.0568092897743435</v>
      </c>
      <c r="O129" s="24">
        <f>MAX(L$2:L129)</f>
        <v>45787827.726313539</v>
      </c>
      <c r="P129" s="24">
        <f t="shared" si="37"/>
        <v>-2.063685287650224E-2</v>
      </c>
      <c r="Q129" s="24">
        <f>VLOOKUP($A129,Client_Portfolios!$AS$2:$BB$193,10,0)</f>
        <v>50953977.304951824</v>
      </c>
      <c r="R129" s="24">
        <f t="shared" si="31"/>
        <v>6.1421189192126758E-3</v>
      </c>
      <c r="S129" s="24">
        <f t="shared" si="32"/>
        <v>1.0490494873741532</v>
      </c>
      <c r="T129" s="24">
        <f>MAX(Q$2:Q129)</f>
        <v>51360464.08904472</v>
      </c>
      <c r="U129" s="24">
        <f t="shared" si="38"/>
        <v>-7.9143907926564096E-3</v>
      </c>
      <c r="V129" s="24">
        <f>VLOOKUP($A129,Client_Portfolios!$BE$2:$BN$193,10,0)</f>
        <v>49959072.039775066</v>
      </c>
      <c r="W129" s="24">
        <f t="shared" si="33"/>
        <v>4.7700113365569908E-3</v>
      </c>
      <c r="X129" s="24">
        <f t="shared" si="34"/>
        <v>1.1070979607386024</v>
      </c>
      <c r="Y129" s="24">
        <f>MAX(V$2:V129)</f>
        <v>50198713.661443643</v>
      </c>
      <c r="Z129" s="24">
        <f t="shared" si="39"/>
        <v>-4.7738598101297533E-3</v>
      </c>
    </row>
    <row r="130" spans="1:26" x14ac:dyDescent="0.35">
      <c r="A130" s="22">
        <v>45786</v>
      </c>
      <c r="B130" s="24">
        <f>VLOOKUP($A130,Client_Portfolios!$L$2:$U$193,10,0)</f>
        <v>38708045.59657637</v>
      </c>
      <c r="C130" s="24">
        <f t="shared" si="25"/>
        <v>2.1216448755723271E-3</v>
      </c>
      <c r="D130" s="24">
        <f t="shared" si="26"/>
        <v>1.0335413429202094</v>
      </c>
      <c r="E130" s="24">
        <f>MAX(B$2:B130)</f>
        <v>40148946.003547296</v>
      </c>
      <c r="F130" s="26">
        <f t="shared" ref="F130:F161" si="40">(B130-E130)/E130</f>
        <v>-3.5888872570742386E-2</v>
      </c>
      <c r="G130" s="24">
        <f>VLOOKUP($A130,Client_Portfolios!$W$2:$AF$193,10,0)</f>
        <v>51483398.538944066</v>
      </c>
      <c r="H130" s="24">
        <f t="shared" si="27"/>
        <v>6.1218370214322325E-3</v>
      </c>
      <c r="I130" s="24">
        <f t="shared" si="28"/>
        <v>1.0319651514178514</v>
      </c>
      <c r="J130" s="24">
        <f>MAX(G$2:G130)</f>
        <v>52065242.941301323</v>
      </c>
      <c r="K130" s="26">
        <f t="shared" ref="K130:K161" si="41">(G130-J130)/J130</f>
        <v>-1.1175294101925788E-2</v>
      </c>
      <c r="L130" s="24">
        <f>VLOOKUP($A130,Client_Portfolios!$AH$2:$AQ$193,10,0)</f>
        <v>44944159.404285982</v>
      </c>
      <c r="M130" s="24">
        <f t="shared" si="29"/>
        <v>2.2578449948318455E-3</v>
      </c>
      <c r="N130" s="24">
        <f t="shared" si="30"/>
        <v>1.0591954013397522</v>
      </c>
      <c r="O130" s="24">
        <f>MAX(L$2:L130)</f>
        <v>45787827.726313539</v>
      </c>
      <c r="P130" s="24">
        <f t="shared" ref="P130:P161" si="42">(L130-O130)/O130</f>
        <v>-1.8425602696646684E-2</v>
      </c>
      <c r="Q130" s="24">
        <f>VLOOKUP($A130,Client_Portfolios!$AS$2:$BB$193,10,0)</f>
        <v>51230608.724727616</v>
      </c>
      <c r="R130" s="24">
        <f t="shared" si="31"/>
        <v>5.4290446871339288E-3</v>
      </c>
      <c r="S130" s="24">
        <f t="shared" si="32"/>
        <v>1.0547448239201223</v>
      </c>
      <c r="T130" s="24">
        <f>MAX(Q$2:Q130)</f>
        <v>51360464.08904472</v>
      </c>
      <c r="U130" s="24">
        <f t="shared" ref="U130:U161" si="43">(Q130-T130)/T130</f>
        <v>-2.5283136868072538E-3</v>
      </c>
      <c r="V130" s="24">
        <f>VLOOKUP($A130,Client_Portfolios!$BE$2:$BN$193,10,0)</f>
        <v>50195075.387975186</v>
      </c>
      <c r="W130" s="24">
        <f t="shared" si="33"/>
        <v>4.7239337834823125E-3</v>
      </c>
      <c r="X130" s="24">
        <f t="shared" si="34"/>
        <v>1.11232781819696</v>
      </c>
      <c r="Y130" s="24">
        <f>MAX(V$2:V130)</f>
        <v>50198713.661443643</v>
      </c>
      <c r="Z130" s="24">
        <f t="shared" ref="Z130:Z161" si="44">(V130-Y130)/Y130</f>
        <v>-7.2477424282121159E-5</v>
      </c>
    </row>
    <row r="131" spans="1:26" x14ac:dyDescent="0.35">
      <c r="A131" s="22">
        <v>45787</v>
      </c>
      <c r="B131" s="24">
        <f>VLOOKUP($A131,Client_Portfolios!$L$2:$U$193,10,0)</f>
        <v>38700078.613634251</v>
      </c>
      <c r="C131" s="24">
        <f t="shared" si="25"/>
        <v>-2.0582240253493709E-4</v>
      </c>
      <c r="D131" s="24">
        <f t="shared" si="26"/>
        <v>1.0333286169578904</v>
      </c>
      <c r="E131" s="24">
        <f>MAX(B$2:B131)</f>
        <v>40148946.003547296</v>
      </c>
      <c r="F131" s="26">
        <f t="shared" si="40"/>
        <v>-3.6087308239300543E-2</v>
      </c>
      <c r="G131" s="24">
        <f>VLOOKUP($A131,Client_Portfolios!$W$2:$AF$193,10,0)</f>
        <v>51395604.610854119</v>
      </c>
      <c r="H131" s="24">
        <f t="shared" si="27"/>
        <v>-1.7052861812053013E-3</v>
      </c>
      <c r="I131" s="24">
        <f t="shared" si="28"/>
        <v>1.030205355505653</v>
      </c>
      <c r="J131" s="24">
        <f>MAX(G$2:G131)</f>
        <v>52065242.941301323</v>
      </c>
      <c r="K131" s="26">
        <f t="shared" si="41"/>
        <v>-1.2861523208528168E-2</v>
      </c>
      <c r="L131" s="24">
        <f>VLOOKUP($A131,Client_Portfolios!$AH$2:$AQ$193,10,0)</f>
        <v>44892496.312720232</v>
      </c>
      <c r="M131" s="24">
        <f t="shared" si="29"/>
        <v>-1.1494951123910402E-3</v>
      </c>
      <c r="N131" s="24">
        <f t="shared" si="30"/>
        <v>1.057977861402845</v>
      </c>
      <c r="O131" s="24">
        <f>MAX(L$2:L131)</f>
        <v>45787827.726313539</v>
      </c>
      <c r="P131" s="24">
        <f t="shared" si="42"/>
        <v>-1.9553917668795072E-2</v>
      </c>
      <c r="Q131" s="24">
        <f>VLOOKUP($A131,Client_Portfolios!$AS$2:$BB$193,10,0)</f>
        <v>51248152.236898698</v>
      </c>
      <c r="R131" s="24">
        <f t="shared" si="31"/>
        <v>3.4244200113543494E-4</v>
      </c>
      <c r="S131" s="24">
        <f t="shared" si="32"/>
        <v>1.0551060128483127</v>
      </c>
      <c r="T131" s="24">
        <f>MAX(Q$2:Q131)</f>
        <v>51360464.08904472</v>
      </c>
      <c r="U131" s="24">
        <f t="shared" si="43"/>
        <v>-2.1867374864702272E-3</v>
      </c>
      <c r="V131" s="24">
        <f>VLOOKUP($A131,Client_Portfolios!$BE$2:$BN$193,10,0)</f>
        <v>50268297.9079739</v>
      </c>
      <c r="W131" s="24">
        <f t="shared" si="33"/>
        <v>1.4587590402594681E-3</v>
      </c>
      <c r="X131" s="24">
        <f t="shared" si="34"/>
        <v>1.113950436457487</v>
      </c>
      <c r="Y131" s="24">
        <f>MAX(V$2:V131)</f>
        <v>50268297.9079739</v>
      </c>
      <c r="Z131" s="24">
        <f t="shared" si="44"/>
        <v>0</v>
      </c>
    </row>
    <row r="132" spans="1:26" x14ac:dyDescent="0.35">
      <c r="A132" s="22">
        <v>45788</v>
      </c>
      <c r="B132" s="24">
        <f>VLOOKUP($A132,Client_Portfolios!$L$2:$U$193,10,0)</f>
        <v>38443018.731793597</v>
      </c>
      <c r="C132" s="24">
        <f t="shared" ref="C132:C192" si="45">(B132-B131)/B131</f>
        <v>-6.6423607147425819E-3</v>
      </c>
      <c r="D132" s="24">
        <f t="shared" ref="D132:D192" si="46">D131*(1+C132)</f>
        <v>1.0264648755471899</v>
      </c>
      <c r="E132" s="24">
        <f>MAX(B$2:B132)</f>
        <v>40148946.003547296</v>
      </c>
      <c r="F132" s="26">
        <f t="shared" si="40"/>
        <v>-4.2489964035493585E-2</v>
      </c>
      <c r="G132" s="24">
        <f>VLOOKUP($A132,Client_Portfolios!$W$2:$AF$193,10,0)</f>
        <v>51404826.110774204</v>
      </c>
      <c r="H132" s="24">
        <f t="shared" ref="H132:H192" si="47">(G132-G131)/G131</f>
        <v>1.7942195621408461E-4</v>
      </c>
      <c r="I132" s="24">
        <f t="shared" ref="I132:I192" si="48">I131*(1+H132)</f>
        <v>1.03039019696584</v>
      </c>
      <c r="J132" s="24">
        <f>MAX(G$2:G132)</f>
        <v>52065242.941301323</v>
      </c>
      <c r="K132" s="26">
        <f t="shared" si="41"/>
        <v>-1.2684408891968051E-2</v>
      </c>
      <c r="L132" s="24">
        <f>VLOOKUP($A132,Client_Portfolios!$AH$2:$AQ$193,10,0)</f>
        <v>44580983.630552791</v>
      </c>
      <c r="M132" s="24">
        <f t="shared" ref="M132:M192" si="49">(L132-L131)/L131</f>
        <v>-6.9390813109934798E-3</v>
      </c>
      <c r="N132" s="24">
        <f t="shared" ref="N132:N192" si="50">N131*(1+M132)</f>
        <v>1.0506364669973396</v>
      </c>
      <c r="O132" s="24">
        <f>MAX(L$2:L132)</f>
        <v>45787827.726313539</v>
      </c>
      <c r="P132" s="24">
        <f t="shared" si="42"/>
        <v>-2.6357312755136308E-2</v>
      </c>
      <c r="Q132" s="24">
        <f>VLOOKUP($A132,Client_Portfolios!$AS$2:$BB$193,10,0)</f>
        <v>51261030.436943166</v>
      </c>
      <c r="R132" s="24">
        <f t="shared" ref="R132:R192" si="51">(Q132-Q131)/Q131</f>
        <v>2.5129101211176418E-4</v>
      </c>
      <c r="S132" s="24">
        <f t="shared" ref="S132:S192" si="52">S131*(1+R132)</f>
        <v>1.0553711515061666</v>
      </c>
      <c r="T132" s="24">
        <f>MAX(Q$2:Q132)</f>
        <v>51360464.08904472</v>
      </c>
      <c r="U132" s="24">
        <f t="shared" si="43"/>
        <v>-1.9359959818346609E-3</v>
      </c>
      <c r="V132" s="24">
        <f>VLOOKUP($A132,Client_Portfolios!$BE$2:$BN$193,10,0)</f>
        <v>50224217.434164599</v>
      </c>
      <c r="W132" s="24">
        <f t="shared" ref="W132:W192" si="53">(V132-V131)/V131</f>
        <v>-8.7690404576657658E-4</v>
      </c>
      <c r="X132" s="24">
        <f t="shared" ref="X132:X192" si="54">X131*(1+W132)</f>
        <v>1.112973608812974</v>
      </c>
      <c r="Y132" s="24">
        <f>MAX(V$2:V132)</f>
        <v>50268297.9079739</v>
      </c>
      <c r="Z132" s="24">
        <f t="shared" si="44"/>
        <v>-8.7690404576657658E-4</v>
      </c>
    </row>
    <row r="133" spans="1:26" x14ac:dyDescent="0.35">
      <c r="A133" s="22">
        <v>45789</v>
      </c>
      <c r="B133" s="24">
        <f>VLOOKUP($A133,Client_Portfolios!$L$2:$U$193,10,0)</f>
        <v>38258450.163857661</v>
      </c>
      <c r="C133" s="24">
        <f t="shared" si="45"/>
        <v>-4.8010945556492442E-3</v>
      </c>
      <c r="D133" s="24">
        <f t="shared" si="46"/>
        <v>1.021536720621635</v>
      </c>
      <c r="E133" s="24">
        <f>MAX(B$2:B133)</f>
        <v>40148946.003547296</v>
      </c>
      <c r="F133" s="26">
        <f t="shared" si="40"/>
        <v>-4.7087060256142288E-2</v>
      </c>
      <c r="G133" s="24">
        <f>VLOOKUP($A133,Client_Portfolios!$W$2:$AF$193,10,0)</f>
        <v>50854889.324481755</v>
      </c>
      <c r="H133" s="24">
        <f t="shared" si="47"/>
        <v>-1.0698154782342208E-2</v>
      </c>
      <c r="I133" s="24">
        <f t="shared" si="48"/>
        <v>1.0193669231524913</v>
      </c>
      <c r="J133" s="24">
        <f>MAX(G$2:G133)</f>
        <v>52065242.941301323</v>
      </c>
      <c r="K133" s="26">
        <f t="shared" si="41"/>
        <v>-2.3246863904661467E-2</v>
      </c>
      <c r="L133" s="24">
        <f>VLOOKUP($A133,Client_Portfolios!$AH$2:$AQ$193,10,0)</f>
        <v>44133004.704006732</v>
      </c>
      <c r="M133" s="24">
        <f t="shared" si="49"/>
        <v>-1.0048655055673672E-2</v>
      </c>
      <c r="N133" s="24">
        <f t="shared" si="50"/>
        <v>1.0400789835515716</v>
      </c>
      <c r="O133" s="24">
        <f>MAX(L$2:L133)</f>
        <v>45787827.726313539</v>
      </c>
      <c r="P133" s="24">
        <f t="shared" si="42"/>
        <v>-3.6141112266739106E-2</v>
      </c>
      <c r="Q133" s="24">
        <f>VLOOKUP($A133,Client_Portfolios!$AS$2:$BB$193,10,0)</f>
        <v>51075553.132062301</v>
      </c>
      <c r="R133" s="24">
        <f t="shared" si="51"/>
        <v>-3.6182906059413471E-3</v>
      </c>
      <c r="S133" s="24">
        <f t="shared" si="52"/>
        <v>1.0515525119828903</v>
      </c>
      <c r="T133" s="24">
        <f>MAX(Q$2:Q133)</f>
        <v>51360464.08904472</v>
      </c>
      <c r="U133" s="24">
        <f t="shared" si="43"/>
        <v>-5.5472815917017955E-3</v>
      </c>
      <c r="V133" s="24">
        <f>VLOOKUP($A133,Client_Portfolios!$BE$2:$BN$193,10,0)</f>
        <v>50216965.905289643</v>
      </c>
      <c r="W133" s="24">
        <f t="shared" si="53"/>
        <v>-1.4438311327521613E-4</v>
      </c>
      <c r="X133" s="24">
        <f t="shared" si="54"/>
        <v>1.1128129142183405</v>
      </c>
      <c r="Y133" s="24">
        <f>MAX(V$2:V133)</f>
        <v>50268297.9079739</v>
      </c>
      <c r="Z133" s="24">
        <f t="shared" si="44"/>
        <v>-1.0211605489056214E-3</v>
      </c>
    </row>
    <row r="134" spans="1:26" x14ac:dyDescent="0.35">
      <c r="A134" s="22">
        <v>45790</v>
      </c>
      <c r="B134" s="24">
        <f>VLOOKUP($A134,Client_Portfolios!$L$2:$U$193,10,0)</f>
        <v>38317303.650327019</v>
      </c>
      <c r="C134" s="24">
        <f t="shared" si="45"/>
        <v>1.5383133978844874E-3</v>
      </c>
      <c r="D134" s="24">
        <f t="shared" si="46"/>
        <v>1.0231081642453983</v>
      </c>
      <c r="E134" s="24">
        <f>MAX(B$2:B134)</f>
        <v>40148946.003547296</v>
      </c>
      <c r="F134" s="26">
        <f t="shared" si="40"/>
        <v>-4.5621181513916823E-2</v>
      </c>
      <c r="G134" s="24">
        <f>VLOOKUP($A134,Client_Portfolios!$W$2:$AF$193,10,0)</f>
        <v>50757191.856396332</v>
      </c>
      <c r="H134" s="24">
        <f t="shared" si="47"/>
        <v>-1.9211027569455577E-3</v>
      </c>
      <c r="I134" s="24">
        <f t="shared" si="48"/>
        <v>1.0174086145460839</v>
      </c>
      <c r="J134" s="24">
        <f>MAX(G$2:G134)</f>
        <v>52065242.941301323</v>
      </c>
      <c r="K134" s="26">
        <f t="shared" si="41"/>
        <v>-2.5123307047269443E-2</v>
      </c>
      <c r="L134" s="24">
        <f>VLOOKUP($A134,Client_Portfolios!$AH$2:$AQ$193,10,0)</f>
        <v>44160882.931283705</v>
      </c>
      <c r="M134" s="24">
        <f t="shared" si="49"/>
        <v>6.316865906581345E-4</v>
      </c>
      <c r="N134" s="24">
        <f t="shared" si="50"/>
        <v>1.0407359874987065</v>
      </c>
      <c r="O134" s="24">
        <f>MAX(L$2:L134)</f>
        <v>45787827.726313539</v>
      </c>
      <c r="P134" s="24">
        <f t="shared" si="42"/>
        <v>-3.5532255532071344E-2</v>
      </c>
      <c r="Q134" s="24">
        <f>VLOOKUP($A134,Client_Portfolios!$AS$2:$BB$193,10,0)</f>
        <v>50958926.549443565</v>
      </c>
      <c r="R134" s="24">
        <f t="shared" si="51"/>
        <v>-2.2834130120369515E-3</v>
      </c>
      <c r="S134" s="24">
        <f t="shared" si="52"/>
        <v>1.0491513832941886</v>
      </c>
      <c r="T134" s="24">
        <f>MAX(Q$2:Q134)</f>
        <v>51360464.08904472</v>
      </c>
      <c r="U134" s="24">
        <f t="shared" si="43"/>
        <v>-7.8180278687708226E-3</v>
      </c>
      <c r="V134" s="24">
        <f>VLOOKUP($A134,Client_Portfolios!$BE$2:$BN$193,10,0)</f>
        <v>50006793.747411981</v>
      </c>
      <c r="W134" s="24">
        <f t="shared" si="53"/>
        <v>-4.1852818880784397E-3</v>
      </c>
      <c r="X134" s="24">
        <f t="shared" si="54"/>
        <v>1.1081554784836427</v>
      </c>
      <c r="Y134" s="24">
        <f>MAX(V$2:V134)</f>
        <v>50268297.9079739</v>
      </c>
      <c r="Z134" s="24">
        <f t="shared" si="44"/>
        <v>-5.2021685922339061E-3</v>
      </c>
    </row>
    <row r="135" spans="1:26" x14ac:dyDescent="0.35">
      <c r="A135" s="22">
        <v>45791</v>
      </c>
      <c r="B135" s="24">
        <f>VLOOKUP($A135,Client_Portfolios!$L$2:$U$193,10,0)</f>
        <v>38383633.000776969</v>
      </c>
      <c r="C135" s="24">
        <f t="shared" si="45"/>
        <v>1.7310547489262965E-3</v>
      </c>
      <c r="D135" s="24">
        <f t="shared" si="46"/>
        <v>1.0248792204917805</v>
      </c>
      <c r="E135" s="24">
        <f>MAX(B$2:B135)</f>
        <v>40148946.003547296</v>
      </c>
      <c r="F135" s="26">
        <f t="shared" si="40"/>
        <v>-4.3969099527901817E-2</v>
      </c>
      <c r="G135" s="24">
        <f>VLOOKUP($A135,Client_Portfolios!$W$2:$AF$193,10,0)</f>
        <v>50538495.400804833</v>
      </c>
      <c r="H135" s="24">
        <f t="shared" si="47"/>
        <v>-4.3086791761498926E-3</v>
      </c>
      <c r="I135" s="24">
        <f t="shared" si="48"/>
        <v>1.0130249272349536</v>
      </c>
      <c r="J135" s="24">
        <f>MAX(G$2:G135)</f>
        <v>52065242.941301323</v>
      </c>
      <c r="K135" s="26">
        <f t="shared" si="41"/>
        <v>-2.9323737953508743E-2</v>
      </c>
      <c r="L135" s="24">
        <f>VLOOKUP($A135,Client_Portfolios!$AH$2:$AQ$193,10,0)</f>
        <v>44183499.57144767</v>
      </c>
      <c r="M135" s="24">
        <f t="shared" si="49"/>
        <v>5.1214193790368779E-4</v>
      </c>
      <c r="N135" s="24">
        <f t="shared" si="50"/>
        <v>1.0412689920441902</v>
      </c>
      <c r="O135" s="24">
        <f>MAX(L$2:L135)</f>
        <v>45787827.726313539</v>
      </c>
      <c r="P135" s="24">
        <f t="shared" si="42"/>
        <v>-3.5038311152373942E-2</v>
      </c>
      <c r="Q135" s="24">
        <f>VLOOKUP($A135,Client_Portfolios!$AS$2:$BB$193,10,0)</f>
        <v>50914158.002391271</v>
      </c>
      <c r="R135" s="24">
        <f t="shared" si="51"/>
        <v>-8.7852217626399067E-4</v>
      </c>
      <c r="S135" s="24">
        <f t="shared" si="52"/>
        <v>1.0482296805377067</v>
      </c>
      <c r="T135" s="24">
        <f>MAX(Q$2:Q135)</f>
        <v>51360464.08904472</v>
      </c>
      <c r="U135" s="24">
        <f t="shared" si="43"/>
        <v>-8.6896817341774475E-3</v>
      </c>
      <c r="V135" s="24">
        <f>VLOOKUP($A135,Client_Portfolios!$BE$2:$BN$193,10,0)</f>
        <v>50100531.809720904</v>
      </c>
      <c r="W135" s="24">
        <f t="shared" si="53"/>
        <v>1.8745065476983049E-3</v>
      </c>
      <c r="X135" s="24">
        <f t="shared" si="54"/>
        <v>1.1102327231839282</v>
      </c>
      <c r="Y135" s="24">
        <f>MAX(V$2:V135)</f>
        <v>50268297.9079739</v>
      </c>
      <c r="Z135" s="24">
        <f t="shared" si="44"/>
        <v>-3.3374135436239744E-3</v>
      </c>
    </row>
    <row r="136" spans="1:26" x14ac:dyDescent="0.35">
      <c r="A136" s="22">
        <v>45792</v>
      </c>
      <c r="B136" s="24">
        <f>VLOOKUP($A136,Client_Portfolios!$L$2:$U$193,10,0)</f>
        <v>38279888.470292464</v>
      </c>
      <c r="C136" s="24">
        <f t="shared" si="45"/>
        <v>-2.7028324932766262E-3</v>
      </c>
      <c r="D136" s="24">
        <f t="shared" si="46"/>
        <v>1.0221091436329512</v>
      </c>
      <c r="E136" s="24">
        <f>MAX(B$2:B136)</f>
        <v>40148946.003547296</v>
      </c>
      <c r="F136" s="26">
        <f t="shared" si="40"/>
        <v>-4.655309091027432E-2</v>
      </c>
      <c r="G136" s="24">
        <f>VLOOKUP($A136,Client_Portfolios!$W$2:$AF$193,10,0)</f>
        <v>50464278.801840708</v>
      </c>
      <c r="H136" s="24">
        <f t="shared" si="47"/>
        <v>-1.468516194942816E-3</v>
      </c>
      <c r="I136" s="24">
        <f t="shared" si="48"/>
        <v>1.0115372837234284</v>
      </c>
      <c r="J136" s="24">
        <f>MAX(G$2:G136)</f>
        <v>52065242.941301323</v>
      </c>
      <c r="K136" s="26">
        <f t="shared" si="41"/>
        <v>-3.0749191764370572E-2</v>
      </c>
      <c r="L136" s="24">
        <f>VLOOKUP($A136,Client_Portfolios!$AH$2:$AQ$193,10,0)</f>
        <v>44176186.430951364</v>
      </c>
      <c r="M136" s="24">
        <f t="shared" si="49"/>
        <v>-1.6551745713307034E-4</v>
      </c>
      <c r="N136" s="24">
        <f t="shared" si="50"/>
        <v>1.0410966438484355</v>
      </c>
      <c r="O136" s="24">
        <f>MAX(L$2:L136)</f>
        <v>45787827.726313539</v>
      </c>
      <c r="P136" s="24">
        <f t="shared" si="42"/>
        <v>-3.5198029157342832E-2</v>
      </c>
      <c r="Q136" s="24">
        <f>VLOOKUP($A136,Client_Portfolios!$AS$2:$BB$193,10,0)</f>
        <v>50715054.125077695</v>
      </c>
      <c r="R136" s="24">
        <f t="shared" si="51"/>
        <v>-3.9105797900895346E-3</v>
      </c>
      <c r="S136" s="24">
        <f t="shared" si="52"/>
        <v>1.0441304947336238</v>
      </c>
      <c r="T136" s="24">
        <f>MAX(Q$2:Q136)</f>
        <v>51360464.08904472</v>
      </c>
      <c r="U136" s="24">
        <f t="shared" si="43"/>
        <v>-1.2566279830494997E-2</v>
      </c>
      <c r="V136" s="24">
        <f>VLOOKUP($A136,Client_Portfolios!$BE$2:$BN$193,10,0)</f>
        <v>49914270.41860538</v>
      </c>
      <c r="W136" s="24">
        <f t="shared" si="53"/>
        <v>-3.7177527740211323E-3</v>
      </c>
      <c r="X136" s="24">
        <f t="shared" si="54"/>
        <v>1.1061051523975021</v>
      </c>
      <c r="Y136" s="24">
        <f>MAX(V$2:V136)</f>
        <v>50268297.9079739</v>
      </c>
      <c r="Z136" s="24">
        <f t="shared" si="44"/>
        <v>-7.0427586391852435E-3</v>
      </c>
    </row>
    <row r="137" spans="1:26" x14ac:dyDescent="0.35">
      <c r="A137" s="22">
        <v>45793</v>
      </c>
      <c r="B137" s="24">
        <f>VLOOKUP($A137,Client_Portfolios!$L$2:$U$193,10,0)</f>
        <v>38105254.231589667</v>
      </c>
      <c r="C137" s="24">
        <f t="shared" si="45"/>
        <v>-4.5620362462216483E-3</v>
      </c>
      <c r="D137" s="24">
        <f t="shared" si="46"/>
        <v>1.0174462446721031</v>
      </c>
      <c r="E137" s="24">
        <f>MAX(B$2:B137)</f>
        <v>40148946.003547296</v>
      </c>
      <c r="F137" s="26">
        <f t="shared" si="40"/>
        <v>-5.090275026838964E-2</v>
      </c>
      <c r="G137" s="24">
        <f>VLOOKUP($A137,Client_Portfolios!$W$2:$AF$193,10,0)</f>
        <v>50716316.45017039</v>
      </c>
      <c r="H137" s="24">
        <f t="shared" si="47"/>
        <v>4.9943772964509197E-3</v>
      </c>
      <c r="I137" s="24">
        <f t="shared" si="48"/>
        <v>1.0165892825677703</v>
      </c>
      <c r="J137" s="24">
        <f>MAX(G$2:G137)</f>
        <v>52065242.941301323</v>
      </c>
      <c r="K137" s="26">
        <f t="shared" si="41"/>
        <v>-2.5908387533151844E-2</v>
      </c>
      <c r="L137" s="24">
        <f>VLOOKUP($A137,Client_Portfolios!$AH$2:$AQ$193,10,0)</f>
        <v>43925771.300920554</v>
      </c>
      <c r="M137" s="24">
        <f t="shared" si="49"/>
        <v>-5.6685547183258295E-3</v>
      </c>
      <c r="N137" s="24">
        <f t="shared" si="50"/>
        <v>1.0351951305557152</v>
      </c>
      <c r="O137" s="24">
        <f>MAX(L$2:L137)</f>
        <v>45787827.726313539</v>
      </c>
      <c r="P137" s="24">
        <f t="shared" si="42"/>
        <v>-4.0667061921413034E-2</v>
      </c>
      <c r="Q137" s="24">
        <f>VLOOKUP($A137,Client_Portfolios!$AS$2:$BB$193,10,0)</f>
        <v>51183254.345717855</v>
      </c>
      <c r="R137" s="24">
        <f t="shared" si="51"/>
        <v>9.2319771459859964E-3</v>
      </c>
      <c r="S137" s="24">
        <f t="shared" si="52"/>
        <v>1.0537698835984317</v>
      </c>
      <c r="T137" s="24">
        <f>MAX(Q$2:Q137)</f>
        <v>51360464.08904472</v>
      </c>
      <c r="U137" s="24">
        <f t="shared" si="43"/>
        <v>-3.4503142927141948E-3</v>
      </c>
      <c r="V137" s="24">
        <f>VLOOKUP($A137,Client_Portfolios!$BE$2:$BN$193,10,0)</f>
        <v>50497852.545435078</v>
      </c>
      <c r="W137" s="24">
        <f t="shared" si="53"/>
        <v>1.1691689008684185E-2</v>
      </c>
      <c r="X137" s="24">
        <f t="shared" si="54"/>
        <v>1.119037389850237</v>
      </c>
      <c r="Y137" s="24">
        <f>MAX(V$2:V137)</f>
        <v>50497852.545435078</v>
      </c>
      <c r="Z137" s="24">
        <f t="shared" si="44"/>
        <v>0</v>
      </c>
    </row>
    <row r="138" spans="1:26" x14ac:dyDescent="0.35">
      <c r="A138" s="22">
        <v>45794</v>
      </c>
      <c r="B138" s="24">
        <f>VLOOKUP($A138,Client_Portfolios!$L$2:$U$193,10,0)</f>
        <v>38173526.245909214</v>
      </c>
      <c r="C138" s="24">
        <f t="shared" si="45"/>
        <v>1.7916693037819515E-3</v>
      </c>
      <c r="D138" s="24">
        <f t="shared" si="46"/>
        <v>1.0192691718769304</v>
      </c>
      <c r="E138" s="24">
        <f>MAX(B$2:B138)</f>
        <v>40148946.003547296</v>
      </c>
      <c r="F138" s="26">
        <f t="shared" si="40"/>
        <v>-4.9202281859741646E-2</v>
      </c>
      <c r="G138" s="24">
        <f>VLOOKUP($A138,Client_Portfolios!$W$2:$AF$193,10,0)</f>
        <v>50390983.582584314</v>
      </c>
      <c r="H138" s="24">
        <f t="shared" si="47"/>
        <v>-6.4147574263545169E-3</v>
      </c>
      <c r="I138" s="24">
        <f t="shared" si="48"/>
        <v>1.0100681089178662</v>
      </c>
      <c r="J138" s="24">
        <f>MAX(G$2:G138)</f>
        <v>52065242.941301323</v>
      </c>
      <c r="K138" s="26">
        <f t="shared" si="41"/>
        <v>-3.2156948938173203E-2</v>
      </c>
      <c r="L138" s="24">
        <f>VLOOKUP($A138,Client_Portfolios!$AH$2:$AQ$193,10,0)</f>
        <v>44037199.543299027</v>
      </c>
      <c r="M138" s="24">
        <f t="shared" si="49"/>
        <v>2.5367395740217335E-3</v>
      </c>
      <c r="N138" s="24">
        <f t="shared" si="50"/>
        <v>1.0378211510102304</v>
      </c>
      <c r="O138" s="24">
        <f>MAX(L$2:L138)</f>
        <v>45787827.726313539</v>
      </c>
      <c r="P138" s="24">
        <f t="shared" si="42"/>
        <v>-3.8233484092726547E-2</v>
      </c>
      <c r="Q138" s="24">
        <f>VLOOKUP($A138,Client_Portfolios!$AS$2:$BB$193,10,0)</f>
        <v>51087762.299187072</v>
      </c>
      <c r="R138" s="24">
        <f t="shared" si="51"/>
        <v>-1.8656892327670511E-3</v>
      </c>
      <c r="S138" s="24">
        <f t="shared" si="52"/>
        <v>1.0518038764727879</v>
      </c>
      <c r="T138" s="24">
        <f>MAX(Q$2:Q138)</f>
        <v>51360464.08904472</v>
      </c>
      <c r="U138" s="24">
        <f t="shared" si="43"/>
        <v>-5.309566311255667E-3</v>
      </c>
      <c r="V138" s="24">
        <f>VLOOKUP($A138,Client_Portfolios!$BE$2:$BN$193,10,0)</f>
        <v>50691821.630232915</v>
      </c>
      <c r="W138" s="24">
        <f t="shared" si="53"/>
        <v>3.8411353160674416E-3</v>
      </c>
      <c r="X138" s="24">
        <f t="shared" si="54"/>
        <v>1.1233357638883907</v>
      </c>
      <c r="Y138" s="24">
        <f>MAX(V$2:V138)</f>
        <v>50691821.630232915</v>
      </c>
      <c r="Z138" s="24">
        <f t="shared" si="44"/>
        <v>0</v>
      </c>
    </row>
    <row r="139" spans="1:26" x14ac:dyDescent="0.35">
      <c r="A139" s="22">
        <v>45795</v>
      </c>
      <c r="B139" s="24">
        <f>VLOOKUP($A139,Client_Portfolios!$L$2:$U$193,10,0)</f>
        <v>37292441.900847644</v>
      </c>
      <c r="C139" s="24">
        <f t="shared" si="45"/>
        <v>-2.3081031062881962E-2</v>
      </c>
      <c r="D139" s="24">
        <f t="shared" si="46"/>
        <v>0.99574338845940102</v>
      </c>
      <c r="E139" s="24">
        <f>MAX(B$2:B139)</f>
        <v>40148946.003547296</v>
      </c>
      <c r="F139" s="26">
        <f t="shared" si="40"/>
        <v>-7.1147673526654229E-2</v>
      </c>
      <c r="G139" s="24">
        <f>VLOOKUP($A139,Client_Portfolios!$W$2:$AF$193,10,0)</f>
        <v>49959218.734262176</v>
      </c>
      <c r="H139" s="24">
        <f t="shared" si="47"/>
        <v>-8.5682957073963707E-3</v>
      </c>
      <c r="I139" s="24">
        <f t="shared" si="48"/>
        <v>1.0014135466760474</v>
      </c>
      <c r="J139" s="24">
        <f>MAX(G$2:G139)</f>
        <v>52065242.941301323</v>
      </c>
      <c r="K139" s="26">
        <f t="shared" si="41"/>
        <v>-4.0449714398019657E-2</v>
      </c>
      <c r="L139" s="24">
        <f>VLOOKUP($A139,Client_Portfolios!$AH$2:$AQ$193,10,0)</f>
        <v>43251449.602129988</v>
      </c>
      <c r="M139" s="24">
        <f t="shared" si="49"/>
        <v>-1.7842868059683485E-2</v>
      </c>
      <c r="N139" s="24">
        <f t="shared" si="50"/>
        <v>1.0193034451432059</v>
      </c>
      <c r="O139" s="24">
        <f>MAX(L$2:L139)</f>
        <v>45787827.726313539</v>
      </c>
      <c r="P139" s="24">
        <f t="shared" si="42"/>
        <v>-5.5394157140281501E-2</v>
      </c>
      <c r="Q139" s="24">
        <f>VLOOKUP($A139,Client_Portfolios!$AS$2:$BB$193,10,0)</f>
        <v>49402288.804663084</v>
      </c>
      <c r="R139" s="24">
        <f t="shared" si="51"/>
        <v>-3.2991726759400597E-2</v>
      </c>
      <c r="S139" s="24">
        <f t="shared" si="52"/>
        <v>1.0171030503757192</v>
      </c>
      <c r="T139" s="24">
        <f>MAX(Q$2:Q139)</f>
        <v>51360464.08904472</v>
      </c>
      <c r="U139" s="24">
        <f t="shared" si="43"/>
        <v>-3.81261213097044E-2</v>
      </c>
      <c r="V139" s="24">
        <f>VLOOKUP($A139,Client_Portfolios!$BE$2:$BN$193,10,0)</f>
        <v>48305075.397589386</v>
      </c>
      <c r="W139" s="24">
        <f t="shared" si="53"/>
        <v>-4.7083457565471658E-2</v>
      </c>
      <c r="X139" s="24">
        <f t="shared" si="54"/>
        <v>1.070445232117575</v>
      </c>
      <c r="Y139" s="24">
        <f>MAX(V$2:V139)</f>
        <v>50691821.630232915</v>
      </c>
      <c r="Z139" s="24">
        <f t="shared" si="44"/>
        <v>-4.7083457565471658E-2</v>
      </c>
    </row>
    <row r="140" spans="1:26" x14ac:dyDescent="0.35">
      <c r="A140" s="22">
        <v>45796</v>
      </c>
      <c r="B140" s="24">
        <f>VLOOKUP($A140,Client_Portfolios!$L$2:$U$193,10,0)</f>
        <v>38196695.907936931</v>
      </c>
      <c r="C140" s="24">
        <f t="shared" si="45"/>
        <v>2.4247648075540307E-2</v>
      </c>
      <c r="D140" s="24">
        <f t="shared" si="46"/>
        <v>1.0198878237163105</v>
      </c>
      <c r="E140" s="24">
        <f>MAX(B$2:B140)</f>
        <v>40148946.003547296</v>
      </c>
      <c r="F140" s="26">
        <f t="shared" si="40"/>
        <v>-4.8625189200181676E-2</v>
      </c>
      <c r="G140" s="24">
        <f>VLOOKUP($A140,Client_Portfolios!$W$2:$AF$193,10,0)</f>
        <v>51001272.061112158</v>
      </c>
      <c r="H140" s="24">
        <f t="shared" si="47"/>
        <v>2.0858078914179234E-2</v>
      </c>
      <c r="I140" s="24">
        <f t="shared" si="48"/>
        <v>1.0223011094583445</v>
      </c>
      <c r="J140" s="24">
        <f>MAX(G$2:G140)</f>
        <v>52065242.941301323</v>
      </c>
      <c r="K140" s="26">
        <f t="shared" si="41"/>
        <v>-2.0435338818810329E-2</v>
      </c>
      <c r="L140" s="24">
        <f>VLOOKUP($A140,Client_Portfolios!$AH$2:$AQ$193,10,0)</f>
        <v>43918567.424613677</v>
      </c>
      <c r="M140" s="24">
        <f t="shared" si="49"/>
        <v>1.5424172568098972E-2</v>
      </c>
      <c r="N140" s="24">
        <f t="shared" si="50"/>
        <v>1.0350253573803525</v>
      </c>
      <c r="O140" s="24">
        <f>MAX(L$2:L140)</f>
        <v>45787827.726313539</v>
      </c>
      <c r="P140" s="24">
        <f t="shared" si="42"/>
        <v>-4.0824393611178622E-2</v>
      </c>
      <c r="Q140" s="24">
        <f>VLOOKUP($A140,Client_Portfolios!$AS$2:$BB$193,10,0)</f>
        <v>51358501.664802499</v>
      </c>
      <c r="R140" s="24">
        <f t="shared" si="51"/>
        <v>3.9597615970269937E-2</v>
      </c>
      <c r="S140" s="24">
        <f t="shared" si="52"/>
        <v>1.0573779063666873</v>
      </c>
      <c r="T140" s="24">
        <f>MAX(Q$2:Q140)</f>
        <v>51360464.08904472</v>
      </c>
      <c r="U140" s="24">
        <f t="shared" si="43"/>
        <v>-3.8208849492063055E-5</v>
      </c>
      <c r="V140" s="24">
        <f>VLOOKUP($A140,Client_Portfolios!$BE$2:$BN$193,10,0)</f>
        <v>50574449.346398667</v>
      </c>
      <c r="W140" s="24">
        <f t="shared" si="53"/>
        <v>4.6980031189901253E-2</v>
      </c>
      <c r="X140" s="24">
        <f t="shared" si="54"/>
        <v>1.12073478250954</v>
      </c>
      <c r="Y140" s="24">
        <f>MAX(V$2:V140)</f>
        <v>50691821.630232915</v>
      </c>
      <c r="Z140" s="24">
        <f t="shared" si="44"/>
        <v>-2.3154086805246554E-3</v>
      </c>
    </row>
    <row r="141" spans="1:26" x14ac:dyDescent="0.35">
      <c r="A141" s="22">
        <v>45797</v>
      </c>
      <c r="B141" s="24">
        <f>VLOOKUP($A141,Client_Portfolios!$L$2:$U$193,10,0)</f>
        <v>38293112.799843296</v>
      </c>
      <c r="C141" s="24">
        <f t="shared" si="45"/>
        <v>2.5242207372792994E-3</v>
      </c>
      <c r="D141" s="24">
        <f t="shared" si="46"/>
        <v>1.0224622457106338</v>
      </c>
      <c r="E141" s="24">
        <f>MAX(B$2:B141)</f>
        <v>40148946.003547296</v>
      </c>
      <c r="F141" s="26">
        <f t="shared" si="40"/>
        <v>-4.6223709173835607E-2</v>
      </c>
      <c r="G141" s="24">
        <f>VLOOKUP($A141,Client_Portfolios!$W$2:$AF$193,10,0)</f>
        <v>51301255.320427395</v>
      </c>
      <c r="H141" s="24">
        <f t="shared" si="47"/>
        <v>5.8818779844507238E-3</v>
      </c>
      <c r="I141" s="24">
        <f t="shared" si="48"/>
        <v>1.0283141598475471</v>
      </c>
      <c r="J141" s="24">
        <f>MAX(G$2:G141)</f>
        <v>52065242.941301323</v>
      </c>
      <c r="K141" s="26">
        <f t="shared" si="41"/>
        <v>-1.4673659003862758E-2</v>
      </c>
      <c r="L141" s="24">
        <f>VLOOKUP($A141,Client_Portfolios!$AH$2:$AQ$193,10,0)</f>
        <v>44285380.557475545</v>
      </c>
      <c r="M141" s="24">
        <f t="shared" si="49"/>
        <v>8.3521197154598249E-3</v>
      </c>
      <c r="N141" s="24">
        <f t="shared" si="50"/>
        <v>1.04367001307373</v>
      </c>
      <c r="O141" s="24">
        <f>MAX(L$2:L141)</f>
        <v>45787827.726313539</v>
      </c>
      <c r="P141" s="24">
        <f t="shared" si="42"/>
        <v>-3.2813244118470412E-2</v>
      </c>
      <c r="Q141" s="24">
        <f>VLOOKUP($A141,Client_Portfolios!$AS$2:$BB$193,10,0)</f>
        <v>51558436.753535151</v>
      </c>
      <c r="R141" s="24">
        <f t="shared" si="51"/>
        <v>3.8929307174409605E-3</v>
      </c>
      <c r="S141" s="24">
        <f t="shared" si="52"/>
        <v>1.0614942052983254</v>
      </c>
      <c r="T141" s="24">
        <f>MAX(Q$2:Q141)</f>
        <v>51558436.753535151</v>
      </c>
      <c r="U141" s="24">
        <f t="shared" si="43"/>
        <v>0</v>
      </c>
      <c r="V141" s="24">
        <f>VLOOKUP($A141,Client_Portfolios!$BE$2:$BN$193,10,0)</f>
        <v>50806672.349164218</v>
      </c>
      <c r="W141" s="24">
        <f t="shared" si="53"/>
        <v>4.5917060050419999E-3</v>
      </c>
      <c r="X141" s="24">
        <f t="shared" si="54"/>
        <v>1.1258808671404485</v>
      </c>
      <c r="Y141" s="24">
        <f>MAX(V$2:V141)</f>
        <v>50806672.349164218</v>
      </c>
      <c r="Z141" s="24">
        <f t="shared" si="44"/>
        <v>0</v>
      </c>
    </row>
    <row r="142" spans="1:26" x14ac:dyDescent="0.35">
      <c r="A142" s="22">
        <v>45798</v>
      </c>
      <c r="B142" s="24">
        <f>VLOOKUP($A142,Client_Portfolios!$L$2:$U$193,10,0)</f>
        <v>37495929.709725142</v>
      </c>
      <c r="C142" s="24">
        <f t="shared" si="45"/>
        <v>-2.0817923428816085E-2</v>
      </c>
      <c r="D142" s="24">
        <f t="shared" si="46"/>
        <v>1.0011767049705746</v>
      </c>
      <c r="E142" s="24">
        <f>MAX(B$2:B142)</f>
        <v>40148946.003547296</v>
      </c>
      <c r="F142" s="26">
        <f t="shared" si="40"/>
        <v>-6.6079350964474912E-2</v>
      </c>
      <c r="G142" s="24">
        <f>VLOOKUP($A142,Client_Portfolios!$W$2:$AF$193,10,0)</f>
        <v>50653031.221452139</v>
      </c>
      <c r="H142" s="24">
        <f t="shared" si="47"/>
        <v>-1.2635638152057907E-2</v>
      </c>
      <c r="I142" s="24">
        <f t="shared" si="48"/>
        <v>1.0153207542170761</v>
      </c>
      <c r="J142" s="24">
        <f>MAX(G$2:G142)</f>
        <v>52065242.941301323</v>
      </c>
      <c r="K142" s="26">
        <f t="shared" si="41"/>
        <v>-2.7123886110381169E-2</v>
      </c>
      <c r="L142" s="24">
        <f>VLOOKUP($A142,Client_Portfolios!$AH$2:$AQ$193,10,0)</f>
        <v>43722893.355822839</v>
      </c>
      <c r="M142" s="24">
        <f t="shared" si="49"/>
        <v>-1.270141962363143E-2</v>
      </c>
      <c r="N142" s="24">
        <f t="shared" si="50"/>
        <v>1.0304139222890796</v>
      </c>
      <c r="O142" s="24">
        <f>MAX(L$2:L142)</f>
        <v>45787827.726313539</v>
      </c>
      <c r="P142" s="24">
        <f t="shared" si="42"/>
        <v>-4.5097888959340499E-2</v>
      </c>
      <c r="Q142" s="24">
        <f>VLOOKUP($A142,Client_Portfolios!$AS$2:$BB$193,10,0)</f>
        <v>49929931.570619993</v>
      </c>
      <c r="R142" s="24">
        <f t="shared" si="51"/>
        <v>-3.1585619841421948E-2</v>
      </c>
      <c r="S142" s="24">
        <f t="shared" si="52"/>
        <v>1.0279662528659002</v>
      </c>
      <c r="T142" s="24">
        <f>MAX(Q$2:Q142)</f>
        <v>51558436.753535151</v>
      </c>
      <c r="U142" s="24">
        <f t="shared" si="43"/>
        <v>-3.1585619841421948E-2</v>
      </c>
      <c r="V142" s="24">
        <f>VLOOKUP($A142,Client_Portfolios!$BE$2:$BN$193,10,0)</f>
        <v>48740406.094315462</v>
      </c>
      <c r="W142" s="24">
        <f t="shared" si="53"/>
        <v>-4.0669190862344412E-2</v>
      </c>
      <c r="X142" s="24">
        <f t="shared" si="54"/>
        <v>1.0800922032664517</v>
      </c>
      <c r="Y142" s="24">
        <f>MAX(V$2:V142)</f>
        <v>50806672.349164218</v>
      </c>
      <c r="Z142" s="24">
        <f t="shared" si="44"/>
        <v>-4.0669190862344412E-2</v>
      </c>
    </row>
    <row r="143" spans="1:26" x14ac:dyDescent="0.35">
      <c r="A143" s="22">
        <v>45799</v>
      </c>
      <c r="B143" s="24">
        <f>VLOOKUP($A143,Client_Portfolios!$L$2:$U$193,10,0)</f>
        <v>38125224.965192564</v>
      </c>
      <c r="C143" s="24">
        <f t="shared" si="45"/>
        <v>1.6783028460398596E-2</v>
      </c>
      <c r="D143" s="24">
        <f t="shared" si="46"/>
        <v>1.017979482103984</v>
      </c>
      <c r="E143" s="24">
        <f>MAX(B$2:B143)</f>
        <v>40148946.003547296</v>
      </c>
      <c r="F143" s="26">
        <f t="shared" si="40"/>
        <v>-5.0405334131957774E-2</v>
      </c>
      <c r="G143" s="24">
        <f>VLOOKUP($A143,Client_Portfolios!$W$2:$AF$193,10,0)</f>
        <v>51013013.196562417</v>
      </c>
      <c r="H143" s="24">
        <f t="shared" si="47"/>
        <v>7.1068199953613249E-3</v>
      </c>
      <c r="I143" s="24">
        <f t="shared" si="48"/>
        <v>1.0225364560548513</v>
      </c>
      <c r="J143" s="24">
        <f>MAX(G$2:G143)</f>
        <v>52065242.941301323</v>
      </c>
      <c r="K143" s="26">
        <f t="shared" si="41"/>
        <v>-2.0209830691181003E-2</v>
      </c>
      <c r="L143" s="24">
        <f>VLOOKUP($A143,Client_Portfolios!$AH$2:$AQ$193,10,0)</f>
        <v>44120105.662505776</v>
      </c>
      <c r="M143" s="24">
        <f t="shared" si="49"/>
        <v>9.0847671825002342E-3</v>
      </c>
      <c r="N143" s="24">
        <f t="shared" si="50"/>
        <v>1.0397749928746829</v>
      </c>
      <c r="O143" s="24">
        <f>MAX(L$2:L143)</f>
        <v>45787827.726313539</v>
      </c>
      <c r="P143" s="24">
        <f t="shared" si="42"/>
        <v>-3.6422825598458115E-2</v>
      </c>
      <c r="Q143" s="24">
        <f>VLOOKUP($A143,Client_Portfolios!$AS$2:$BB$193,10,0)</f>
        <v>51436184.168692105</v>
      </c>
      <c r="R143" s="24">
        <f t="shared" si="51"/>
        <v>3.0167327506581802E-2</v>
      </c>
      <c r="S143" s="24">
        <f t="shared" si="52"/>
        <v>1.0589772474818195</v>
      </c>
      <c r="T143" s="24">
        <f>MAX(Q$2:Q143)</f>
        <v>51558436.753535151</v>
      </c>
      <c r="U143" s="24">
        <f t="shared" si="43"/>
        <v>-2.3711460730947123E-3</v>
      </c>
      <c r="V143" s="24">
        <f>VLOOKUP($A143,Client_Portfolios!$BE$2:$BN$193,10,0)</f>
        <v>50802272.403069317</v>
      </c>
      <c r="W143" s="24">
        <f t="shared" si="53"/>
        <v>4.2303018665130254E-2</v>
      </c>
      <c r="X143" s="24">
        <f t="shared" si="54"/>
        <v>1.1257833639012942</v>
      </c>
      <c r="Y143" s="24">
        <f>MAX(V$2:V143)</f>
        <v>50806672.349164218</v>
      </c>
      <c r="Z143" s="24">
        <f t="shared" si="44"/>
        <v>-8.6601737359655084E-5</v>
      </c>
    </row>
    <row r="144" spans="1:26" x14ac:dyDescent="0.35">
      <c r="A144" s="22">
        <v>45800</v>
      </c>
      <c r="B144" s="24">
        <f>VLOOKUP($A144,Client_Portfolios!$L$2:$U$193,10,0)</f>
        <v>38369636.054858506</v>
      </c>
      <c r="C144" s="24">
        <f t="shared" si="45"/>
        <v>6.4107448517112618E-3</v>
      </c>
      <c r="D144" s="24">
        <f t="shared" si="46"/>
        <v>1.0245054888280298</v>
      </c>
      <c r="E144" s="24">
        <f>MAX(B$2:B144)</f>
        <v>40148946.003547296</v>
      </c>
      <c r="F144" s="26">
        <f t="shared" si="40"/>
        <v>-4.4317725016531744E-2</v>
      </c>
      <c r="G144" s="24">
        <f>VLOOKUP($A144,Client_Portfolios!$W$2:$AF$193,10,0)</f>
        <v>51078891.900785752</v>
      </c>
      <c r="H144" s="24">
        <f t="shared" si="47"/>
        <v>1.2914097814511008E-3</v>
      </c>
      <c r="I144" s="24">
        <f t="shared" si="48"/>
        <v>1.0238569696360909</v>
      </c>
      <c r="J144" s="24">
        <f>MAX(G$2:G144)</f>
        <v>52065242.941301323</v>
      </c>
      <c r="K144" s="26">
        <f t="shared" si="41"/>
        <v>-1.8944520082765964E-2</v>
      </c>
      <c r="L144" s="24">
        <f>VLOOKUP($A144,Client_Portfolios!$AH$2:$AQ$193,10,0)</f>
        <v>44400777.918239065</v>
      </c>
      <c r="M144" s="24">
        <f t="shared" si="49"/>
        <v>6.361549944605192E-3</v>
      </c>
      <c r="N144" s="24">
        <f t="shared" si="50"/>
        <v>1.0463895734230066</v>
      </c>
      <c r="O144" s="24">
        <f>MAX(L$2:L144)</f>
        <v>45787827.726313539</v>
      </c>
      <c r="P144" s="24">
        <f t="shared" si="42"/>
        <v>-3.0292981278021162E-2</v>
      </c>
      <c r="Q144" s="24">
        <f>VLOOKUP($A144,Client_Portfolios!$AS$2:$BB$193,10,0)</f>
        <v>51535112.144167155</v>
      </c>
      <c r="R144" s="24">
        <f t="shared" si="51"/>
        <v>1.9233148234830656E-3</v>
      </c>
      <c r="S144" s="24">
        <f t="shared" si="52"/>
        <v>1.0610139941196326</v>
      </c>
      <c r="T144" s="24">
        <f>MAX(Q$2:Q144)</f>
        <v>51558436.753535151</v>
      </c>
      <c r="U144" s="24">
        <f t="shared" si="43"/>
        <v>-4.5239171000267342E-4</v>
      </c>
      <c r="V144" s="24">
        <f>VLOOKUP($A144,Client_Portfolios!$BE$2:$BN$193,10,0)</f>
        <v>50971689.253345661</v>
      </c>
      <c r="W144" s="24">
        <f t="shared" si="53"/>
        <v>3.3348281929630351E-3</v>
      </c>
      <c r="X144" s="24">
        <f t="shared" si="54"/>
        <v>1.129537658002401</v>
      </c>
      <c r="Y144" s="24">
        <f>MAX(V$2:V144)</f>
        <v>50971689.253345661</v>
      </c>
      <c r="Z144" s="24">
        <f t="shared" si="44"/>
        <v>0</v>
      </c>
    </row>
    <row r="145" spans="1:26" x14ac:dyDescent="0.35">
      <c r="A145" s="22">
        <v>45801</v>
      </c>
      <c r="B145" s="24">
        <f>VLOOKUP($A145,Client_Portfolios!$L$2:$U$193,10,0)</f>
        <v>38297206.276428208</v>
      </c>
      <c r="C145" s="24">
        <f t="shared" si="45"/>
        <v>-1.8876847913475751E-3</v>
      </c>
      <c r="D145" s="24">
        <f t="shared" si="46"/>
        <v>1.022571545398117</v>
      </c>
      <c r="E145" s="24">
        <f>MAX(B$2:B145)</f>
        <v>40148946.003547296</v>
      </c>
      <c r="F145" s="26">
        <f t="shared" si="40"/>
        <v>-4.6121751912378488E-2</v>
      </c>
      <c r="G145" s="24">
        <f>VLOOKUP($A145,Client_Portfolios!$W$2:$AF$193,10,0)</f>
        <v>51088576.722164825</v>
      </c>
      <c r="H145" s="24">
        <f t="shared" si="47"/>
        <v>1.896051581910684E-4</v>
      </c>
      <c r="I145" s="24">
        <f t="shared" si="48"/>
        <v>1.0240510981987838</v>
      </c>
      <c r="J145" s="24">
        <f>MAX(G$2:G145)</f>
        <v>52065242.941301323</v>
      </c>
      <c r="K145" s="26">
        <f t="shared" si="41"/>
        <v>-1.8758506903302042E-2</v>
      </c>
      <c r="L145" s="24">
        <f>VLOOKUP($A145,Client_Portfolios!$AH$2:$AQ$193,10,0)</f>
        <v>44411673.364821322</v>
      </c>
      <c r="M145" s="24">
        <f t="shared" si="49"/>
        <v>2.4538864166571479E-4</v>
      </c>
      <c r="N145" s="24">
        <f t="shared" si="50"/>
        <v>1.0466463455390822</v>
      </c>
      <c r="O145" s="24">
        <f>MAX(L$2:L145)</f>
        <v>45787827.726313539</v>
      </c>
      <c r="P145" s="24">
        <f t="shared" si="42"/>
        <v>-3.0055026189883267E-2</v>
      </c>
      <c r="Q145" s="24">
        <f>VLOOKUP($A145,Client_Portfolios!$AS$2:$BB$193,10,0)</f>
        <v>51596467.058816135</v>
      </c>
      <c r="R145" s="24">
        <f t="shared" si="51"/>
        <v>1.1905458646784797E-3</v>
      </c>
      <c r="S145" s="24">
        <f t="shared" si="52"/>
        <v>1.0622771799426975</v>
      </c>
      <c r="T145" s="24">
        <f>MAX(Q$2:Q145)</f>
        <v>51596467.058816135</v>
      </c>
      <c r="U145" s="24">
        <f t="shared" si="43"/>
        <v>0</v>
      </c>
      <c r="V145" s="24">
        <f>VLOOKUP($A145,Client_Portfolios!$BE$2:$BN$193,10,0)</f>
        <v>51151458.111590751</v>
      </c>
      <c r="W145" s="24">
        <f t="shared" si="53"/>
        <v>3.5268373655732836E-3</v>
      </c>
      <c r="X145" s="24">
        <f t="shared" si="54"/>
        <v>1.133521353620466</v>
      </c>
      <c r="Y145" s="24">
        <f>MAX(V$2:V145)</f>
        <v>51151458.111590751</v>
      </c>
      <c r="Z145" s="24">
        <f t="shared" si="44"/>
        <v>0</v>
      </c>
    </row>
    <row r="146" spans="1:26" x14ac:dyDescent="0.35">
      <c r="A146" s="22">
        <v>45802</v>
      </c>
      <c r="B146" s="24">
        <f>VLOOKUP($A146,Client_Portfolios!$L$2:$U$193,10,0)</f>
        <v>38501637.388285302</v>
      </c>
      <c r="C146" s="24">
        <f t="shared" si="45"/>
        <v>5.3380163132922959E-3</v>
      </c>
      <c r="D146" s="24">
        <f t="shared" si="46"/>
        <v>1.0280300489889607</v>
      </c>
      <c r="E146" s="24">
        <f>MAX(B$2:B146)</f>
        <v>40148946.003547296</v>
      </c>
      <c r="F146" s="26">
        <f t="shared" si="40"/>
        <v>-4.102993426319209E-2</v>
      </c>
      <c r="G146" s="24">
        <f>VLOOKUP($A146,Client_Portfolios!$W$2:$AF$193,10,0)</f>
        <v>51219878.686014898</v>
      </c>
      <c r="H146" s="24">
        <f t="shared" si="47"/>
        <v>2.5700845917891475E-3</v>
      </c>
      <c r="I146" s="24">
        <f t="shared" si="48"/>
        <v>1.0266829961474693</v>
      </c>
      <c r="J146" s="24">
        <f>MAX(G$2:G146)</f>
        <v>52065242.941301323</v>
      </c>
      <c r="K146" s="26">
        <f t="shared" si="41"/>
        <v>-1.6236633261070044E-2</v>
      </c>
      <c r="L146" s="24">
        <f>VLOOKUP($A146,Client_Portfolios!$AH$2:$AQ$193,10,0)</f>
        <v>44728929.047214776</v>
      </c>
      <c r="M146" s="24">
        <f t="shared" si="49"/>
        <v>7.1435201233546316E-3</v>
      </c>
      <c r="N146" s="24">
        <f t="shared" si="50"/>
        <v>1.0541230847704763</v>
      </c>
      <c r="O146" s="24">
        <f>MAX(L$2:L146)</f>
        <v>45787827.726313539</v>
      </c>
      <c r="P146" s="24">
        <f t="shared" si="42"/>
        <v>-2.3126204750924015E-2</v>
      </c>
      <c r="Q146" s="24">
        <f>VLOOKUP($A146,Client_Portfolios!$AS$2:$BB$193,10,0)</f>
        <v>51605829.264184892</v>
      </c>
      <c r="R146" s="24">
        <f t="shared" si="51"/>
        <v>1.8145051206868543E-4</v>
      </c>
      <c r="S146" s="24">
        <f t="shared" si="52"/>
        <v>1.0624699306809571</v>
      </c>
      <c r="T146" s="24">
        <f>MAX(Q$2:Q146)</f>
        <v>51605829.264184892</v>
      </c>
      <c r="U146" s="24">
        <f t="shared" si="43"/>
        <v>0</v>
      </c>
      <c r="V146" s="24">
        <f>VLOOKUP($A146,Client_Portfolios!$BE$2:$BN$193,10,0)</f>
        <v>51148790.631536238</v>
      </c>
      <c r="W146" s="24">
        <f t="shared" si="53"/>
        <v>-5.2148661113302221E-5</v>
      </c>
      <c r="X146" s="24">
        <f t="shared" si="54"/>
        <v>1.1334622419995315</v>
      </c>
      <c r="Y146" s="24">
        <f>MAX(V$2:V146)</f>
        <v>51151458.111590751</v>
      </c>
      <c r="Z146" s="24">
        <f t="shared" si="44"/>
        <v>-5.2148661113302221E-5</v>
      </c>
    </row>
    <row r="147" spans="1:26" x14ac:dyDescent="0.35">
      <c r="A147" s="22">
        <v>45803</v>
      </c>
      <c r="B147" s="24">
        <f>VLOOKUP($A147,Client_Portfolios!$L$2:$U$193,10,0)</f>
        <v>38310309.461571828</v>
      </c>
      <c r="C147" s="24">
        <f t="shared" si="45"/>
        <v>-4.9693451939186485E-3</v>
      </c>
      <c r="D147" s="24">
        <f t="shared" si="46"/>
        <v>1.0229214128058135</v>
      </c>
      <c r="E147" s="24">
        <f>MAX(B$2:B147)</f>
        <v>40148946.003547296</v>
      </c>
      <c r="F147" s="26">
        <f t="shared" si="40"/>
        <v>-4.5795387550473146E-2</v>
      </c>
      <c r="G147" s="24">
        <f>VLOOKUP($A147,Client_Portfolios!$W$2:$AF$193,10,0)</f>
        <v>50899338.938167997</v>
      </c>
      <c r="H147" s="24">
        <f t="shared" si="47"/>
        <v>-6.2581122031126904E-3</v>
      </c>
      <c r="I147" s="24">
        <f t="shared" si="48"/>
        <v>1.0202578987605506</v>
      </c>
      <c r="J147" s="24">
        <f>MAX(G$2:G147)</f>
        <v>52065242.941301323</v>
      </c>
      <c r="K147" s="26">
        <f t="shared" si="41"/>
        <v>-2.2393134791434167E-2</v>
      </c>
      <c r="L147" s="24">
        <f>VLOOKUP($A147,Client_Portfolios!$AH$2:$AQ$193,10,0)</f>
        <v>44564110.74009338</v>
      </c>
      <c r="M147" s="24">
        <f t="shared" si="49"/>
        <v>-3.6848256963053563E-3</v>
      </c>
      <c r="N147" s="24">
        <f t="shared" si="50"/>
        <v>1.0502388249406454</v>
      </c>
      <c r="O147" s="24">
        <f>MAX(L$2:L147)</f>
        <v>45787827.726313539</v>
      </c>
      <c r="P147" s="24">
        <f t="shared" si="42"/>
        <v>-2.6725814413705151E-2</v>
      </c>
      <c r="Q147" s="24">
        <f>VLOOKUP($A147,Client_Portfolios!$AS$2:$BB$193,10,0)</f>
        <v>51324847.552841753</v>
      </c>
      <c r="R147" s="24">
        <f t="shared" si="51"/>
        <v>-5.4447669061708946E-3</v>
      </c>
      <c r="S147" s="24">
        <f t="shared" si="52"/>
        <v>1.0566850295635837</v>
      </c>
      <c r="T147" s="24">
        <f>MAX(Q$2:Q147)</f>
        <v>51605829.264184892</v>
      </c>
      <c r="U147" s="24">
        <f t="shared" si="43"/>
        <v>-5.4447669061708946E-3</v>
      </c>
      <c r="V147" s="24">
        <f>VLOOKUP($A147,Client_Portfolios!$BE$2:$BN$193,10,0)</f>
        <v>50978240.698121861</v>
      </c>
      <c r="W147" s="24">
        <f t="shared" si="53"/>
        <v>-3.3343883855041375E-3</v>
      </c>
      <c r="X147" s="24">
        <f t="shared" si="54"/>
        <v>1.1296828386644007</v>
      </c>
      <c r="Y147" s="24">
        <f>MAX(V$2:V147)</f>
        <v>51151458.111590751</v>
      </c>
      <c r="Z147" s="24">
        <f t="shared" si="44"/>
        <v>-3.3863631627275041E-3</v>
      </c>
    </row>
    <row r="148" spans="1:26" x14ac:dyDescent="0.35">
      <c r="A148" s="22">
        <v>45804</v>
      </c>
      <c r="B148" s="24">
        <f>VLOOKUP($A148,Client_Portfolios!$L$2:$U$193,10,0)</f>
        <v>38114107.370461687</v>
      </c>
      <c r="C148" s="24">
        <f t="shared" si="45"/>
        <v>-5.1213914444347098E-3</v>
      </c>
      <c r="D148" s="24">
        <f t="shared" si="46"/>
        <v>1.0176826318339407</v>
      </c>
      <c r="E148" s="24">
        <f>MAX(B$2:B148)</f>
        <v>40148946.003547296</v>
      </c>
      <c r="F148" s="26">
        <f t="shared" si="40"/>
        <v>-5.0682242888912293E-2</v>
      </c>
      <c r="G148" s="24">
        <f>VLOOKUP($A148,Client_Portfolios!$W$2:$AF$193,10,0)</f>
        <v>50929468.976422101</v>
      </c>
      <c r="H148" s="24">
        <f t="shared" si="47"/>
        <v>5.9195342970379673E-4</v>
      </c>
      <c r="I148" s="24">
        <f t="shared" si="48"/>
        <v>1.0208618439229045</v>
      </c>
      <c r="J148" s="24">
        <f>MAX(G$2:G148)</f>
        <v>52065242.941301323</v>
      </c>
      <c r="K148" s="26">
        <f t="shared" si="41"/>
        <v>-2.1814437054671978E-2</v>
      </c>
      <c r="L148" s="24">
        <f>VLOOKUP($A148,Client_Portfolios!$AH$2:$AQ$193,10,0)</f>
        <v>44365781.039046422</v>
      </c>
      <c r="M148" s="24">
        <f t="shared" si="49"/>
        <v>-4.4504355130893609E-3</v>
      </c>
      <c r="N148" s="24">
        <f t="shared" si="50"/>
        <v>1.0455648047769044</v>
      </c>
      <c r="O148" s="24">
        <f>MAX(L$2:L148)</f>
        <v>45787827.726313539</v>
      </c>
      <c r="P148" s="24">
        <f t="shared" si="42"/>
        <v>-3.1057308413211519E-2</v>
      </c>
      <c r="Q148" s="24">
        <f>VLOOKUP($A148,Client_Portfolios!$AS$2:$BB$193,10,0)</f>
        <v>51429367.120277867</v>
      </c>
      <c r="R148" s="24">
        <f t="shared" si="51"/>
        <v>2.0364321068563392E-3</v>
      </c>
      <c r="S148" s="24">
        <f t="shared" si="52"/>
        <v>1.0588368968846216</v>
      </c>
      <c r="T148" s="24">
        <f>MAX(Q$2:Q148)</f>
        <v>51605829.264184892</v>
      </c>
      <c r="U148" s="24">
        <f t="shared" si="43"/>
        <v>-3.4194226974566312E-3</v>
      </c>
      <c r="V148" s="24">
        <f>VLOOKUP($A148,Client_Portfolios!$BE$2:$BN$193,10,0)</f>
        <v>51096035.185219973</v>
      </c>
      <c r="W148" s="24">
        <f t="shared" si="53"/>
        <v>2.3106816846751731E-3</v>
      </c>
      <c r="X148" s="24">
        <f t="shared" si="54"/>
        <v>1.1322931761091943</v>
      </c>
      <c r="Y148" s="24">
        <f>MAX(V$2:V148)</f>
        <v>51151458.111590751</v>
      </c>
      <c r="Z148" s="24">
        <f t="shared" si="44"/>
        <v>-1.0835062853901038E-3</v>
      </c>
    </row>
    <row r="149" spans="1:26" x14ac:dyDescent="0.35">
      <c r="A149" s="22">
        <v>45805</v>
      </c>
      <c r="B149" s="24">
        <f>VLOOKUP($A149,Client_Portfolios!$L$2:$U$193,10,0)</f>
        <v>38061155.354904093</v>
      </c>
      <c r="C149" s="24">
        <f t="shared" si="45"/>
        <v>-1.389302261310001E-3</v>
      </c>
      <c r="D149" s="24">
        <f t="shared" si="46"/>
        <v>1.016268763052238</v>
      </c>
      <c r="E149" s="24">
        <f>MAX(B$2:B149)</f>
        <v>40148946.003547296</v>
      </c>
      <c r="F149" s="26">
        <f t="shared" si="40"/>
        <v>-5.2001132195568463E-2</v>
      </c>
      <c r="G149" s="24">
        <f>VLOOKUP($A149,Client_Portfolios!$W$2:$AF$193,10,0)</f>
        <v>50667921.081613362</v>
      </c>
      <c r="H149" s="24">
        <f t="shared" si="47"/>
        <v>-5.1354922810961084E-3</v>
      </c>
      <c r="I149" s="24">
        <f t="shared" si="48"/>
        <v>1.0156192158033728</v>
      </c>
      <c r="J149" s="24">
        <f>MAX(G$2:G149)</f>
        <v>52065242.941301323</v>
      </c>
      <c r="K149" s="26">
        <f t="shared" si="41"/>
        <v>-2.6837901462657361E-2</v>
      </c>
      <c r="L149" s="24">
        <f>VLOOKUP($A149,Client_Portfolios!$AH$2:$AQ$193,10,0)</f>
        <v>44096714.96963641</v>
      </c>
      <c r="M149" s="24">
        <f t="shared" si="49"/>
        <v>-6.0647206722948379E-3</v>
      </c>
      <c r="N149" s="24">
        <f t="shared" si="50"/>
        <v>1.03922374629115</v>
      </c>
      <c r="O149" s="24">
        <f>MAX(L$2:L149)</f>
        <v>45787827.726313539</v>
      </c>
      <c r="P149" s="24">
        <f t="shared" si="42"/>
        <v>-3.6933675185146918E-2</v>
      </c>
      <c r="Q149" s="24">
        <f>VLOOKUP($A149,Client_Portfolios!$AS$2:$BB$193,10,0)</f>
        <v>51353127.050178885</v>
      </c>
      <c r="R149" s="24">
        <f t="shared" si="51"/>
        <v>-1.4824228717549373E-3</v>
      </c>
      <c r="S149" s="24">
        <f t="shared" si="52"/>
        <v>1.0572672528512217</v>
      </c>
      <c r="T149" s="24">
        <f>MAX(Q$2:Q149)</f>
        <v>51605829.264184892</v>
      </c>
      <c r="U149" s="24">
        <f t="shared" si="43"/>
        <v>-4.8967765387966603E-3</v>
      </c>
      <c r="V149" s="24">
        <f>VLOOKUP($A149,Client_Portfolios!$BE$2:$BN$193,10,0)</f>
        <v>51108052.184420094</v>
      </c>
      <c r="W149" s="24">
        <f t="shared" si="53"/>
        <v>2.3518457266908651E-4</v>
      </c>
      <c r="X149" s="24">
        <f t="shared" si="54"/>
        <v>1.1325594739959537</v>
      </c>
      <c r="Y149" s="24">
        <f>MAX(V$2:V149)</f>
        <v>51151458.111590751</v>
      </c>
      <c r="Z149" s="24">
        <f t="shared" si="44"/>
        <v>-8.4857653668373107E-4</v>
      </c>
    </row>
    <row r="150" spans="1:26" x14ac:dyDescent="0.35">
      <c r="A150" s="22">
        <v>45806</v>
      </c>
      <c r="B150" s="24">
        <f>VLOOKUP($A150,Client_Portfolios!$L$2:$U$193,10,0)</f>
        <v>38770189.803327359</v>
      </c>
      <c r="C150" s="24">
        <f t="shared" si="45"/>
        <v>1.8628820954377807E-2</v>
      </c>
      <c r="D150" s="24">
        <f t="shared" si="46"/>
        <v>1.0352006518806653</v>
      </c>
      <c r="E150" s="24">
        <f>MAX(B$2:B150)</f>
        <v>40148946.003547296</v>
      </c>
      <c r="F150" s="26">
        <f t="shared" si="40"/>
        <v>-3.4341031022286833E-2</v>
      </c>
      <c r="G150" s="24">
        <f>VLOOKUP($A150,Client_Portfolios!$W$2:$AF$193,10,0)</f>
        <v>51690766.011843704</v>
      </c>
      <c r="H150" s="24">
        <f t="shared" si="47"/>
        <v>2.0187229086877163E-2</v>
      </c>
      <c r="I150" s="24">
        <f t="shared" si="48"/>
        <v>1.03612175357783</v>
      </c>
      <c r="J150" s="24">
        <f>MAX(G$2:G150)</f>
        <v>52065242.941301323</v>
      </c>
      <c r="K150" s="26">
        <f t="shared" si="41"/>
        <v>-7.1924552408178981E-3</v>
      </c>
      <c r="L150" s="24">
        <f>VLOOKUP($A150,Client_Portfolios!$AH$2:$AQ$193,10,0)</f>
        <v>44286248.828749858</v>
      </c>
      <c r="M150" s="24">
        <f t="shared" si="49"/>
        <v>4.2981401050838893E-3</v>
      </c>
      <c r="N150" s="24">
        <f t="shared" si="50"/>
        <v>1.0436904755532395</v>
      </c>
      <c r="O150" s="24">
        <f>MAX(L$2:L150)</f>
        <v>45787827.726313539</v>
      </c>
      <c r="P150" s="24">
        <f t="shared" si="42"/>
        <v>-3.279428119060445E-2</v>
      </c>
      <c r="Q150" s="24">
        <f>VLOOKUP($A150,Client_Portfolios!$AS$2:$BB$193,10,0)</f>
        <v>49958560.635635883</v>
      </c>
      <c r="R150" s="24">
        <f t="shared" si="51"/>
        <v>-2.7156406915207414E-2</v>
      </c>
      <c r="S150" s="24">
        <f t="shared" si="52"/>
        <v>1.0285556731146706</v>
      </c>
      <c r="T150" s="24">
        <f>MAX(Q$2:Q150)</f>
        <v>51605829.264184892</v>
      </c>
      <c r="U150" s="24">
        <f t="shared" si="43"/>
        <v>-3.1920204597743675E-2</v>
      </c>
      <c r="V150" s="24">
        <f>VLOOKUP($A150,Client_Portfolios!$BE$2:$BN$193,10,0)</f>
        <v>46456243.248322971</v>
      </c>
      <c r="W150" s="24">
        <f t="shared" si="53"/>
        <v>-9.1019100460165689E-2</v>
      </c>
      <c r="X150" s="24">
        <f t="shared" si="54"/>
        <v>1.0294749294552035</v>
      </c>
      <c r="Y150" s="24">
        <f>MAX(V$2:V150)</f>
        <v>51151458.111590751</v>
      </c>
      <c r="Z150" s="24">
        <f t="shared" si="44"/>
        <v>-9.1790440323808856E-2</v>
      </c>
    </row>
    <row r="151" spans="1:26" x14ac:dyDescent="0.35">
      <c r="A151" s="22">
        <v>45807</v>
      </c>
      <c r="B151" s="24">
        <f>VLOOKUP($A151,Client_Portfolios!$L$2:$U$193,10,0)</f>
        <v>37300587.06673719</v>
      </c>
      <c r="C151" s="24">
        <f t="shared" si="45"/>
        <v>-3.790548212544588E-2</v>
      </c>
      <c r="D151" s="24">
        <f t="shared" si="46"/>
        <v>0.99596087207455286</v>
      </c>
      <c r="E151" s="24">
        <f>MAX(B$2:B151)</f>
        <v>40148946.003547296</v>
      </c>
      <c r="F151" s="26">
        <f t="shared" si="40"/>
        <v>-7.0944799810148035E-2</v>
      </c>
      <c r="G151" s="24">
        <f>VLOOKUP($A151,Client_Portfolios!$W$2:$AF$193,10,0)</f>
        <v>47875314.622173697</v>
      </c>
      <c r="H151" s="24">
        <f t="shared" si="47"/>
        <v>-7.3813016986356658E-2</v>
      </c>
      <c r="I151" s="24">
        <f t="shared" si="48"/>
        <v>0.95964248098105598</v>
      </c>
      <c r="J151" s="24">
        <f>MAX(G$2:G151)</f>
        <v>52065242.941301323</v>
      </c>
      <c r="K151" s="26">
        <f t="shared" si="41"/>
        <v>-8.0474575406310464E-2</v>
      </c>
      <c r="L151" s="24">
        <f>VLOOKUP($A151,Client_Portfolios!$AH$2:$AQ$193,10,0)</f>
        <v>44265580.46837794</v>
      </c>
      <c r="M151" s="24">
        <f t="shared" si="49"/>
        <v>-4.666992784112243E-4</v>
      </c>
      <c r="N151" s="24">
        <f t="shared" si="50"/>
        <v>1.043203385961414</v>
      </c>
      <c r="O151" s="24">
        <f>MAX(L$2:L151)</f>
        <v>45787827.726313539</v>
      </c>
      <c r="P151" s="24">
        <f t="shared" si="42"/>
        <v>-3.3245675401648002E-2</v>
      </c>
      <c r="Q151" s="24">
        <f>VLOOKUP($A151,Client_Portfolios!$AS$2:$BB$193,10,0)</f>
        <v>49035200.481907286</v>
      </c>
      <c r="R151" s="24">
        <f t="shared" si="51"/>
        <v>-1.8482521153140589E-2</v>
      </c>
      <c r="S151" s="24">
        <f t="shared" si="52"/>
        <v>1.0095453711291458</v>
      </c>
      <c r="T151" s="24">
        <f>MAX(Q$2:Q151)</f>
        <v>51605829.264184892</v>
      </c>
      <c r="U151" s="24">
        <f t="shared" si="43"/>
        <v>-4.9812759894193884E-2</v>
      </c>
      <c r="V151" s="24">
        <f>VLOOKUP($A151,Client_Portfolios!$BE$2:$BN$193,10,0)</f>
        <v>49592015.49024374</v>
      </c>
      <c r="W151" s="24">
        <f t="shared" si="53"/>
        <v>6.7499479567452281E-2</v>
      </c>
      <c r="X151" s="24">
        <f t="shared" si="54"/>
        <v>1.0989639514211693</v>
      </c>
      <c r="Y151" s="24">
        <f>MAX(V$2:V151)</f>
        <v>51151458.111590751</v>
      </c>
      <c r="Z151" s="24">
        <f t="shared" si="44"/>
        <v>-3.0486767707480964E-2</v>
      </c>
    </row>
    <row r="152" spans="1:26" x14ac:dyDescent="0.35">
      <c r="A152" s="22">
        <v>45808</v>
      </c>
      <c r="B152" s="24">
        <f>VLOOKUP($A152,Client_Portfolios!$L$2:$U$193,10,0)</f>
        <v>37748155.47335244</v>
      </c>
      <c r="C152" s="24">
        <f t="shared" si="45"/>
        <v>1.1998964140014008E-2</v>
      </c>
      <c r="D152" s="24">
        <f t="shared" si="46"/>
        <v>1.0079113708634324</v>
      </c>
      <c r="E152" s="24">
        <f>MAX(B$2:B152)</f>
        <v>40148946.003547296</v>
      </c>
      <c r="F152" s="26">
        <f t="shared" si="40"/>
        <v>-5.9797099778976473E-2</v>
      </c>
      <c r="G152" s="24">
        <f>VLOOKUP($A152,Client_Portfolios!$W$2:$AF$193,10,0)</f>
        <v>50694707.22120779</v>
      </c>
      <c r="H152" s="24">
        <f t="shared" si="47"/>
        <v>5.8890320017412005E-2</v>
      </c>
      <c r="I152" s="24">
        <f t="shared" si="48"/>
        <v>1.0161561337883336</v>
      </c>
      <c r="J152" s="24">
        <f>MAX(G$2:G152)</f>
        <v>52065242.941301323</v>
      </c>
      <c r="K152" s="26">
        <f t="shared" si="41"/>
        <v>-2.6323428887841432E-2</v>
      </c>
      <c r="L152" s="24">
        <f>VLOOKUP($A152,Client_Portfolios!$AH$2:$AQ$193,10,0)</f>
        <v>43998256.883387603</v>
      </c>
      <c r="M152" s="24">
        <f t="shared" si="49"/>
        <v>-6.039084592628482E-3</v>
      </c>
      <c r="N152" s="24">
        <f t="shared" si="50"/>
        <v>1.0369033924662767</v>
      </c>
      <c r="O152" s="24">
        <f>MAX(L$2:L152)</f>
        <v>45787827.726313539</v>
      </c>
      <c r="P152" s="24">
        <f t="shared" si="42"/>
        <v>-3.9083986548186865E-2</v>
      </c>
      <c r="Q152" s="24">
        <f>VLOOKUP($A152,Client_Portfolios!$AS$2:$BB$193,10,0)</f>
        <v>51347499.810851447</v>
      </c>
      <c r="R152" s="24">
        <f t="shared" si="51"/>
        <v>4.7155906496137198E-2</v>
      </c>
      <c r="S152" s="24">
        <f t="shared" si="52"/>
        <v>1.0571513982537197</v>
      </c>
      <c r="T152" s="24">
        <f>MAX(Q$2:Q152)</f>
        <v>51605829.264184892</v>
      </c>
      <c r="U152" s="24">
        <f t="shared" si="43"/>
        <v>-5.005819245941831E-3</v>
      </c>
      <c r="V152" s="24">
        <f>VLOOKUP($A152,Client_Portfolios!$BE$2:$BN$193,10,0)</f>
        <v>50787776.056684919</v>
      </c>
      <c r="W152" s="24">
        <f t="shared" si="53"/>
        <v>2.4111957431462345E-2</v>
      </c>
      <c r="X152" s="24">
        <f t="shared" si="54"/>
        <v>1.1254621234365483</v>
      </c>
      <c r="Y152" s="24">
        <f>MAX(V$2:V152)</f>
        <v>51151458.111590751</v>
      </c>
      <c r="Z152" s="24">
        <f t="shared" si="44"/>
        <v>-7.109905921204281E-3</v>
      </c>
    </row>
    <row r="153" spans="1:26" x14ac:dyDescent="0.35">
      <c r="A153" s="22">
        <v>45809</v>
      </c>
      <c r="B153" s="24">
        <f>VLOOKUP($A153,Client_Portfolios!$L$2:$U$193,10,0)</f>
        <v>38522920.342756748</v>
      </c>
      <c r="C153" s="24">
        <f t="shared" si="45"/>
        <v>2.052457556373154E-2</v>
      </c>
      <c r="D153" s="24">
        <f t="shared" si="46"/>
        <v>1.0285983239562633</v>
      </c>
      <c r="E153" s="24">
        <f>MAX(B$2:B153)</f>
        <v>40148946.003547296</v>
      </c>
      <c r="F153" s="26">
        <f t="shared" si="40"/>
        <v>-4.0499834308150524E-2</v>
      </c>
      <c r="G153" s="24">
        <f>VLOOKUP($A153,Client_Portfolios!$W$2:$AF$193,10,0)</f>
        <v>50782034.061039455</v>
      </c>
      <c r="H153" s="24">
        <f t="shared" si="47"/>
        <v>1.7226027058527436E-3</v>
      </c>
      <c r="I153" s="24">
        <f t="shared" si="48"/>
        <v>1.0179065670939662</v>
      </c>
      <c r="J153" s="24">
        <f>MAX(G$2:G153)</f>
        <v>52065242.941301323</v>
      </c>
      <c r="K153" s="26">
        <f t="shared" si="41"/>
        <v>-2.4646170991818206E-2</v>
      </c>
      <c r="L153" s="24">
        <f>VLOOKUP($A153,Client_Portfolios!$AH$2:$AQ$193,10,0)</f>
        <v>44587586.434520513</v>
      </c>
      <c r="M153" s="24">
        <f t="shared" si="49"/>
        <v>1.3394384070597641E-2</v>
      </c>
      <c r="N153" s="24">
        <f t="shared" si="50"/>
        <v>1.0507920747490758</v>
      </c>
      <c r="O153" s="24">
        <f>MAX(L$2:L153)</f>
        <v>45787827.726313539</v>
      </c>
      <c r="P153" s="24">
        <f t="shared" si="42"/>
        <v>-2.6213108404425711E-2</v>
      </c>
      <c r="Q153" s="24">
        <f>VLOOKUP($A153,Client_Portfolios!$AS$2:$BB$193,10,0)</f>
        <v>51044728.358540133</v>
      </c>
      <c r="R153" s="24">
        <f t="shared" si="51"/>
        <v>-5.8965179108356296E-3</v>
      </c>
      <c r="S153" s="24">
        <f t="shared" si="52"/>
        <v>1.0509178860994517</v>
      </c>
      <c r="T153" s="24">
        <f>MAX(Q$2:Q153)</f>
        <v>51605829.264184892</v>
      </c>
      <c r="U153" s="24">
        <f t="shared" si="43"/>
        <v>-1.0872820253935359E-2</v>
      </c>
      <c r="V153" s="24">
        <f>VLOOKUP($A153,Client_Portfolios!$BE$2:$BN$193,10,0)</f>
        <v>50451886.708274454</v>
      </c>
      <c r="W153" s="24">
        <f t="shared" si="53"/>
        <v>-6.6135864668611247E-3</v>
      </c>
      <c r="X153" s="24">
        <f t="shared" si="54"/>
        <v>1.1180187823680234</v>
      </c>
      <c r="Y153" s="24">
        <f>MAX(V$2:V153)</f>
        <v>51151458.111590751</v>
      </c>
      <c r="Z153" s="24">
        <f t="shared" si="44"/>
        <v>-1.3676470410484273E-2</v>
      </c>
    </row>
    <row r="154" spans="1:26" x14ac:dyDescent="0.35">
      <c r="A154" s="22">
        <v>45810</v>
      </c>
      <c r="B154" s="24">
        <f>VLOOKUP($A154,Client_Portfolios!$L$2:$U$193,10,0)</f>
        <v>38787991.532391131</v>
      </c>
      <c r="C154" s="24">
        <f t="shared" si="45"/>
        <v>6.8808695518387045E-3</v>
      </c>
      <c r="D154" s="24">
        <f t="shared" si="46"/>
        <v>1.0356759748446462</v>
      </c>
      <c r="E154" s="24">
        <f>MAX(B$2:B154)</f>
        <v>40148946.003547296</v>
      </c>
      <c r="F154" s="26">
        <f t="shared" si="40"/>
        <v>-3.3897638833057291E-2</v>
      </c>
      <c r="G154" s="24">
        <f>VLOOKUP($A154,Client_Portfolios!$W$2:$AF$193,10,0)</f>
        <v>51319087.723977432</v>
      </c>
      <c r="H154" s="24">
        <f t="shared" si="47"/>
        <v>1.0575662689927774E-2</v>
      </c>
      <c r="I154" s="24">
        <f t="shared" si="48"/>
        <v>1.0286716035974144</v>
      </c>
      <c r="J154" s="24">
        <f>MAX(G$2:G154)</f>
        <v>52065242.941301323</v>
      </c>
      <c r="K154" s="26">
        <f t="shared" si="41"/>
        <v>-1.4331157892898181E-2</v>
      </c>
      <c r="L154" s="24">
        <f>VLOOKUP($A154,Client_Portfolios!$AH$2:$AQ$193,10,0)</f>
        <v>44202184.686550938</v>
      </c>
      <c r="M154" s="24">
        <f t="shared" si="49"/>
        <v>-8.6437006079160689E-3</v>
      </c>
      <c r="N154" s="24">
        <f t="shared" si="50"/>
        <v>1.0417093426537738</v>
      </c>
      <c r="O154" s="24">
        <f>MAX(L$2:L154)</f>
        <v>45787827.726313539</v>
      </c>
      <c r="P154" s="24">
        <f t="shared" si="42"/>
        <v>-3.4630230751291076E-2</v>
      </c>
      <c r="Q154" s="24">
        <f>VLOOKUP($A154,Client_Portfolios!$AS$2:$BB$193,10,0)</f>
        <v>49664722.530192673</v>
      </c>
      <c r="R154" s="24">
        <f t="shared" si="51"/>
        <v>-2.7035227196317815E-2</v>
      </c>
      <c r="S154" s="24">
        <f t="shared" si="52"/>
        <v>1.022506082284079</v>
      </c>
      <c r="T154" s="24">
        <f>MAX(Q$2:Q154)</f>
        <v>51605829.264184892</v>
      </c>
      <c r="U154" s="24">
        <f t="shared" si="43"/>
        <v>-3.7614098284423303E-2</v>
      </c>
      <c r="V154" s="24">
        <f>VLOOKUP($A154,Client_Portfolios!$BE$2:$BN$193,10,0)</f>
        <v>46311022.54545825</v>
      </c>
      <c r="W154" s="24">
        <f t="shared" si="53"/>
        <v>-8.2075506645761853E-2</v>
      </c>
      <c r="X154" s="24">
        <f t="shared" si="54"/>
        <v>1.02625682436569</v>
      </c>
      <c r="Y154" s="24">
        <f>MAX(V$2:V154)</f>
        <v>51151458.111590751</v>
      </c>
      <c r="Z154" s="24">
        <f t="shared" si="44"/>
        <v>-9.4629473818179863E-2</v>
      </c>
    </row>
    <row r="155" spans="1:26" x14ac:dyDescent="0.35">
      <c r="A155" s="22">
        <v>45811</v>
      </c>
      <c r="B155" s="24">
        <f>VLOOKUP($A155,Client_Portfolios!$L$2:$U$193,10,0)</f>
        <v>29603456.712705635</v>
      </c>
      <c r="C155" s="24">
        <f t="shared" si="45"/>
        <v>-0.23678810004935838</v>
      </c>
      <c r="D155" s="24">
        <f t="shared" si="46"/>
        <v>0.79044022849441542</v>
      </c>
      <c r="E155" s="24">
        <f>MAX(B$2:B155)</f>
        <v>40148946.003547296</v>
      </c>
      <c r="F155" s="26">
        <f t="shared" si="40"/>
        <v>-0.26265918138697669</v>
      </c>
      <c r="G155" s="24">
        <f>VLOOKUP($A155,Client_Portfolios!$W$2:$AF$193,10,0)</f>
        <v>47422193.109080732</v>
      </c>
      <c r="H155" s="24">
        <f t="shared" si="47"/>
        <v>-7.5934604213082749E-2</v>
      </c>
      <c r="I155" s="24">
        <f t="shared" si="48"/>
        <v>0.95055983251300757</v>
      </c>
      <c r="J155" s="24">
        <f>MAX(G$2:G155)</f>
        <v>52065242.941301323</v>
      </c>
      <c r="K155" s="26">
        <f t="shared" si="41"/>
        <v>-8.9177531303468505E-2</v>
      </c>
      <c r="L155" s="24">
        <f>VLOOKUP($A155,Client_Portfolios!$AH$2:$AQ$193,10,0)</f>
        <v>35737258.952045284</v>
      </c>
      <c r="M155" s="24">
        <f t="shared" si="49"/>
        <v>-0.19150469132991094</v>
      </c>
      <c r="N155" s="24">
        <f t="shared" si="50"/>
        <v>0.84221711653337838</v>
      </c>
      <c r="O155" s="24">
        <f>MAX(L$2:L155)</f>
        <v>45787827.726313539</v>
      </c>
      <c r="P155" s="24">
        <f t="shared" si="42"/>
        <v>-0.21950307043049241</v>
      </c>
      <c r="Q155" s="24">
        <f>VLOOKUP($A155,Client_Portfolios!$AS$2:$BB$193,10,0)</f>
        <v>44693560.802565239</v>
      </c>
      <c r="R155" s="24">
        <f t="shared" si="51"/>
        <v>-0.10009442264789289</v>
      </c>
      <c r="S155" s="24">
        <f t="shared" si="52"/>
        <v>0.92015892632389529</v>
      </c>
      <c r="T155" s="24">
        <f>MAX(Q$2:Q155)</f>
        <v>51605829.264184892</v>
      </c>
      <c r="U155" s="24">
        <f t="shared" si="43"/>
        <v>-0.13394355948111575</v>
      </c>
      <c r="V155" s="24">
        <f>VLOOKUP($A155,Client_Portfolios!$BE$2:$BN$193,10,0)</f>
        <v>42025338.085597128</v>
      </c>
      <c r="W155" s="24">
        <f t="shared" si="53"/>
        <v>-9.2541348134871221E-2</v>
      </c>
      <c r="X155" s="24">
        <f t="shared" si="54"/>
        <v>0.9312856343062772</v>
      </c>
      <c r="Y155" s="24">
        <f>MAX(V$2:V155)</f>
        <v>51151458.111590751</v>
      </c>
      <c r="Z155" s="24">
        <f t="shared" si="44"/>
        <v>-0.17841368287262321</v>
      </c>
    </row>
    <row r="156" spans="1:26" x14ac:dyDescent="0.35">
      <c r="A156" s="22">
        <v>45812</v>
      </c>
      <c r="B156" s="24">
        <f>VLOOKUP($A156,Client_Portfolios!$L$2:$U$193,10,0)</f>
        <v>38884899.967506334</v>
      </c>
      <c r="C156" s="24">
        <f t="shared" si="45"/>
        <v>0.31352565833358093</v>
      </c>
      <c r="D156" s="24">
        <f t="shared" si="46"/>
        <v>1.0382635215064731</v>
      </c>
      <c r="E156" s="24">
        <f>MAX(B$2:B156)</f>
        <v>40148946.003547296</v>
      </c>
      <c r="F156" s="26">
        <f t="shared" si="40"/>
        <v>-3.1483915815107053E-2</v>
      </c>
      <c r="G156" s="24">
        <f>VLOOKUP($A156,Client_Portfolios!$W$2:$AF$193,10,0)</f>
        <v>51116387.515340254</v>
      </c>
      <c r="H156" s="24">
        <f t="shared" si="47"/>
        <v>7.7900117309254766E-2</v>
      </c>
      <c r="I156" s="24">
        <f t="shared" si="48"/>
        <v>1.0246085549752364</v>
      </c>
      <c r="J156" s="24">
        <f>MAX(G$2:G156)</f>
        <v>52065242.941301323</v>
      </c>
      <c r="K156" s="26">
        <f t="shared" si="41"/>
        <v>-1.8224354144103682E-2</v>
      </c>
      <c r="L156" s="24">
        <f>VLOOKUP($A156,Client_Portfolios!$AH$2:$AQ$193,10,0)</f>
        <v>44929213.95505596</v>
      </c>
      <c r="M156" s="24">
        <f t="shared" si="49"/>
        <v>0.25720929003942561</v>
      </c>
      <c r="N156" s="24">
        <f t="shared" si="50"/>
        <v>1.0588431831359808</v>
      </c>
      <c r="O156" s="24">
        <f>MAX(L$2:L156)</f>
        <v>45787827.726313539</v>
      </c>
      <c r="P156" s="24">
        <f t="shared" si="42"/>
        <v>-1.87520092979678E-2</v>
      </c>
      <c r="Q156" s="24">
        <f>VLOOKUP($A156,Client_Portfolios!$AS$2:$BB$193,10,0)</f>
        <v>51642654.507967912</v>
      </c>
      <c r="R156" s="24">
        <f t="shared" si="51"/>
        <v>0.15548310719972486</v>
      </c>
      <c r="S156" s="24">
        <f t="shared" si="52"/>
        <v>1.0632280953062974</v>
      </c>
      <c r="T156" s="24">
        <f>MAX(Q$2:Q156)</f>
        <v>51642654.507967912</v>
      </c>
      <c r="U156" s="24">
        <f t="shared" si="43"/>
        <v>0</v>
      </c>
      <c r="V156" s="24">
        <f>VLOOKUP($A156,Client_Portfolios!$BE$2:$BN$193,10,0)</f>
        <v>51276561.50289426</v>
      </c>
      <c r="W156" s="24">
        <f t="shared" si="53"/>
        <v>0.22013441982201923</v>
      </c>
      <c r="X156" s="24">
        <f t="shared" si="54"/>
        <v>1.1362936571028708</v>
      </c>
      <c r="Y156" s="24">
        <f>MAX(V$2:V156)</f>
        <v>51276561.50289426</v>
      </c>
      <c r="Z156" s="24">
        <f t="shared" si="44"/>
        <v>0</v>
      </c>
    </row>
    <row r="157" spans="1:26" x14ac:dyDescent="0.35">
      <c r="A157" s="22">
        <v>45813</v>
      </c>
      <c r="B157" s="24">
        <f>VLOOKUP($A157,Client_Portfolios!$L$2:$U$193,10,0)</f>
        <v>38745729.805366583</v>
      </c>
      <c r="C157" s="24">
        <f t="shared" si="45"/>
        <v>-3.5790284212135499E-3</v>
      </c>
      <c r="D157" s="24">
        <f t="shared" si="46"/>
        <v>1.034547546854292</v>
      </c>
      <c r="E157" s="24">
        <f>MAX(B$2:B157)</f>
        <v>40148946.003547296</v>
      </c>
      <c r="F157" s="26">
        <f t="shared" si="40"/>
        <v>-3.4950262406807237E-2</v>
      </c>
      <c r="G157" s="24">
        <f>VLOOKUP($A157,Client_Portfolios!$W$2:$AF$193,10,0)</f>
        <v>50950230.383683339</v>
      </c>
      <c r="H157" s="24">
        <f t="shared" si="47"/>
        <v>-3.2505648331868221E-3</v>
      </c>
      <c r="I157" s="24">
        <f t="shared" si="48"/>
        <v>1.0212779984386515</v>
      </c>
      <c r="J157" s="24">
        <f>MAX(G$2:G157)</f>
        <v>52065242.941301323</v>
      </c>
      <c r="K157" s="26">
        <f t="shared" si="41"/>
        <v>-2.1415679532602139E-2</v>
      </c>
      <c r="L157" s="24">
        <f>VLOOKUP($A157,Client_Portfolios!$AH$2:$AQ$193,10,0)</f>
        <v>44752776.65771427</v>
      </c>
      <c r="M157" s="24">
        <f t="shared" si="49"/>
        <v>-3.9270061016020664E-3</v>
      </c>
      <c r="N157" s="24">
        <f t="shared" si="50"/>
        <v>1.0546850994951662</v>
      </c>
      <c r="O157" s="24">
        <f>MAX(L$2:L157)</f>
        <v>45787827.726313539</v>
      </c>
      <c r="P157" s="24">
        <f t="shared" si="42"/>
        <v>-2.260537614463945E-2</v>
      </c>
      <c r="Q157" s="24">
        <f>VLOOKUP($A157,Client_Portfolios!$AS$2:$BB$193,10,0)</f>
        <v>51318127.349042028</v>
      </c>
      <c r="R157" s="24">
        <f t="shared" si="51"/>
        <v>-6.284091358545723E-3</v>
      </c>
      <c r="S157" s="24">
        <f t="shared" si="52"/>
        <v>1.05654667282042</v>
      </c>
      <c r="T157" s="24">
        <f>MAX(Q$2:Q157)</f>
        <v>51642654.507967912</v>
      </c>
      <c r="U157" s="24">
        <f t="shared" si="43"/>
        <v>-6.284091358545723E-3</v>
      </c>
      <c r="V157" s="24">
        <f>VLOOKUP($A157,Client_Portfolios!$BE$2:$BN$193,10,0)</f>
        <v>50835060.98201526</v>
      </c>
      <c r="W157" s="24">
        <f t="shared" si="53"/>
        <v>-8.6101818830827872E-3</v>
      </c>
      <c r="X157" s="24">
        <f t="shared" si="54"/>
        <v>1.1265099620426218</v>
      </c>
      <c r="Y157" s="24">
        <f>MAX(V$2:V157)</f>
        <v>51276561.50289426</v>
      </c>
      <c r="Z157" s="24">
        <f t="shared" si="44"/>
        <v>-8.6101818830827872E-3</v>
      </c>
    </row>
    <row r="158" spans="1:26" x14ac:dyDescent="0.35">
      <c r="A158" s="22">
        <v>45814</v>
      </c>
      <c r="B158" s="24">
        <f>VLOOKUP($A158,Client_Portfolios!$L$2:$U$193,10,0)</f>
        <v>38745766.927615151</v>
      </c>
      <c r="C158" s="24">
        <f t="shared" si="45"/>
        <v>9.580990925740432E-7</v>
      </c>
      <c r="D158" s="24">
        <f t="shared" si="46"/>
        <v>1.0345485380533577</v>
      </c>
      <c r="E158" s="24">
        <f>MAX(B$2:B158)</f>
        <v>40148946.003547296</v>
      </c>
      <c r="F158" s="26">
        <f t="shared" si="40"/>
        <v>-3.4949337793529364E-2</v>
      </c>
      <c r="G158" s="24">
        <f>VLOOKUP($A158,Client_Portfolios!$W$2:$AF$193,10,0)</f>
        <v>51013885.765246466</v>
      </c>
      <c r="H158" s="24">
        <f t="shared" si="47"/>
        <v>1.2493639593730373E-3</v>
      </c>
      <c r="I158" s="24">
        <f t="shared" si="48"/>
        <v>1.0225539463624016</v>
      </c>
      <c r="J158" s="24">
        <f>MAX(G$2:G158)</f>
        <v>52065242.941301323</v>
      </c>
      <c r="K158" s="26">
        <f t="shared" si="41"/>
        <v>-2.0193071551402618E-2</v>
      </c>
      <c r="L158" s="24">
        <f>VLOOKUP($A158,Client_Portfolios!$AH$2:$AQ$193,10,0)</f>
        <v>44764807.147158086</v>
      </c>
      <c r="M158" s="24">
        <f t="shared" si="49"/>
        <v>2.6882107306614431E-4</v>
      </c>
      <c r="N158" s="24">
        <f t="shared" si="50"/>
        <v>1.0549686210753593</v>
      </c>
      <c r="O158" s="24">
        <f>MAX(L$2:L158)</f>
        <v>45787827.726313539</v>
      </c>
      <c r="P158" s="24">
        <f t="shared" si="42"/>
        <v>-2.2342631873045572E-2</v>
      </c>
      <c r="Q158" s="24">
        <f>VLOOKUP($A158,Client_Portfolios!$AS$2:$BB$193,10,0)</f>
        <v>51523622.775133498</v>
      </c>
      <c r="R158" s="24">
        <f t="shared" si="51"/>
        <v>4.0043438197537012E-3</v>
      </c>
      <c r="S158" s="24">
        <f t="shared" si="52"/>
        <v>1.0607774489600097</v>
      </c>
      <c r="T158" s="24">
        <f>MAX(Q$2:Q158)</f>
        <v>51642654.507967912</v>
      </c>
      <c r="U158" s="24">
        <f t="shared" si="43"/>
        <v>-2.304911201186382E-3</v>
      </c>
      <c r="V158" s="24">
        <f>VLOOKUP($A158,Client_Portfolios!$BE$2:$BN$193,10,0)</f>
        <v>51157028.369479716</v>
      </c>
      <c r="W158" s="24">
        <f t="shared" si="53"/>
        <v>6.3335694153758143E-3</v>
      </c>
      <c r="X158" s="24">
        <f t="shared" si="54"/>
        <v>1.1336447910843312</v>
      </c>
      <c r="Y158" s="24">
        <f>MAX(V$2:V158)</f>
        <v>51276561.50289426</v>
      </c>
      <c r="Z158" s="24">
        <f t="shared" si="44"/>
        <v>-2.3311456523424884E-3</v>
      </c>
    </row>
    <row r="159" spans="1:26" x14ac:dyDescent="0.35">
      <c r="A159" s="22">
        <v>45815</v>
      </c>
      <c r="B159" s="24">
        <f>VLOOKUP($A159,Client_Portfolios!$L$2:$U$193,10,0)</f>
        <v>37017021.260545053</v>
      </c>
      <c r="C159" s="24">
        <f t="shared" si="45"/>
        <v>-4.4617665467810749E-2</v>
      </c>
      <c r="D159" s="24">
        <f t="shared" si="46"/>
        <v>0.98838939747228027</v>
      </c>
      <c r="E159" s="24">
        <f>MAX(B$2:B159)</f>
        <v>40148946.003547296</v>
      </c>
      <c r="F159" s="26">
        <f t="shared" si="40"/>
        <v>-7.8007645399346903E-2</v>
      </c>
      <c r="G159" s="24">
        <f>VLOOKUP($A159,Client_Portfolios!$W$2:$AF$193,10,0)</f>
        <v>43104216.953735039</v>
      </c>
      <c r="H159" s="24">
        <f t="shared" si="47"/>
        <v>-0.15504933005711044</v>
      </c>
      <c r="I159" s="24">
        <f t="shared" si="48"/>
        <v>0.86400764203165681</v>
      </c>
      <c r="J159" s="24">
        <f>MAX(G$2:G159)</f>
        <v>52065242.941301323</v>
      </c>
      <c r="K159" s="26">
        <f t="shared" si="41"/>
        <v>-0.17211147939267279</v>
      </c>
      <c r="L159" s="24">
        <f>VLOOKUP($A159,Client_Portfolios!$AH$2:$AQ$193,10,0)</f>
        <v>40387051.608067073</v>
      </c>
      <c r="M159" s="24">
        <f t="shared" si="49"/>
        <v>-9.7794580566375508E-2</v>
      </c>
      <c r="N159" s="24">
        <f t="shared" si="50"/>
        <v>0.95179840726660703</v>
      </c>
      <c r="O159" s="24">
        <f>MAX(L$2:L159)</f>
        <v>45787827.726313539</v>
      </c>
      <c r="P159" s="24">
        <f t="shared" si="42"/>
        <v>-0.11795222412664765</v>
      </c>
      <c r="Q159" s="24">
        <f>VLOOKUP($A159,Client_Portfolios!$AS$2:$BB$193,10,0)</f>
        <v>45987174.192331776</v>
      </c>
      <c r="R159" s="24">
        <f t="shared" si="51"/>
        <v>-0.10745456714029319</v>
      </c>
      <c r="S159" s="24">
        <f t="shared" si="52"/>
        <v>0.94679206734982735</v>
      </c>
      <c r="T159" s="24">
        <f>MAX(Q$2:Q159)</f>
        <v>51642654.507967912</v>
      </c>
      <c r="U159" s="24">
        <f t="shared" si="43"/>
        <v>-0.10951180510605928</v>
      </c>
      <c r="V159" s="24">
        <f>VLOOKUP($A159,Client_Portfolios!$BE$2:$BN$193,10,0)</f>
        <v>45956265.34307225</v>
      </c>
      <c r="W159" s="24">
        <f t="shared" si="53"/>
        <v>-0.10166272733523828</v>
      </c>
      <c r="X159" s="24">
        <f t="shared" si="54"/>
        <v>1.0183953697933117</v>
      </c>
      <c r="Y159" s="24">
        <f>MAX(V$2:V159)</f>
        <v>51276561.50289426</v>
      </c>
      <c r="Z159" s="24">
        <f t="shared" si="44"/>
        <v>-0.10375688236274794</v>
      </c>
    </row>
    <row r="160" spans="1:26" x14ac:dyDescent="0.35">
      <c r="A160" s="22">
        <v>45816</v>
      </c>
      <c r="B160" s="24">
        <f>VLOOKUP($A160,Client_Portfolios!$L$2:$U$193,10,0)</f>
        <v>38522378.461555406</v>
      </c>
      <c r="C160" s="24">
        <f t="shared" si="45"/>
        <v>4.0666621725580422E-2</v>
      </c>
      <c r="D160" s="24">
        <f t="shared" si="46"/>
        <v>1.0285838552168598</v>
      </c>
      <c r="E160" s="24">
        <f>MAX(B$2:B160)</f>
        <v>40148946.003547296</v>
      </c>
      <c r="F160" s="26">
        <f t="shared" si="40"/>
        <v>-4.0513331080924933E-2</v>
      </c>
      <c r="G160" s="24">
        <f>VLOOKUP($A160,Client_Portfolios!$W$2:$AF$193,10,0)</f>
        <v>50818748.052567631</v>
      </c>
      <c r="H160" s="24">
        <f t="shared" si="47"/>
        <v>0.17897392979236379</v>
      </c>
      <c r="I160" s="24">
        <f t="shared" si="48"/>
        <v>1.0186424850966964</v>
      </c>
      <c r="J160" s="24">
        <f>MAX(G$2:G160)</f>
        <v>52065242.941301323</v>
      </c>
      <c r="K160" s="26">
        <f t="shared" si="41"/>
        <v>-2.3941017429593068E-2</v>
      </c>
      <c r="L160" s="24">
        <f>VLOOKUP($A160,Client_Portfolios!$AH$2:$AQ$193,10,0)</f>
        <v>44449177.469625942</v>
      </c>
      <c r="M160" s="24">
        <f t="shared" si="49"/>
        <v>0.10057990617833276</v>
      </c>
      <c r="N160" s="24">
        <f t="shared" si="50"/>
        <v>1.0475302017701689</v>
      </c>
      <c r="O160" s="24">
        <f>MAX(L$2:L160)</f>
        <v>45787827.726313539</v>
      </c>
      <c r="P160" s="24">
        <f t="shared" si="42"/>
        <v>-2.9235941584498784E-2</v>
      </c>
      <c r="Q160" s="24">
        <f>VLOOKUP($A160,Client_Portfolios!$AS$2:$BB$193,10,0)</f>
        <v>51251079.231080897</v>
      </c>
      <c r="R160" s="24">
        <f t="shared" si="51"/>
        <v>0.11446463348093394</v>
      </c>
      <c r="S160" s="24">
        <f t="shared" si="52"/>
        <v>1.055166274321681</v>
      </c>
      <c r="T160" s="24">
        <f>MAX(Q$2:Q160)</f>
        <v>51642654.507967912</v>
      </c>
      <c r="U160" s="24">
        <f t="shared" si="43"/>
        <v>-7.5824002584258835E-3</v>
      </c>
      <c r="V160" s="24">
        <f>VLOOKUP($A160,Client_Portfolios!$BE$2:$BN$193,10,0)</f>
        <v>50819506.81497176</v>
      </c>
      <c r="W160" s="24">
        <f t="shared" si="53"/>
        <v>0.10582325251180634</v>
      </c>
      <c r="X160" s="24">
        <f t="shared" si="54"/>
        <v>1.1261652801678037</v>
      </c>
      <c r="Y160" s="24">
        <f>MAX(V$2:V160)</f>
        <v>51276561.50289426</v>
      </c>
      <c r="Z160" s="24">
        <f t="shared" si="44"/>
        <v>-8.9135206130524572E-3</v>
      </c>
    </row>
    <row r="161" spans="1:26" x14ac:dyDescent="0.35">
      <c r="A161" s="22">
        <v>45817</v>
      </c>
      <c r="B161" s="24">
        <f>VLOOKUP($A161,Client_Portfolios!$L$2:$U$193,10,0)</f>
        <v>38782981.652370781</v>
      </c>
      <c r="C161" s="24">
        <f t="shared" si="45"/>
        <v>6.7649818423192957E-3</v>
      </c>
      <c r="D161" s="24">
        <f t="shared" si="46"/>
        <v>1.0355422063207045</v>
      </c>
      <c r="E161" s="24">
        <f>MAX(B$2:B161)</f>
        <v>40148946.003547296</v>
      </c>
      <c r="F161" s="26">
        <f t="shared" si="40"/>
        <v>-3.402242118773996E-2</v>
      </c>
      <c r="G161" s="24">
        <f>VLOOKUP($A161,Client_Portfolios!$W$2:$AF$193,10,0)</f>
        <v>51285556.952219427</v>
      </c>
      <c r="H161" s="24">
        <f t="shared" si="47"/>
        <v>9.1857615061457613E-3</v>
      </c>
      <c r="I161" s="24">
        <f t="shared" si="48"/>
        <v>1.0279994920248223</v>
      </c>
      <c r="J161" s="24">
        <f>MAX(G$2:G161)</f>
        <v>52065242.941301323</v>
      </c>
      <c r="K161" s="26">
        <f t="shared" si="41"/>
        <v>-1.4975172399770028E-2</v>
      </c>
      <c r="L161" s="24">
        <f>VLOOKUP($A161,Client_Portfolios!$AH$2:$AQ$193,10,0)</f>
        <v>44687448.26362586</v>
      </c>
      <c r="M161" s="24">
        <f t="shared" si="49"/>
        <v>5.3605220065711815E-3</v>
      </c>
      <c r="N161" s="24">
        <f t="shared" si="50"/>
        <v>1.0531455104693057</v>
      </c>
      <c r="O161" s="24">
        <f>MAX(L$2:L161)</f>
        <v>45787827.726313539</v>
      </c>
      <c r="P161" s="24">
        <f t="shared" si="42"/>
        <v>-2.403213948617414E-2</v>
      </c>
      <c r="Q161" s="24">
        <f>VLOOKUP($A161,Client_Portfolios!$AS$2:$BB$193,10,0)</f>
        <v>51640786.067624494</v>
      </c>
      <c r="R161" s="24">
        <f t="shared" si="51"/>
        <v>7.6038757113091578E-3</v>
      </c>
      <c r="S161" s="24">
        <f t="shared" si="52"/>
        <v>1.0631896275263881</v>
      </c>
      <c r="T161" s="24">
        <f>MAX(Q$2:Q161)</f>
        <v>51642654.507967912</v>
      </c>
      <c r="U161" s="24">
        <f t="shared" si="43"/>
        <v>-3.6180176275194117E-5</v>
      </c>
      <c r="V161" s="24">
        <f>VLOOKUP($A161,Client_Portfolios!$BE$2:$BN$193,10,0)</f>
        <v>51097094.572696343</v>
      </c>
      <c r="W161" s="24">
        <f t="shared" si="53"/>
        <v>5.462228485121858E-3</v>
      </c>
      <c r="X161" s="24">
        <f t="shared" si="54"/>
        <v>1.1323166522400914</v>
      </c>
      <c r="Y161" s="24">
        <f>MAX(V$2:V161)</f>
        <v>51276561.50289426</v>
      </c>
      <c r="Z161" s="24">
        <f t="shared" si="44"/>
        <v>-3.4999798141259349E-3</v>
      </c>
    </row>
    <row r="162" spans="1:26" x14ac:dyDescent="0.35">
      <c r="A162" s="22">
        <v>45818</v>
      </c>
      <c r="B162" s="24">
        <f>VLOOKUP($A162,Client_Portfolios!$L$2:$U$193,10,0)</f>
        <v>38750742.527615473</v>
      </c>
      <c r="C162" s="24">
        <f t="shared" si="45"/>
        <v>-8.3126988647447828E-4</v>
      </c>
      <c r="D162" s="24">
        <f t="shared" si="46"/>
        <v>1.0346813912684167</v>
      </c>
      <c r="E162" s="24">
        <f>MAX(B$2:B162)</f>
        <v>40148946.003547296</v>
      </c>
      <c r="F162" s="26">
        <f t="shared" ref="F162:F192" si="55">(B162-E162)/E162</f>
        <v>-3.4825409260016121E-2</v>
      </c>
      <c r="G162" s="24">
        <f>VLOOKUP($A162,Client_Portfolios!$W$2:$AF$193,10,0)</f>
        <v>51421768.417537481</v>
      </c>
      <c r="H162" s="24">
        <f t="shared" si="47"/>
        <v>2.6559420119967965E-3</v>
      </c>
      <c r="I162" s="24">
        <f t="shared" si="48"/>
        <v>1.0307297990640023</v>
      </c>
      <c r="J162" s="24">
        <f>MAX(G$2:G162)</f>
        <v>52065242.941301323</v>
      </c>
      <c r="K162" s="26">
        <f t="shared" ref="K162:K192" si="56">(G162-J162)/J162</f>
        <v>-1.2359003577286675E-2</v>
      </c>
      <c r="L162" s="24">
        <f>VLOOKUP($A162,Client_Portfolios!$AH$2:$AQ$193,10,0)</f>
        <v>44857699.672242835</v>
      </c>
      <c r="M162" s="24">
        <f t="shared" si="49"/>
        <v>3.8098261420658045E-3</v>
      </c>
      <c r="N162" s="24">
        <f t="shared" si="50"/>
        <v>1.0571578117664908</v>
      </c>
      <c r="O162" s="24">
        <f>MAX(L$2:L162)</f>
        <v>45787827.726313539</v>
      </c>
      <c r="P162" s="24">
        <f t="shared" ref="P162:P192" si="57">(L162-O162)/O162</f>
        <v>-2.0313871617372532E-2</v>
      </c>
      <c r="Q162" s="24">
        <f>VLOOKUP($A162,Client_Portfolios!$AS$2:$BB$193,10,0)</f>
        <v>51745715.065923519</v>
      </c>
      <c r="R162" s="24">
        <f t="shared" si="51"/>
        <v>2.031901647694105E-3</v>
      </c>
      <c r="S162" s="24">
        <f t="shared" si="52"/>
        <v>1.0653499242823703</v>
      </c>
      <c r="T162" s="24">
        <f>MAX(Q$2:Q162)</f>
        <v>51745715.065923519</v>
      </c>
      <c r="U162" s="24">
        <f t="shared" ref="U162:U192" si="58">(Q162-T162)/T162</f>
        <v>0</v>
      </c>
      <c r="V162" s="24">
        <f>VLOOKUP($A162,Client_Portfolios!$BE$2:$BN$193,10,0)</f>
        <v>51314183.550219737</v>
      </c>
      <c r="W162" s="24">
        <f t="shared" si="53"/>
        <v>4.2485581487326897E-3</v>
      </c>
      <c r="X162" s="24">
        <f t="shared" si="54"/>
        <v>1.1371273653799117</v>
      </c>
      <c r="Y162" s="24">
        <f>MAX(V$2:V162)</f>
        <v>51314183.550219737</v>
      </c>
      <c r="Z162" s="24">
        <f t="shared" ref="Z162:Z192" si="59">(V162-Y162)/Y162</f>
        <v>0</v>
      </c>
    </row>
    <row r="163" spans="1:26" x14ac:dyDescent="0.35">
      <c r="A163" s="22">
        <v>45819</v>
      </c>
      <c r="B163" s="24">
        <f>VLOOKUP($A163,Client_Portfolios!$L$2:$U$193,10,0)</f>
        <v>38581991.424213819</v>
      </c>
      <c r="C163" s="24">
        <f t="shared" si="45"/>
        <v>-4.3547837381798316E-3</v>
      </c>
      <c r="D163" s="24">
        <f t="shared" si="46"/>
        <v>1.0301755775715238</v>
      </c>
      <c r="E163" s="24">
        <f>MAX(B$2:B163)</f>
        <v>40148946.003547296</v>
      </c>
      <c r="F163" s="26">
        <f t="shared" si="55"/>
        <v>-3.9028535872274978E-2</v>
      </c>
      <c r="G163" s="24">
        <f>VLOOKUP($A163,Client_Portfolios!$W$2:$AF$193,10,0)</f>
        <v>46879901.951993756</v>
      </c>
      <c r="H163" s="24">
        <f t="shared" si="47"/>
        <v>-8.8325753962104375E-2</v>
      </c>
      <c r="I163" s="24">
        <f t="shared" si="48"/>
        <v>0.9396898124304659</v>
      </c>
      <c r="J163" s="24">
        <f>MAX(G$2:G163)</f>
        <v>52065242.941301323</v>
      </c>
      <c r="K163" s="26">
        <f t="shared" si="56"/>
        <v>-9.9593139230206851E-2</v>
      </c>
      <c r="L163" s="24">
        <f>VLOOKUP($A163,Client_Portfolios!$AH$2:$AQ$193,10,0)</f>
        <v>41076297.964730218</v>
      </c>
      <c r="M163" s="24">
        <f t="shared" si="49"/>
        <v>-8.4297717786284143E-2</v>
      </c>
      <c r="N163" s="24">
        <f t="shared" si="50"/>
        <v>0.96804182089463353</v>
      </c>
      <c r="O163" s="24">
        <f>MAX(L$2:L163)</f>
        <v>45787827.726313539</v>
      </c>
      <c r="P163" s="24">
        <f t="shared" si="57"/>
        <v>-0.1028991763869086</v>
      </c>
      <c r="Q163" s="24">
        <f>VLOOKUP($A163,Client_Portfolios!$AS$2:$BB$193,10,0)</f>
        <v>48804428.52646032</v>
      </c>
      <c r="R163" s="24">
        <f t="shared" si="51"/>
        <v>-5.684116135444317E-2</v>
      </c>
      <c r="S163" s="24">
        <f t="shared" si="52"/>
        <v>1.0047941973372922</v>
      </c>
      <c r="T163" s="24">
        <f>MAX(Q$2:Q163)</f>
        <v>51745715.065923519</v>
      </c>
      <c r="U163" s="24">
        <f t="shared" si="58"/>
        <v>-5.684116135444317E-2</v>
      </c>
      <c r="V163" s="24">
        <f>VLOOKUP($A163,Client_Portfolios!$BE$2:$BN$193,10,0)</f>
        <v>47549920.680109628</v>
      </c>
      <c r="W163" s="24">
        <f t="shared" si="53"/>
        <v>-7.3357161893185571E-2</v>
      </c>
      <c r="X163" s="24">
        <f t="shared" si="54"/>
        <v>1.0537109291445659</v>
      </c>
      <c r="Y163" s="24">
        <f>MAX(V$2:V163)</f>
        <v>51314183.550219737</v>
      </c>
      <c r="Z163" s="24">
        <f t="shared" si="59"/>
        <v>-7.3357161893185571E-2</v>
      </c>
    </row>
    <row r="164" spans="1:26" x14ac:dyDescent="0.35">
      <c r="A164" s="22">
        <v>45820</v>
      </c>
      <c r="B164" s="24">
        <f>VLOOKUP($A164,Client_Portfolios!$L$2:$U$193,10,0)</f>
        <v>39171162.377177462</v>
      </c>
      <c r="C164" s="24">
        <f t="shared" si="45"/>
        <v>1.5270620598238036E-2</v>
      </c>
      <c r="D164" s="24">
        <f t="shared" si="46"/>
        <v>1.0459069979661892</v>
      </c>
      <c r="E164" s="24">
        <f>MAX(B$2:B164)</f>
        <v>40148946.003547296</v>
      </c>
      <c r="F164" s="26">
        <f t="shared" si="55"/>
        <v>-2.4353905237847175E-2</v>
      </c>
      <c r="G164" s="24">
        <f>VLOOKUP($A164,Client_Portfolios!$W$2:$AF$193,10,0)</f>
        <v>51899112.515559271</v>
      </c>
      <c r="H164" s="24">
        <f t="shared" si="47"/>
        <v>0.10706529567201992</v>
      </c>
      <c r="I164" s="24">
        <f t="shared" si="48"/>
        <v>1.0402979800383187</v>
      </c>
      <c r="J164" s="24">
        <f>MAX(G$2:G164)</f>
        <v>52065242.941301323</v>
      </c>
      <c r="K164" s="26">
        <f t="shared" si="56"/>
        <v>-3.1908124567736861E-3</v>
      </c>
      <c r="L164" s="24">
        <f>VLOOKUP($A164,Client_Portfolios!$AH$2:$AQ$193,10,0)</f>
        <v>45504166.673422873</v>
      </c>
      <c r="M164" s="24">
        <f t="shared" si="49"/>
        <v>0.10779619703057475</v>
      </c>
      <c r="N164" s="24">
        <f t="shared" si="50"/>
        <v>1.0723930477536279</v>
      </c>
      <c r="O164" s="24">
        <f>MAX(L$2:L164)</f>
        <v>45787827.726313539</v>
      </c>
      <c r="P164" s="24">
        <f t="shared" si="57"/>
        <v>-6.1951192484209138E-3</v>
      </c>
      <c r="Q164" s="24">
        <f>VLOOKUP($A164,Client_Portfolios!$AS$2:$BB$193,10,0)</f>
        <v>52039661.483619653</v>
      </c>
      <c r="R164" s="24">
        <f t="shared" si="51"/>
        <v>6.6289741624682388E-2</v>
      </c>
      <c r="S164" s="24">
        <f t="shared" si="52"/>
        <v>1.0714017450647615</v>
      </c>
      <c r="T164" s="24">
        <f>MAX(Q$2:Q164)</f>
        <v>52039661.483619653</v>
      </c>
      <c r="U164" s="24">
        <f t="shared" si="58"/>
        <v>0</v>
      </c>
      <c r="V164" s="24">
        <f>VLOOKUP($A164,Client_Portfolios!$BE$2:$BN$193,10,0)</f>
        <v>51576647.424421906</v>
      </c>
      <c r="W164" s="24">
        <f t="shared" si="53"/>
        <v>8.4684194772940577E-2</v>
      </c>
      <c r="X164" s="24">
        <f t="shared" si="54"/>
        <v>1.1429435907026206</v>
      </c>
      <c r="Y164" s="24">
        <f>MAX(V$2:V164)</f>
        <v>51576647.424421906</v>
      </c>
      <c r="Z164" s="24">
        <f t="shared" si="59"/>
        <v>0</v>
      </c>
    </row>
    <row r="165" spans="1:26" x14ac:dyDescent="0.35">
      <c r="A165" s="22">
        <v>45821</v>
      </c>
      <c r="B165" s="24">
        <f>VLOOKUP($A165,Client_Portfolios!$L$2:$U$193,10,0)</f>
        <v>39330444.91177664</v>
      </c>
      <c r="C165" s="24">
        <f t="shared" si="45"/>
        <v>4.0663213683947586E-3</v>
      </c>
      <c r="D165" s="24">
        <f t="shared" si="46"/>
        <v>1.0501599919413727</v>
      </c>
      <c r="E165" s="24">
        <f>MAX(B$2:B165)</f>
        <v>40148946.003547296</v>
      </c>
      <c r="F165" s="26">
        <f t="shared" si="55"/>
        <v>-2.0386614674724936E-2</v>
      </c>
      <c r="G165" s="24">
        <f>VLOOKUP($A165,Client_Portfolios!$W$2:$AF$193,10,0)</f>
        <v>52439939.573065519</v>
      </c>
      <c r="H165" s="24">
        <f t="shared" si="47"/>
        <v>1.0420738068384295E-2</v>
      </c>
      <c r="I165" s="24">
        <f t="shared" si="48"/>
        <v>1.0511386528013673</v>
      </c>
      <c r="J165" s="24">
        <f>MAX(G$2:G165)</f>
        <v>52439939.573065519</v>
      </c>
      <c r="K165" s="26">
        <f t="shared" si="56"/>
        <v>0</v>
      </c>
      <c r="L165" s="24">
        <f>VLOOKUP($A165,Client_Portfolios!$AH$2:$AQ$193,10,0)</f>
        <v>45852205.712122947</v>
      </c>
      <c r="M165" s="24">
        <f t="shared" si="49"/>
        <v>7.6485092276912161E-3</v>
      </c>
      <c r="N165" s="24">
        <f t="shared" si="50"/>
        <v>1.0805952558750833</v>
      </c>
      <c r="O165" s="24">
        <f>MAX(L$2:L165)</f>
        <v>45852205.712122947</v>
      </c>
      <c r="P165" s="24">
        <f t="shared" si="57"/>
        <v>0</v>
      </c>
      <c r="Q165" s="24">
        <f>VLOOKUP($A165,Client_Portfolios!$AS$2:$BB$193,10,0)</f>
        <v>52528145.50945127</v>
      </c>
      <c r="R165" s="24">
        <f t="shared" si="51"/>
        <v>9.3867640931018705E-3</v>
      </c>
      <c r="S165" s="24">
        <f t="shared" si="52"/>
        <v>1.0814587404946221</v>
      </c>
      <c r="T165" s="24">
        <f>MAX(Q$2:Q165)</f>
        <v>52528145.50945127</v>
      </c>
      <c r="U165" s="24">
        <f t="shared" si="58"/>
        <v>0</v>
      </c>
      <c r="V165" s="24">
        <f>VLOOKUP($A165,Client_Portfolios!$BE$2:$BN$193,10,0)</f>
        <v>52049229.004300512</v>
      </c>
      <c r="W165" s="24">
        <f t="shared" si="53"/>
        <v>9.1627045082972019E-3</v>
      </c>
      <c r="X165" s="24">
        <f t="shared" si="54"/>
        <v>1.1534160450938808</v>
      </c>
      <c r="Y165" s="24">
        <f>MAX(V$2:V165)</f>
        <v>52049229.004300512</v>
      </c>
      <c r="Z165" s="24">
        <f t="shared" si="59"/>
        <v>0</v>
      </c>
    </row>
    <row r="166" spans="1:26" x14ac:dyDescent="0.35">
      <c r="A166" s="22">
        <v>45822</v>
      </c>
      <c r="B166" s="24">
        <f>VLOOKUP($A166,Client_Portfolios!$L$2:$U$193,10,0)</f>
        <v>38840752.174377427</v>
      </c>
      <c r="C166" s="24">
        <f t="shared" si="45"/>
        <v>-1.2450729670047166E-2</v>
      </c>
      <c r="D166" s="24">
        <f t="shared" si="46"/>
        <v>1.0370847337714117</v>
      </c>
      <c r="E166" s="24">
        <f>MAX(B$2:B166)</f>
        <v>40148946.003547296</v>
      </c>
      <c r="F166" s="26">
        <f t="shared" si="55"/>
        <v>-3.2583516116569684E-2</v>
      </c>
      <c r="G166" s="24">
        <f>VLOOKUP($A166,Client_Portfolios!$W$2:$AF$193,10,0)</f>
        <v>47345766.492991991</v>
      </c>
      <c r="H166" s="24">
        <f t="shared" si="47"/>
        <v>-9.7143000574509128E-2</v>
      </c>
      <c r="I166" s="24">
        <f t="shared" si="48"/>
        <v>0.94902789004839538</v>
      </c>
      <c r="J166" s="24">
        <f>MAX(G$2:G166)</f>
        <v>52439939.573065519</v>
      </c>
      <c r="K166" s="26">
        <f t="shared" si="56"/>
        <v>-9.7143000574509128E-2</v>
      </c>
      <c r="L166" s="24">
        <f>VLOOKUP($A166,Client_Portfolios!$AH$2:$AQ$193,10,0)</f>
        <v>45192309.39690692</v>
      </c>
      <c r="M166" s="24">
        <f t="shared" si="49"/>
        <v>-1.4391811799831388E-2</v>
      </c>
      <c r="N166" s="24">
        <f t="shared" si="50"/>
        <v>1.0650435323207386</v>
      </c>
      <c r="O166" s="24">
        <f>MAX(L$2:L166)</f>
        <v>45852205.712122947</v>
      </c>
      <c r="P166" s="24">
        <f t="shared" si="57"/>
        <v>-1.4391811799831388E-2</v>
      </c>
      <c r="Q166" s="24">
        <f>VLOOKUP($A166,Client_Portfolios!$AS$2:$BB$193,10,0)</f>
        <v>49183317.954319946</v>
      </c>
      <c r="R166" s="24">
        <f t="shared" si="51"/>
        <v>-6.3676863568874642E-2</v>
      </c>
      <c r="S166" s="24">
        <f t="shared" si="52"/>
        <v>1.0125948398207789</v>
      </c>
      <c r="T166" s="24">
        <f>MAX(Q$2:Q166)</f>
        <v>52528145.50945127</v>
      </c>
      <c r="U166" s="24">
        <f t="shared" si="58"/>
        <v>-6.3676863568874642E-2</v>
      </c>
      <c r="V166" s="24">
        <f>VLOOKUP($A166,Client_Portfolios!$BE$2:$BN$193,10,0)</f>
        <v>51389549.459271885</v>
      </c>
      <c r="W166" s="24">
        <f t="shared" si="53"/>
        <v>-1.2674146335080613E-2</v>
      </c>
      <c r="X166" s="24">
        <f t="shared" si="54"/>
        <v>1.1387974813531312</v>
      </c>
      <c r="Y166" s="24">
        <f>MAX(V$2:V166)</f>
        <v>52049229.004300512</v>
      </c>
      <c r="Z166" s="24">
        <f t="shared" si="59"/>
        <v>-1.2674146335080613E-2</v>
      </c>
    </row>
    <row r="167" spans="1:26" x14ac:dyDescent="0.35">
      <c r="A167" s="22">
        <v>45823</v>
      </c>
      <c r="B167" s="24">
        <f>VLOOKUP($A167,Client_Portfolios!$L$2:$U$193,10,0)</f>
        <v>35622811.800165869</v>
      </c>
      <c r="C167" s="24">
        <f t="shared" si="45"/>
        <v>-8.2849589517846073E-2</v>
      </c>
      <c r="D167" s="24">
        <f t="shared" si="46"/>
        <v>0.95116268928322567</v>
      </c>
      <c r="E167" s="24">
        <f>MAX(B$2:B167)</f>
        <v>40148946.003547296</v>
      </c>
      <c r="F167" s="26">
        <f t="shared" si="55"/>
        <v>-0.11273357469910984</v>
      </c>
      <c r="G167" s="24">
        <f>VLOOKUP($A167,Client_Portfolios!$W$2:$AF$193,10,0)</f>
        <v>51173061.317385316</v>
      </c>
      <c r="H167" s="24">
        <f t="shared" si="47"/>
        <v>8.0837107684376214E-2</v>
      </c>
      <c r="I167" s="24">
        <f t="shared" si="48"/>
        <v>1.0257445597917139</v>
      </c>
      <c r="J167" s="24">
        <f>MAX(G$2:G167)</f>
        <v>52439939.573065519</v>
      </c>
      <c r="K167" s="26">
        <f t="shared" si="56"/>
        <v>-2.4158652088357938E-2</v>
      </c>
      <c r="L167" s="24">
        <f>VLOOKUP($A167,Client_Portfolios!$AH$2:$AQ$193,10,0)</f>
        <v>41699833.655265279</v>
      </c>
      <c r="M167" s="24">
        <f t="shared" si="49"/>
        <v>-7.7280311368214227E-2</v>
      </c>
      <c r="N167" s="24">
        <f t="shared" si="50"/>
        <v>0.98273663652228915</v>
      </c>
      <c r="O167" s="24">
        <f>MAX(L$2:L167)</f>
        <v>45852205.712122947</v>
      </c>
      <c r="P167" s="24">
        <f t="shared" si="57"/>
        <v>-9.0559919471001907E-2</v>
      </c>
      <c r="Q167" s="24">
        <f>VLOOKUP($A167,Client_Portfolios!$AS$2:$BB$193,10,0)</f>
        <v>51776815.206287153</v>
      </c>
      <c r="R167" s="24">
        <f t="shared" si="51"/>
        <v>5.2731238148186185E-2</v>
      </c>
      <c r="S167" s="24">
        <f t="shared" si="52"/>
        <v>1.0659902194669928</v>
      </c>
      <c r="T167" s="24">
        <f>MAX(Q$2:Q167)</f>
        <v>52528145.50945127</v>
      </c>
      <c r="U167" s="24">
        <f t="shared" si="58"/>
        <v>-1.4303385278068343E-2</v>
      </c>
      <c r="V167" s="24">
        <f>VLOOKUP($A167,Client_Portfolios!$BE$2:$BN$193,10,0)</f>
        <v>51808716.757432401</v>
      </c>
      <c r="W167" s="24">
        <f t="shared" si="53"/>
        <v>8.1566641967297515E-3</v>
      </c>
      <c r="X167" s="24">
        <f t="shared" si="54"/>
        <v>1.1480862699966101</v>
      </c>
      <c r="Y167" s="24">
        <f>MAX(V$2:V167)</f>
        <v>52049229.004300512</v>
      </c>
      <c r="Z167" s="24">
        <f t="shared" si="59"/>
        <v>-4.6208608939863286E-3</v>
      </c>
    </row>
    <row r="168" spans="1:26" x14ac:dyDescent="0.35">
      <c r="A168" s="22">
        <v>45824</v>
      </c>
      <c r="B168" s="24">
        <f>VLOOKUP($A168,Client_Portfolios!$L$2:$U$193,10,0)</f>
        <v>39264404.263807751</v>
      </c>
      <c r="C168" s="24">
        <f t="shared" si="45"/>
        <v>0.10222641839926083</v>
      </c>
      <c r="D168" s="24">
        <f t="shared" si="46"/>
        <v>1.048396644323659</v>
      </c>
      <c r="E168" s="24">
        <f>MAX(B$2:B168)</f>
        <v>40148946.003547296</v>
      </c>
      <c r="F168" s="26">
        <f t="shared" si="55"/>
        <v>-2.203150587468454E-2</v>
      </c>
      <c r="G168" s="24">
        <f>VLOOKUP($A168,Client_Portfolios!$W$2:$AF$193,10,0)</f>
        <v>51776888.399357997</v>
      </c>
      <c r="H168" s="24">
        <f t="shared" si="47"/>
        <v>1.1799706064634818E-2</v>
      </c>
      <c r="I168" s="24">
        <f t="shared" si="48"/>
        <v>1.0378480440946545</v>
      </c>
      <c r="J168" s="24">
        <f>MAX(G$2:G168)</f>
        <v>52439939.573065519</v>
      </c>
      <c r="K168" s="26">
        <f t="shared" si="56"/>
        <v>-1.264401101728352E-2</v>
      </c>
      <c r="L168" s="24">
        <f>VLOOKUP($A168,Client_Portfolios!$AH$2:$AQ$193,10,0)</f>
        <v>45592734.609978072</v>
      </c>
      <c r="M168" s="24">
        <f t="shared" si="49"/>
        <v>9.3355311363963953E-2</v>
      </c>
      <c r="N168" s="24">
        <f t="shared" si="50"/>
        <v>1.0744803212136023</v>
      </c>
      <c r="O168" s="24">
        <f>MAX(L$2:L168)</f>
        <v>45852205.712122947</v>
      </c>
      <c r="P168" s="24">
        <f t="shared" si="57"/>
        <v>-5.6588575863488417E-3</v>
      </c>
      <c r="Q168" s="24">
        <f>VLOOKUP($A168,Client_Portfolios!$AS$2:$BB$193,10,0)</f>
        <v>52164843.2589387</v>
      </c>
      <c r="R168" s="24">
        <f t="shared" si="51"/>
        <v>7.4942433424222939E-3</v>
      </c>
      <c r="S168" s="24">
        <f t="shared" si="52"/>
        <v>1.0739790095723205</v>
      </c>
      <c r="T168" s="24">
        <f>MAX(Q$2:Q168)</f>
        <v>52528145.50945127</v>
      </c>
      <c r="U168" s="24">
        <f t="shared" si="58"/>
        <v>-6.916334985540314E-3</v>
      </c>
      <c r="V168" s="24">
        <f>VLOOKUP($A168,Client_Portfolios!$BE$2:$BN$193,10,0)</f>
        <v>51955254.916716225</v>
      </c>
      <c r="W168" s="24">
        <f t="shared" si="53"/>
        <v>2.8284460310011852E-3</v>
      </c>
      <c r="X168" s="24">
        <f t="shared" si="54"/>
        <v>1.151333570050229</v>
      </c>
      <c r="Y168" s="24">
        <f>MAX(V$2:V168)</f>
        <v>52049229.004300512</v>
      </c>
      <c r="Z168" s="24">
        <f t="shared" si="59"/>
        <v>-1.8054847186405475E-3</v>
      </c>
    </row>
    <row r="169" spans="1:26" x14ac:dyDescent="0.35">
      <c r="A169" s="22">
        <v>45825</v>
      </c>
      <c r="B169" s="24">
        <f>VLOOKUP($A169,Client_Portfolios!$L$2:$U$193,10,0)</f>
        <v>39414432.453021184</v>
      </c>
      <c r="C169" s="24">
        <f t="shared" si="45"/>
        <v>3.8209719980833107E-3</v>
      </c>
      <c r="D169" s="24">
        <f t="shared" si="46"/>
        <v>1.0524025385445042</v>
      </c>
      <c r="E169" s="24">
        <f>MAX(B$2:B169)</f>
        <v>40148946.003547296</v>
      </c>
      <c r="F169" s="26">
        <f t="shared" si="55"/>
        <v>-1.8294715643624008E-2</v>
      </c>
      <c r="G169" s="24">
        <f>VLOOKUP($A169,Client_Portfolios!$W$2:$AF$193,10,0)</f>
        <v>51817225.544008404</v>
      </c>
      <c r="H169" s="24">
        <f t="shared" si="47"/>
        <v>7.7905694794334706E-4</v>
      </c>
      <c r="I169" s="24">
        <f t="shared" si="48"/>
        <v>1.0386565868243158</v>
      </c>
      <c r="J169" s="24">
        <f>MAX(G$2:G169)</f>
        <v>52439939.573065519</v>
      </c>
      <c r="K169" s="26">
        <f t="shared" si="56"/>
        <v>-1.187480447397306E-2</v>
      </c>
      <c r="L169" s="24">
        <f>VLOOKUP($A169,Client_Portfolios!$AH$2:$AQ$193,10,0)</f>
        <v>45629145.873431854</v>
      </c>
      <c r="M169" s="24">
        <f t="shared" si="49"/>
        <v>7.9861986268779141E-4</v>
      </c>
      <c r="N169" s="24">
        <f t="shared" si="50"/>
        <v>1.0753384225401905</v>
      </c>
      <c r="O169" s="24">
        <f>MAX(L$2:L169)</f>
        <v>45852205.712122947</v>
      </c>
      <c r="P169" s="24">
        <f t="shared" si="57"/>
        <v>-4.8647569997296303E-3</v>
      </c>
      <c r="Q169" s="24">
        <f>VLOOKUP($A169,Client_Portfolios!$AS$2:$BB$193,10,0)</f>
        <v>52313630.852586225</v>
      </c>
      <c r="R169" s="24">
        <f t="shared" si="51"/>
        <v>2.852258041090332E-3</v>
      </c>
      <c r="S169" s="24">
        <f t="shared" si="52"/>
        <v>1.0770422748383355</v>
      </c>
      <c r="T169" s="24">
        <f>MAX(Q$2:Q169)</f>
        <v>52528145.50945127</v>
      </c>
      <c r="U169" s="24">
        <f t="shared" si="58"/>
        <v>-4.0838041165273632E-3</v>
      </c>
      <c r="V169" s="24">
        <f>VLOOKUP($A169,Client_Portfolios!$BE$2:$BN$193,10,0)</f>
        <v>52076509.02183418</v>
      </c>
      <c r="W169" s="24">
        <f t="shared" si="53"/>
        <v>2.3338179229862983E-3</v>
      </c>
      <c r="X169" s="24">
        <f t="shared" si="54"/>
        <v>1.154020572971348</v>
      </c>
      <c r="Y169" s="24">
        <f>MAX(V$2:V169)</f>
        <v>52076509.02183418</v>
      </c>
      <c r="Z169" s="24">
        <f t="shared" si="59"/>
        <v>0</v>
      </c>
    </row>
    <row r="170" spans="1:26" x14ac:dyDescent="0.35">
      <c r="A170" s="22">
        <v>45826</v>
      </c>
      <c r="B170" s="24">
        <f>VLOOKUP($A170,Client_Portfolios!$L$2:$U$193,10,0)</f>
        <v>39751950.23474934</v>
      </c>
      <c r="C170" s="24">
        <f t="shared" si="45"/>
        <v>8.5633043715763208E-3</v>
      </c>
      <c r="D170" s="24">
        <f t="shared" si="46"/>
        <v>1.0614145818034804</v>
      </c>
      <c r="E170" s="24">
        <f>MAX(B$2:B170)</f>
        <v>40148946.003547296</v>
      </c>
      <c r="F170" s="26">
        <f t="shared" si="55"/>
        <v>-9.8880744904954777E-3</v>
      </c>
      <c r="G170" s="24">
        <f>VLOOKUP($A170,Client_Portfolios!$W$2:$AF$193,10,0)</f>
        <v>52121410.280587815</v>
      </c>
      <c r="H170" s="24">
        <f t="shared" si="47"/>
        <v>5.8703400922356687E-3</v>
      </c>
      <c r="I170" s="24">
        <f t="shared" si="48"/>
        <v>1.0447538542280153</v>
      </c>
      <c r="J170" s="24">
        <f>MAX(G$2:G170)</f>
        <v>52439939.573065519</v>
      </c>
      <c r="K170" s="26">
        <f t="shared" si="56"/>
        <v>-6.0741735225284142E-3</v>
      </c>
      <c r="L170" s="24">
        <f>VLOOKUP($A170,Client_Portfolios!$AH$2:$AQ$193,10,0)</f>
        <v>46068522.737810723</v>
      </c>
      <c r="M170" s="24">
        <f t="shared" si="49"/>
        <v>9.6293028494908173E-3</v>
      </c>
      <c r="N170" s="24">
        <f t="shared" si="50"/>
        <v>1.0856931818765236</v>
      </c>
      <c r="O170" s="24">
        <f>MAX(L$2:L170)</f>
        <v>46068522.737810723</v>
      </c>
      <c r="P170" s="24">
        <f t="shared" si="57"/>
        <v>0</v>
      </c>
      <c r="Q170" s="24">
        <f>VLOOKUP($A170,Client_Portfolios!$AS$2:$BB$193,10,0)</f>
        <v>52528521.080980361</v>
      </c>
      <c r="R170" s="24">
        <f t="shared" si="51"/>
        <v>4.1077291882047279E-3</v>
      </c>
      <c r="S170" s="24">
        <f t="shared" si="52"/>
        <v>1.0814664728276193</v>
      </c>
      <c r="T170" s="24">
        <f>MAX(Q$2:Q170)</f>
        <v>52528521.080980361</v>
      </c>
      <c r="U170" s="24">
        <f t="shared" si="58"/>
        <v>0</v>
      </c>
      <c r="V170" s="24">
        <f>VLOOKUP($A170,Client_Portfolios!$BE$2:$BN$193,10,0)</f>
        <v>52331610.184616819</v>
      </c>
      <c r="W170" s="24">
        <f t="shared" si="53"/>
        <v>4.8985841711410164E-3</v>
      </c>
      <c r="X170" s="24">
        <f t="shared" si="54"/>
        <v>1.1596736398832765</v>
      </c>
      <c r="Y170" s="24">
        <f>MAX(V$2:V170)</f>
        <v>52331610.184616819</v>
      </c>
      <c r="Z170" s="24">
        <f t="shared" si="59"/>
        <v>0</v>
      </c>
    </row>
    <row r="171" spans="1:26" x14ac:dyDescent="0.35">
      <c r="A171" s="22">
        <v>45827</v>
      </c>
      <c r="B171" s="24">
        <f>VLOOKUP($A171,Client_Portfolios!$L$2:$U$193,10,0)</f>
        <v>35806905.65329174</v>
      </c>
      <c r="C171" s="24">
        <f t="shared" si="45"/>
        <v>-9.9241535526199728E-2</v>
      </c>
      <c r="D171" s="24">
        <f t="shared" si="46"/>
        <v>0.95607816887540387</v>
      </c>
      <c r="E171" s="24">
        <f>MAX(B$2:B171)</f>
        <v>40148946.003547296</v>
      </c>
      <c r="F171" s="26">
        <f t="shared" si="55"/>
        <v>-0.10814830232086098</v>
      </c>
      <c r="G171" s="24">
        <f>VLOOKUP($A171,Client_Portfolios!$W$2:$AF$193,10,0)</f>
        <v>51295490.60220065</v>
      </c>
      <c r="H171" s="24">
        <f t="shared" si="47"/>
        <v>-1.5846073119298767E-2</v>
      </c>
      <c r="I171" s="24">
        <f t="shared" si="48"/>
        <v>1.028198608262249</v>
      </c>
      <c r="J171" s="24">
        <f>MAX(G$2:G171)</f>
        <v>52439939.573065519</v>
      </c>
      <c r="K171" s="26">
        <f t="shared" si="56"/>
        <v>-2.1823994844049888E-2</v>
      </c>
      <c r="L171" s="24">
        <f>VLOOKUP($A171,Client_Portfolios!$AH$2:$AQ$193,10,0)</f>
        <v>41906308.851902053</v>
      </c>
      <c r="M171" s="24">
        <f t="shared" si="49"/>
        <v>-9.0348325462855247E-2</v>
      </c>
      <c r="N171" s="24">
        <f t="shared" si="50"/>
        <v>0.98760262092754059</v>
      </c>
      <c r="O171" s="24">
        <f>MAX(L$2:L171)</f>
        <v>46068522.737810723</v>
      </c>
      <c r="P171" s="24">
        <f t="shared" si="57"/>
        <v>-9.0348325462855247E-2</v>
      </c>
      <c r="Q171" s="24">
        <f>VLOOKUP($A171,Client_Portfolios!$AS$2:$BB$193,10,0)</f>
        <v>51777691.883556262</v>
      </c>
      <c r="R171" s="24">
        <f t="shared" si="51"/>
        <v>-1.4293743322158001E-2</v>
      </c>
      <c r="S171" s="24">
        <f t="shared" si="52"/>
        <v>1.0660082686535017</v>
      </c>
      <c r="T171" s="24">
        <f>MAX(Q$2:Q171)</f>
        <v>52528521.080980361</v>
      </c>
      <c r="U171" s="24">
        <f t="shared" si="58"/>
        <v>-1.4293743322158001E-2</v>
      </c>
      <c r="V171" s="24">
        <f>VLOOKUP($A171,Client_Portfolios!$BE$2:$BN$193,10,0)</f>
        <v>51743883.924729638</v>
      </c>
      <c r="W171" s="24">
        <f t="shared" si="53"/>
        <v>-1.1230807877185226E-2</v>
      </c>
      <c r="X171" s="24">
        <f t="shared" si="54"/>
        <v>1.1466495680335114</v>
      </c>
      <c r="Y171" s="24">
        <f>MAX(V$2:V171)</f>
        <v>52331610.184616819</v>
      </c>
      <c r="Z171" s="24">
        <f t="shared" si="59"/>
        <v>-1.1230807877185226E-2</v>
      </c>
    </row>
    <row r="172" spans="1:26" x14ac:dyDescent="0.35">
      <c r="A172" s="22">
        <v>45828</v>
      </c>
      <c r="B172" s="24">
        <f>VLOOKUP($A172,Client_Portfolios!$L$2:$U$193,10,0)</f>
        <v>39720817.737707973</v>
      </c>
      <c r="C172" s="24">
        <f t="shared" si="45"/>
        <v>0.10930606856435879</v>
      </c>
      <c r="D172" s="24">
        <f t="shared" si="46"/>
        <v>1.0605833147553854</v>
      </c>
      <c r="E172" s="24">
        <f>MAX(B$2:B172)</f>
        <v>40148946.003547296</v>
      </c>
      <c r="F172" s="26">
        <f t="shared" si="55"/>
        <v>-1.0663499505105235E-2</v>
      </c>
      <c r="G172" s="24">
        <f>VLOOKUP($A172,Client_Portfolios!$W$2:$AF$193,10,0)</f>
        <v>52503172.586782821</v>
      </c>
      <c r="H172" s="24">
        <f t="shared" si="47"/>
        <v>2.3543628697263293E-2</v>
      </c>
      <c r="I172" s="24">
        <f t="shared" si="48"/>
        <v>1.0524061345222182</v>
      </c>
      <c r="J172" s="24">
        <f>MAX(G$2:G172)</f>
        <v>52503172.586782821</v>
      </c>
      <c r="K172" s="26">
        <f t="shared" si="56"/>
        <v>0</v>
      </c>
      <c r="L172" s="24">
        <f>VLOOKUP($A172,Client_Portfolios!$AH$2:$AQ$193,10,0)</f>
        <v>46291564.270118587</v>
      </c>
      <c r="M172" s="24">
        <f t="shared" si="49"/>
        <v>0.10464427763643266</v>
      </c>
      <c r="N172" s="24">
        <f t="shared" si="50"/>
        <v>1.0909495837863508</v>
      </c>
      <c r="O172" s="24">
        <f>MAX(L$2:L172)</f>
        <v>46291564.270118587</v>
      </c>
      <c r="P172" s="24">
        <f t="shared" si="57"/>
        <v>0</v>
      </c>
      <c r="Q172" s="24">
        <f>VLOOKUP($A172,Client_Portfolios!$AS$2:$BB$193,10,0)</f>
        <v>52695759.63128227</v>
      </c>
      <c r="R172" s="24">
        <f t="shared" si="51"/>
        <v>1.7730951580280298E-2</v>
      </c>
      <c r="S172" s="24">
        <f t="shared" si="52"/>
        <v>1.0849096096491755</v>
      </c>
      <c r="T172" s="24">
        <f>MAX(Q$2:Q172)</f>
        <v>52695759.63128227</v>
      </c>
      <c r="U172" s="24">
        <f t="shared" si="58"/>
        <v>0</v>
      </c>
      <c r="V172" s="24">
        <f>VLOOKUP($A172,Client_Portfolios!$BE$2:$BN$193,10,0)</f>
        <v>52402113.518419206</v>
      </c>
      <c r="W172" s="24">
        <f t="shared" si="53"/>
        <v>1.2720915860260437E-2</v>
      </c>
      <c r="X172" s="24">
        <f t="shared" si="54"/>
        <v>1.1612360007096696</v>
      </c>
      <c r="Y172" s="24">
        <f>MAX(V$2:V172)</f>
        <v>52402113.518419206</v>
      </c>
      <c r="Z172" s="24">
        <f t="shared" si="59"/>
        <v>0</v>
      </c>
    </row>
    <row r="173" spans="1:26" x14ac:dyDescent="0.35">
      <c r="A173" s="22">
        <v>45829</v>
      </c>
      <c r="B173" s="24">
        <f>VLOOKUP($A173,Client_Portfolios!$L$2:$U$193,10,0)</f>
        <v>39122768.998815954</v>
      </c>
      <c r="C173" s="24">
        <f t="shared" si="45"/>
        <v>-1.5056304803218491E-2</v>
      </c>
      <c r="D173" s="24">
        <f t="shared" si="46"/>
        <v>1.0446148490992204</v>
      </c>
      <c r="E173" s="24">
        <f>MAX(B$2:B173)</f>
        <v>40148946.003547296</v>
      </c>
      <c r="F173" s="26">
        <f t="shared" si="55"/>
        <v>-2.5559251409505893E-2</v>
      </c>
      <c r="G173" s="24">
        <f>VLOOKUP($A173,Client_Portfolios!$W$2:$AF$193,10,0)</f>
        <v>47845611.386204451</v>
      </c>
      <c r="H173" s="24">
        <f t="shared" si="47"/>
        <v>-8.8710090668899247E-2</v>
      </c>
      <c r="I173" s="24">
        <f t="shared" si="48"/>
        <v>0.95904709090824647</v>
      </c>
      <c r="J173" s="24">
        <f>MAX(G$2:G173)</f>
        <v>52503172.586782821</v>
      </c>
      <c r="K173" s="26">
        <f t="shared" si="56"/>
        <v>-8.8710090668899247E-2</v>
      </c>
      <c r="L173" s="24">
        <f>VLOOKUP($A173,Client_Portfolios!$AH$2:$AQ$193,10,0)</f>
        <v>45703917.187384784</v>
      </c>
      <c r="M173" s="24">
        <f t="shared" si="49"/>
        <v>-1.269447451170129E-2</v>
      </c>
      <c r="N173" s="24">
        <f t="shared" si="50"/>
        <v>1.0771005521014239</v>
      </c>
      <c r="O173" s="24">
        <f>MAX(L$2:L173)</f>
        <v>46291564.270118587</v>
      </c>
      <c r="P173" s="24">
        <f t="shared" si="57"/>
        <v>-1.269447451170129E-2</v>
      </c>
      <c r="Q173" s="24">
        <f>VLOOKUP($A173,Client_Portfolios!$AS$2:$BB$193,10,0)</f>
        <v>49438644.169748969</v>
      </c>
      <c r="R173" s="24">
        <f t="shared" si="51"/>
        <v>-6.1809820834231775E-2</v>
      </c>
      <c r="S173" s="24">
        <f t="shared" si="52"/>
        <v>1.0178515410554236</v>
      </c>
      <c r="T173" s="24">
        <f>MAX(Q$2:Q173)</f>
        <v>52695759.63128227</v>
      </c>
      <c r="U173" s="24">
        <f t="shared" si="58"/>
        <v>-6.1809820834231775E-2</v>
      </c>
      <c r="V173" s="24">
        <f>VLOOKUP($A173,Client_Portfolios!$BE$2:$BN$193,10,0)</f>
        <v>51586198.266697928</v>
      </c>
      <c r="W173" s="24">
        <f t="shared" si="53"/>
        <v>-1.5570273733987576E-2</v>
      </c>
      <c r="X173" s="24">
        <f t="shared" si="54"/>
        <v>1.143155238308859</v>
      </c>
      <c r="Y173" s="24">
        <f>MAX(V$2:V173)</f>
        <v>52402113.518419206</v>
      </c>
      <c r="Z173" s="24">
        <f t="shared" si="59"/>
        <v>-1.5570273733987576E-2</v>
      </c>
    </row>
    <row r="174" spans="1:26" x14ac:dyDescent="0.35">
      <c r="A174" s="22">
        <v>45830</v>
      </c>
      <c r="B174" s="24">
        <f>VLOOKUP($A174,Client_Portfolios!$L$2:$U$193,10,0)</f>
        <v>39521690.826025248</v>
      </c>
      <c r="C174" s="24">
        <f t="shared" si="45"/>
        <v>1.0196666478831475E-2</v>
      </c>
      <c r="D174" s="24">
        <f t="shared" si="46"/>
        <v>1.0552664383143202</v>
      </c>
      <c r="E174" s="24">
        <f>MAX(B$2:B174)</f>
        <v>40148946.003547296</v>
      </c>
      <c r="F174" s="26">
        <f t="shared" si="55"/>
        <v>-1.5623204092745754E-2</v>
      </c>
      <c r="G174" s="24">
        <f>VLOOKUP($A174,Client_Portfolios!$W$2:$AF$193,10,0)</f>
        <v>52516298.587427795</v>
      </c>
      <c r="H174" s="24">
        <f t="shared" si="47"/>
        <v>9.7619971109201134E-2</v>
      </c>
      <c r="I174" s="24">
        <f t="shared" si="48"/>
        <v>1.052669240215073</v>
      </c>
      <c r="J174" s="24">
        <f>MAX(G$2:G174)</f>
        <v>52516298.587427795</v>
      </c>
      <c r="K174" s="26">
        <f t="shared" si="56"/>
        <v>0</v>
      </c>
      <c r="L174" s="24">
        <f>VLOOKUP($A174,Client_Portfolios!$AH$2:$AQ$193,10,0)</f>
        <v>46055441.347528808</v>
      </c>
      <c r="M174" s="24">
        <f t="shared" si="49"/>
        <v>7.6913354866889059E-3</v>
      </c>
      <c r="N174" s="24">
        <f t="shared" si="50"/>
        <v>1.0853848938005339</v>
      </c>
      <c r="O174" s="24">
        <f>MAX(L$2:L174)</f>
        <v>46291564.270118587</v>
      </c>
      <c r="P174" s="24">
        <f t="shared" si="57"/>
        <v>-5.1007764873090998E-3</v>
      </c>
      <c r="Q174" s="24">
        <f>VLOOKUP($A174,Client_Portfolios!$AS$2:$BB$193,10,0)</f>
        <v>52689619.229340501</v>
      </c>
      <c r="R174" s="24">
        <f t="shared" si="51"/>
        <v>6.5757771358559466E-2</v>
      </c>
      <c r="S174" s="24">
        <f t="shared" si="52"/>
        <v>1.0847831899691036</v>
      </c>
      <c r="T174" s="24">
        <f>MAX(Q$2:Q174)</f>
        <v>52695759.63128227</v>
      </c>
      <c r="U174" s="24">
        <f t="shared" si="58"/>
        <v>-1.1652554180324676E-4</v>
      </c>
      <c r="V174" s="24">
        <f>VLOOKUP($A174,Client_Portfolios!$BE$2:$BN$193,10,0)</f>
        <v>52335384.848786131</v>
      </c>
      <c r="W174" s="24">
        <f t="shared" si="53"/>
        <v>1.4523004355059217E-2</v>
      </c>
      <c r="X174" s="24">
        <f t="shared" si="54"/>
        <v>1.1597572868133275</v>
      </c>
      <c r="Y174" s="24">
        <f>MAX(V$2:V174)</f>
        <v>52402113.518419206</v>
      </c>
      <c r="Z174" s="24">
        <f t="shared" si="59"/>
        <v>-1.2733965321765246E-3</v>
      </c>
    </row>
    <row r="175" spans="1:26" x14ac:dyDescent="0.35">
      <c r="A175" s="22">
        <v>45831</v>
      </c>
      <c r="B175" s="24">
        <f>VLOOKUP($A175,Client_Portfolios!$L$2:$U$193,10,0)</f>
        <v>39294355.88723053</v>
      </c>
      <c r="C175" s="24">
        <f t="shared" si="45"/>
        <v>-5.752156196845098E-3</v>
      </c>
      <c r="D175" s="24">
        <f t="shared" si="46"/>
        <v>1.0491963809318479</v>
      </c>
      <c r="E175" s="24">
        <f>MAX(B$2:B175)</f>
        <v>40148946.003547296</v>
      </c>
      <c r="F175" s="26">
        <f t="shared" si="55"/>
        <v>-2.1285493179354187E-2</v>
      </c>
      <c r="G175" s="24">
        <f>VLOOKUP($A175,Client_Portfolios!$W$2:$AF$193,10,0)</f>
        <v>52249938.928158291</v>
      </c>
      <c r="H175" s="24">
        <f t="shared" si="47"/>
        <v>-5.0719427384257765E-3</v>
      </c>
      <c r="I175" s="24">
        <f t="shared" si="48"/>
        <v>1.0473301621061999</v>
      </c>
      <c r="J175" s="24">
        <f>MAX(G$2:G175)</f>
        <v>52516298.587427795</v>
      </c>
      <c r="K175" s="26">
        <f t="shared" si="56"/>
        <v>-5.0719427384257765E-3</v>
      </c>
      <c r="L175" s="24">
        <f>VLOOKUP($A175,Client_Portfolios!$AH$2:$AQ$193,10,0)</f>
        <v>45799032.490348443</v>
      </c>
      <c r="M175" s="24">
        <f t="shared" si="49"/>
        <v>-5.5673955058976442E-3</v>
      </c>
      <c r="N175" s="24">
        <f t="shared" si="50"/>
        <v>1.0793421268206196</v>
      </c>
      <c r="O175" s="24">
        <f>MAX(L$2:L175)</f>
        <v>46291564.270118587</v>
      </c>
      <c r="P175" s="24">
        <f t="shared" si="57"/>
        <v>-1.063977395311471E-2</v>
      </c>
      <c r="Q175" s="24">
        <f>VLOOKUP($A175,Client_Portfolios!$AS$2:$BB$193,10,0)</f>
        <v>52331507.147008397</v>
      </c>
      <c r="R175" s="24">
        <f t="shared" si="51"/>
        <v>-6.7966344712676874E-3</v>
      </c>
      <c r="S175" s="24">
        <f t="shared" si="52"/>
        <v>1.0774103151463079</v>
      </c>
      <c r="T175" s="24">
        <f>MAX(Q$2:Q175)</f>
        <v>52695759.63128227</v>
      </c>
      <c r="U175" s="24">
        <f t="shared" si="58"/>
        <v>-6.9123680315567307E-3</v>
      </c>
      <c r="V175" s="24">
        <f>VLOOKUP($A175,Client_Portfolios!$BE$2:$BN$193,10,0)</f>
        <v>51913024.544026203</v>
      </c>
      <c r="W175" s="24">
        <f t="shared" si="53"/>
        <v>-8.0702627100242546E-3</v>
      </c>
      <c r="X175" s="24">
        <f t="shared" si="54"/>
        <v>1.150397740828879</v>
      </c>
      <c r="Y175" s="24">
        <f>MAX(V$2:V175)</f>
        <v>52402113.518419206</v>
      </c>
      <c r="Z175" s="24">
        <f t="shared" si="59"/>
        <v>-9.3333825976520818E-3</v>
      </c>
    </row>
    <row r="176" spans="1:26" x14ac:dyDescent="0.35">
      <c r="A176" s="22">
        <v>45832</v>
      </c>
      <c r="B176" s="24">
        <f>VLOOKUP($A176,Client_Portfolios!$L$2:$U$193,10,0)</f>
        <v>39259189.051314406</v>
      </c>
      <c r="C176" s="24">
        <f t="shared" si="45"/>
        <v>-8.9495896095226324E-4</v>
      </c>
      <c r="D176" s="24">
        <f t="shared" si="46"/>
        <v>1.0482573932289343</v>
      </c>
      <c r="E176" s="24">
        <f>MAX(B$2:B176)</f>
        <v>40148946.003547296</v>
      </c>
      <c r="F176" s="26">
        <f t="shared" si="55"/>
        <v>-2.2161402497447299E-2</v>
      </c>
      <c r="G176" s="24">
        <f>VLOOKUP($A176,Client_Portfolios!$W$2:$AF$193,10,0)</f>
        <v>52627446.244355798</v>
      </c>
      <c r="H176" s="24">
        <f t="shared" si="47"/>
        <v>7.2250288505899592E-3</v>
      </c>
      <c r="I176" s="24">
        <f t="shared" si="48"/>
        <v>1.0548971527435103</v>
      </c>
      <c r="J176" s="24">
        <f>MAX(G$2:G176)</f>
        <v>52627446.244355798</v>
      </c>
      <c r="K176" s="26">
        <f t="shared" si="56"/>
        <v>0</v>
      </c>
      <c r="L176" s="24">
        <f>VLOOKUP($A176,Client_Portfolios!$AH$2:$AQ$193,10,0)</f>
        <v>45924093.232533485</v>
      </c>
      <c r="M176" s="24">
        <f t="shared" si="49"/>
        <v>2.7306415743912548E-3</v>
      </c>
      <c r="N176" s="24">
        <f t="shared" si="50"/>
        <v>1.0822894233051079</v>
      </c>
      <c r="O176" s="24">
        <f>MAX(L$2:L176)</f>
        <v>46291564.270118587</v>
      </c>
      <c r="P176" s="24">
        <f t="shared" si="57"/>
        <v>-7.9381857878219556E-3</v>
      </c>
      <c r="Q176" s="24">
        <f>VLOOKUP($A176,Client_Portfolios!$AS$2:$BB$193,10,0)</f>
        <v>52557731.815837204</v>
      </c>
      <c r="R176" s="24">
        <f t="shared" si="51"/>
        <v>4.3229152218624799E-3</v>
      </c>
      <c r="S176" s="24">
        <f t="shared" si="52"/>
        <v>1.0820678685978455</v>
      </c>
      <c r="T176" s="24">
        <f>MAX(Q$2:Q176)</f>
        <v>52695759.63128227</v>
      </c>
      <c r="U176" s="24">
        <f t="shared" si="58"/>
        <v>-2.619334390676983E-3</v>
      </c>
      <c r="V176" s="24">
        <f>VLOOKUP($A176,Client_Portfolios!$BE$2:$BN$193,10,0)</f>
        <v>52084107.725143038</v>
      </c>
      <c r="W176" s="24">
        <f t="shared" si="53"/>
        <v>3.2955733675610194E-3</v>
      </c>
      <c r="X176" s="24">
        <f t="shared" si="54"/>
        <v>1.154188960985657</v>
      </c>
      <c r="Y176" s="24">
        <f>MAX(V$2:V176)</f>
        <v>52402113.518419206</v>
      </c>
      <c r="Z176" s="24">
        <f t="shared" si="59"/>
        <v>-6.0685680772091417E-3</v>
      </c>
    </row>
    <row r="177" spans="1:26" x14ac:dyDescent="0.35">
      <c r="A177" s="22">
        <v>45833</v>
      </c>
      <c r="B177" s="24">
        <f>VLOOKUP($A177,Client_Portfolios!$L$2:$U$193,10,0)</f>
        <v>39340767.074687928</v>
      </c>
      <c r="C177" s="24">
        <f t="shared" si="45"/>
        <v>2.0779345000451715E-3</v>
      </c>
      <c r="D177" s="24">
        <f t="shared" si="46"/>
        <v>1.0504356034312521</v>
      </c>
      <c r="E177" s="24">
        <f>MAX(B$2:B177)</f>
        <v>40148946.003547296</v>
      </c>
      <c r="F177" s="26">
        <f t="shared" si="55"/>
        <v>-2.0129517940220963E-2</v>
      </c>
      <c r="G177" s="24">
        <f>VLOOKUP($A177,Client_Portfolios!$W$2:$AF$193,10,0)</f>
        <v>52808048.441323668</v>
      </c>
      <c r="H177" s="24">
        <f t="shared" si="47"/>
        <v>3.4317112050110026E-3</v>
      </c>
      <c r="I177" s="24">
        <f t="shared" si="48"/>
        <v>1.0585172551227144</v>
      </c>
      <c r="J177" s="24">
        <f>MAX(G$2:G177)</f>
        <v>52808048.441323668</v>
      </c>
      <c r="K177" s="26">
        <f t="shared" si="56"/>
        <v>0</v>
      </c>
      <c r="L177" s="24">
        <f>VLOOKUP($A177,Client_Portfolios!$AH$2:$AQ$193,10,0)</f>
        <v>46075647.187614702</v>
      </c>
      <c r="M177" s="24">
        <f t="shared" si="49"/>
        <v>3.3000968427146504E-3</v>
      </c>
      <c r="N177" s="24">
        <f t="shared" si="50"/>
        <v>1.0858610832138604</v>
      </c>
      <c r="O177" s="24">
        <f>MAX(L$2:L177)</f>
        <v>46291564.270118587</v>
      </c>
      <c r="P177" s="24">
        <f t="shared" si="57"/>
        <v>-4.6642857269625793E-3</v>
      </c>
      <c r="Q177" s="24">
        <f>VLOOKUP($A177,Client_Portfolios!$AS$2:$BB$193,10,0)</f>
        <v>52728664.601145357</v>
      </c>
      <c r="R177" s="24">
        <f t="shared" si="51"/>
        <v>3.2522861889684005E-3</v>
      </c>
      <c r="S177" s="24">
        <f t="shared" si="52"/>
        <v>1.0855870629824127</v>
      </c>
      <c r="T177" s="24">
        <f>MAX(Q$2:Q177)</f>
        <v>52728664.601145357</v>
      </c>
      <c r="U177" s="24">
        <f t="shared" si="58"/>
        <v>0</v>
      </c>
      <c r="V177" s="24">
        <f>VLOOKUP($A177,Client_Portfolios!$BE$2:$BN$193,10,0)</f>
        <v>52327104.784271613</v>
      </c>
      <c r="W177" s="24">
        <f t="shared" si="53"/>
        <v>4.6654741674929537E-3</v>
      </c>
      <c r="X177" s="24">
        <f t="shared" si="54"/>
        <v>1.1595737997675413</v>
      </c>
      <c r="Y177" s="24">
        <f>MAX(V$2:V177)</f>
        <v>52402113.518419206</v>
      </c>
      <c r="Z177" s="24">
        <f t="shared" si="59"/>
        <v>-1.4314066573140796E-3</v>
      </c>
    </row>
    <row r="178" spans="1:26" x14ac:dyDescent="0.35">
      <c r="A178" s="22">
        <v>45834</v>
      </c>
      <c r="B178" s="24">
        <f>VLOOKUP($A178,Client_Portfolios!$L$2:$U$193,10,0)</f>
        <v>39460243.978999667</v>
      </c>
      <c r="C178" s="24">
        <f t="shared" si="45"/>
        <v>3.0369744465051631E-3</v>
      </c>
      <c r="D178" s="24">
        <f t="shared" si="46"/>
        <v>1.053625749516572</v>
      </c>
      <c r="E178" s="24">
        <f>MAX(B$2:B178)</f>
        <v>40148946.003547296</v>
      </c>
      <c r="F178" s="26">
        <f t="shared" si="55"/>
        <v>-1.7153676325320718E-2</v>
      </c>
      <c r="G178" s="24">
        <f>VLOOKUP($A178,Client_Portfolios!$W$2:$AF$193,10,0)</f>
        <v>52934734.606544346</v>
      </c>
      <c r="H178" s="24">
        <f t="shared" si="47"/>
        <v>2.3989935049662362E-3</v>
      </c>
      <c r="I178" s="24">
        <f t="shared" si="48"/>
        <v>1.0610566311426486</v>
      </c>
      <c r="J178" s="24">
        <f>MAX(G$2:G178)</f>
        <v>52934734.606544346</v>
      </c>
      <c r="K178" s="26">
        <f t="shared" si="56"/>
        <v>0</v>
      </c>
      <c r="L178" s="24">
        <f>VLOOKUP($A178,Client_Portfolios!$AH$2:$AQ$193,10,0)</f>
        <v>46109039.219155103</v>
      </c>
      <c r="M178" s="24">
        <f t="shared" si="49"/>
        <v>7.2472192098426292E-4</v>
      </c>
      <c r="N178" s="24">
        <f t="shared" si="50"/>
        <v>1.0866480305440092</v>
      </c>
      <c r="O178" s="24">
        <f>MAX(L$2:L178)</f>
        <v>46291564.270118587</v>
      </c>
      <c r="P178" s="24">
        <f t="shared" si="57"/>
        <v>-3.9429441160903798E-3</v>
      </c>
      <c r="Q178" s="24">
        <f>VLOOKUP($A178,Client_Portfolios!$AS$2:$BB$193,10,0)</f>
        <v>52743060.889863431</v>
      </c>
      <c r="R178" s="24">
        <f t="shared" si="51"/>
        <v>2.7302585466505155E-4</v>
      </c>
      <c r="S178" s="24">
        <f t="shared" si="52"/>
        <v>1.0858834563180968</v>
      </c>
      <c r="T178" s="24">
        <f>MAX(Q$2:Q178)</f>
        <v>52743060.889863431</v>
      </c>
      <c r="U178" s="24">
        <f t="shared" si="58"/>
        <v>0</v>
      </c>
      <c r="V178" s="24">
        <f>VLOOKUP($A178,Client_Portfolios!$BE$2:$BN$193,10,0)</f>
        <v>52201497.001168452</v>
      </c>
      <c r="W178" s="24">
        <f t="shared" si="53"/>
        <v>-2.4004344138855455E-3</v>
      </c>
      <c r="X178" s="24">
        <f t="shared" si="54"/>
        <v>1.1567903189131392</v>
      </c>
      <c r="Y178" s="24">
        <f>MAX(V$2:V178)</f>
        <v>52402113.518419206</v>
      </c>
      <c r="Z178" s="24">
        <f t="shared" si="59"/>
        <v>-3.8284050733991435E-3</v>
      </c>
    </row>
    <row r="179" spans="1:26" x14ac:dyDescent="0.35">
      <c r="A179" s="22">
        <v>45835</v>
      </c>
      <c r="B179" s="24" t="e">
        <f>VLOOKUP($A179,Client_Portfolios!$L$2:$U$193,10,0)</f>
        <v>#REF!</v>
      </c>
      <c r="C179" s="24" t="e">
        <f t="shared" si="45"/>
        <v>#REF!</v>
      </c>
      <c r="D179" s="24" t="e">
        <f t="shared" si="46"/>
        <v>#REF!</v>
      </c>
      <c r="E179" s="24" t="e">
        <f>MAX(B$2:B179)</f>
        <v>#REF!</v>
      </c>
      <c r="F179" s="26" t="e">
        <f t="shared" si="55"/>
        <v>#REF!</v>
      </c>
      <c r="G179" s="24" t="e">
        <f>VLOOKUP($A179,Client_Portfolios!$W$2:$AF$193,10,0)</f>
        <v>#REF!</v>
      </c>
      <c r="H179" s="24" t="e">
        <f t="shared" si="47"/>
        <v>#REF!</v>
      </c>
      <c r="I179" s="24" t="e">
        <f t="shared" si="48"/>
        <v>#REF!</v>
      </c>
      <c r="J179" s="24" t="e">
        <f>MAX(G$2:G179)</f>
        <v>#REF!</v>
      </c>
      <c r="K179" s="26" t="e">
        <f t="shared" si="56"/>
        <v>#REF!</v>
      </c>
      <c r="L179" s="24" t="e">
        <f>VLOOKUP($A179,Client_Portfolios!$AH$2:$AQ$193,10,0)</f>
        <v>#REF!</v>
      </c>
      <c r="M179" s="24" t="e">
        <f t="shared" si="49"/>
        <v>#REF!</v>
      </c>
      <c r="N179" s="24" t="e">
        <f t="shared" si="50"/>
        <v>#REF!</v>
      </c>
      <c r="O179" s="24" t="e">
        <f>MAX(L$2:L179)</f>
        <v>#REF!</v>
      </c>
      <c r="P179" s="24" t="e">
        <f t="shared" si="57"/>
        <v>#REF!</v>
      </c>
      <c r="Q179" s="24" t="e">
        <f>VLOOKUP($A179,Client_Portfolios!$AS$2:$BB$193,10,0)</f>
        <v>#REF!</v>
      </c>
      <c r="R179" s="24" t="e">
        <f t="shared" si="51"/>
        <v>#REF!</v>
      </c>
      <c r="S179" s="24" t="e">
        <f t="shared" si="52"/>
        <v>#REF!</v>
      </c>
      <c r="T179" s="24" t="e">
        <f>MAX(Q$2:Q179)</f>
        <v>#REF!</v>
      </c>
      <c r="U179" s="24" t="e">
        <f t="shared" si="58"/>
        <v>#REF!</v>
      </c>
      <c r="V179" s="24" t="e">
        <f>VLOOKUP($A179,Client_Portfolios!$BE$2:$BN$193,10,0)</f>
        <v>#REF!</v>
      </c>
      <c r="W179" s="24" t="e">
        <f t="shared" si="53"/>
        <v>#REF!</v>
      </c>
      <c r="X179" s="24" t="e">
        <f t="shared" si="54"/>
        <v>#REF!</v>
      </c>
      <c r="Y179" s="24" t="e">
        <f>MAX(V$2:V179)</f>
        <v>#REF!</v>
      </c>
      <c r="Z179" s="24" t="e">
        <f t="shared" si="59"/>
        <v>#REF!</v>
      </c>
    </row>
    <row r="180" spans="1:26" x14ac:dyDescent="0.35">
      <c r="A180" s="22">
        <v>45836</v>
      </c>
      <c r="B180" s="24">
        <f>VLOOKUP($A180,Client_Portfolios!$L$2:$U$193,10,0)</f>
        <v>0</v>
      </c>
      <c r="C180" s="24" t="e">
        <f t="shared" si="45"/>
        <v>#REF!</v>
      </c>
      <c r="D180" s="24" t="e">
        <f t="shared" si="46"/>
        <v>#REF!</v>
      </c>
      <c r="E180" s="24" t="e">
        <f>MAX(B$2:B180)</f>
        <v>#REF!</v>
      </c>
      <c r="F180" s="26" t="e">
        <f t="shared" si="55"/>
        <v>#REF!</v>
      </c>
      <c r="G180" s="24">
        <f>VLOOKUP($A180,Client_Portfolios!$W$2:$AF$193,10,0)</f>
        <v>0</v>
      </c>
      <c r="H180" s="24" t="e">
        <f t="shared" si="47"/>
        <v>#REF!</v>
      </c>
      <c r="I180" s="24" t="e">
        <f t="shared" si="48"/>
        <v>#REF!</v>
      </c>
      <c r="J180" s="24" t="e">
        <f>MAX(G$2:G180)</f>
        <v>#REF!</v>
      </c>
      <c r="K180" s="26" t="e">
        <f t="shared" si="56"/>
        <v>#REF!</v>
      </c>
      <c r="L180" s="24">
        <f>VLOOKUP($A180,Client_Portfolios!$AH$2:$AQ$193,10,0)</f>
        <v>0</v>
      </c>
      <c r="M180" s="24" t="e">
        <f t="shared" si="49"/>
        <v>#REF!</v>
      </c>
      <c r="N180" s="24" t="e">
        <f t="shared" si="50"/>
        <v>#REF!</v>
      </c>
      <c r="O180" s="24" t="e">
        <f>MAX(L$2:L180)</f>
        <v>#REF!</v>
      </c>
      <c r="P180" s="24" t="e">
        <f t="shared" si="57"/>
        <v>#REF!</v>
      </c>
      <c r="Q180" s="24">
        <f>VLOOKUP($A180,Client_Portfolios!$AS$2:$BB$193,10,0)</f>
        <v>0</v>
      </c>
      <c r="R180" s="24" t="e">
        <f t="shared" si="51"/>
        <v>#REF!</v>
      </c>
      <c r="S180" s="24" t="e">
        <f t="shared" si="52"/>
        <v>#REF!</v>
      </c>
      <c r="T180" s="24" t="e">
        <f>MAX(Q$2:Q180)</f>
        <v>#REF!</v>
      </c>
      <c r="U180" s="24" t="e">
        <f t="shared" si="58"/>
        <v>#REF!</v>
      </c>
      <c r="V180" s="24">
        <f>VLOOKUP($A180,Client_Portfolios!$BE$2:$BN$193,10,0)</f>
        <v>0</v>
      </c>
      <c r="W180" s="24" t="e">
        <f t="shared" si="53"/>
        <v>#REF!</v>
      </c>
      <c r="X180" s="24" t="e">
        <f t="shared" si="54"/>
        <v>#REF!</v>
      </c>
      <c r="Y180" s="24" t="e">
        <f>MAX(V$2:V180)</f>
        <v>#REF!</v>
      </c>
      <c r="Z180" s="24" t="e">
        <f t="shared" si="59"/>
        <v>#REF!</v>
      </c>
    </row>
    <row r="181" spans="1:26" x14ac:dyDescent="0.35">
      <c r="A181" s="22">
        <v>45837</v>
      </c>
      <c r="B181" s="24">
        <f>VLOOKUP($A181,Client_Portfolios!$L$2:$U$193,10,0)</f>
        <v>0</v>
      </c>
      <c r="C181" s="24" t="e">
        <f t="shared" si="45"/>
        <v>#DIV/0!</v>
      </c>
      <c r="D181" s="24" t="e">
        <f t="shared" si="46"/>
        <v>#REF!</v>
      </c>
      <c r="E181" s="24" t="e">
        <f>MAX(B$2:B181)</f>
        <v>#REF!</v>
      </c>
      <c r="F181" s="26" t="e">
        <f t="shared" si="55"/>
        <v>#REF!</v>
      </c>
      <c r="G181" s="24">
        <f>VLOOKUP($A181,Client_Portfolios!$W$2:$AF$193,10,0)</f>
        <v>0</v>
      </c>
      <c r="H181" s="24" t="e">
        <f t="shared" si="47"/>
        <v>#DIV/0!</v>
      </c>
      <c r="I181" s="24" t="e">
        <f t="shared" si="48"/>
        <v>#REF!</v>
      </c>
      <c r="J181" s="24" t="e">
        <f>MAX(G$2:G181)</f>
        <v>#REF!</v>
      </c>
      <c r="K181" s="26" t="e">
        <f t="shared" si="56"/>
        <v>#REF!</v>
      </c>
      <c r="L181" s="24">
        <f>VLOOKUP($A181,Client_Portfolios!$AH$2:$AQ$193,10,0)</f>
        <v>0</v>
      </c>
      <c r="M181" s="24" t="e">
        <f t="shared" si="49"/>
        <v>#DIV/0!</v>
      </c>
      <c r="N181" s="24" t="e">
        <f t="shared" si="50"/>
        <v>#REF!</v>
      </c>
      <c r="O181" s="24" t="e">
        <f>MAX(L$2:L181)</f>
        <v>#REF!</v>
      </c>
      <c r="P181" s="24" t="e">
        <f t="shared" si="57"/>
        <v>#REF!</v>
      </c>
      <c r="Q181" s="24">
        <f>VLOOKUP($A181,Client_Portfolios!$AS$2:$BB$193,10,0)</f>
        <v>0</v>
      </c>
      <c r="R181" s="24" t="e">
        <f t="shared" si="51"/>
        <v>#DIV/0!</v>
      </c>
      <c r="S181" s="24" t="e">
        <f t="shared" si="52"/>
        <v>#REF!</v>
      </c>
      <c r="T181" s="24" t="e">
        <f>MAX(Q$2:Q181)</f>
        <v>#REF!</v>
      </c>
      <c r="U181" s="24" t="e">
        <f t="shared" si="58"/>
        <v>#REF!</v>
      </c>
      <c r="V181" s="24">
        <f>VLOOKUP($A181,Client_Portfolios!$BE$2:$BN$193,10,0)</f>
        <v>0</v>
      </c>
      <c r="W181" s="24" t="e">
        <f t="shared" si="53"/>
        <v>#DIV/0!</v>
      </c>
      <c r="X181" s="24" t="e">
        <f t="shared" si="54"/>
        <v>#REF!</v>
      </c>
      <c r="Y181" s="24" t="e">
        <f>MAX(V$2:V181)</f>
        <v>#REF!</v>
      </c>
      <c r="Z181" s="24" t="e">
        <f t="shared" si="59"/>
        <v>#REF!</v>
      </c>
    </row>
    <row r="182" spans="1:26" x14ac:dyDescent="0.35">
      <c r="A182" s="22">
        <v>45838</v>
      </c>
      <c r="B182" s="24">
        <f>VLOOKUP($A182,Client_Portfolios!$L$2:$U$193,10,0)</f>
        <v>0</v>
      </c>
      <c r="C182" s="24" t="e">
        <f t="shared" si="45"/>
        <v>#DIV/0!</v>
      </c>
      <c r="D182" s="24" t="e">
        <f t="shared" si="46"/>
        <v>#REF!</v>
      </c>
      <c r="E182" s="24" t="e">
        <f>MAX(B$2:B182)</f>
        <v>#REF!</v>
      </c>
      <c r="F182" s="26" t="e">
        <f t="shared" si="55"/>
        <v>#REF!</v>
      </c>
      <c r="G182" s="24">
        <f>VLOOKUP($A182,Client_Portfolios!$W$2:$AF$193,10,0)</f>
        <v>0</v>
      </c>
      <c r="H182" s="24" t="e">
        <f t="shared" si="47"/>
        <v>#DIV/0!</v>
      </c>
      <c r="I182" s="24" t="e">
        <f t="shared" si="48"/>
        <v>#REF!</v>
      </c>
      <c r="J182" s="24" t="e">
        <f>MAX(G$2:G182)</f>
        <v>#REF!</v>
      </c>
      <c r="K182" s="26" t="e">
        <f t="shared" si="56"/>
        <v>#REF!</v>
      </c>
      <c r="L182" s="24">
        <f>VLOOKUP($A182,Client_Portfolios!$AH$2:$AQ$193,10,0)</f>
        <v>0</v>
      </c>
      <c r="M182" s="24" t="e">
        <f t="shared" si="49"/>
        <v>#DIV/0!</v>
      </c>
      <c r="N182" s="24" t="e">
        <f t="shared" si="50"/>
        <v>#REF!</v>
      </c>
      <c r="O182" s="24" t="e">
        <f>MAX(L$2:L182)</f>
        <v>#REF!</v>
      </c>
      <c r="P182" s="24" t="e">
        <f t="shared" si="57"/>
        <v>#REF!</v>
      </c>
      <c r="Q182" s="24">
        <f>VLOOKUP($A182,Client_Portfolios!$AS$2:$BB$193,10,0)</f>
        <v>0</v>
      </c>
      <c r="R182" s="24" t="e">
        <f t="shared" si="51"/>
        <v>#DIV/0!</v>
      </c>
      <c r="S182" s="24" t="e">
        <f t="shared" si="52"/>
        <v>#REF!</v>
      </c>
      <c r="T182" s="24" t="e">
        <f>MAX(Q$2:Q182)</f>
        <v>#REF!</v>
      </c>
      <c r="U182" s="24" t="e">
        <f t="shared" si="58"/>
        <v>#REF!</v>
      </c>
      <c r="V182" s="24">
        <f>VLOOKUP($A182,Client_Portfolios!$BE$2:$BN$193,10,0)</f>
        <v>0</v>
      </c>
      <c r="W182" s="24" t="e">
        <f t="shared" si="53"/>
        <v>#DIV/0!</v>
      </c>
      <c r="X182" s="24" t="e">
        <f t="shared" si="54"/>
        <v>#REF!</v>
      </c>
      <c r="Y182" s="24" t="e">
        <f>MAX(V$2:V182)</f>
        <v>#REF!</v>
      </c>
      <c r="Z182" s="24" t="e">
        <f t="shared" si="59"/>
        <v>#REF!</v>
      </c>
    </row>
    <row r="183" spans="1:26" x14ac:dyDescent="0.35">
      <c r="A183" s="22">
        <v>45698</v>
      </c>
      <c r="B183" s="24">
        <f>VLOOKUP($A183,Client_Portfolios!$L$2:$U$193,10,0)</f>
        <v>38713970.579433717</v>
      </c>
      <c r="C183" s="24" t="e">
        <f t="shared" si="45"/>
        <v>#DIV/0!</v>
      </c>
      <c r="D183" s="24" t="e">
        <f t="shared" si="46"/>
        <v>#REF!</v>
      </c>
      <c r="E183" s="24" t="e">
        <f>MAX(B$2:B183)</f>
        <v>#REF!</v>
      </c>
      <c r="F183" s="26" t="e">
        <f t="shared" si="55"/>
        <v>#REF!</v>
      </c>
      <c r="G183" s="24">
        <f>VLOOKUP($A183,Client_Portfolios!$W$2:$AF$193,10,0)</f>
        <v>47230664.669258371</v>
      </c>
      <c r="H183" s="24" t="e">
        <f t="shared" si="47"/>
        <v>#DIV/0!</v>
      </c>
      <c r="I183" s="24" t="e">
        <f t="shared" si="48"/>
        <v>#REF!</v>
      </c>
      <c r="J183" s="24" t="e">
        <f>MAX(G$2:G183)</f>
        <v>#REF!</v>
      </c>
      <c r="K183" s="26" t="e">
        <f t="shared" si="56"/>
        <v>#REF!</v>
      </c>
      <c r="L183" s="24">
        <f>VLOOKUP($A183,Client_Portfolios!$AH$2:$AQ$193,10,0)</f>
        <v>41049527.888291791</v>
      </c>
      <c r="M183" s="24" t="e">
        <f t="shared" si="49"/>
        <v>#DIV/0!</v>
      </c>
      <c r="N183" s="24" t="e">
        <f t="shared" si="50"/>
        <v>#REF!</v>
      </c>
      <c r="O183" s="24" t="e">
        <f>MAX(L$2:L183)</f>
        <v>#REF!</v>
      </c>
      <c r="P183" s="24" t="e">
        <f t="shared" si="57"/>
        <v>#REF!</v>
      </c>
      <c r="Q183" s="24">
        <f>VLOOKUP($A183,Client_Portfolios!$AS$2:$BB$193,10,0)</f>
        <v>47142173.850882068</v>
      </c>
      <c r="R183" s="24" t="e">
        <f t="shared" si="51"/>
        <v>#DIV/0!</v>
      </c>
      <c r="S183" s="24" t="e">
        <f t="shared" si="52"/>
        <v>#REF!</v>
      </c>
      <c r="T183" s="24" t="e">
        <f>MAX(Q$2:Q183)</f>
        <v>#REF!</v>
      </c>
      <c r="U183" s="24" t="e">
        <f t="shared" si="58"/>
        <v>#REF!</v>
      </c>
      <c r="V183" s="24">
        <f>VLOOKUP($A183,Client_Portfolios!$BE$2:$BN$193,10,0)</f>
        <v>43311137.585800819</v>
      </c>
      <c r="W183" s="24" t="e">
        <f t="shared" si="53"/>
        <v>#DIV/0!</v>
      </c>
      <c r="X183" s="24" t="e">
        <f t="shared" si="54"/>
        <v>#REF!</v>
      </c>
      <c r="Y183" s="24" t="e">
        <f>MAX(V$2:V183)</f>
        <v>#REF!</v>
      </c>
      <c r="Z183" s="24" t="e">
        <f t="shared" si="59"/>
        <v>#REF!</v>
      </c>
    </row>
    <row r="184" spans="1:26" x14ac:dyDescent="0.35">
      <c r="A184" s="22">
        <v>45837</v>
      </c>
      <c r="B184" s="24">
        <f>VLOOKUP($A184,Client_Portfolios!$L$2:$U$193,10,0)</f>
        <v>0</v>
      </c>
      <c r="C184" s="24">
        <f t="shared" si="45"/>
        <v>-1</v>
      </c>
      <c r="D184" s="24" t="e">
        <f t="shared" si="46"/>
        <v>#REF!</v>
      </c>
      <c r="E184" s="24" t="e">
        <f>MAX(B$2:B184)</f>
        <v>#REF!</v>
      </c>
      <c r="F184" s="26" t="e">
        <f t="shared" si="55"/>
        <v>#REF!</v>
      </c>
      <c r="G184" s="24">
        <f>VLOOKUP($A184,Client_Portfolios!$W$2:$AF$193,10,0)</f>
        <v>0</v>
      </c>
      <c r="H184" s="24">
        <f t="shared" si="47"/>
        <v>-1</v>
      </c>
      <c r="I184" s="24" t="e">
        <f t="shared" si="48"/>
        <v>#REF!</v>
      </c>
      <c r="J184" s="24" t="e">
        <f>MAX(G$2:G184)</f>
        <v>#REF!</v>
      </c>
      <c r="K184" s="26" t="e">
        <f t="shared" si="56"/>
        <v>#REF!</v>
      </c>
      <c r="L184" s="24">
        <f>VLOOKUP($A184,Client_Portfolios!$AH$2:$AQ$193,10,0)</f>
        <v>0</v>
      </c>
      <c r="M184" s="24">
        <f t="shared" si="49"/>
        <v>-1</v>
      </c>
      <c r="N184" s="24" t="e">
        <f t="shared" si="50"/>
        <v>#REF!</v>
      </c>
      <c r="O184" s="24" t="e">
        <f>MAX(L$2:L184)</f>
        <v>#REF!</v>
      </c>
      <c r="P184" s="24" t="e">
        <f t="shared" si="57"/>
        <v>#REF!</v>
      </c>
      <c r="Q184" s="24">
        <f>VLOOKUP($A184,Client_Portfolios!$AS$2:$BB$193,10,0)</f>
        <v>0</v>
      </c>
      <c r="R184" s="24">
        <f t="shared" si="51"/>
        <v>-1</v>
      </c>
      <c r="S184" s="24" t="e">
        <f t="shared" si="52"/>
        <v>#REF!</v>
      </c>
      <c r="T184" s="24" t="e">
        <f>MAX(Q$2:Q184)</f>
        <v>#REF!</v>
      </c>
      <c r="U184" s="24" t="e">
        <f t="shared" si="58"/>
        <v>#REF!</v>
      </c>
      <c r="V184" s="24">
        <f>VLOOKUP($A184,Client_Portfolios!$BE$2:$BN$193,10,0)</f>
        <v>0</v>
      </c>
      <c r="W184" s="24">
        <f t="shared" si="53"/>
        <v>-1</v>
      </c>
      <c r="X184" s="24" t="e">
        <f t="shared" si="54"/>
        <v>#REF!</v>
      </c>
      <c r="Y184" s="24" t="e">
        <f>MAX(V$2:V184)</f>
        <v>#REF!</v>
      </c>
      <c r="Z184" s="24" t="e">
        <f t="shared" si="59"/>
        <v>#REF!</v>
      </c>
    </row>
    <row r="185" spans="1:26" x14ac:dyDescent="0.35">
      <c r="A185" s="22">
        <v>45663</v>
      </c>
      <c r="B185" s="24">
        <f>VLOOKUP($A185,Client_Portfolios!$L$2:$U$193,10,0)</f>
        <v>38014277.942975141</v>
      </c>
      <c r="C185" s="24" t="e">
        <f t="shared" si="45"/>
        <v>#DIV/0!</v>
      </c>
      <c r="D185" s="24" t="e">
        <f t="shared" si="46"/>
        <v>#REF!</v>
      </c>
      <c r="E185" s="24" t="e">
        <f>MAX(B$2:B185)</f>
        <v>#REF!</v>
      </c>
      <c r="F185" s="26" t="e">
        <f t="shared" si="55"/>
        <v>#REF!</v>
      </c>
      <c r="G185" s="24">
        <f>VLOOKUP($A185,Client_Portfolios!$W$2:$AF$193,10,0)</f>
        <v>50486620.381344691</v>
      </c>
      <c r="H185" s="24" t="e">
        <f t="shared" si="47"/>
        <v>#DIV/0!</v>
      </c>
      <c r="I185" s="24" t="e">
        <f t="shared" si="48"/>
        <v>#REF!</v>
      </c>
      <c r="J185" s="24" t="e">
        <f>MAX(G$2:G185)</f>
        <v>#REF!</v>
      </c>
      <c r="K185" s="26" t="e">
        <f t="shared" si="56"/>
        <v>#REF!</v>
      </c>
      <c r="L185" s="24">
        <f>VLOOKUP($A185,Client_Portfolios!$AH$2:$AQ$193,10,0)</f>
        <v>43331312.156410605</v>
      </c>
      <c r="M185" s="24" t="e">
        <f t="shared" si="49"/>
        <v>#DIV/0!</v>
      </c>
      <c r="N185" s="24" t="e">
        <f t="shared" si="50"/>
        <v>#REF!</v>
      </c>
      <c r="O185" s="24" t="e">
        <f>MAX(L$2:L185)</f>
        <v>#REF!</v>
      </c>
      <c r="P185" s="24" t="e">
        <f t="shared" si="57"/>
        <v>#REF!</v>
      </c>
      <c r="Q185" s="24">
        <f>VLOOKUP($A185,Client_Portfolios!$AS$2:$BB$193,10,0)</f>
        <v>49162143.015134916</v>
      </c>
      <c r="R185" s="24" t="e">
        <f t="shared" si="51"/>
        <v>#DIV/0!</v>
      </c>
      <c r="S185" s="24" t="e">
        <f t="shared" si="52"/>
        <v>#REF!</v>
      </c>
      <c r="T185" s="24" t="e">
        <f>MAX(Q$2:Q185)</f>
        <v>#REF!</v>
      </c>
      <c r="U185" s="24" t="e">
        <f t="shared" si="58"/>
        <v>#REF!</v>
      </c>
      <c r="V185" s="24">
        <f>VLOOKUP($A185,Client_Portfolios!$BE$2:$BN$193,10,0)</f>
        <v>45784869.310777515</v>
      </c>
      <c r="W185" s="24" t="e">
        <f t="shared" si="53"/>
        <v>#DIV/0!</v>
      </c>
      <c r="X185" s="24" t="e">
        <f t="shared" si="54"/>
        <v>#REF!</v>
      </c>
      <c r="Y185" s="24" t="e">
        <f>MAX(V$2:V185)</f>
        <v>#REF!</v>
      </c>
      <c r="Z185" s="24" t="e">
        <f t="shared" si="59"/>
        <v>#REF!</v>
      </c>
    </row>
    <row r="186" spans="1:26" x14ac:dyDescent="0.35">
      <c r="A186" s="22">
        <v>45789</v>
      </c>
      <c r="B186" s="24">
        <f>VLOOKUP($A186,Client_Portfolios!$L$2:$U$193,10,0)</f>
        <v>38258450.163857661</v>
      </c>
      <c r="C186" s="24">
        <f t="shared" si="45"/>
        <v>6.4231713475868335E-3</v>
      </c>
      <c r="D186" s="24" t="e">
        <f t="shared" si="46"/>
        <v>#REF!</v>
      </c>
      <c r="E186" s="24" t="e">
        <f>MAX(B$2:B186)</f>
        <v>#REF!</v>
      </c>
      <c r="F186" s="26" t="e">
        <f t="shared" si="55"/>
        <v>#REF!</v>
      </c>
      <c r="G186" s="24">
        <f>VLOOKUP($A186,Client_Portfolios!$W$2:$AF$193,10,0)</f>
        <v>50854889.324481755</v>
      </c>
      <c r="H186" s="24">
        <f t="shared" si="47"/>
        <v>7.2943869158875923E-3</v>
      </c>
      <c r="I186" s="24" t="e">
        <f t="shared" si="48"/>
        <v>#REF!</v>
      </c>
      <c r="J186" s="24" t="e">
        <f>MAX(G$2:G186)</f>
        <v>#REF!</v>
      </c>
      <c r="K186" s="26" t="e">
        <f t="shared" si="56"/>
        <v>#REF!</v>
      </c>
      <c r="L186" s="24">
        <f>VLOOKUP($A186,Client_Portfolios!$AH$2:$AQ$193,10,0)</f>
        <v>44133004.704006732</v>
      </c>
      <c r="M186" s="24">
        <f t="shared" si="49"/>
        <v>1.8501460207396955E-2</v>
      </c>
      <c r="N186" s="24" t="e">
        <f t="shared" si="50"/>
        <v>#REF!</v>
      </c>
      <c r="O186" s="24" t="e">
        <f>MAX(L$2:L186)</f>
        <v>#REF!</v>
      </c>
      <c r="P186" s="24" t="e">
        <f t="shared" si="57"/>
        <v>#REF!</v>
      </c>
      <c r="Q186" s="24">
        <f>VLOOKUP($A186,Client_Portfolios!$AS$2:$BB$193,10,0)</f>
        <v>51075553.132062301</v>
      </c>
      <c r="R186" s="24">
        <f t="shared" si="51"/>
        <v>3.8920396865904087E-2</v>
      </c>
      <c r="S186" s="24" t="e">
        <f t="shared" si="52"/>
        <v>#REF!</v>
      </c>
      <c r="T186" s="24" t="e">
        <f>MAX(Q$2:Q186)</f>
        <v>#REF!</v>
      </c>
      <c r="U186" s="24" t="e">
        <f t="shared" si="58"/>
        <v>#REF!</v>
      </c>
      <c r="V186" s="24">
        <f>VLOOKUP($A186,Client_Portfolios!$BE$2:$BN$193,10,0)</f>
        <v>50216965.905289643</v>
      </c>
      <c r="W186" s="24">
        <f t="shared" si="53"/>
        <v>9.6802648150594056E-2</v>
      </c>
      <c r="X186" s="24" t="e">
        <f t="shared" si="54"/>
        <v>#REF!</v>
      </c>
      <c r="Y186" s="24" t="e">
        <f>MAX(V$2:V186)</f>
        <v>#REF!</v>
      </c>
      <c r="Z186" s="24" t="e">
        <f t="shared" si="59"/>
        <v>#REF!</v>
      </c>
    </row>
    <row r="187" spans="1:26" x14ac:dyDescent="0.35">
      <c r="A187" s="22">
        <v>45733</v>
      </c>
      <c r="B187" s="24">
        <f>VLOOKUP($A187,Client_Portfolios!$L$2:$U$193,10,0)</f>
        <v>36193338.320445254</v>
      </c>
      <c r="C187" s="24">
        <f t="shared" si="45"/>
        <v>-5.3977927348538943E-2</v>
      </c>
      <c r="D187" s="24" t="e">
        <f t="shared" si="46"/>
        <v>#REF!</v>
      </c>
      <c r="E187" s="24" t="e">
        <f>MAX(B$2:B187)</f>
        <v>#REF!</v>
      </c>
      <c r="F187" s="26" t="e">
        <f t="shared" si="55"/>
        <v>#REF!</v>
      </c>
      <c r="G187" s="24">
        <f>VLOOKUP($A187,Client_Portfolios!$W$2:$AF$193,10,0)</f>
        <v>49718744.469891638</v>
      </c>
      <c r="H187" s="24">
        <f t="shared" si="47"/>
        <v>-2.2340916865257496E-2</v>
      </c>
      <c r="I187" s="24" t="e">
        <f t="shared" si="48"/>
        <v>#REF!</v>
      </c>
      <c r="J187" s="24" t="e">
        <f>MAX(G$2:G187)</f>
        <v>#REF!</v>
      </c>
      <c r="K187" s="26" t="e">
        <f t="shared" si="56"/>
        <v>#REF!</v>
      </c>
      <c r="L187" s="24">
        <f>VLOOKUP($A187,Client_Portfolios!$AH$2:$AQ$193,10,0)</f>
        <v>41353593.482470453</v>
      </c>
      <c r="M187" s="24">
        <f t="shared" si="49"/>
        <v>-6.2978064606689754E-2</v>
      </c>
      <c r="N187" s="24" t="e">
        <f t="shared" si="50"/>
        <v>#REF!</v>
      </c>
      <c r="O187" s="24" t="e">
        <f>MAX(L$2:L187)</f>
        <v>#REF!</v>
      </c>
      <c r="P187" s="24" t="e">
        <f t="shared" si="57"/>
        <v>#REF!</v>
      </c>
      <c r="Q187" s="24">
        <f>VLOOKUP($A187,Client_Portfolios!$AS$2:$BB$193,10,0)</f>
        <v>49615272.690806627</v>
      </c>
      <c r="R187" s="24">
        <f t="shared" si="51"/>
        <v>-2.8590594750485306E-2</v>
      </c>
      <c r="S187" s="24" t="e">
        <f t="shared" si="52"/>
        <v>#REF!</v>
      </c>
      <c r="T187" s="24" t="e">
        <f>MAX(Q$2:Q187)</f>
        <v>#REF!</v>
      </c>
      <c r="U187" s="24" t="e">
        <f t="shared" si="58"/>
        <v>#REF!</v>
      </c>
      <c r="V187" s="24">
        <f>VLOOKUP($A187,Client_Portfolios!$BE$2:$BN$193,10,0)</f>
        <v>47492593.930325918</v>
      </c>
      <c r="W187" s="24">
        <f t="shared" si="53"/>
        <v>-5.4252022714832135E-2</v>
      </c>
      <c r="X187" s="24" t="e">
        <f t="shared" si="54"/>
        <v>#REF!</v>
      </c>
      <c r="Y187" s="24" t="e">
        <f>MAX(V$2:V187)</f>
        <v>#REF!</v>
      </c>
      <c r="Z187" s="24" t="e">
        <f t="shared" si="59"/>
        <v>#REF!</v>
      </c>
    </row>
    <row r="188" spans="1:26" x14ac:dyDescent="0.35">
      <c r="A188" s="22">
        <v>45731</v>
      </c>
      <c r="B188" s="24">
        <f>VLOOKUP($A188,Client_Portfolios!$L$2:$U$193,10,0)</f>
        <v>35071734.508441143</v>
      </c>
      <c r="C188" s="24">
        <f t="shared" si="45"/>
        <v>-3.0989233490256105E-2</v>
      </c>
      <c r="D188" s="24" t="e">
        <f t="shared" si="46"/>
        <v>#REF!</v>
      </c>
      <c r="E188" s="24" t="e">
        <f>MAX(B$2:B188)</f>
        <v>#REF!</v>
      </c>
      <c r="F188" s="26" t="e">
        <f t="shared" si="55"/>
        <v>#REF!</v>
      </c>
      <c r="G188" s="24">
        <f>VLOOKUP($A188,Client_Portfolios!$W$2:$AF$193,10,0)</f>
        <v>51054586.554390222</v>
      </c>
      <c r="H188" s="24">
        <f t="shared" si="47"/>
        <v>2.6867977032435625E-2</v>
      </c>
      <c r="I188" s="24" t="e">
        <f t="shared" si="48"/>
        <v>#REF!</v>
      </c>
      <c r="J188" s="24" t="e">
        <f>MAX(G$2:G188)</f>
        <v>#REF!</v>
      </c>
      <c r="K188" s="26" t="e">
        <f t="shared" si="56"/>
        <v>#REF!</v>
      </c>
      <c r="L188" s="24">
        <f>VLOOKUP($A188,Client_Portfolios!$AH$2:$AQ$193,10,0)</f>
        <v>40355042.320439354</v>
      </c>
      <c r="M188" s="24">
        <f t="shared" si="49"/>
        <v>-2.4146660010438494E-2</v>
      </c>
      <c r="N188" s="24" t="e">
        <f t="shared" si="50"/>
        <v>#REF!</v>
      </c>
      <c r="O188" s="24" t="e">
        <f>MAX(L$2:L188)</f>
        <v>#REF!</v>
      </c>
      <c r="P188" s="24" t="e">
        <f t="shared" si="57"/>
        <v>#REF!</v>
      </c>
      <c r="Q188" s="24">
        <f>VLOOKUP($A188,Client_Portfolios!$AS$2:$BB$193,10,0)</f>
        <v>50471645.372947708</v>
      </c>
      <c r="R188" s="24">
        <f t="shared" si="51"/>
        <v>1.7260263537758617E-2</v>
      </c>
      <c r="S188" s="24" t="e">
        <f t="shared" si="52"/>
        <v>#REF!</v>
      </c>
      <c r="T188" s="24" t="e">
        <f>MAX(Q$2:Q188)</f>
        <v>#REF!</v>
      </c>
      <c r="U188" s="24" t="e">
        <f t="shared" si="58"/>
        <v>#REF!</v>
      </c>
      <c r="V188" s="24">
        <f>VLOOKUP($A188,Client_Portfolios!$BE$2:$BN$193,10,0)</f>
        <v>48257555.750985868</v>
      </c>
      <c r="W188" s="24">
        <f t="shared" si="53"/>
        <v>1.6106970736999304E-2</v>
      </c>
      <c r="X188" s="24" t="e">
        <f t="shared" si="54"/>
        <v>#REF!</v>
      </c>
      <c r="Y188" s="24" t="e">
        <f>MAX(V$2:V188)</f>
        <v>#REF!</v>
      </c>
      <c r="Z188" s="24" t="e">
        <f t="shared" si="59"/>
        <v>#REF!</v>
      </c>
    </row>
    <row r="189" spans="1:26" x14ac:dyDescent="0.35">
      <c r="A189" s="22">
        <v>45750</v>
      </c>
      <c r="B189" s="24">
        <f>VLOOKUP($A189,Client_Portfolios!$L$2:$U$193,10,0)</f>
        <v>39095972.795541137</v>
      </c>
      <c r="C189" s="24">
        <f t="shared" si="45"/>
        <v>0.11474306427962473</v>
      </c>
      <c r="D189" s="24" t="e">
        <f t="shared" si="46"/>
        <v>#REF!</v>
      </c>
      <c r="E189" s="24" t="e">
        <f>MAX(B$2:B189)</f>
        <v>#REF!</v>
      </c>
      <c r="F189" s="26" t="e">
        <f t="shared" si="55"/>
        <v>#REF!</v>
      </c>
      <c r="G189" s="24">
        <f>VLOOKUP($A189,Client_Portfolios!$W$2:$AF$193,10,0)</f>
        <v>50873138.113846406</v>
      </c>
      <c r="H189" s="24">
        <f t="shared" si="47"/>
        <v>-3.554008616846053E-3</v>
      </c>
      <c r="I189" s="24" t="e">
        <f t="shared" si="48"/>
        <v>#REF!</v>
      </c>
      <c r="J189" s="24" t="e">
        <f>MAX(G$2:G189)</f>
        <v>#REF!</v>
      </c>
      <c r="K189" s="26" t="e">
        <f t="shared" si="56"/>
        <v>#REF!</v>
      </c>
      <c r="L189" s="24">
        <f>VLOOKUP($A189,Client_Portfolios!$AH$2:$AQ$193,10,0)</f>
        <v>45068178.894499741</v>
      </c>
      <c r="M189" s="24">
        <f t="shared" si="49"/>
        <v>0.11679176388010476</v>
      </c>
      <c r="N189" s="24" t="e">
        <f t="shared" si="50"/>
        <v>#REF!</v>
      </c>
      <c r="O189" s="24" t="e">
        <f>MAX(L$2:L189)</f>
        <v>#REF!</v>
      </c>
      <c r="P189" s="24" t="e">
        <f t="shared" si="57"/>
        <v>#REF!</v>
      </c>
      <c r="Q189" s="24">
        <f>VLOOKUP($A189,Client_Portfolios!$AS$2:$BB$193,10,0)</f>
        <v>50250734.386074379</v>
      </c>
      <c r="R189" s="24">
        <f t="shared" si="51"/>
        <v>-4.3769325378826412E-3</v>
      </c>
      <c r="S189" s="24" t="e">
        <f t="shared" si="52"/>
        <v>#REF!</v>
      </c>
      <c r="T189" s="24" t="e">
        <f>MAX(Q$2:Q189)</f>
        <v>#REF!</v>
      </c>
      <c r="U189" s="24" t="e">
        <f t="shared" si="58"/>
        <v>#REF!</v>
      </c>
      <c r="V189" s="24">
        <f>VLOOKUP($A189,Client_Portfolios!$BE$2:$BN$193,10,0)</f>
        <v>48377759.265064433</v>
      </c>
      <c r="W189" s="24">
        <f t="shared" si="53"/>
        <v>2.4908744798188263E-3</v>
      </c>
      <c r="X189" s="24" t="e">
        <f t="shared" si="54"/>
        <v>#REF!</v>
      </c>
      <c r="Y189" s="24" t="e">
        <f>MAX(V$2:V189)</f>
        <v>#REF!</v>
      </c>
      <c r="Z189" s="24" t="e">
        <f t="shared" si="59"/>
        <v>#REF!</v>
      </c>
    </row>
    <row r="190" spans="1:26" x14ac:dyDescent="0.35">
      <c r="A190" s="22">
        <v>45745</v>
      </c>
      <c r="B190" s="24">
        <f>VLOOKUP($A190,Client_Portfolios!$L$2:$U$193,10,0)</f>
        <v>39643922.195640244</v>
      </c>
      <c r="C190" s="24">
        <f t="shared" si="45"/>
        <v>1.4015494715138519E-2</v>
      </c>
      <c r="D190" s="24" t="e">
        <f t="shared" si="46"/>
        <v>#REF!</v>
      </c>
      <c r="E190" s="24" t="e">
        <f>MAX(B$2:B190)</f>
        <v>#REF!</v>
      </c>
      <c r="F190" s="26" t="e">
        <f t="shared" si="55"/>
        <v>#REF!</v>
      </c>
      <c r="G190" s="24">
        <f>VLOOKUP($A190,Client_Portfolios!$W$2:$AF$193,10,0)</f>
        <v>51632790.386087172</v>
      </c>
      <c r="H190" s="24">
        <f t="shared" si="47"/>
        <v>1.4932286475836781E-2</v>
      </c>
      <c r="I190" s="24" t="e">
        <f t="shared" si="48"/>
        <v>#REF!</v>
      </c>
      <c r="J190" s="24" t="e">
        <f>MAX(G$2:G190)</f>
        <v>#REF!</v>
      </c>
      <c r="K190" s="26" t="e">
        <f t="shared" si="56"/>
        <v>#REF!</v>
      </c>
      <c r="L190" s="24">
        <f>VLOOKUP($A190,Client_Portfolios!$AH$2:$AQ$193,10,0)</f>
        <v>45697161.931049824</v>
      </c>
      <c r="M190" s="24">
        <f t="shared" si="49"/>
        <v>1.3956255876734467E-2</v>
      </c>
      <c r="N190" s="24" t="e">
        <f t="shared" si="50"/>
        <v>#REF!</v>
      </c>
      <c r="O190" s="24" t="e">
        <f>MAX(L$2:L190)</f>
        <v>#REF!</v>
      </c>
      <c r="P190" s="24" t="e">
        <f t="shared" si="57"/>
        <v>#REF!</v>
      </c>
      <c r="Q190" s="24">
        <f>VLOOKUP($A190,Client_Portfolios!$AS$2:$BB$193,10,0)</f>
        <v>51129341.628764503</v>
      </c>
      <c r="R190" s="24">
        <f t="shared" si="51"/>
        <v>1.7484465718248403E-2</v>
      </c>
      <c r="S190" s="24" t="e">
        <f t="shared" si="52"/>
        <v>#REF!</v>
      </c>
      <c r="T190" s="24" t="e">
        <f>MAX(Q$2:Q190)</f>
        <v>#REF!</v>
      </c>
      <c r="U190" s="24" t="e">
        <f t="shared" si="58"/>
        <v>#REF!</v>
      </c>
      <c r="V190" s="24">
        <f>VLOOKUP($A190,Client_Portfolios!$BE$2:$BN$193,10,0)</f>
        <v>49269763.069193728</v>
      </c>
      <c r="W190" s="24">
        <f t="shared" si="53"/>
        <v>1.8438303420420046E-2</v>
      </c>
      <c r="X190" s="24" t="e">
        <f t="shared" si="54"/>
        <v>#REF!</v>
      </c>
      <c r="Y190" s="24" t="e">
        <f>MAX(V$2:V190)</f>
        <v>#REF!</v>
      </c>
      <c r="Z190" s="24" t="e">
        <f t="shared" si="59"/>
        <v>#REF!</v>
      </c>
    </row>
    <row r="191" spans="1:26" x14ac:dyDescent="0.35">
      <c r="A191" s="22">
        <v>45798</v>
      </c>
      <c r="B191" s="24">
        <f>VLOOKUP($A191,Client_Portfolios!$L$2:$U$193,10,0)</f>
        <v>37495929.709725142</v>
      </c>
      <c r="C191" s="24">
        <f t="shared" si="45"/>
        <v>-5.4182138571327407E-2</v>
      </c>
      <c r="D191" s="24" t="e">
        <f t="shared" si="46"/>
        <v>#REF!</v>
      </c>
      <c r="E191" s="24" t="e">
        <f>MAX(B$2:B191)</f>
        <v>#REF!</v>
      </c>
      <c r="F191" s="26" t="e">
        <f t="shared" si="55"/>
        <v>#REF!</v>
      </c>
      <c r="G191" s="24">
        <f>VLOOKUP($A191,Client_Portfolios!$W$2:$AF$193,10,0)</f>
        <v>50653031.221452139</v>
      </c>
      <c r="H191" s="24">
        <f t="shared" si="47"/>
        <v>-1.897552228552489E-2</v>
      </c>
      <c r="I191" s="24" t="e">
        <f t="shared" si="48"/>
        <v>#REF!</v>
      </c>
      <c r="J191" s="24" t="e">
        <f>MAX(G$2:G191)</f>
        <v>#REF!</v>
      </c>
      <c r="K191" s="26" t="e">
        <f t="shared" si="56"/>
        <v>#REF!</v>
      </c>
      <c r="L191" s="24">
        <f>VLOOKUP($A191,Client_Portfolios!$AH$2:$AQ$193,10,0)</f>
        <v>43722893.355822839</v>
      </c>
      <c r="M191" s="24">
        <f t="shared" si="49"/>
        <v>-4.3203308297479405E-2</v>
      </c>
      <c r="N191" s="24" t="e">
        <f t="shared" si="50"/>
        <v>#REF!</v>
      </c>
      <c r="O191" s="24" t="e">
        <f>MAX(L$2:L191)</f>
        <v>#REF!</v>
      </c>
      <c r="P191" s="24" t="e">
        <f t="shared" si="57"/>
        <v>#REF!</v>
      </c>
      <c r="Q191" s="24">
        <f>VLOOKUP($A191,Client_Portfolios!$AS$2:$BB$193,10,0)</f>
        <v>49929931.570619993</v>
      </c>
      <c r="R191" s="24">
        <f t="shared" si="51"/>
        <v>-2.345835130937305E-2</v>
      </c>
      <c r="S191" s="24" t="e">
        <f t="shared" si="52"/>
        <v>#REF!</v>
      </c>
      <c r="T191" s="24" t="e">
        <f>MAX(Q$2:Q191)</f>
        <v>#REF!</v>
      </c>
      <c r="U191" s="24" t="e">
        <f t="shared" si="58"/>
        <v>#REF!</v>
      </c>
      <c r="V191" s="24">
        <f>VLOOKUP($A191,Client_Portfolios!$BE$2:$BN$193,10,0)</f>
        <v>48740406.094315462</v>
      </c>
      <c r="W191" s="24">
        <f t="shared" si="53"/>
        <v>-1.0744053591953453E-2</v>
      </c>
      <c r="X191" s="24" t="e">
        <f t="shared" si="54"/>
        <v>#REF!</v>
      </c>
      <c r="Y191" s="24" t="e">
        <f>MAX(V$2:V191)</f>
        <v>#REF!</v>
      </c>
      <c r="Z191" s="24" t="e">
        <f t="shared" si="59"/>
        <v>#REF!</v>
      </c>
    </row>
    <row r="192" spans="1:26" x14ac:dyDescent="0.35">
      <c r="A192" s="23">
        <v>45722</v>
      </c>
      <c r="B192" s="24">
        <f>VLOOKUP($A192,Client_Portfolios!$L$2:$U$193,10,0)</f>
        <v>38283838.329149365</v>
      </c>
      <c r="C192" s="24">
        <f t="shared" si="45"/>
        <v>2.1013177310812692E-2</v>
      </c>
      <c r="D192" s="24" t="e">
        <f t="shared" si="46"/>
        <v>#REF!</v>
      </c>
      <c r="E192" s="24" t="e">
        <f>MAX(B$2:B192)</f>
        <v>#REF!</v>
      </c>
      <c r="F192" s="26" t="e">
        <f t="shared" si="55"/>
        <v>#REF!</v>
      </c>
      <c r="G192" s="24">
        <f>VLOOKUP($A192,Client_Portfolios!$W$2:$AF$193,10,0)</f>
        <v>51236287.132928915</v>
      </c>
      <c r="H192" s="24">
        <f t="shared" si="47"/>
        <v>1.1514728682807051E-2</v>
      </c>
      <c r="I192" s="24" t="e">
        <f t="shared" si="48"/>
        <v>#REF!</v>
      </c>
      <c r="J192" s="24" t="e">
        <f>MAX(G$2:G192)</f>
        <v>#REF!</v>
      </c>
      <c r="K192" s="26" t="e">
        <f t="shared" si="56"/>
        <v>#REF!</v>
      </c>
      <c r="L192" s="24">
        <f>VLOOKUP($A192,Client_Portfolios!$AH$2:$AQ$193,10,0)</f>
        <v>44154870.830019988</v>
      </c>
      <c r="M192" s="24">
        <f t="shared" si="49"/>
        <v>9.8798922267485361E-3</v>
      </c>
      <c r="N192" s="24" t="e">
        <f t="shared" si="50"/>
        <v>#REF!</v>
      </c>
      <c r="O192" s="24" t="e">
        <f>MAX(L$2:L192)</f>
        <v>#REF!</v>
      </c>
      <c r="P192" s="24" t="e">
        <f t="shared" si="57"/>
        <v>#REF!</v>
      </c>
      <c r="Q192" s="24">
        <f>VLOOKUP($A192,Client_Portfolios!$AS$2:$BB$193,10,0)</f>
        <v>50447848.588896155</v>
      </c>
      <c r="R192" s="24">
        <f t="shared" si="51"/>
        <v>1.037287658893804E-2</v>
      </c>
      <c r="S192" s="24" t="e">
        <f t="shared" si="52"/>
        <v>#REF!</v>
      </c>
      <c r="T192" s="24" t="e">
        <f>MAX(Q$2:Q192)</f>
        <v>#REF!</v>
      </c>
      <c r="U192" s="24" t="e">
        <f t="shared" si="58"/>
        <v>#REF!</v>
      </c>
      <c r="V192" s="24">
        <f>VLOOKUP($A192,Client_Portfolios!$BE$2:$BN$193,10,0)</f>
        <v>47763686.504740551</v>
      </c>
      <c r="W192" s="24">
        <f t="shared" si="53"/>
        <v>-2.003921731150337E-2</v>
      </c>
      <c r="X192" s="24" t="e">
        <f t="shared" si="54"/>
        <v>#REF!</v>
      </c>
      <c r="Y192" s="24" t="e">
        <f>MAX(V$2:V192)</f>
        <v>#REF!</v>
      </c>
      <c r="Z192" s="24" t="e">
        <f t="shared" si="59"/>
        <v>#REF!</v>
      </c>
    </row>
  </sheetData>
  <sortState xmlns:xlrd2="http://schemas.microsoft.com/office/spreadsheetml/2017/richdata2" ref="AD2:AD6">
    <sortCondition ref="AD2:AD6"/>
  </sortState>
  <phoneticPr fontId="6"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96E2C-4576-4770-9013-5611A91F316E}">
  <dimension ref="A1:AH1314"/>
  <sheetViews>
    <sheetView topLeftCell="W1" zoomScale="87" workbookViewId="0">
      <selection activeCell="Z12" sqref="Z12"/>
    </sheetView>
  </sheetViews>
  <sheetFormatPr defaultRowHeight="14.5" x14ac:dyDescent="0.35"/>
  <cols>
    <col min="1" max="1" width="14.26953125" bestFit="1" customWidth="1"/>
    <col min="3" max="3" width="10.36328125" bestFit="1" customWidth="1"/>
    <col min="4" max="4" width="10.54296875" bestFit="1" customWidth="1"/>
    <col min="5" max="5" width="11.08984375" bestFit="1" customWidth="1"/>
    <col min="6" max="6" width="10.81640625" bestFit="1" customWidth="1"/>
    <col min="7" max="8" width="11.90625" bestFit="1" customWidth="1"/>
    <col min="9" max="9" width="15.90625" bestFit="1" customWidth="1"/>
    <col min="10" max="10" width="12.453125" bestFit="1" customWidth="1"/>
    <col min="11" max="11" width="15.453125" bestFit="1" customWidth="1"/>
    <col min="12" max="12" width="11.90625" bestFit="1" customWidth="1"/>
    <col min="13" max="13" width="10.81640625" bestFit="1" customWidth="1"/>
    <col min="14" max="14" width="11" bestFit="1" customWidth="1"/>
    <col min="15" max="15" width="12.54296875" bestFit="1" customWidth="1"/>
    <col min="16" max="16" width="11.90625" bestFit="1" customWidth="1"/>
    <col min="17" max="17" width="17.7265625" bestFit="1" customWidth="1"/>
    <col min="18" max="18" width="14.26953125" bestFit="1" customWidth="1"/>
    <col min="19" max="19" width="17.36328125" bestFit="1" customWidth="1"/>
    <col min="20" max="21" width="11.90625" bestFit="1" customWidth="1"/>
    <col min="22" max="22" width="22.453125" bestFit="1" customWidth="1"/>
    <col min="23" max="23" width="25.90625" bestFit="1" customWidth="1"/>
    <col min="24" max="24" width="27.81640625" bestFit="1" customWidth="1"/>
    <col min="25" max="26" width="17" bestFit="1" customWidth="1"/>
    <col min="27" max="27" width="19.7265625" customWidth="1"/>
    <col min="28" max="28" width="18.26953125" customWidth="1"/>
  </cols>
  <sheetData>
    <row r="1" spans="1:34" ht="43.5" x14ac:dyDescent="0.35">
      <c r="A1" s="28" t="s">
        <v>17</v>
      </c>
      <c r="B1" s="28" t="s">
        <v>63</v>
      </c>
      <c r="D1" s="29" t="s">
        <v>0</v>
      </c>
      <c r="E1" s="30" t="s">
        <v>9</v>
      </c>
      <c r="F1" s="29" t="s">
        <v>1</v>
      </c>
      <c r="G1" s="29" t="s">
        <v>2</v>
      </c>
      <c r="H1" s="29" t="s">
        <v>3</v>
      </c>
      <c r="I1" s="29" t="s">
        <v>4</v>
      </c>
      <c r="J1" s="29" t="s">
        <v>5</v>
      </c>
      <c r="K1" s="29" t="s">
        <v>6</v>
      </c>
      <c r="L1" s="29" t="s">
        <v>7</v>
      </c>
      <c r="M1" s="29" t="s">
        <v>8</v>
      </c>
      <c r="N1" s="30" t="s">
        <v>65</v>
      </c>
      <c r="O1" s="30" t="s">
        <v>66</v>
      </c>
      <c r="P1" s="30" t="s">
        <v>67</v>
      </c>
      <c r="Q1" s="30" t="s">
        <v>68</v>
      </c>
      <c r="R1" s="30" t="s">
        <v>69</v>
      </c>
      <c r="S1" s="30" t="s">
        <v>70</v>
      </c>
      <c r="T1" s="30" t="s">
        <v>71</v>
      </c>
      <c r="U1" s="30" t="s">
        <v>72</v>
      </c>
      <c r="V1" s="30" t="s">
        <v>64</v>
      </c>
      <c r="W1" s="30" t="s">
        <v>73</v>
      </c>
      <c r="X1" s="30" t="s">
        <v>74</v>
      </c>
      <c r="Y1" s="30" t="s">
        <v>76</v>
      </c>
      <c r="Z1" s="30" t="s">
        <v>75</v>
      </c>
      <c r="AA1" s="30" t="s">
        <v>280</v>
      </c>
      <c r="AB1" s="30" t="s">
        <v>282</v>
      </c>
      <c r="AF1" s="29" t="s">
        <v>9</v>
      </c>
      <c r="AG1" s="39" t="s">
        <v>47</v>
      </c>
      <c r="AH1" s="39" t="s">
        <v>54</v>
      </c>
    </row>
    <row r="2" spans="1:34" x14ac:dyDescent="0.35">
      <c r="A2" s="4" t="s">
        <v>1</v>
      </c>
      <c r="B2">
        <v>2</v>
      </c>
      <c r="D2" s="31">
        <f t="shared" ref="D2:D65" si="0">DATE(2025,1,1) + INT((ROW(D2)-2)/5)</f>
        <v>45658</v>
      </c>
      <c r="E2" s="32" t="s">
        <v>14</v>
      </c>
      <c r="F2" s="33">
        <f>_xlfn.IFNA(VLOOKUP(ClientPortfolioValue[[#This Row],[Date]],CleanAssets[#All],RowWiseApproach!$B$2,0)*VLOOKUP(ClientPortfolioValue[[#This Row],[Client]],Client_Portfolios!$A$1:$I$6,RowWiseApproach!$B$2,0),0)</f>
        <v>1781964.8</v>
      </c>
      <c r="G2" s="33">
        <f>_xlfn.IFNA(VLOOKUP(ClientPortfolioValue[[#This Row],[Date]],CleanAssets[#All],RowWiseApproach!$B$3,0)*VLOOKUP(ClientPortfolioValue[[#This Row],[Client]],Client_Portfolios!$A$1:$I$6,RowWiseApproach!$B$3,0),0)</f>
        <v>9815300.6100000013</v>
      </c>
      <c r="H2" s="33">
        <f>_xlfn.IFNA(VLOOKUP(ClientPortfolioValue[[#This Row],[Date]],CleanAssets[#All],RowWiseApproach!$B$4,0)*VLOOKUP(ClientPortfolioValue[[#This Row],[Client]],Client_Portfolios!$A$1:$I$6,RowWiseApproach!$B$4,0),0)</f>
        <v>2374875.2000000002</v>
      </c>
      <c r="I2" s="33">
        <f>_xlfn.IFNA(VLOOKUP(ClientPortfolioValue[[#This Row],[Date]],CleanAssets[#All],RowWiseApproach!$B$5,0)*VLOOKUP(ClientPortfolioValue[[#This Row],[Client]],Client_Portfolios!$A$1:$I$6,RowWiseApproach!$B$5,0),0)</f>
        <v>412457.36000000004</v>
      </c>
      <c r="J2" s="33">
        <f>_xlfn.IFNA(VLOOKUP(ClientPortfolioValue[[#This Row],[Date]],CleanAssets[#All],RowWiseApproach!$B$6,0)*VLOOKUP(ClientPortfolioValue[[#This Row],[Client]],Client_Portfolios!$A$1:$I$6,RowWiseApproach!$B$6,0),0)</f>
        <v>10270680.66</v>
      </c>
      <c r="K2" s="33">
        <f>_xlfn.IFNA(VLOOKUP(ClientPortfolioValue[[#This Row],[Date]],CleanAssets[#All],RowWiseApproach!$B$7,0)*VLOOKUP(ClientPortfolioValue[[#This Row],[Client]],Client_Portfolios!$A$1:$I$6,RowWiseApproach!$B$7,0),0)</f>
        <v>13757526.18</v>
      </c>
      <c r="L2" s="33">
        <f>_xlfn.IFNA(VLOOKUP(ClientPortfolioValue[[#This Row],[Date]],CleanAssets[#All],RowWiseApproach!$B$8,0)*VLOOKUP(ClientPortfolioValue[[#This Row],[Client]],Client_Portfolios!$A$1:$I$6,RowWiseApproach!$B$8,0),0)</f>
        <v>2867781.34</v>
      </c>
      <c r="M2" s="33">
        <f>_xlfn.IFNA(VLOOKUP(ClientPortfolioValue[[#This Row],[Date]],CleanAssets[#All],RowWiseApproach!$B$9,0)*VLOOKUP(ClientPortfolioValue[[#This Row],[Client]],Client_Portfolios!$A$1:$I$6,RowWiseApproach!$B$9,0),0)</f>
        <v>1151772.74</v>
      </c>
      <c r="N2" s="34">
        <f t="shared" ref="N2:N65" si="1">F2/$V2</f>
        <v>4.1995421574829155E-2</v>
      </c>
      <c r="O2" s="34">
        <f t="shared" ref="O2:O65" si="2">G2/$V2</f>
        <v>0.23131640254657546</v>
      </c>
      <c r="P2" s="34">
        <f t="shared" ref="P2:U2" si="3">H2/$V2</f>
        <v>5.5968493435788802E-2</v>
      </c>
      <c r="Q2" s="34">
        <f t="shared" si="3"/>
        <v>9.7203495348735722E-3</v>
      </c>
      <c r="R2" s="34">
        <f t="shared" si="3"/>
        <v>0.24204830767540669</v>
      </c>
      <c r="S2" s="34">
        <f t="shared" si="3"/>
        <v>0.32422251649182349</v>
      </c>
      <c r="T2" s="34">
        <f t="shared" si="3"/>
        <v>6.7584772919043329E-2</v>
      </c>
      <c r="U2" s="34">
        <f t="shared" si="3"/>
        <v>2.7143735821659378E-2</v>
      </c>
      <c r="V2" s="33">
        <f>SUM(ClientPortfolioValue[[#This Row],[TCS]:[Cash]])</f>
        <v>42432358.890000008</v>
      </c>
      <c r="W2" s="35">
        <v>0</v>
      </c>
      <c r="X2" s="35">
        <v>0</v>
      </c>
      <c r="Y2" s="35">
        <v>0</v>
      </c>
      <c r="Z2" s="34">
        <v>0</v>
      </c>
      <c r="AA2" s="35">
        <v>1</v>
      </c>
      <c r="AB2" s="46">
        <f>ClientPortfolioValue[[#This Row],[Cumulative_Returns]]-1</f>
        <v>0</v>
      </c>
      <c r="AF2" s="38" t="s">
        <v>14</v>
      </c>
      <c r="AG2" cm="1">
        <f t="array" ref="AG2">_xlfn.STDEV.P(_xlfn._xlws.FILTER(ClientPortfolioValue[DailyReturn_per_Client],ClientPortfolioValue[Client]=AF2,0))</f>
        <v>4.3370468784324032E-2</v>
      </c>
      <c r="AH2">
        <f>_xlfn.MINIFS(ClientPortfolioValue[Drawdown %],ClientPortfolioValue[Client],AF2)</f>
        <v>-0.21950307043049241</v>
      </c>
    </row>
    <row r="3" spans="1:34" x14ac:dyDescent="0.35">
      <c r="A3" s="4" t="s">
        <v>2</v>
      </c>
      <c r="B3">
        <v>3</v>
      </c>
      <c r="D3" s="31">
        <f t="shared" si="0"/>
        <v>45658</v>
      </c>
      <c r="E3" s="32" t="s">
        <v>16</v>
      </c>
      <c r="F3" s="33">
        <f>_xlfn.IFNA(VLOOKUP(ClientPortfolioValue[[#This Row],[Date]],CleanAssets[#All],RowWiseApproach!$B$2,0)*VLOOKUP(ClientPortfolioValue[[#This Row],[Client]],Client_Portfolios!$A$1:$I$6,RowWiseApproach!$B$2,0),0)</f>
        <v>214366.9</v>
      </c>
      <c r="G3" s="33">
        <f>_xlfn.IFNA(VLOOKUP(ClientPortfolioValue[[#This Row],[Date]],CleanAssets[#All],RowWiseApproach!$B$3,0)*VLOOKUP(ClientPortfolioValue[[#This Row],[Client]],Client_Portfolios!$A$1:$I$6,RowWiseApproach!$B$3,0),0)</f>
        <v>2538241.73</v>
      </c>
      <c r="H3" s="33">
        <f>_xlfn.IFNA(VLOOKUP(ClientPortfolioValue[[#This Row],[Date]],CleanAssets[#All],RowWiseApproach!$B$4,0)*VLOOKUP(ClientPortfolioValue[[#This Row],[Client]],Client_Portfolios!$A$1:$I$6,RowWiseApproach!$B$4,0),0)</f>
        <v>12748383.68</v>
      </c>
      <c r="I3" s="33">
        <f>_xlfn.IFNA(VLOOKUP(ClientPortfolioValue[[#This Row],[Date]],CleanAssets[#All],RowWiseApproach!$B$5,0)*VLOOKUP(ClientPortfolioValue[[#This Row],[Client]],Client_Portfolios!$A$1:$I$6,RowWiseApproach!$B$5,0),0)</f>
        <v>5676063.1200000001</v>
      </c>
      <c r="J3" s="33">
        <f>_xlfn.IFNA(VLOOKUP(ClientPortfolioValue[[#This Row],[Date]],CleanAssets[#All],RowWiseApproach!$B$6,0)*VLOOKUP(ClientPortfolioValue[[#This Row],[Client]],Client_Portfolios!$A$1:$I$6,RowWiseApproach!$B$6,0),0)</f>
        <v>7849946.5200000005</v>
      </c>
      <c r="K3" s="33">
        <f>_xlfn.IFNA(VLOOKUP(ClientPortfolioValue[[#This Row],[Date]],CleanAssets[#All],RowWiseApproach!$B$7,0)*VLOOKUP(ClientPortfolioValue[[#This Row],[Client]],Client_Portfolios!$A$1:$I$6,RowWiseApproach!$B$7,0),0)</f>
        <v>1555971.3199999998</v>
      </c>
      <c r="L3" s="33">
        <f>_xlfn.IFNA(VLOOKUP(ClientPortfolioValue[[#This Row],[Date]],CleanAssets[#All],RowWiseApproach!$B$8,0)*VLOOKUP(ClientPortfolioValue[[#This Row],[Client]],Client_Portfolios!$A$1:$I$6,RowWiseApproach!$B$8,0),0)</f>
        <v>13320493.469999999</v>
      </c>
      <c r="M3" s="33">
        <f>_xlfn.IFNA(VLOOKUP(ClientPortfolioValue[[#This Row],[Date]],CleanAssets[#All],RowWiseApproach!$B$9,0)*VLOOKUP(ClientPortfolioValue[[#This Row],[Client]],Client_Portfolios!$A$1:$I$6,RowWiseApproach!$B$9,0),0)</f>
        <v>4668100.1099999994</v>
      </c>
      <c r="N3" s="34">
        <f t="shared" si="1"/>
        <v>4.4134236118429856E-3</v>
      </c>
      <c r="O3" s="34">
        <f t="shared" si="2"/>
        <v>5.2257769197330314E-2</v>
      </c>
      <c r="P3" s="34">
        <f t="shared" ref="P3:P66" si="4">H3/$V3</f>
        <v>0.26246597560605567</v>
      </c>
      <c r="Q3" s="34">
        <f t="shared" ref="Q3:Q66" si="5">I3/$V3</f>
        <v>0.11685979036931152</v>
      </c>
      <c r="R3" s="34">
        <f t="shared" ref="R3:R66" si="6">J3/$V3</f>
        <v>0.16161608589326373</v>
      </c>
      <c r="S3" s="34">
        <f t="shared" ref="S3:S66" si="7">K3/$V3</f>
        <v>3.203461244734377E-2</v>
      </c>
      <c r="T3" s="34">
        <f t="shared" ref="T3:T66" si="8">L3/$V3</f>
        <v>0.27424467304373157</v>
      </c>
      <c r="U3" s="34">
        <f t="shared" ref="U3:U66" si="9">M3/$V3</f>
        <v>9.6107669831120554E-2</v>
      </c>
      <c r="V3" s="33">
        <f>SUM(ClientPortfolioValue[[#This Row],[TCS]:[Cash]])</f>
        <v>48571566.849999994</v>
      </c>
      <c r="W3" s="35">
        <v>0</v>
      </c>
      <c r="X3" s="35">
        <v>0</v>
      </c>
      <c r="Y3" s="35">
        <v>0</v>
      </c>
      <c r="Z3" s="34">
        <v>0</v>
      </c>
      <c r="AA3" s="35">
        <v>1</v>
      </c>
      <c r="AB3" s="46">
        <f>ClientPortfolioValue[[#This Row],[Cumulative_Returns]]-1</f>
        <v>0</v>
      </c>
      <c r="AF3" s="37" t="s">
        <v>16</v>
      </c>
      <c r="AG3" cm="1">
        <f t="array" ref="AG3">_xlfn.STDEV.P(_xlfn._xlws.FILTER(ClientPortfolioValue[DailyReturn_per_Client],ClientPortfolioValue[Client]=AF3,0))</f>
        <v>3.667249553746383E-2</v>
      </c>
      <c r="AH3">
        <f>_xlfn.MINIFS(ClientPortfolioValue[Drawdown %],ClientPortfolioValue[Client],AF3)</f>
        <v>-0.13807128523330761</v>
      </c>
    </row>
    <row r="4" spans="1:34" x14ac:dyDescent="0.35">
      <c r="A4" s="4" t="s">
        <v>3</v>
      </c>
      <c r="B4">
        <v>4</v>
      </c>
      <c r="D4" s="31">
        <f t="shared" si="0"/>
        <v>45658</v>
      </c>
      <c r="E4" s="32" t="s">
        <v>12</v>
      </c>
      <c r="F4" s="33">
        <f>_xlfn.IFNA(VLOOKUP(ClientPortfolioValue[[#This Row],[Date]],CleanAssets[#All],RowWiseApproach!$B$2,0)*VLOOKUP(ClientPortfolioValue[[#This Row],[Client]],Client_Portfolios!$A$1:$I$6,RowWiseApproach!$B$2,0),0)</f>
        <v>2825418.1999999997</v>
      </c>
      <c r="G4" s="33">
        <f>_xlfn.IFNA(VLOOKUP(ClientPortfolioValue[[#This Row],[Date]],CleanAssets[#All],RowWiseApproach!$B$3,0)*VLOOKUP(ClientPortfolioValue[[#This Row],[Client]],Client_Portfolios!$A$1:$I$6,RowWiseApproach!$B$3,0),0)</f>
        <v>8765229.9199999999</v>
      </c>
      <c r="H4" s="33">
        <f>_xlfn.IFNA(VLOOKUP(ClientPortfolioValue[[#This Row],[Date]],CleanAssets[#All],RowWiseApproach!$B$4,0)*VLOOKUP(ClientPortfolioValue[[#This Row],[Client]],Client_Portfolios!$A$1:$I$6,RowWiseApproach!$B$4,0),0)</f>
        <v>2098488.1399999997</v>
      </c>
      <c r="I4" s="33">
        <f>_xlfn.IFNA(VLOOKUP(ClientPortfolioValue[[#This Row],[Date]],CleanAssets[#All],RowWiseApproach!$B$5,0)*VLOOKUP(ClientPortfolioValue[[#This Row],[Client]],Client_Portfolios!$A$1:$I$6,RowWiseApproach!$B$5,0),0)</f>
        <v>2895460.61</v>
      </c>
      <c r="J4" s="33">
        <f>_xlfn.IFNA(VLOOKUP(ClientPortfolioValue[[#This Row],[Date]],CleanAssets[#All],RowWiseApproach!$B$6,0)*VLOOKUP(ClientPortfolioValue[[#This Row],[Client]],Client_Portfolios!$A$1:$I$6,RowWiseApproach!$B$6,0),0)</f>
        <v>1148478.75</v>
      </c>
      <c r="K4" s="33">
        <f>_xlfn.IFNA(VLOOKUP(ClientPortfolioValue[[#This Row],[Date]],CleanAssets[#All],RowWiseApproach!$B$7,0)*VLOOKUP(ClientPortfolioValue[[#This Row],[Client]],Client_Portfolios!$A$1:$I$6,RowWiseApproach!$B$7,0),0)</f>
        <v>12586095.74</v>
      </c>
      <c r="L4" s="33">
        <f>_xlfn.IFNA(VLOOKUP(ClientPortfolioValue[[#This Row],[Date]],CleanAssets[#All],RowWiseApproach!$B$8,0)*VLOOKUP(ClientPortfolioValue[[#This Row],[Client]],Client_Portfolios!$A$1:$I$6,RowWiseApproach!$B$8,0),0)</f>
        <v>4896174.82</v>
      </c>
      <c r="M4" s="33">
        <f>_xlfn.IFNA(VLOOKUP(ClientPortfolioValue[[#This Row],[Date]],CleanAssets[#All],RowWiseApproach!$B$9,0)*VLOOKUP(ClientPortfolioValue[[#This Row],[Client]],Client_Portfolios!$A$1:$I$6,RowWiseApproach!$B$9,0),0)</f>
        <v>2236513.7399999998</v>
      </c>
      <c r="N4" s="34">
        <f t="shared" si="1"/>
        <v>7.5441332046934553E-2</v>
      </c>
      <c r="O4" s="34">
        <f t="shared" si="2"/>
        <v>0.23403990986624409</v>
      </c>
      <c r="P4" s="34">
        <f t="shared" si="4"/>
        <v>5.6031613502841478E-2</v>
      </c>
      <c r="Q4" s="34">
        <f t="shared" si="5"/>
        <v>7.7311530487001776E-2</v>
      </c>
      <c r="R4" s="34">
        <f t="shared" si="6"/>
        <v>3.0665466346751196E-2</v>
      </c>
      <c r="S4" s="34">
        <f t="shared" si="7"/>
        <v>0.33606063268646336</v>
      </c>
      <c r="T4" s="34">
        <f t="shared" si="8"/>
        <v>0.13073248779789839</v>
      </c>
      <c r="U4" s="34">
        <f t="shared" si="9"/>
        <v>5.9717027265865079E-2</v>
      </c>
      <c r="V4" s="33">
        <f>SUM(ClientPortfolioValue[[#This Row],[TCS]:[Cash]])</f>
        <v>37451859.920000002</v>
      </c>
      <c r="W4" s="35">
        <v>0</v>
      </c>
      <c r="X4" s="35">
        <v>0</v>
      </c>
      <c r="Y4" s="35">
        <v>0</v>
      </c>
      <c r="Z4" s="34">
        <v>0</v>
      </c>
      <c r="AA4" s="35">
        <v>1</v>
      </c>
      <c r="AB4" s="46">
        <f>ClientPortfolioValue[[#This Row],[Cumulative_Returns]]-1</f>
        <v>0</v>
      </c>
      <c r="AF4" s="36" t="s">
        <v>12</v>
      </c>
      <c r="AG4" cm="1">
        <f t="array" ref="AG4">_xlfn.STDEV.P(_xlfn._xlws.FILTER(ClientPortfolioValue[DailyReturn_per_Client],ClientPortfolioValue[Client]=AF4,0))</f>
        <v>4.2982771654846451E-2</v>
      </c>
      <c r="AH4">
        <f>_xlfn.MINIFS(ClientPortfolioValue[Drawdown %],ClientPortfolioValue[Client],AF4)</f>
        <v>-0.26265918138697669</v>
      </c>
    </row>
    <row r="5" spans="1:34" x14ac:dyDescent="0.35">
      <c r="A5" s="4" t="s">
        <v>4</v>
      </c>
      <c r="B5">
        <v>5</v>
      </c>
      <c r="D5" s="31">
        <f t="shared" si="0"/>
        <v>45658</v>
      </c>
      <c r="E5" s="32" t="s">
        <v>13</v>
      </c>
      <c r="F5" s="33">
        <f>_xlfn.IFNA(VLOOKUP(ClientPortfolioValue[[#This Row],[Date]],CleanAssets[#All],RowWiseApproach!$B$2,0)*VLOOKUP(ClientPortfolioValue[[#This Row],[Client]],Client_Portfolios!$A$1:$I$6,RowWiseApproach!$B$2,0),0)</f>
        <v>203446.1</v>
      </c>
      <c r="G5" s="33">
        <f>_xlfn.IFNA(VLOOKUP(ClientPortfolioValue[[#This Row],[Date]],CleanAssets[#All],RowWiseApproach!$B$3,0)*VLOOKUP(ClientPortfolioValue[[#This Row],[Client]],Client_Portfolios!$A$1:$I$6,RowWiseApproach!$B$3,0),0)</f>
        <v>1862369.2300000002</v>
      </c>
      <c r="H5" s="33">
        <f>_xlfn.IFNA(VLOOKUP(ClientPortfolioValue[[#This Row],[Date]],CleanAssets[#All],RowWiseApproach!$B$4,0)*VLOOKUP(ClientPortfolioValue[[#This Row],[Client]],Client_Portfolios!$A$1:$I$6,RowWiseApproach!$B$4,0),0)</f>
        <v>3360953.76</v>
      </c>
      <c r="I5" s="33">
        <f>_xlfn.IFNA(VLOOKUP(ClientPortfolioValue[[#This Row],[Date]],CleanAssets[#All],RowWiseApproach!$B$5,0)*VLOOKUP(ClientPortfolioValue[[#This Row],[Client]],Client_Portfolios!$A$1:$I$6,RowWiseApproach!$B$5,0),0)</f>
        <v>2485517.09</v>
      </c>
      <c r="J5" s="33">
        <f>_xlfn.IFNA(VLOOKUP(ClientPortfolioValue[[#This Row],[Date]],CleanAssets[#All],RowWiseApproach!$B$6,0)*VLOOKUP(ClientPortfolioValue[[#This Row],[Client]],Client_Portfolios!$A$1:$I$6,RowWiseApproach!$B$6,0),0)</f>
        <v>9953677.4400000013</v>
      </c>
      <c r="K5" s="33">
        <f>_xlfn.IFNA(VLOOKUP(ClientPortfolioValue[[#This Row],[Date]],CleanAssets[#All],RowWiseApproach!$B$7,0)*VLOOKUP(ClientPortfolioValue[[#This Row],[Client]],Client_Portfolios!$A$1:$I$6,RowWiseApproach!$B$7,0),0)</f>
        <v>596453.70000000007</v>
      </c>
      <c r="L5" s="33">
        <f>_xlfn.IFNA(VLOOKUP(ClientPortfolioValue[[#This Row],[Date]],CleanAssets[#All],RowWiseApproach!$B$8,0)*VLOOKUP(ClientPortfolioValue[[#This Row],[Client]],Client_Portfolios!$A$1:$I$6,RowWiseApproach!$B$8,0),0)</f>
        <v>20249038.75</v>
      </c>
      <c r="M5" s="33">
        <f>_xlfn.IFNA(VLOOKUP(ClientPortfolioValue[[#This Row],[Date]],CleanAssets[#All],RowWiseApproach!$B$9,0)*VLOOKUP(ClientPortfolioValue[[#This Row],[Client]],Client_Portfolios!$A$1:$I$6,RowWiseApproach!$B$9,0),0)</f>
        <v>6414697</v>
      </c>
      <c r="N5" s="34">
        <f t="shared" si="1"/>
        <v>4.5083856291586169E-3</v>
      </c>
      <c r="O5" s="34">
        <f t="shared" si="2"/>
        <v>4.127028570574319E-2</v>
      </c>
      <c r="P5" s="34">
        <f t="shared" si="4"/>
        <v>7.4479066602164495E-2</v>
      </c>
      <c r="Q5" s="34">
        <f t="shared" si="5"/>
        <v>5.5079303705424403E-2</v>
      </c>
      <c r="R5" s="34">
        <f t="shared" si="6"/>
        <v>0.22057447317877479</v>
      </c>
      <c r="S5" s="34">
        <f t="shared" si="7"/>
        <v>1.3217472782906555E-2</v>
      </c>
      <c r="T5" s="34">
        <f t="shared" si="8"/>
        <v>0.44872069459564945</v>
      </c>
      <c r="U5" s="34">
        <f t="shared" si="9"/>
        <v>0.14215031780017848</v>
      </c>
      <c r="V5" s="33">
        <f>SUM(ClientPortfolioValue[[#This Row],[TCS]:[Cash]])</f>
        <v>45126153.07</v>
      </c>
      <c r="W5" s="35">
        <v>0</v>
      </c>
      <c r="X5" s="35">
        <v>0</v>
      </c>
      <c r="Y5" s="35">
        <v>0</v>
      </c>
      <c r="Z5" s="34">
        <v>0</v>
      </c>
      <c r="AA5" s="35">
        <v>1</v>
      </c>
      <c r="AB5" s="46">
        <f>ClientPortfolioValue[[#This Row],[Cumulative_Returns]]-1</f>
        <v>0</v>
      </c>
      <c r="AF5" s="37" t="s">
        <v>13</v>
      </c>
      <c r="AG5" cm="1">
        <f t="array" ref="AG5">_xlfn.STDEV.P(_xlfn._xlws.FILTER(ClientPortfolioValue[DailyReturn_per_Client],ClientPortfolioValue[Client]=AF5,0))</f>
        <v>4.4850511051625776E-2</v>
      </c>
      <c r="AH5">
        <f>_xlfn.MINIFS(ClientPortfolioValue[Drawdown %],ClientPortfolioValue[Client],AF5)</f>
        <v>-0.17841368287262321</v>
      </c>
    </row>
    <row r="6" spans="1:34" x14ac:dyDescent="0.35">
      <c r="A6" s="4" t="s">
        <v>5</v>
      </c>
      <c r="B6">
        <v>6</v>
      </c>
      <c r="D6" s="31">
        <f t="shared" si="0"/>
        <v>45658</v>
      </c>
      <c r="E6" s="32" t="s">
        <v>15</v>
      </c>
      <c r="F6" s="33">
        <f>_xlfn.IFNA(VLOOKUP(ClientPortfolioValue[[#This Row],[Date]],CleanAssets[#All],RowWiseApproach!$B$2,0)*VLOOKUP(ClientPortfolioValue[[#This Row],[Client]],Client_Portfolios!$A$1:$I$6,RowWiseApproach!$B$2,0),0)</f>
        <v>1019334.8</v>
      </c>
      <c r="G6" s="33">
        <f>_xlfn.IFNA(VLOOKUP(ClientPortfolioValue[[#This Row],[Date]],CleanAssets[#All],RowWiseApproach!$B$3,0)*VLOOKUP(ClientPortfolioValue[[#This Row],[Client]],Client_Portfolios!$A$1:$I$6,RowWiseApproach!$B$3,0),0)</f>
        <v>4256201.24</v>
      </c>
      <c r="H6" s="33">
        <f>_xlfn.IFNA(VLOOKUP(ClientPortfolioValue[[#This Row],[Date]],CleanAssets[#All],RowWiseApproach!$B$4,0)*VLOOKUP(ClientPortfolioValue[[#This Row],[Client]],Client_Portfolios!$A$1:$I$6,RowWiseApproach!$B$4,0),0)</f>
        <v>18335308.300000001</v>
      </c>
      <c r="I6" s="33">
        <f>_xlfn.IFNA(VLOOKUP(ClientPortfolioValue[[#This Row],[Date]],CleanAssets[#All],RowWiseApproach!$B$5,0)*VLOOKUP(ClientPortfolioValue[[#This Row],[Client]],Client_Portfolios!$A$1:$I$6,RowWiseApproach!$B$5,0),0)</f>
        <v>7936460.21</v>
      </c>
      <c r="J6" s="33">
        <f>_xlfn.IFNA(VLOOKUP(ClientPortfolioValue[[#This Row],[Date]],CleanAssets[#All],RowWiseApproach!$B$6,0)*VLOOKUP(ClientPortfolioValue[[#This Row],[Client]],Client_Portfolios!$A$1:$I$6,RowWiseApproach!$B$6,0),0)</f>
        <v>11862165.690000001</v>
      </c>
      <c r="K6" s="33">
        <f>_xlfn.IFNA(VLOOKUP(ClientPortfolioValue[[#This Row],[Date]],CleanAssets[#All],RowWiseApproach!$B$7,0)*VLOOKUP(ClientPortfolioValue[[#This Row],[Client]],Client_Portfolios!$A$1:$I$6,RowWiseApproach!$B$7,0),0)</f>
        <v>2572038.12</v>
      </c>
      <c r="L6" s="33">
        <f>_xlfn.IFNA(VLOOKUP(ClientPortfolioValue[[#This Row],[Date]],CleanAssets[#All],RowWiseApproach!$B$8,0)*VLOOKUP(ClientPortfolioValue[[#This Row],[Client]],Client_Portfolios!$A$1:$I$6,RowWiseApproach!$B$8,0),0)</f>
        <v>2965005.69</v>
      </c>
      <c r="M6" s="33">
        <f>_xlfn.IFNA(VLOOKUP(ClientPortfolioValue[[#This Row],[Date]],CleanAssets[#All],RowWiseApproach!$B$9,0)*VLOOKUP(ClientPortfolioValue[[#This Row],[Client]],Client_Portfolios!$A$1:$I$6,RowWiseApproach!$B$9,0),0)</f>
        <v>942184.68</v>
      </c>
      <c r="N6" s="34">
        <f t="shared" si="1"/>
        <v>2.0432178548426133E-2</v>
      </c>
      <c r="O6" s="34">
        <f t="shared" si="2"/>
        <v>8.5313935788038156E-2</v>
      </c>
      <c r="P6" s="34">
        <f t="shared" si="4"/>
        <v>0.36752428439217383</v>
      </c>
      <c r="Q6" s="34">
        <f t="shared" si="5"/>
        <v>0.1590833277282396</v>
      </c>
      <c r="R6" s="34">
        <f t="shared" si="6"/>
        <v>0.23777260165069858</v>
      </c>
      <c r="S6" s="34">
        <f t="shared" si="7"/>
        <v>5.1555526311078834E-2</v>
      </c>
      <c r="T6" s="34">
        <f t="shared" si="8"/>
        <v>5.9432411858380017E-2</v>
      </c>
      <c r="U6" s="34">
        <f t="shared" si="9"/>
        <v>1.8885733722964961E-2</v>
      </c>
      <c r="V6" s="33">
        <f>SUM(ClientPortfolioValue[[#This Row],[TCS]:[Cash]])</f>
        <v>49888698.729999997</v>
      </c>
      <c r="W6" s="35">
        <v>0</v>
      </c>
      <c r="X6" s="35">
        <v>0</v>
      </c>
      <c r="Y6" s="35">
        <v>0</v>
      </c>
      <c r="Z6" s="34">
        <v>0</v>
      </c>
      <c r="AA6" s="35">
        <v>1</v>
      </c>
      <c r="AB6" s="46">
        <f>ClientPortfolioValue[[#This Row],[Cumulative_Returns]]-1</f>
        <v>0</v>
      </c>
      <c r="AF6" s="36" t="s">
        <v>15</v>
      </c>
      <c r="AG6" cm="1">
        <f t="array" ref="AG6">_xlfn.STDEV.P(_xlfn._xlws.FILTER(ClientPortfolioValue[DailyReturn_per_Client],ClientPortfolioValue[Client]=AF6,0))</f>
        <v>4.2636846837887411E-2</v>
      </c>
      <c r="AH6">
        <f>_xlfn.MINIFS(ClientPortfolioValue[Drawdown %],ClientPortfolioValue[Client],AF6)</f>
        <v>-0.21065954874264781</v>
      </c>
    </row>
    <row r="7" spans="1:34" x14ac:dyDescent="0.35">
      <c r="A7" s="4" t="s">
        <v>6</v>
      </c>
      <c r="B7">
        <v>7</v>
      </c>
      <c r="D7" s="31">
        <f t="shared" si="0"/>
        <v>45659</v>
      </c>
      <c r="E7" s="32" t="s">
        <v>14</v>
      </c>
      <c r="F7" s="33">
        <f>_xlfn.IFNA(VLOOKUP(ClientPortfolioValue[[#This Row],[Date]],CleanAssets[#All],RowWiseApproach!$B$2,0)*VLOOKUP(ClientPortfolioValue[[#This Row],[Client]],Client_Portfolios!$A$1:$I$6,RowWiseApproach!$B$2,0),F2)</f>
        <v>1740775.0151554781</v>
      </c>
      <c r="G7" s="33">
        <f>_xlfn.IFNA(VLOOKUP(ClientPortfolioValue[[#This Row],[Date]],CleanAssets[#All],RowWiseApproach!$B$3,0)*VLOOKUP(ClientPortfolioValue[[#This Row],[Client]],Client_Portfolios!$A$1:$I$6,RowWiseApproach!$B$3,0),G2)</f>
        <v>9983772.8528280556</v>
      </c>
      <c r="H7" s="33">
        <f>_xlfn.IFNA(VLOOKUP(ClientPortfolioValue[[#This Row],[Date]],CleanAssets[#All],RowWiseApproach!$B$4,0)*VLOOKUP(ClientPortfolioValue[[#This Row],[Client]],Client_Portfolios!$A$1:$I$6,RowWiseApproach!$B$4,0),H2)</f>
        <v>2394465.3922037361</v>
      </c>
      <c r="I7" s="33">
        <f>_xlfn.IFNA(VLOOKUP(ClientPortfolioValue[[#This Row],[Date]],CleanAssets[#All],RowWiseApproach!$B$5,0)*VLOOKUP(ClientPortfolioValue[[#This Row],[Client]],Client_Portfolios!$A$1:$I$6,RowWiseApproach!$B$5,0),I2)</f>
        <v>412433.42476108647</v>
      </c>
      <c r="J7" s="33">
        <f>_xlfn.IFNA(VLOOKUP(ClientPortfolioValue[[#This Row],[Date]],CleanAssets[#All],RowWiseApproach!$B$6,0)*VLOOKUP(ClientPortfolioValue[[#This Row],[Client]],Client_Portfolios!$A$1:$I$6,RowWiseApproach!$B$6,0),J2)</f>
        <v>10242178.438869804</v>
      </c>
      <c r="K7" s="33">
        <f>_xlfn.IFNA(VLOOKUP(ClientPortfolioValue[[#This Row],[Date]],CleanAssets[#All],RowWiseApproach!$B$7,0)*VLOOKUP(ClientPortfolioValue[[#This Row],[Client]],Client_Portfolios!$A$1:$I$6,RowWiseApproach!$B$7,0),K2)</f>
        <v>13953788.211185295</v>
      </c>
      <c r="L7" s="33">
        <f>_xlfn.IFNA(VLOOKUP(ClientPortfolioValue[[#This Row],[Date]],CleanAssets[#All],RowWiseApproach!$B$8,0)*VLOOKUP(ClientPortfolioValue[[#This Row],[Client]],Client_Portfolios!$A$1:$I$6,RowWiseApproach!$B$8,0),L2)</f>
        <v>2876398.9583508191</v>
      </c>
      <c r="M7" s="33">
        <f>_xlfn.IFNA(VLOOKUP(ClientPortfolioValue[[#This Row],[Date]],CleanAssets[#All],RowWiseApproach!$B$9,0)*VLOOKUP(ClientPortfolioValue[[#This Row],[Client]],Client_Portfolios!$A$1:$I$6,RowWiseApproach!$B$9,0),M2)</f>
        <v>1151790.7703005041</v>
      </c>
      <c r="N7" s="34">
        <f t="shared" si="1"/>
        <v>4.0714547110089934E-2</v>
      </c>
      <c r="O7" s="34">
        <f t="shared" si="2"/>
        <v>0.23350794135599395</v>
      </c>
      <c r="P7" s="34">
        <f t="shared" si="4"/>
        <v>5.6003546216827835E-2</v>
      </c>
      <c r="Q7" s="34">
        <f t="shared" si="5"/>
        <v>9.6463011911457151E-3</v>
      </c>
      <c r="R7" s="34">
        <f t="shared" si="6"/>
        <v>0.23955172433473085</v>
      </c>
      <c r="S7" s="34">
        <f t="shared" si="7"/>
        <v>0.32636162774761512</v>
      </c>
      <c r="T7" s="34">
        <f t="shared" si="8"/>
        <v>6.7275368659130363E-2</v>
      </c>
      <c r="U7" s="34">
        <f t="shared" si="9"/>
        <v>2.693894338446616E-2</v>
      </c>
      <c r="V7" s="33">
        <f>SUM(ClientPortfolioValue[[#This Row],[TCS]:[Cash]])</f>
        <v>42755603.06365478</v>
      </c>
      <c r="W7" s="35">
        <f>(ClientPortfolioValue[[#This Row],[TotalPortfolioValue]]-V2)/V2</f>
        <v>7.61786952482981E-3</v>
      </c>
      <c r="X7" s="35">
        <v>0</v>
      </c>
      <c r="Y7" s="35">
        <f>_xlfn.MAXIFS($V$2:$V7,$E$2:$E7,$E7)</f>
        <v>42755603.06365478</v>
      </c>
      <c r="Z7" s="34">
        <f>(ClientPortfolioValue[[#This Row],[TotalPortfolioValue]]-ClientPortfolioValue[[#This Row],[Running Max]])/ClientPortfolioValue[[#This Row],[Running Max]]</f>
        <v>0</v>
      </c>
      <c r="AA7" s="35">
        <f t="shared" ref="AA7:AA70" si="10">AA2*(1+W7)</f>
        <v>1.0076178695248299</v>
      </c>
      <c r="AB7" s="46">
        <f>ClientPortfolioValue[[#This Row],[Cumulative_Returns]]-1</f>
        <v>7.6178695248299011E-3</v>
      </c>
    </row>
    <row r="8" spans="1:34" x14ac:dyDescent="0.35">
      <c r="A8" s="4" t="s">
        <v>7</v>
      </c>
      <c r="B8">
        <v>8</v>
      </c>
      <c r="D8" s="31">
        <f t="shared" si="0"/>
        <v>45659</v>
      </c>
      <c r="E8" s="32" t="s">
        <v>16</v>
      </c>
      <c r="F8" s="33">
        <f>_xlfn.IFNA(VLOOKUP(ClientPortfolioValue[[#This Row],[Date]],CleanAssets[#All],RowWiseApproach!$B$2,0)*VLOOKUP(ClientPortfolioValue[[#This Row],[Client]],Client_Portfolios!$A$1:$I$6,RowWiseApproach!$B$2,0),F3)</f>
        <v>209411.84898620492</v>
      </c>
      <c r="G8" s="33">
        <f>_xlfn.IFNA(VLOOKUP(ClientPortfolioValue[[#This Row],[Date]],CleanAssets[#All],RowWiseApproach!$B$3,0)*VLOOKUP(ClientPortfolioValue[[#This Row],[Client]],Client_Portfolios!$A$1:$I$6,RowWiseApproach!$B$3,0),G3)</f>
        <v>2581808.7376836152</v>
      </c>
      <c r="H8" s="33">
        <f>_xlfn.IFNA(VLOOKUP(ClientPortfolioValue[[#This Row],[Date]],CleanAssets[#All],RowWiseApproach!$B$4,0)*VLOOKUP(ClientPortfolioValue[[#This Row],[Client]],Client_Portfolios!$A$1:$I$6,RowWiseApproach!$B$4,0),H3)</f>
        <v>12853544.273945387</v>
      </c>
      <c r="I8" s="33">
        <f>_xlfn.IFNA(VLOOKUP(ClientPortfolioValue[[#This Row],[Date]],CleanAssets[#All],RowWiseApproach!$B$5,0)*VLOOKUP(ClientPortfolioValue[[#This Row],[Client]],Client_Portfolios!$A$1:$I$6,RowWiseApproach!$B$5,0),I3)</f>
        <v>5675733.7334014298</v>
      </c>
      <c r="J8" s="33">
        <f>_xlfn.IFNA(VLOOKUP(ClientPortfolioValue[[#This Row],[Date]],CleanAssets[#All],RowWiseApproach!$B$6,0)*VLOOKUP(ClientPortfolioValue[[#This Row],[Client]],Client_Portfolios!$A$1:$I$6,RowWiseApproach!$B$6,0),J3)</f>
        <v>7828162.0911992276</v>
      </c>
      <c r="K8" s="33">
        <f>_xlfn.IFNA(VLOOKUP(ClientPortfolioValue[[#This Row],[Date]],CleanAssets[#All],RowWiseApproach!$B$7,0)*VLOOKUP(ClientPortfolioValue[[#This Row],[Client]],Client_Portfolios!$A$1:$I$6,RowWiseApproach!$B$7,0),K3)</f>
        <v>1578168.4859536586</v>
      </c>
      <c r="L8" s="33">
        <f>_xlfn.IFNA(VLOOKUP(ClientPortfolioValue[[#This Row],[Date]],CleanAssets[#All],RowWiseApproach!$B$8,0)*VLOOKUP(ClientPortfolioValue[[#This Row],[Client]],Client_Portfolios!$A$1:$I$6,RowWiseApproach!$B$8,0),L3)</f>
        <v>13360521.252930284</v>
      </c>
      <c r="M8" s="33">
        <f>_xlfn.IFNA(VLOOKUP(ClientPortfolioValue[[#This Row],[Date]],CleanAssets[#All],RowWiseApproach!$B$9,0)*VLOOKUP(ClientPortfolioValue[[#This Row],[Client]],Client_Portfolios!$A$1:$I$6,RowWiseApproach!$B$9,0),M3)</f>
        <v>4668173.1862630881</v>
      </c>
      <c r="N8" s="34">
        <f t="shared" si="1"/>
        <v>4.2951410112985608E-3</v>
      </c>
      <c r="O8" s="34">
        <f t="shared" si="2"/>
        <v>5.2954179270363881E-2</v>
      </c>
      <c r="P8" s="34">
        <f t="shared" si="4"/>
        <v>0.26363257580138866</v>
      </c>
      <c r="Q8" s="34">
        <f t="shared" si="5"/>
        <v>0.1164121172969018</v>
      </c>
      <c r="R8" s="34">
        <f t="shared" si="6"/>
        <v>0.16055949175644516</v>
      </c>
      <c r="S8" s="34">
        <f t="shared" si="7"/>
        <v>3.2369019325191331E-2</v>
      </c>
      <c r="T8" s="34">
        <f t="shared" si="8"/>
        <v>0.27403092539222634</v>
      </c>
      <c r="U8" s="34">
        <f t="shared" si="9"/>
        <v>9.5746550146184412E-2</v>
      </c>
      <c r="V8" s="33">
        <f>SUM(ClientPortfolioValue[[#This Row],[TCS]:[Cash]])</f>
        <v>48755523.610362887</v>
      </c>
      <c r="W8" s="35">
        <f>(ClientPortfolioValue[[#This Row],[TotalPortfolioValue]]-V3)/V3</f>
        <v>3.787334284088333E-3</v>
      </c>
      <c r="X8" s="35">
        <v>0</v>
      </c>
      <c r="Y8" s="35">
        <f>_xlfn.MAXIFS($V$2:$V8,$E$2:$E8,$E8)</f>
        <v>48755523.610362887</v>
      </c>
      <c r="Z8" s="34">
        <f>(ClientPortfolioValue[[#This Row],[TotalPortfolioValue]]-ClientPortfolioValue[[#This Row],[Running Max]])/ClientPortfolioValue[[#This Row],[Running Max]]</f>
        <v>0</v>
      </c>
      <c r="AA8" s="35">
        <f t="shared" si="10"/>
        <v>1.0037873342840884</v>
      </c>
      <c r="AB8" s="46">
        <f>ClientPortfolioValue[[#This Row],[Cumulative_Returns]]-1</f>
        <v>3.787334284088395E-3</v>
      </c>
    </row>
    <row r="9" spans="1:34" x14ac:dyDescent="0.35">
      <c r="A9" s="4" t="s">
        <v>8</v>
      </c>
      <c r="B9">
        <v>9</v>
      </c>
      <c r="D9" s="31">
        <f t="shared" si="0"/>
        <v>45659</v>
      </c>
      <c r="E9" s="32" t="s">
        <v>12</v>
      </c>
      <c r="F9" s="33">
        <f>_xlfn.IFNA(VLOOKUP(ClientPortfolioValue[[#This Row],[Date]],CleanAssets[#All],RowWiseApproach!$B$2,0)*VLOOKUP(ClientPortfolioValue[[#This Row],[Client]],Client_Portfolios!$A$1:$I$6,RowWiseApproach!$B$2,0),F4)</f>
        <v>2760109.18393313</v>
      </c>
      <c r="G9" s="33">
        <f>_xlfn.IFNA(VLOOKUP(ClientPortfolioValue[[#This Row],[Date]],CleanAssets[#All],RowWiseApproach!$B$3,0)*VLOOKUP(ClientPortfolioValue[[#This Row],[Client]],Client_Portfolios!$A$1:$I$6,RowWiseApproach!$B$3,0),G4)</f>
        <v>8915678.4902680852</v>
      </c>
      <c r="H9" s="33">
        <f>_xlfn.IFNA(VLOOKUP(ClientPortfolioValue[[#This Row],[Date]],CleanAssets[#All],RowWiseApproach!$B$4,0)*VLOOKUP(ClientPortfolioValue[[#This Row],[Client]],Client_Portfolios!$A$1:$I$6,RowWiseApproach!$B$4,0),H4)</f>
        <v>2115798.4331892421</v>
      </c>
      <c r="I9" s="33">
        <f>_xlfn.IFNA(VLOOKUP(ClientPortfolioValue[[#This Row],[Date]],CleanAssets[#All],RowWiseApproach!$B$5,0)*VLOOKUP(ClientPortfolioValue[[#This Row],[Client]],Client_Portfolios!$A$1:$I$6,RowWiseApproach!$B$5,0),I4)</f>
        <v>2895292.5840458381</v>
      </c>
      <c r="J9" s="33">
        <f>_xlfn.IFNA(VLOOKUP(ClientPortfolioValue[[#This Row],[Date]],CleanAssets[#All],RowWiseApproach!$B$6,0)*VLOOKUP(ClientPortfolioValue[[#This Row],[Client]],Client_Portfolios!$A$1:$I$6,RowWiseApproach!$B$6,0),J4)</f>
        <v>1145291.6004449257</v>
      </c>
      <c r="K9" s="33">
        <f>_xlfn.IFNA(VLOOKUP(ClientPortfolioValue[[#This Row],[Date]],CleanAssets[#All],RowWiseApproach!$B$7,0)*VLOOKUP(ClientPortfolioValue[[#This Row],[Client]],Client_Portfolios!$A$1:$I$6,RowWiseApproach!$B$7,0),K4)</f>
        <v>12765646.386119504</v>
      </c>
      <c r="L9" s="33">
        <f>_xlfn.IFNA(VLOOKUP(ClientPortfolioValue[[#This Row],[Date]],CleanAssets[#All],RowWiseApproach!$B$8,0)*VLOOKUP(ClientPortfolioValue[[#This Row],[Client]],Client_Portfolios!$A$1:$I$6,RowWiseApproach!$B$8,0),L4)</f>
        <v>4910887.7150834342</v>
      </c>
      <c r="M9" s="33">
        <f>_xlfn.IFNA(VLOOKUP(ClientPortfolioValue[[#This Row],[Date]],CleanAssets[#All],RowWiseApproach!$B$9,0)*VLOOKUP(ClientPortfolioValue[[#This Row],[Client]],Client_Portfolios!$A$1:$I$6,RowWiseApproach!$B$9,0),M4)</f>
        <v>2236548.7512599588</v>
      </c>
      <c r="N9" s="34">
        <f t="shared" si="1"/>
        <v>7.3124670097668029E-2</v>
      </c>
      <c r="O9" s="34">
        <f t="shared" si="2"/>
        <v>0.23620661533711407</v>
      </c>
      <c r="P9" s="34">
        <f t="shared" si="4"/>
        <v>5.6054689184308226E-2</v>
      </c>
      <c r="Q9" s="34">
        <f t="shared" si="5"/>
        <v>7.6706137669119837E-2</v>
      </c>
      <c r="R9" s="34">
        <f t="shared" si="6"/>
        <v>3.0342665766875124E-2</v>
      </c>
      <c r="S9" s="34">
        <f t="shared" si="7"/>
        <v>0.3382053456444325</v>
      </c>
      <c r="T9" s="34">
        <f t="shared" si="8"/>
        <v>0.13010610092621142</v>
      </c>
      <c r="U9" s="34">
        <f t="shared" si="9"/>
        <v>5.9253775374270908E-2</v>
      </c>
      <c r="V9" s="33">
        <f>SUM(ClientPortfolioValue[[#This Row],[TCS]:[Cash]])</f>
        <v>37745253.144344114</v>
      </c>
      <c r="W9" s="35">
        <f>(ClientPortfolioValue[[#This Row],[TotalPortfolioValue]]-V4)/V4</f>
        <v>7.8338759402289248E-3</v>
      </c>
      <c r="X9" s="35">
        <v>0</v>
      </c>
      <c r="Y9" s="35">
        <f>_xlfn.MAXIFS($V$2:$V9,$E$2:$E9,$E9)</f>
        <v>37745253.144344114</v>
      </c>
      <c r="Z9" s="34">
        <f>(ClientPortfolioValue[[#This Row],[TotalPortfolioValue]]-ClientPortfolioValue[[#This Row],[Running Max]])/ClientPortfolioValue[[#This Row],[Running Max]]</f>
        <v>0</v>
      </c>
      <c r="AA9" s="35">
        <f t="shared" si="10"/>
        <v>1.007833875940229</v>
      </c>
      <c r="AB9" s="46">
        <f>ClientPortfolioValue[[#This Row],[Cumulative_Returns]]-1</f>
        <v>7.8338759402289959E-3</v>
      </c>
    </row>
    <row r="10" spans="1:34" x14ac:dyDescent="0.35">
      <c r="D10" s="31">
        <f t="shared" si="0"/>
        <v>45659</v>
      </c>
      <c r="E10" s="32" t="s">
        <v>13</v>
      </c>
      <c r="F10" s="33">
        <f>_xlfn.IFNA(VLOOKUP(ClientPortfolioValue[[#This Row],[Date]],CleanAssets[#All],RowWiseApproach!$B$2,0)*VLOOKUP(ClientPortfolioValue[[#This Row],[Client]],Client_Portfolios!$A$1:$I$6,RowWiseApproach!$B$2,0),F5)</f>
        <v>198743.48124655598</v>
      </c>
      <c r="G10" s="33">
        <f>_xlfn.IFNA(VLOOKUP(ClientPortfolioValue[[#This Row],[Date]],CleanAssets[#All],RowWiseApproach!$B$3,0)*VLOOKUP(ClientPortfolioValue[[#This Row],[Client]],Client_Portfolios!$A$1:$I$6,RowWiseApproach!$B$3,0),G5)</f>
        <v>1894335.3952372009</v>
      </c>
      <c r="H10" s="33">
        <f>_xlfn.IFNA(VLOOKUP(ClientPortfolioValue[[#This Row],[Date]],CleanAssets[#All],RowWiseApproach!$B$4,0)*VLOOKUP(ClientPortfolioValue[[#This Row],[Client]],Client_Portfolios!$A$1:$I$6,RowWiseApproach!$B$4,0),H5)</f>
        <v>3388678.0505843088</v>
      </c>
      <c r="I10" s="33">
        <f>_xlfn.IFNA(VLOOKUP(ClientPortfolioValue[[#This Row],[Date]],CleanAssets[#All],RowWiseApproach!$B$5,0)*VLOOKUP(ClientPortfolioValue[[#This Row],[Client]],Client_Portfolios!$A$1:$I$6,RowWiseApproach!$B$5,0),I5)</f>
        <v>2485372.8534045545</v>
      </c>
      <c r="J10" s="33">
        <f>_xlfn.IFNA(VLOOKUP(ClientPortfolioValue[[#This Row],[Date]],CleanAssets[#All],RowWiseApproach!$B$6,0)*VLOOKUP(ClientPortfolioValue[[#This Row],[Client]],Client_Portfolios!$A$1:$I$6,RowWiseApproach!$B$6,0),J5)</f>
        <v>9926054.9362103138</v>
      </c>
      <c r="K10" s="33">
        <f>_xlfn.IFNA(VLOOKUP(ClientPortfolioValue[[#This Row],[Date]],CleanAssets[#All],RowWiseApproach!$B$7,0)*VLOOKUP(ClientPortfolioValue[[#This Row],[Client]],Client_Portfolios!$A$1:$I$6,RowWiseApproach!$B$7,0),K5)</f>
        <v>604962.58547391335</v>
      </c>
      <c r="L10" s="33">
        <f>_xlfn.IFNA(VLOOKUP(ClientPortfolioValue[[#This Row],[Date]],CleanAssets[#All],RowWiseApproach!$B$8,0)*VLOOKUP(ClientPortfolioValue[[#This Row],[Client]],Client_Portfolios!$A$1:$I$6,RowWiseApproach!$B$8,0),L5)</f>
        <v>20309886.655481681</v>
      </c>
      <c r="M10" s="33">
        <f>_xlfn.IFNA(VLOOKUP(ClientPortfolioValue[[#This Row],[Date]],CleanAssets[#All],RowWiseApproach!$B$9,0)*VLOOKUP(ClientPortfolioValue[[#This Row],[Client]],Client_Portfolios!$A$1:$I$6,RowWiseApproach!$B$9,0),M5)</f>
        <v>6414797.4181732517</v>
      </c>
      <c r="N10" s="34">
        <f t="shared" si="1"/>
        <v>4.3947597972129049E-3</v>
      </c>
      <c r="O10" s="34">
        <f t="shared" si="2"/>
        <v>4.1888916231158826E-2</v>
      </c>
      <c r="P10" s="34">
        <f t="shared" si="4"/>
        <v>7.4932903303281492E-2</v>
      </c>
      <c r="Q10" s="34">
        <f t="shared" si="5"/>
        <v>5.495836456480474E-2</v>
      </c>
      <c r="R10" s="34">
        <f t="shared" si="6"/>
        <v>0.21949211569091262</v>
      </c>
      <c r="S10" s="34">
        <f t="shared" si="7"/>
        <v>1.3377370833916605E-2</v>
      </c>
      <c r="T10" s="34">
        <f t="shared" si="8"/>
        <v>0.44910692315352851</v>
      </c>
      <c r="U10" s="34">
        <f t="shared" si="9"/>
        <v>0.14184864642518419</v>
      </c>
      <c r="V10" s="33">
        <f>SUM(ClientPortfolioValue[[#This Row],[TCS]:[Cash]])</f>
        <v>45222831.375811785</v>
      </c>
      <c r="W10" s="35">
        <f>(ClientPortfolioValue[[#This Row],[TotalPortfolioValue]]-V5)/V5</f>
        <v>2.1424007861210129E-3</v>
      </c>
      <c r="X10" s="35">
        <v>0</v>
      </c>
      <c r="Y10" s="35">
        <f>_xlfn.MAXIFS($V$2:$V10,$E$2:$E10,$E10)</f>
        <v>45222831.375811785</v>
      </c>
      <c r="Z10" s="34">
        <f>(ClientPortfolioValue[[#This Row],[TotalPortfolioValue]]-ClientPortfolioValue[[#This Row],[Running Max]])/ClientPortfolioValue[[#This Row],[Running Max]]</f>
        <v>0</v>
      </c>
      <c r="AA10" s="35">
        <f t="shared" si="10"/>
        <v>1.002142400786121</v>
      </c>
      <c r="AB10" s="46">
        <f>ClientPortfolioValue[[#This Row],[Cumulative_Returns]]-1</f>
        <v>2.1424007861210459E-3</v>
      </c>
    </row>
    <row r="11" spans="1:34" x14ac:dyDescent="0.35">
      <c r="D11" s="31">
        <f t="shared" si="0"/>
        <v>45659</v>
      </c>
      <c r="E11" s="32" t="s">
        <v>15</v>
      </c>
      <c r="F11" s="33">
        <f>_xlfn.IFNA(VLOOKUP(ClientPortfolioValue[[#This Row],[Date]],CleanAssets[#All],RowWiseApproach!$B$2,0)*VLOOKUP(ClientPortfolioValue[[#This Row],[Client]],Client_Portfolios!$A$1:$I$6,RowWiseApproach!$B$2,0),F6)</f>
        <v>995773.065729753</v>
      </c>
      <c r="G11" s="33">
        <f>_xlfn.IFNA(VLOOKUP(ClientPortfolioValue[[#This Row],[Date]],CleanAssets[#All],RowWiseApproach!$B$3,0)*VLOOKUP(ClientPortfolioValue[[#This Row],[Client]],Client_Portfolios!$A$1:$I$6,RowWiseApproach!$B$3,0),G6)</f>
        <v>4329255.7288355026</v>
      </c>
      <c r="H11" s="33">
        <f>_xlfn.IFNA(VLOOKUP(ClientPortfolioValue[[#This Row],[Date]],CleanAssets[#All],RowWiseApproach!$B$4,0)*VLOOKUP(ClientPortfolioValue[[#This Row],[Client]],Client_Portfolios!$A$1:$I$6,RowWiseApproach!$B$4,0),H6)</f>
        <v>18486555.074445982</v>
      </c>
      <c r="I11" s="33">
        <f>_xlfn.IFNA(VLOOKUP(ClientPortfolioValue[[#This Row],[Date]],CleanAssets[#All],RowWiseApproach!$B$5,0)*VLOOKUP(ClientPortfolioValue[[#This Row],[Client]],Client_Portfolios!$A$1:$I$6,RowWiseApproach!$B$5,0),I6)</f>
        <v>7935999.6507042367</v>
      </c>
      <c r="J11" s="33">
        <f>_xlfn.IFNA(VLOOKUP(ClientPortfolioValue[[#This Row],[Date]],CleanAssets[#All],RowWiseApproach!$B$6,0)*VLOOKUP(ClientPortfolioValue[[#This Row],[Client]],Client_Portfolios!$A$1:$I$6,RowWiseApproach!$B$6,0),J6)</f>
        <v>11829246.930204835</v>
      </c>
      <c r="K11" s="33">
        <f>_xlfn.IFNA(VLOOKUP(ClientPortfolioValue[[#This Row],[Date]],CleanAssets[#All],RowWiseApproach!$B$7,0)*VLOOKUP(ClientPortfolioValue[[#This Row],[Client]],Client_Portfolios!$A$1:$I$6,RowWiseApproach!$B$7,0),K6)</f>
        <v>2608730.2853728016</v>
      </c>
      <c r="L11" s="33">
        <f>_xlfn.IFNA(VLOOKUP(ClientPortfolioValue[[#This Row],[Date]],CleanAssets[#All],RowWiseApproach!$B$8,0)*VLOOKUP(ClientPortfolioValue[[#This Row],[Client]],Client_Portfolios!$A$1:$I$6,RowWiseApproach!$B$8,0),L6)</f>
        <v>2973915.4653332992</v>
      </c>
      <c r="M11" s="33">
        <f>_xlfn.IFNA(VLOOKUP(ClientPortfolioValue[[#This Row],[Date]],CleanAssets[#All],RowWiseApproach!$B$9,0)*VLOOKUP(ClientPortfolioValue[[#This Row],[Client]],Client_Portfolios!$A$1:$I$6,RowWiseApproach!$B$9,0),M6)</f>
        <v>942199.42932712042</v>
      </c>
      <c r="N11" s="34">
        <f t="shared" si="1"/>
        <v>1.9875045159855397E-2</v>
      </c>
      <c r="O11" s="34">
        <f t="shared" si="2"/>
        <v>8.6409399973186446E-2</v>
      </c>
      <c r="P11" s="34">
        <f t="shared" si="4"/>
        <v>0.36898077443529059</v>
      </c>
      <c r="Q11" s="34">
        <f t="shared" si="5"/>
        <v>0.15839788891131737</v>
      </c>
      <c r="R11" s="34">
        <f t="shared" si="6"/>
        <v>0.23610481648507303</v>
      </c>
      <c r="S11" s="34">
        <f t="shared" si="7"/>
        <v>5.2068723302602662E-2</v>
      </c>
      <c r="T11" s="34">
        <f t="shared" si="8"/>
        <v>5.9357604869313581E-2</v>
      </c>
      <c r="U11" s="34">
        <f t="shared" si="9"/>
        <v>1.8805746863360829E-2</v>
      </c>
      <c r="V11" s="33">
        <f>SUM(ClientPortfolioValue[[#This Row],[TCS]:[Cash]])</f>
        <v>50101675.629953533</v>
      </c>
      <c r="W11" s="35">
        <f>(ClientPortfolioValue[[#This Row],[TotalPortfolioValue]]-V6)/V6</f>
        <v>4.269040992754246E-3</v>
      </c>
      <c r="X11" s="35">
        <v>0</v>
      </c>
      <c r="Y11" s="35">
        <f>_xlfn.MAXIFS($V$2:$V11,$E$2:$E11,$E11)</f>
        <v>50101675.629953533</v>
      </c>
      <c r="Z11" s="34">
        <f>(ClientPortfolioValue[[#This Row],[TotalPortfolioValue]]-ClientPortfolioValue[[#This Row],[Running Max]])/ClientPortfolioValue[[#This Row],[Running Max]]</f>
        <v>0</v>
      </c>
      <c r="AA11" s="35">
        <f t="shared" si="10"/>
        <v>1.0042690409927542</v>
      </c>
      <c r="AB11" s="46">
        <f>ClientPortfolioValue[[#This Row],[Cumulative_Returns]]-1</f>
        <v>4.2690409927541584E-3</v>
      </c>
    </row>
    <row r="12" spans="1:34" x14ac:dyDescent="0.35">
      <c r="D12" s="31">
        <f t="shared" si="0"/>
        <v>45660</v>
      </c>
      <c r="E12" s="32" t="s">
        <v>14</v>
      </c>
      <c r="F12" s="33">
        <f>_xlfn.IFNA(VLOOKUP(ClientPortfolioValue[[#This Row],[Date]],CleanAssets[#All],RowWiseApproach!$B$2,0)*VLOOKUP(ClientPortfolioValue[[#This Row],[Client]],Client_Portfolios!$A$1:$I$6,RowWiseApproach!$B$2,0),F7)</f>
        <v>1732970.1902280641</v>
      </c>
      <c r="G12" s="33">
        <f>_xlfn.IFNA(VLOOKUP(ClientPortfolioValue[[#This Row],[Date]],CleanAssets[#All],RowWiseApproach!$B$3,0)*VLOOKUP(ClientPortfolioValue[[#This Row],[Client]],Client_Portfolios!$A$1:$I$6,RowWiseApproach!$B$3,0),G7)</f>
        <v>10158280.424205163</v>
      </c>
      <c r="H12" s="33">
        <f>_xlfn.IFNA(VLOOKUP(ClientPortfolioValue[[#This Row],[Date]],CleanAssets[#All],RowWiseApproach!$B$4,0)*VLOOKUP(ClientPortfolioValue[[#This Row],[Client]],Client_Portfolios!$A$1:$I$6,RowWiseApproach!$B$4,0),H7)</f>
        <v>2382035.1439170646</v>
      </c>
      <c r="I12" s="33">
        <f>_xlfn.IFNA(VLOOKUP(ClientPortfolioValue[[#This Row],[Date]],CleanAssets[#All],RowWiseApproach!$B$5,0)*VLOOKUP(ClientPortfolioValue[[#This Row],[Client]],Client_Portfolios!$A$1:$I$6,RowWiseApproach!$B$5,0),I7)</f>
        <v>413093.87698354071</v>
      </c>
      <c r="J12" s="33">
        <f>_xlfn.IFNA(VLOOKUP(ClientPortfolioValue[[#This Row],[Date]],CleanAssets[#All],RowWiseApproach!$B$6,0)*VLOOKUP(ClientPortfolioValue[[#This Row],[Client]],Client_Portfolios!$A$1:$I$6,RowWiseApproach!$B$6,0),J7)</f>
        <v>6795990.4544575037</v>
      </c>
      <c r="K12" s="33">
        <f>_xlfn.IFNA(VLOOKUP(ClientPortfolioValue[[#This Row],[Date]],CleanAssets[#All],RowWiseApproach!$B$7,0)*VLOOKUP(ClientPortfolioValue[[#This Row],[Client]],Client_Portfolios!$A$1:$I$6,RowWiseApproach!$B$7,0),K7)</f>
        <v>13901852.398899678</v>
      </c>
      <c r="L12" s="33">
        <f>_xlfn.IFNA(VLOOKUP(ClientPortfolioValue[[#This Row],[Date]],CleanAssets[#All],RowWiseApproach!$B$8,0)*VLOOKUP(ClientPortfolioValue[[#This Row],[Client]],Client_Portfolios!$A$1:$I$6,RowWiseApproach!$B$8,0),L7)</f>
        <v>2874741.2511509839</v>
      </c>
      <c r="M12" s="33">
        <f>_xlfn.IFNA(VLOOKUP(ClientPortfolioValue[[#This Row],[Date]],CleanAssets[#All],RowWiseApproach!$B$9,0)*VLOOKUP(ClientPortfolioValue[[#This Row],[Client]],Client_Portfolios!$A$1:$I$6,RowWiseApproach!$B$9,0),M7)</f>
        <v>1151870.3292515816</v>
      </c>
      <c r="N12" s="34">
        <f t="shared" si="1"/>
        <v>4.3971923740306701E-2</v>
      </c>
      <c r="O12" s="34">
        <f t="shared" si="2"/>
        <v>0.25775350012628639</v>
      </c>
      <c r="P12" s="34">
        <f t="shared" si="4"/>
        <v>6.0441124888170883E-2</v>
      </c>
      <c r="Q12" s="34">
        <f t="shared" si="5"/>
        <v>1.048173393791464E-2</v>
      </c>
      <c r="R12" s="34">
        <f t="shared" si="6"/>
        <v>0.17243965054236182</v>
      </c>
      <c r="S12" s="34">
        <f t="shared" si="7"/>
        <v>0.35274189768548109</v>
      </c>
      <c r="T12" s="34">
        <f t="shared" si="8"/>
        <v>7.2942918338421786E-2</v>
      </c>
      <c r="U12" s="34">
        <f t="shared" si="9"/>
        <v>2.9227250741056792E-2</v>
      </c>
      <c r="V12" s="33">
        <f>SUM(ClientPortfolioValue[[#This Row],[TCS]:[Cash]])</f>
        <v>39410834.069093578</v>
      </c>
      <c r="W12" s="35">
        <f>(ClientPortfolioValue[[#This Row],[TotalPortfolioValue]]-V7)/V7</f>
        <v>-7.822995712588808E-2</v>
      </c>
      <c r="X12" s="35">
        <v>0</v>
      </c>
      <c r="Y12" s="35">
        <f>_xlfn.MAXIFS($V$2:$V12,$E$2:$E12,$E12)</f>
        <v>42755603.06365478</v>
      </c>
      <c r="Z12" s="34">
        <f>(ClientPortfolioValue[[#This Row],[TotalPortfolioValue]]-ClientPortfolioValue[[#This Row],[Running Max]])/ClientPortfolioValue[[#This Row],[Running Max]]</f>
        <v>-7.822995712588808E-2</v>
      </c>
      <c r="AA12" s="35">
        <f t="shared" si="10"/>
        <v>0.92879196679262377</v>
      </c>
      <c r="AB12" s="46">
        <f>ClientPortfolioValue[[#This Row],[Cumulative_Returns]]-1</f>
        <v>-7.1208033207376231E-2</v>
      </c>
    </row>
    <row r="13" spans="1:34" x14ac:dyDescent="0.35">
      <c r="D13" s="31">
        <f t="shared" si="0"/>
        <v>45660</v>
      </c>
      <c r="E13" s="32" t="s">
        <v>16</v>
      </c>
      <c r="F13" s="33">
        <f>_xlfn.IFNA(VLOOKUP(ClientPortfolioValue[[#This Row],[Date]],CleanAssets[#All],RowWiseApproach!$B$2,0)*VLOOKUP(ClientPortfolioValue[[#This Row],[Client]],Client_Portfolios!$A$1:$I$6,RowWiseApproach!$B$2,0),F8)</f>
        <v>208472.94372571242</v>
      </c>
      <c r="G13" s="33">
        <f>_xlfn.IFNA(VLOOKUP(ClientPortfolioValue[[#This Row],[Date]],CleanAssets[#All],RowWiseApproach!$B$3,0)*VLOOKUP(ClientPortfolioValue[[#This Row],[Client]],Client_Portfolios!$A$1:$I$6,RowWiseApproach!$B$3,0),G8)</f>
        <v>2626936.4843997015</v>
      </c>
      <c r="H13" s="33">
        <f>_xlfn.IFNA(VLOOKUP(ClientPortfolioValue[[#This Row],[Date]],CleanAssets[#All],RowWiseApproach!$B$4,0)*VLOOKUP(ClientPortfolioValue[[#This Row],[Client]],Client_Portfolios!$A$1:$I$6,RowWiseApproach!$B$4,0),H8)</f>
        <v>12786818.420563217</v>
      </c>
      <c r="I13" s="33">
        <f>_xlfn.IFNA(VLOOKUP(ClientPortfolioValue[[#This Row],[Date]],CleanAssets[#All],RowWiseApproach!$B$5,0)*VLOOKUP(ClientPortfolioValue[[#This Row],[Client]],Client_Portfolios!$A$1:$I$6,RowWiseApproach!$B$5,0),I8)</f>
        <v>5684822.5965566281</v>
      </c>
      <c r="J13" s="33">
        <f>_xlfn.IFNA(VLOOKUP(ClientPortfolioValue[[#This Row],[Date]],CleanAssets[#All],RowWiseApproach!$B$6,0)*VLOOKUP(ClientPortfolioValue[[#This Row],[Client]],Client_Portfolios!$A$1:$I$6,RowWiseApproach!$B$6,0),J8)</f>
        <v>5194218.707012346</v>
      </c>
      <c r="K13" s="33">
        <f>_xlfn.IFNA(VLOOKUP(ClientPortfolioValue[[#This Row],[Date]],CleanAssets[#All],RowWiseApproach!$B$7,0)*VLOOKUP(ClientPortfolioValue[[#This Row],[Client]],Client_Portfolios!$A$1:$I$6,RowWiseApproach!$B$7,0),K8)</f>
        <v>1572294.564047931</v>
      </c>
      <c r="L13" s="33">
        <f>_xlfn.IFNA(VLOOKUP(ClientPortfolioValue[[#This Row],[Date]],CleanAssets[#All],RowWiseApproach!$B$8,0)*VLOOKUP(ClientPortfolioValue[[#This Row],[Client]],Client_Portfolios!$A$1:$I$6,RowWiseApproach!$B$8,0),L8)</f>
        <v>13352821.405796688</v>
      </c>
      <c r="M13" s="33">
        <f>_xlfn.IFNA(VLOOKUP(ClientPortfolioValue[[#This Row],[Date]],CleanAssets[#All],RowWiseApproach!$B$9,0)*VLOOKUP(ClientPortfolioValue[[#This Row],[Client]],Client_Portfolios!$A$1:$I$6,RowWiseApproach!$B$9,0),M8)</f>
        <v>4668495.6362876268</v>
      </c>
      <c r="N13" s="34">
        <f t="shared" si="1"/>
        <v>4.5226918975762326E-3</v>
      </c>
      <c r="O13" s="34">
        <f t="shared" si="2"/>
        <v>5.6989766351040298E-2</v>
      </c>
      <c r="P13" s="34">
        <f t="shared" si="4"/>
        <v>0.27740213685737436</v>
      </c>
      <c r="Q13" s="34">
        <f t="shared" si="5"/>
        <v>0.12332871900361554</v>
      </c>
      <c r="R13" s="34">
        <f t="shared" si="6"/>
        <v>0.11268537029606984</v>
      </c>
      <c r="S13" s="34">
        <f t="shared" si="7"/>
        <v>3.4109960546144881E-2</v>
      </c>
      <c r="T13" s="34">
        <f t="shared" si="8"/>
        <v>0.28968122242872496</v>
      </c>
      <c r="U13" s="34">
        <f t="shared" si="9"/>
        <v>0.10128013261945364</v>
      </c>
      <c r="V13" s="33">
        <f>SUM(ClientPortfolioValue[[#This Row],[TCS]:[Cash]])</f>
        <v>46094880.75838986</v>
      </c>
      <c r="W13" s="35">
        <f>(ClientPortfolioValue[[#This Row],[TotalPortfolioValue]]-V8)/V8</f>
        <v>-5.4571106101453347E-2</v>
      </c>
      <c r="X13" s="35">
        <v>0</v>
      </c>
      <c r="Y13" s="35">
        <f>_xlfn.MAXIFS($V$2:$V13,$E$2:$E13,$E13)</f>
        <v>48755523.610362887</v>
      </c>
      <c r="Z13" s="34">
        <f>(ClientPortfolioValue[[#This Row],[TotalPortfolioValue]]-ClientPortfolioValue[[#This Row],[Running Max]])/ClientPortfolioValue[[#This Row],[Running Max]]</f>
        <v>-5.4571106101453347E-2</v>
      </c>
      <c r="AA13" s="35">
        <f t="shared" si="10"/>
        <v>0.94900954916157643</v>
      </c>
      <c r="AB13" s="46">
        <f>ClientPortfolioValue[[#This Row],[Cumulative_Returns]]-1</f>
        <v>-5.0990450838423573E-2</v>
      </c>
    </row>
    <row r="14" spans="1:34" x14ac:dyDescent="0.35">
      <c r="D14" s="31">
        <f t="shared" si="0"/>
        <v>45660</v>
      </c>
      <c r="E14" s="32" t="s">
        <v>12</v>
      </c>
      <c r="F14" s="33">
        <f>_xlfn.IFNA(VLOOKUP(ClientPortfolioValue[[#This Row],[Date]],CleanAssets[#All],RowWiseApproach!$B$2,0)*VLOOKUP(ClientPortfolioValue[[#This Row],[Client]],Client_Portfolios!$A$1:$I$6,RowWiseApproach!$B$2,0),F9)</f>
        <v>2747734.1390401395</v>
      </c>
      <c r="G14" s="33">
        <f>_xlfn.IFNA(VLOOKUP(ClientPortfolioValue[[#This Row],[Date]],CleanAssets[#All],RowWiseApproach!$B$3,0)*VLOOKUP(ClientPortfolioValue[[#This Row],[Client]],Client_Portfolios!$A$1:$I$6,RowWiseApproach!$B$3,0),G9)</f>
        <v>9071516.7112944275</v>
      </c>
      <c r="H14" s="33">
        <f>_xlfn.IFNA(VLOOKUP(ClientPortfolioValue[[#This Row],[Date]],CleanAssets[#All],RowWiseApproach!$B$4,0)*VLOOKUP(ClientPortfolioValue[[#This Row],[Client]],Client_Portfolios!$A$1:$I$6,RowWiseApproach!$B$4,0),H9)</f>
        <v>2104814.8124049436</v>
      </c>
      <c r="I14" s="33">
        <f>_xlfn.IFNA(VLOOKUP(ClientPortfolioValue[[#This Row],[Date]],CleanAssets[#All],RowWiseApproach!$B$5,0)*VLOOKUP(ClientPortfolioValue[[#This Row],[Client]],Client_Portfolios!$A$1:$I$6,RowWiseApproach!$B$5,0),I9)</f>
        <v>2899928.9745684923</v>
      </c>
      <c r="J14" s="33">
        <f>_xlfn.IFNA(VLOOKUP(ClientPortfolioValue[[#This Row],[Date]],CleanAssets[#All],RowWiseApproach!$B$6,0)*VLOOKUP(ClientPortfolioValue[[#This Row],[Client]],Client_Portfolios!$A$1:$I$6,RowWiseApproach!$B$6,0),J9)</f>
        <v>759935.08906811697</v>
      </c>
      <c r="K14" s="33">
        <f>_xlfn.IFNA(VLOOKUP(ClientPortfolioValue[[#This Row],[Date]],CleanAssets[#All],RowWiseApproach!$B$7,0)*VLOOKUP(ClientPortfolioValue[[#This Row],[Client]],Client_Portfolios!$A$1:$I$6,RowWiseApproach!$B$7,0),K9)</f>
        <v>12718132.821746882</v>
      </c>
      <c r="L14" s="33">
        <f>_xlfn.IFNA(VLOOKUP(ClientPortfolioValue[[#This Row],[Date]],CleanAssets[#All],RowWiseApproach!$B$8,0)*VLOOKUP(ClientPortfolioValue[[#This Row],[Client]],Client_Portfolios!$A$1:$I$6,RowWiseApproach!$B$8,0),L9)</f>
        <v>4908057.504795935</v>
      </c>
      <c r="M14" s="33">
        <f>_xlfn.IFNA(VLOOKUP(ClientPortfolioValue[[#This Row],[Date]],CleanAssets[#All],RowWiseApproach!$B$9,0)*VLOOKUP(ClientPortfolioValue[[#This Row],[Client]],Client_Portfolios!$A$1:$I$6,RowWiseApproach!$B$9,0),M9)</f>
        <v>2236703.2389301779</v>
      </c>
      <c r="N14" s="34">
        <f t="shared" si="1"/>
        <v>7.3376962249244421E-2</v>
      </c>
      <c r="O14" s="34">
        <f t="shared" si="2"/>
        <v>0.24225063473592387</v>
      </c>
      <c r="P14" s="34">
        <f t="shared" si="4"/>
        <v>5.6208100644496835E-2</v>
      </c>
      <c r="Q14" s="34">
        <f t="shared" si="5"/>
        <v>7.7441254548278507E-2</v>
      </c>
      <c r="R14" s="34">
        <f t="shared" si="6"/>
        <v>2.0293713118077188E-2</v>
      </c>
      <c r="S14" s="34">
        <f t="shared" si="7"/>
        <v>0.33963182197393976</v>
      </c>
      <c r="T14" s="34">
        <f t="shared" si="8"/>
        <v>0.13106739299470163</v>
      </c>
      <c r="U14" s="34">
        <f t="shared" si="9"/>
        <v>5.9730119735337622E-2</v>
      </c>
      <c r="V14" s="33">
        <f>SUM(ClientPortfolioValue[[#This Row],[TCS]:[Cash]])</f>
        <v>37446823.291849121</v>
      </c>
      <c r="W14" s="35">
        <f>(ClientPortfolioValue[[#This Row],[TotalPortfolioValue]]-V9)/V9</f>
        <v>-7.9064207452456872E-3</v>
      </c>
      <c r="X14" s="35">
        <v>0</v>
      </c>
      <c r="Y14" s="35">
        <f>_xlfn.MAXIFS($V$2:$V14,$E$2:$E14,$E14)</f>
        <v>37745253.144344114</v>
      </c>
      <c r="Z14" s="34">
        <f>(ClientPortfolioValue[[#This Row],[TotalPortfolioValue]]-ClientPortfolioValue[[#This Row],[Running Max]])/ClientPortfolioValue[[#This Row],[Running Max]]</f>
        <v>-7.9064207452456872E-3</v>
      </c>
      <c r="AA14" s="35">
        <f t="shared" si="10"/>
        <v>0.99986551727573381</v>
      </c>
      <c r="AB14" s="46">
        <f>ClientPortfolioValue[[#This Row],[Cumulative_Returns]]-1</f>
        <v>-1.344827242661939E-4</v>
      </c>
    </row>
    <row r="15" spans="1:34" x14ac:dyDescent="0.35">
      <c r="D15" s="31">
        <f t="shared" si="0"/>
        <v>45660</v>
      </c>
      <c r="E15" s="32" t="s">
        <v>13</v>
      </c>
      <c r="F15" s="33">
        <f>_xlfn.IFNA(VLOOKUP(ClientPortfolioValue[[#This Row],[Date]],CleanAssets[#All],RowWiseApproach!$B$2,0)*VLOOKUP(ClientPortfolioValue[[#This Row],[Client]],Client_Portfolios!$A$1:$I$6,RowWiseApproach!$B$2,0),F10)</f>
        <v>197852.40798143586</v>
      </c>
      <c r="G15" s="33">
        <f>_xlfn.IFNA(VLOOKUP(ClientPortfolioValue[[#This Row],[Date]],CleanAssets[#All],RowWiseApproach!$B$3,0)*VLOOKUP(ClientPortfolioValue[[#This Row],[Client]],Client_Portfolios!$A$1:$I$6,RowWiseApproach!$B$3,0),G10)</f>
        <v>1927446.7123784854</v>
      </c>
      <c r="H15" s="33">
        <f>_xlfn.IFNA(VLOOKUP(ClientPortfolioValue[[#This Row],[Date]],CleanAssets[#All],RowWiseApproach!$B$4,0)*VLOOKUP(ClientPortfolioValue[[#This Row],[Client]],Client_Portfolios!$A$1:$I$6,RowWiseApproach!$B$4,0),H10)</f>
        <v>3371086.6042140652</v>
      </c>
      <c r="I15" s="33">
        <f>_xlfn.IFNA(VLOOKUP(ClientPortfolioValue[[#This Row],[Date]],CleanAssets[#All],RowWiseApproach!$B$5,0)*VLOOKUP(ClientPortfolioValue[[#This Row],[Client]],Client_Portfolios!$A$1:$I$6,RowWiseApproach!$B$5,0),I10)</f>
        <v>2489352.817020765</v>
      </c>
      <c r="J15" s="33">
        <f>_xlfn.IFNA(VLOOKUP(ClientPortfolioValue[[#This Row],[Date]],CleanAssets[#All],RowWiseApproach!$B$6,0)*VLOOKUP(ClientPortfolioValue[[#This Row],[Client]],Client_Portfolios!$A$1:$I$6,RowWiseApproach!$B$6,0),J10)</f>
        <v>6586233.0947975367</v>
      </c>
      <c r="K15" s="33">
        <f>_xlfn.IFNA(VLOOKUP(ClientPortfolioValue[[#This Row],[Date]],CleanAssets[#All],RowWiseApproach!$B$7,0)*VLOOKUP(ClientPortfolioValue[[#This Row],[Client]],Client_Portfolios!$A$1:$I$6,RowWiseApproach!$B$7,0),K10)</f>
        <v>602710.92285703286</v>
      </c>
      <c r="L15" s="33">
        <f>_xlfn.IFNA(VLOOKUP(ClientPortfolioValue[[#This Row],[Date]],CleanAssets[#All],RowWiseApproach!$B$8,0)*VLOOKUP(ClientPortfolioValue[[#This Row],[Client]],Client_Portfolios!$A$1:$I$6,RowWiseApproach!$B$8,0),L10)</f>
        <v>20298181.796098776</v>
      </c>
      <c r="M15" s="33">
        <f>_xlfn.IFNA(VLOOKUP(ClientPortfolioValue[[#This Row],[Date]],CleanAssets[#All],RowWiseApproach!$B$9,0)*VLOOKUP(ClientPortfolioValue[[#This Row],[Client]],Client_Portfolios!$A$1:$I$6,RowWiseApproach!$B$9,0),M10)</f>
        <v>6415240.514755656</v>
      </c>
      <c r="N15" s="34">
        <f t="shared" si="1"/>
        <v>4.7233554393301394E-3</v>
      </c>
      <c r="O15" s="34">
        <f t="shared" si="2"/>
        <v>4.6014177971420628E-2</v>
      </c>
      <c r="P15" s="34">
        <f t="shared" si="4"/>
        <v>8.0478374819484055E-2</v>
      </c>
      <c r="Q15" s="34">
        <f t="shared" si="5"/>
        <v>5.9428633134402269E-2</v>
      </c>
      <c r="R15" s="34">
        <f t="shared" si="6"/>
        <v>0.15723397167815634</v>
      </c>
      <c r="S15" s="34">
        <f t="shared" si="7"/>
        <v>1.4388593724305674E-2</v>
      </c>
      <c r="T15" s="34">
        <f t="shared" si="8"/>
        <v>0.48458104894083975</v>
      </c>
      <c r="U15" s="34">
        <f t="shared" si="9"/>
        <v>0.15315184429206108</v>
      </c>
      <c r="V15" s="33">
        <f>SUM(ClientPortfolioValue[[#This Row],[TCS]:[Cash]])</f>
        <v>41888104.870103754</v>
      </c>
      <c r="W15" s="35">
        <f>(ClientPortfolioValue[[#This Row],[TotalPortfolioValue]]-V10)/V10</f>
        <v>-7.3739887668591839E-2</v>
      </c>
      <c r="X15" s="35">
        <v>0</v>
      </c>
      <c r="Y15" s="35">
        <f>_xlfn.MAXIFS($V$2:$V15,$E$2:$E15,$E15)</f>
        <v>45222831.375811785</v>
      </c>
      <c r="Z15" s="34">
        <f>(ClientPortfolioValue[[#This Row],[TotalPortfolioValue]]-ClientPortfolioValue[[#This Row],[Running Max]])/ClientPortfolioValue[[#This Row],[Running Max]]</f>
        <v>-7.3739887668591839E-2</v>
      </c>
      <c r="AA15" s="35">
        <f t="shared" si="10"/>
        <v>0.92824453272421947</v>
      </c>
      <c r="AB15" s="46">
        <f>ClientPortfolioValue[[#This Row],[Cumulative_Returns]]-1</f>
        <v>-7.1755467275780527E-2</v>
      </c>
    </row>
    <row r="16" spans="1:34" x14ac:dyDescent="0.35">
      <c r="D16" s="31">
        <f t="shared" si="0"/>
        <v>45660</v>
      </c>
      <c r="E16" s="32" t="s">
        <v>15</v>
      </c>
      <c r="F16" s="33">
        <f>_xlfn.IFNA(VLOOKUP(ClientPortfolioValue[[#This Row],[Date]],CleanAssets[#All],RowWiseApproach!$B$2,0)*VLOOKUP(ClientPortfolioValue[[#This Row],[Client]],Client_Portfolios!$A$1:$I$6,RowWiseApproach!$B$2,0),F11)</f>
        <v>991308.48278377089</v>
      </c>
      <c r="G16" s="33">
        <f>_xlfn.IFNA(VLOOKUP(ClientPortfolioValue[[#This Row],[Date]],CleanAssets[#All],RowWiseApproach!$B$3,0)*VLOOKUP(ClientPortfolioValue[[#This Row],[Client]],Client_Portfolios!$A$1:$I$6,RowWiseApproach!$B$3,0),G11)</f>
        <v>4404927.3125390038</v>
      </c>
      <c r="H16" s="33">
        <f>_xlfn.IFNA(VLOOKUP(ClientPortfolioValue[[#This Row],[Date]],CleanAssets[#All],RowWiseApproach!$B$4,0)*VLOOKUP(ClientPortfolioValue[[#This Row],[Client]],Client_Portfolios!$A$1:$I$6,RowWiseApproach!$B$4,0),H11)</f>
        <v>18390586.901220851</v>
      </c>
      <c r="I16" s="33">
        <f>_xlfn.IFNA(VLOOKUP(ClientPortfolioValue[[#This Row],[Date]],CleanAssets[#All],RowWiseApproach!$B$5,0)*VLOOKUP(ClientPortfolioValue[[#This Row],[Client]],Client_Portfolios!$A$1:$I$6,RowWiseApproach!$B$5,0),I11)</f>
        <v>7948708.0014149956</v>
      </c>
      <c r="J16" s="33">
        <f>_xlfn.IFNA(VLOOKUP(ClientPortfolioValue[[#This Row],[Date]],CleanAssets[#All],RowWiseApproach!$B$6,0)*VLOOKUP(ClientPortfolioValue[[#This Row],[Client]],Client_Portfolios!$A$1:$I$6,RowWiseApproach!$B$6,0),J11)</f>
        <v>7849057.6688257502</v>
      </c>
      <c r="K16" s="33">
        <f>_xlfn.IFNA(VLOOKUP(ClientPortfolioValue[[#This Row],[Date]],CleanAssets[#All],RowWiseApproach!$B$7,0)*VLOOKUP(ClientPortfolioValue[[#This Row],[Client]],Client_Portfolios!$A$1:$I$6,RowWiseApproach!$B$7,0),K11)</f>
        <v>2599020.6262928164</v>
      </c>
      <c r="L16" s="33">
        <f>_xlfn.IFNA(VLOOKUP(ClientPortfolioValue[[#This Row],[Date]],CleanAssets[#All],RowWiseApproach!$B$8,0)*VLOOKUP(ClientPortfolioValue[[#This Row],[Client]],Client_Portfolios!$A$1:$I$6,RowWiseApproach!$B$8,0),L11)</f>
        <v>2972201.5580659253</v>
      </c>
      <c r="M16" s="33">
        <f>_xlfn.IFNA(VLOOKUP(ClientPortfolioValue[[#This Row],[Date]],CleanAssets[#All],RowWiseApproach!$B$9,0)*VLOOKUP(ClientPortfolioValue[[#This Row],[Client]],Client_Portfolios!$A$1:$I$6,RowWiseApproach!$B$9,0),M11)</f>
        <v>942264.51093763171</v>
      </c>
      <c r="N16" s="34">
        <f t="shared" si="1"/>
        <v>2.1504335733081383E-2</v>
      </c>
      <c r="O16" s="34">
        <f t="shared" si="2"/>
        <v>9.5555558591260983E-2</v>
      </c>
      <c r="P16" s="34">
        <f t="shared" si="4"/>
        <v>0.39894479056780702</v>
      </c>
      <c r="Q16" s="34">
        <f t="shared" si="5"/>
        <v>0.17243036701012762</v>
      </c>
      <c r="R16" s="34">
        <f t="shared" si="6"/>
        <v>0.17026866432612087</v>
      </c>
      <c r="S16" s="34">
        <f t="shared" si="7"/>
        <v>5.6380241968730552E-2</v>
      </c>
      <c r="T16" s="34">
        <f t="shared" si="8"/>
        <v>6.4475611054544704E-2</v>
      </c>
      <c r="U16" s="34">
        <f t="shared" si="9"/>
        <v>2.0440430748326788E-2</v>
      </c>
      <c r="V16" s="33">
        <f>SUM(ClientPortfolioValue[[#This Row],[TCS]:[Cash]])</f>
        <v>46098075.062080748</v>
      </c>
      <c r="W16" s="35">
        <f>(ClientPortfolioValue[[#This Row],[TotalPortfolioValue]]-V11)/V11</f>
        <v>-7.9909514353232777E-2</v>
      </c>
      <c r="X16" s="35">
        <v>0</v>
      </c>
      <c r="Y16" s="35">
        <f>_xlfn.MAXIFS($V$2:$V16,$E$2:$E16,$E16)</f>
        <v>50101675.629953533</v>
      </c>
      <c r="Z16" s="34">
        <f>(ClientPortfolioValue[[#This Row],[TotalPortfolioValue]]-ClientPortfolioValue[[#This Row],[Running Max]])/ClientPortfolioValue[[#This Row],[Running Max]]</f>
        <v>-7.9909514353232777E-2</v>
      </c>
      <c r="AA16" s="35">
        <f t="shared" si="10"/>
        <v>0.92401838964703631</v>
      </c>
      <c r="AB16" s="46">
        <f>ClientPortfolioValue[[#This Row],[Cumulative_Returns]]-1</f>
        <v>-7.5981610352963691E-2</v>
      </c>
    </row>
    <row r="17" spans="4:28" x14ac:dyDescent="0.35">
      <c r="D17" s="31">
        <f t="shared" si="0"/>
        <v>45661</v>
      </c>
      <c r="E17" s="32" t="s">
        <v>14</v>
      </c>
      <c r="F17" s="33">
        <f>_xlfn.IFNA(VLOOKUP(ClientPortfolioValue[[#This Row],[Date]],CleanAssets[#All],RowWiseApproach!$B$2,0)*VLOOKUP(ClientPortfolioValue[[#This Row],[Client]],Client_Portfolios!$A$1:$I$6,RowWiseApproach!$B$2,0),F12)</f>
        <v>1715006.366697751</v>
      </c>
      <c r="G17" s="33">
        <f>_xlfn.IFNA(VLOOKUP(ClientPortfolioValue[[#This Row],[Date]],CleanAssets[#All],RowWiseApproach!$B$3,0)*VLOOKUP(ClientPortfolioValue[[#This Row],[Client]],Client_Portfolios!$A$1:$I$6,RowWiseApproach!$B$3,0),G12)</f>
        <v>10074141.216335978</v>
      </c>
      <c r="H17" s="33">
        <f>_xlfn.IFNA(VLOOKUP(ClientPortfolioValue[[#This Row],[Date]],CleanAssets[#All],RowWiseApproach!$B$4,0)*VLOOKUP(ClientPortfolioValue[[#This Row],[Client]],Client_Portfolios!$A$1:$I$6,RowWiseApproach!$B$4,0),H12)</f>
        <v>2408425.8851220328</v>
      </c>
      <c r="I17" s="33">
        <f>_xlfn.IFNA(VLOOKUP(ClientPortfolioValue[[#This Row],[Date]],CleanAssets[#All],RowWiseApproach!$B$5,0)*VLOOKUP(ClientPortfolioValue[[#This Row],[Client]],Client_Portfolios!$A$1:$I$6,RowWiseApproach!$B$5,0),I12)</f>
        <v>409131.6659145591</v>
      </c>
      <c r="J17" s="33">
        <f>_xlfn.IFNA(VLOOKUP(ClientPortfolioValue[[#This Row],[Date]],CleanAssets[#All],RowWiseApproach!$B$6,0)*VLOOKUP(ClientPortfolioValue[[#This Row],[Client]],Client_Portfolios!$A$1:$I$6,RowWiseApproach!$B$6,0),J12)</f>
        <v>10145792.924502706</v>
      </c>
      <c r="K17" s="33">
        <f>_xlfn.IFNA(VLOOKUP(ClientPortfolioValue[[#This Row],[Date]],CleanAssets[#All],RowWiseApproach!$B$7,0)*VLOOKUP(ClientPortfolioValue[[#This Row],[Client]],Client_Portfolios!$A$1:$I$6,RowWiseApproach!$B$7,0),K12)</f>
        <v>13860015.764598545</v>
      </c>
      <c r="L17" s="33">
        <f>_xlfn.IFNA(VLOOKUP(ClientPortfolioValue[[#This Row],[Date]],CleanAssets[#All],RowWiseApproach!$B$8,0)*VLOOKUP(ClientPortfolioValue[[#This Row],[Client]],Client_Portfolios!$A$1:$I$6,RowWiseApproach!$B$8,0),L12)</f>
        <v>2882965.4808057952</v>
      </c>
      <c r="M17" s="33">
        <f>_xlfn.IFNA(VLOOKUP(ClientPortfolioValue[[#This Row],[Date]],CleanAssets[#All],RowWiseApproach!$B$9,0)*VLOOKUP(ClientPortfolioValue[[#This Row],[Client]],Client_Portfolios!$A$1:$I$6,RowWiseApproach!$B$9,0),M12)</f>
        <v>1152040.503854047</v>
      </c>
      <c r="N17" s="34">
        <f t="shared" si="1"/>
        <v>4.0213507712184064E-2</v>
      </c>
      <c r="O17" s="34">
        <f t="shared" si="2"/>
        <v>0.2362186889584621</v>
      </c>
      <c r="P17" s="34">
        <f t="shared" si="4"/>
        <v>5.6472824116720881E-2</v>
      </c>
      <c r="Q17" s="34">
        <f t="shared" si="5"/>
        <v>9.5933284692309318E-3</v>
      </c>
      <c r="R17" s="34">
        <f t="shared" si="6"/>
        <v>0.23789877981695959</v>
      </c>
      <c r="S17" s="34">
        <f t="shared" si="7"/>
        <v>0.32498996019115317</v>
      </c>
      <c r="T17" s="34">
        <f t="shared" si="8"/>
        <v>6.7599839188688143E-2</v>
      </c>
      <c r="U17" s="34">
        <f t="shared" si="9"/>
        <v>2.7013071546601326E-2</v>
      </c>
      <c r="V17" s="33">
        <f>SUM(ClientPortfolioValue[[#This Row],[TCS]:[Cash]])</f>
        <v>42647519.807831407</v>
      </c>
      <c r="W17" s="35">
        <f>(ClientPortfolioValue[[#This Row],[TotalPortfolioValue]]-V12)/V12</f>
        <v>8.2126801301981953E-2</v>
      </c>
      <c r="X17" s="35">
        <v>0</v>
      </c>
      <c r="Y17" s="35">
        <f>_xlfn.MAXIFS($V$2:$V17,$E$2:$E17,$E17)</f>
        <v>42755603.06365478</v>
      </c>
      <c r="Z17" s="34">
        <f>(ClientPortfolioValue[[#This Row],[TotalPortfolioValue]]-ClientPortfolioValue[[#This Row],[Running Max]])/ClientPortfolioValue[[#This Row],[Running Max]]</f>
        <v>-2.5279319686465147E-3</v>
      </c>
      <c r="AA17" s="35">
        <f t="shared" si="10"/>
        <v>1.0050706801002787</v>
      </c>
      <c r="AB17" s="46">
        <f>ClientPortfolioValue[[#This Row],[Cumulative_Returns]]-1</f>
        <v>5.0706801002786683E-3</v>
      </c>
    </row>
    <row r="18" spans="4:28" x14ac:dyDescent="0.35">
      <c r="D18" s="31">
        <f t="shared" si="0"/>
        <v>45661</v>
      </c>
      <c r="E18" s="32" t="s">
        <v>16</v>
      </c>
      <c r="F18" s="33">
        <f>_xlfn.IFNA(VLOOKUP(ClientPortfolioValue[[#This Row],[Date]],CleanAssets[#All],RowWiseApproach!$B$2,0)*VLOOKUP(ClientPortfolioValue[[#This Row],[Client]],Client_Portfolios!$A$1:$I$6,RowWiseApproach!$B$2,0),F13)</f>
        <v>206311.9306897982</v>
      </c>
      <c r="G18" s="33">
        <f>_xlfn.IFNA(VLOOKUP(ClientPortfolioValue[[#This Row],[Date]],CleanAssets[#All],RowWiseApproach!$B$3,0)*VLOOKUP(ClientPortfolioValue[[#This Row],[Client]],Client_Portfolios!$A$1:$I$6,RowWiseApproach!$B$3,0),G13)</f>
        <v>2605178.0424498827</v>
      </c>
      <c r="H18" s="33">
        <f>_xlfn.IFNA(VLOOKUP(ClientPortfolioValue[[#This Row],[Date]],CleanAssets[#All],RowWiseApproach!$B$4,0)*VLOOKUP(ClientPortfolioValue[[#This Row],[Client]],Client_Portfolios!$A$1:$I$6,RowWiseApproach!$B$4,0),H13)</f>
        <v>12928484.515051266</v>
      </c>
      <c r="I18" s="33">
        <f>_xlfn.IFNA(VLOOKUP(ClientPortfolioValue[[#This Row],[Date]],CleanAssets[#All],RowWiseApproach!$B$5,0)*VLOOKUP(ClientPortfolioValue[[#This Row],[Client]],Client_Portfolios!$A$1:$I$6,RowWiseApproach!$B$5,0),I13)</f>
        <v>5630296.3295934154</v>
      </c>
      <c r="J18" s="33">
        <f>_xlfn.IFNA(VLOOKUP(ClientPortfolioValue[[#This Row],[Date]],CleanAssets[#All],RowWiseApproach!$B$6,0)*VLOOKUP(ClientPortfolioValue[[#This Row],[Client]],Client_Portfolios!$A$1:$I$6,RowWiseApproach!$B$6,0),J13)</f>
        <v>7754494.0298378095</v>
      </c>
      <c r="K18" s="33">
        <f>_xlfn.IFNA(VLOOKUP(ClientPortfolioValue[[#This Row],[Date]],CleanAssets[#All],RowWiseApproach!$B$7,0)*VLOOKUP(ClientPortfolioValue[[#This Row],[Client]],Client_Portfolios!$A$1:$I$6,RowWiseApproach!$B$7,0),K13)</f>
        <v>1567562.8555818752</v>
      </c>
      <c r="L18" s="33">
        <f>_xlfn.IFNA(VLOOKUP(ClientPortfolioValue[[#This Row],[Date]],CleanAssets[#All],RowWiseApproach!$B$8,0)*VLOOKUP(ClientPortfolioValue[[#This Row],[Client]],Client_Portfolios!$A$1:$I$6,RowWiseApproach!$B$8,0),L13)</f>
        <v>13391021.946362551</v>
      </c>
      <c r="M18" s="33">
        <f>_xlfn.IFNA(VLOOKUP(ClientPortfolioValue[[#This Row],[Date]],CleanAssets[#All],RowWiseApproach!$B$9,0)*VLOOKUP(ClientPortfolioValue[[#This Row],[Client]],Client_Portfolios!$A$1:$I$6,RowWiseApproach!$B$9,0),M13)</f>
        <v>4669185.3488089433</v>
      </c>
      <c r="N18" s="34">
        <f t="shared" si="1"/>
        <v>4.23181954941774E-3</v>
      </c>
      <c r="O18" s="34">
        <f t="shared" si="2"/>
        <v>5.3436770878410499E-2</v>
      </c>
      <c r="P18" s="34">
        <f t="shared" si="4"/>
        <v>0.26518589270244203</v>
      </c>
      <c r="Q18" s="34">
        <f t="shared" si="5"/>
        <v>0.11548725270964924</v>
      </c>
      <c r="R18" s="34">
        <f t="shared" si="6"/>
        <v>0.15905827317689619</v>
      </c>
      <c r="S18" s="34">
        <f t="shared" si="7"/>
        <v>3.2153463520083768E-2</v>
      </c>
      <c r="T18" s="34">
        <f t="shared" si="8"/>
        <v>0.27467334666410159</v>
      </c>
      <c r="U18" s="34">
        <f t="shared" si="9"/>
        <v>9.5773180798998922E-2</v>
      </c>
      <c r="V18" s="33">
        <f>SUM(ClientPortfolioValue[[#This Row],[TCS]:[Cash]])</f>
        <v>48752534.998375542</v>
      </c>
      <c r="W18" s="35">
        <f>(ClientPortfolioValue[[#This Row],[TotalPortfolioValue]]-V13)/V13</f>
        <v>5.7656169107281073E-2</v>
      </c>
      <c r="X18" s="35">
        <v>0</v>
      </c>
      <c r="Y18" s="35">
        <f>_xlfn.MAXIFS($V$2:$V18,$E$2:$E18,$E18)</f>
        <v>48755523.610362887</v>
      </c>
      <c r="Z18" s="34">
        <f>(ClientPortfolioValue[[#This Row],[TotalPortfolioValue]]-ClientPortfolioValue[[#This Row],[Running Max]])/ClientPortfolioValue[[#This Row],[Running Max]]</f>
        <v>-6.1297915929051726E-5</v>
      </c>
      <c r="AA18" s="35">
        <f t="shared" si="10"/>
        <v>1.0037258042124608</v>
      </c>
      <c r="AB18" s="46">
        <f>ClientPortfolioValue[[#This Row],[Cumulative_Returns]]-1</f>
        <v>3.7258042124608259E-3</v>
      </c>
    </row>
    <row r="19" spans="4:28" x14ac:dyDescent="0.35">
      <c r="D19" s="31">
        <f t="shared" si="0"/>
        <v>45661</v>
      </c>
      <c r="E19" s="32" t="s">
        <v>12</v>
      </c>
      <c r="F19" s="33">
        <f>_xlfn.IFNA(VLOOKUP(ClientPortfolioValue[[#This Row],[Date]],CleanAssets[#All],RowWiseApproach!$B$2,0)*VLOOKUP(ClientPortfolioValue[[#This Row],[Client]],Client_Portfolios!$A$1:$I$6,RowWiseApproach!$B$2,0),F14)</f>
        <v>2719251.3575934269</v>
      </c>
      <c r="G19" s="33">
        <f>_xlfn.IFNA(VLOOKUP(ClientPortfolioValue[[#This Row],[Date]],CleanAssets[#All],RowWiseApproach!$B$3,0)*VLOOKUP(ClientPortfolioValue[[#This Row],[Client]],Client_Portfolios!$A$1:$I$6,RowWiseApproach!$B$3,0),G14)</f>
        <v>8996378.971599659</v>
      </c>
      <c r="H19" s="33">
        <f>_xlfn.IFNA(VLOOKUP(ClientPortfolioValue[[#This Row],[Date]],CleanAssets[#All],RowWiseApproach!$B$4,0)*VLOOKUP(ClientPortfolioValue[[#This Row],[Client]],Client_Portfolios!$A$1:$I$6,RowWiseApproach!$B$4,0),H14)</f>
        <v>2128134.2093250155</v>
      </c>
      <c r="I19" s="33">
        <f>_xlfn.IFNA(VLOOKUP(ClientPortfolioValue[[#This Row],[Date]],CleanAssets[#All],RowWiseApproach!$B$5,0)*VLOOKUP(ClientPortfolioValue[[#This Row],[Client]],Client_Portfolios!$A$1:$I$6,RowWiseApproach!$B$5,0),I14)</f>
        <v>2872114.1573501937</v>
      </c>
      <c r="J19" s="33">
        <f>_xlfn.IFNA(VLOOKUP(ClientPortfolioValue[[#This Row],[Date]],CleanAssets[#All],RowWiseApproach!$B$6,0)*VLOOKUP(ClientPortfolioValue[[#This Row],[Client]],Client_Portfolios!$A$1:$I$6,RowWiseApproach!$B$6,0),J14)</f>
        <v>1134513.6667594251</v>
      </c>
      <c r="K19" s="33">
        <f>_xlfn.IFNA(VLOOKUP(ClientPortfolioValue[[#This Row],[Date]],CleanAssets[#All],RowWiseApproach!$B$7,0)*VLOOKUP(ClientPortfolioValue[[#This Row],[Client]],Client_Portfolios!$A$1:$I$6,RowWiseApproach!$B$7,0),K14)</f>
        <v>12679858.507174332</v>
      </c>
      <c r="L19" s="33">
        <f>_xlfn.IFNA(VLOOKUP(ClientPortfolioValue[[#This Row],[Date]],CleanAssets[#All],RowWiseApproach!$B$8,0)*VLOOKUP(ClientPortfolioValue[[#This Row],[Client]],Client_Portfolios!$A$1:$I$6,RowWiseApproach!$B$8,0),L14)</f>
        <v>4922098.7657484822</v>
      </c>
      <c r="M19" s="33">
        <f>_xlfn.IFNA(VLOOKUP(ClientPortfolioValue[[#This Row],[Date]],CleanAssets[#All],RowWiseApproach!$B$9,0)*VLOOKUP(ClientPortfolioValue[[#This Row],[Client]],Client_Portfolios!$A$1:$I$6,RowWiseApproach!$B$9,0),M14)</f>
        <v>2237033.6841850406</v>
      </c>
      <c r="N19" s="34">
        <f t="shared" si="1"/>
        <v>7.214900107345415E-2</v>
      </c>
      <c r="O19" s="34">
        <f t="shared" si="2"/>
        <v>0.23869796157924447</v>
      </c>
      <c r="P19" s="34">
        <f t="shared" si="4"/>
        <v>5.646508437856676E-2</v>
      </c>
      <c r="Q19" s="34">
        <f t="shared" si="5"/>
        <v>7.6204859415841042E-2</v>
      </c>
      <c r="R19" s="34">
        <f t="shared" si="6"/>
        <v>3.0101677629873855E-2</v>
      </c>
      <c r="S19" s="34">
        <f t="shared" si="7"/>
        <v>0.33643051146805797</v>
      </c>
      <c r="T19" s="34">
        <f t="shared" si="8"/>
        <v>0.13059642616044309</v>
      </c>
      <c r="U19" s="34">
        <f t="shared" si="9"/>
        <v>5.935447829451871E-2</v>
      </c>
      <c r="V19" s="33">
        <f>SUM(ClientPortfolioValue[[#This Row],[TCS]:[Cash]])</f>
        <v>37689383.319735572</v>
      </c>
      <c r="W19" s="35">
        <f>(ClientPortfolioValue[[#This Row],[TotalPortfolioValue]]-V14)/V14</f>
        <v>6.4774527333336506E-3</v>
      </c>
      <c r="X19" s="35">
        <v>0</v>
      </c>
      <c r="Y19" s="35">
        <f>_xlfn.MAXIFS($V$2:$V19,$E$2:$E19,$E19)</f>
        <v>37745253.144344114</v>
      </c>
      <c r="Z19" s="34">
        <f>(ClientPortfolioValue[[#This Row],[TotalPortfolioValue]]-ClientPortfolioValue[[#This Row],[Running Max]])/ClientPortfolioValue[[#This Row],[Running Max]]</f>
        <v>-1.4801814785792148E-3</v>
      </c>
      <c r="AA19" s="35">
        <f t="shared" si="10"/>
        <v>1.0063420989035774</v>
      </c>
      <c r="AB19" s="46">
        <f>ClientPortfolioValue[[#This Row],[Cumulative_Returns]]-1</f>
        <v>6.3420989035773978E-3</v>
      </c>
    </row>
    <row r="20" spans="4:28" x14ac:dyDescent="0.35">
      <c r="D20" s="31">
        <f t="shared" si="0"/>
        <v>45661</v>
      </c>
      <c r="E20" s="32" t="s">
        <v>13</v>
      </c>
      <c r="F20" s="33">
        <f>_xlfn.IFNA(VLOOKUP(ClientPortfolioValue[[#This Row],[Date]],CleanAssets[#All],RowWiseApproach!$B$2,0)*VLOOKUP(ClientPortfolioValue[[#This Row],[Client]],Client_Portfolios!$A$1:$I$6,RowWiseApproach!$B$2,0),F15)</f>
        <v>195801.4865275831</v>
      </c>
      <c r="G20" s="33">
        <f>_xlfn.IFNA(VLOOKUP(ClientPortfolioValue[[#This Row],[Date]],CleanAssets[#All],RowWiseApproach!$B$3,0)*VLOOKUP(ClientPortfolioValue[[#This Row],[Client]],Client_Portfolios!$A$1:$I$6,RowWiseApproach!$B$3,0),G15)</f>
        <v>1911482.0182750267</v>
      </c>
      <c r="H20" s="33">
        <f>_xlfn.IFNA(VLOOKUP(ClientPortfolioValue[[#This Row],[Date]],CleanAssets[#All],RowWiseApproach!$B$4,0)*VLOOKUP(ClientPortfolioValue[[#This Row],[Client]],Client_Portfolios!$A$1:$I$6,RowWiseApproach!$B$4,0),H15)</f>
        <v>3408435.1187305441</v>
      </c>
      <c r="I20" s="33">
        <f>_xlfn.IFNA(VLOOKUP(ClientPortfolioValue[[#This Row],[Date]],CleanAssets[#All],RowWiseApproach!$B$5,0)*VLOOKUP(ClientPortfolioValue[[#This Row],[Client]],Client_Portfolios!$A$1:$I$6,RowWiseApproach!$B$5,0),I15)</f>
        <v>2465476.0620365874</v>
      </c>
      <c r="J20" s="33">
        <f>_xlfn.IFNA(VLOOKUP(ClientPortfolioValue[[#This Row],[Date]],CleanAssets[#All],RowWiseApproach!$B$6,0)*VLOOKUP(ClientPortfolioValue[[#This Row],[Client]],Client_Portfolios!$A$1:$I$6,RowWiseApproach!$B$6,0),J15)</f>
        <v>9832644.3481822964</v>
      </c>
      <c r="K20" s="33">
        <f>_xlfn.IFNA(VLOOKUP(ClientPortfolioValue[[#This Row],[Date]],CleanAssets[#All],RowWiseApproach!$B$7,0)*VLOOKUP(ClientPortfolioValue[[#This Row],[Client]],Client_Portfolios!$A$1:$I$6,RowWiseApproach!$B$7,0),K15)</f>
        <v>600897.10727725702</v>
      </c>
      <c r="L20" s="33">
        <f>_xlfn.IFNA(VLOOKUP(ClientPortfolioValue[[#This Row],[Date]],CleanAssets[#All],RowWiseApproach!$B$8,0)*VLOOKUP(ClientPortfolioValue[[#This Row],[Client]],Client_Portfolios!$A$1:$I$6,RowWiseApproach!$B$8,0),L15)</f>
        <v>20356252.03410694</v>
      </c>
      <c r="M20" s="33">
        <f>_xlfn.IFNA(VLOOKUP(ClientPortfolioValue[[#This Row],[Date]],CleanAssets[#All],RowWiseApproach!$B$9,0)*VLOOKUP(ClientPortfolioValue[[#This Row],[Client]],Client_Portfolios!$A$1:$I$6,RowWiseApproach!$B$9,0),M15)</f>
        <v>6416188.2872406272</v>
      </c>
      <c r="N20" s="34">
        <f t="shared" si="1"/>
        <v>4.3331206297124733E-3</v>
      </c>
      <c r="O20" s="34">
        <f t="shared" si="2"/>
        <v>4.2301426376276E-2</v>
      </c>
      <c r="P20" s="34">
        <f t="shared" si="4"/>
        <v>7.5429256385789664E-2</v>
      </c>
      <c r="Q20" s="34">
        <f t="shared" si="5"/>
        <v>5.4561410007313883E-2</v>
      </c>
      <c r="R20" s="34">
        <f t="shared" si="6"/>
        <v>0.21759811340212903</v>
      </c>
      <c r="S20" s="34">
        <f t="shared" si="7"/>
        <v>1.3297956507142416E-2</v>
      </c>
      <c r="T20" s="34">
        <f t="shared" si="8"/>
        <v>0.45048736450828453</v>
      </c>
      <c r="U20" s="34">
        <f t="shared" si="9"/>
        <v>0.14199135218335202</v>
      </c>
      <c r="V20" s="33">
        <f>SUM(ClientPortfolioValue[[#This Row],[TCS]:[Cash]])</f>
        <v>45187176.462376863</v>
      </c>
      <c r="W20" s="35">
        <f>(ClientPortfolioValue[[#This Row],[TotalPortfolioValue]]-V15)/V15</f>
        <v>7.8759151374921996E-2</v>
      </c>
      <c r="X20" s="35">
        <v>0</v>
      </c>
      <c r="Y20" s="35">
        <f>_xlfn.MAXIFS($V$2:$V20,$E$2:$E20,$E20)</f>
        <v>45222831.375811785</v>
      </c>
      <c r="Z20" s="34">
        <f>(ClientPortfolioValue[[#This Row],[TotalPortfolioValue]]-ClientPortfolioValue[[#This Row],[Running Max]])/ClientPortfolioValue[[#This Row],[Running Max]]</f>
        <v>-7.8842726893020999E-4</v>
      </c>
      <c r="AA20" s="35">
        <f t="shared" si="10"/>
        <v>1.00135228438999</v>
      </c>
      <c r="AB20" s="46">
        <f>ClientPortfolioValue[[#This Row],[Cumulative_Returns]]-1</f>
        <v>1.3522843899900217E-3</v>
      </c>
    </row>
    <row r="21" spans="4:28" x14ac:dyDescent="0.35">
      <c r="D21" s="31">
        <f t="shared" si="0"/>
        <v>45661</v>
      </c>
      <c r="E21" s="32" t="s">
        <v>15</v>
      </c>
      <c r="F21" s="33">
        <f>_xlfn.IFNA(VLOOKUP(ClientPortfolioValue[[#This Row],[Date]],CleanAssets[#All],RowWiseApproach!$B$2,0)*VLOOKUP(ClientPortfolioValue[[#This Row],[Client]],Client_Portfolios!$A$1:$I$6,RowWiseApproach!$B$2,0),F16)</f>
        <v>981032.66225942213</v>
      </c>
      <c r="G21" s="33">
        <f>_xlfn.IFNA(VLOOKUP(ClientPortfolioValue[[#This Row],[Date]],CleanAssets[#All],RowWiseApproach!$B$3,0)*VLOOKUP(ClientPortfolioValue[[#This Row],[Client]],Client_Portfolios!$A$1:$I$6,RowWiseApproach!$B$3,0),G16)</f>
        <v>4368442.0926670227</v>
      </c>
      <c r="H21" s="33">
        <f>_xlfn.IFNA(VLOOKUP(ClientPortfolioValue[[#This Row],[Date]],CleanAssets[#All],RowWiseApproach!$B$4,0)*VLOOKUP(ClientPortfolioValue[[#This Row],[Client]],Client_Portfolios!$A$1:$I$6,RowWiseApproach!$B$4,0),H16)</f>
        <v>18594337.555679917</v>
      </c>
      <c r="I21" s="33">
        <f>_xlfn.IFNA(VLOOKUP(ClientPortfolioValue[[#This Row],[Date]],CleanAssets[#All],RowWiseApproach!$B$5,0)*VLOOKUP(ClientPortfolioValue[[#This Row],[Client]],Client_Portfolios!$A$1:$I$6,RowWiseApproach!$B$5,0),I16)</f>
        <v>7872467.5616939208</v>
      </c>
      <c r="J21" s="33">
        <f>_xlfn.IFNA(VLOOKUP(ClientPortfolioValue[[#This Row],[Date]],CleanAssets[#All],RowWiseApproach!$B$6,0)*VLOOKUP(ClientPortfolioValue[[#This Row],[Client]],Client_Portfolios!$A$1:$I$6,RowWiseApproach!$B$6,0),J16)</f>
        <v>11717926.076272415</v>
      </c>
      <c r="K21" s="33">
        <f>_xlfn.IFNA(VLOOKUP(ClientPortfolioValue[[#This Row],[Date]],CleanAssets[#All],RowWiseApproach!$B$7,0)*VLOOKUP(ClientPortfolioValue[[#This Row],[Client]],Client_Portfolios!$A$1:$I$6,RowWiseApproach!$B$7,0),K16)</f>
        <v>2591199.0588956596</v>
      </c>
      <c r="L21" s="33">
        <f>_xlfn.IFNA(VLOOKUP(ClientPortfolioValue[[#This Row],[Date]],CleanAssets[#All],RowWiseApproach!$B$8,0)*VLOOKUP(ClientPortfolioValue[[#This Row],[Client]],Client_Portfolios!$A$1:$I$6,RowWiseApproach!$B$8,0),L16)</f>
        <v>2980704.6079261987</v>
      </c>
      <c r="M21" s="33">
        <f>_xlfn.IFNA(VLOOKUP(ClientPortfolioValue[[#This Row],[Date]],CleanAssets[#All],RowWiseApproach!$B$9,0)*VLOOKUP(ClientPortfolioValue[[#This Row],[Client]],Client_Portfolios!$A$1:$I$6,RowWiseApproach!$B$9,0),M16)</f>
        <v>942403.71887145389</v>
      </c>
      <c r="N21" s="34">
        <f t="shared" si="1"/>
        <v>1.9601634432320936E-2</v>
      </c>
      <c r="O21" s="34">
        <f t="shared" si="2"/>
        <v>8.7284152947579033E-2</v>
      </c>
      <c r="P21" s="34">
        <f t="shared" si="4"/>
        <v>0.37152627154959256</v>
      </c>
      <c r="Q21" s="34">
        <f t="shared" si="5"/>
        <v>0.15729673145563727</v>
      </c>
      <c r="R21" s="34">
        <f t="shared" si="6"/>
        <v>0.23413135167492916</v>
      </c>
      <c r="S21" s="34">
        <f t="shared" si="7"/>
        <v>5.1773746836183847E-2</v>
      </c>
      <c r="T21" s="34">
        <f t="shared" si="8"/>
        <v>5.9556306658272745E-2</v>
      </c>
      <c r="U21" s="34">
        <f t="shared" si="9"/>
        <v>1.882980444548453E-2</v>
      </c>
      <c r="V21" s="33">
        <f>SUM(ClientPortfolioValue[[#This Row],[TCS]:[Cash]])</f>
        <v>50048513.334266007</v>
      </c>
      <c r="W21" s="35">
        <f>(ClientPortfolioValue[[#This Row],[TotalPortfolioValue]]-V16)/V16</f>
        <v>8.5696382481593059E-2</v>
      </c>
      <c r="X21" s="35">
        <v>0</v>
      </c>
      <c r="Y21" s="35">
        <f>_xlfn.MAXIFS($V$2:$V21,$E$2:$E21,$E21)</f>
        <v>50101675.629953533</v>
      </c>
      <c r="Z21" s="34">
        <f>(ClientPortfolioValue[[#This Row],[TotalPortfolioValue]]-ClientPortfolioValue[[#This Row],[Running Max]])/ClientPortfolioValue[[#This Row],[Running Max]]</f>
        <v>-1.0610881775727102E-3</v>
      </c>
      <c r="AA21" s="35">
        <f t="shared" si="10"/>
        <v>1.0032034229862543</v>
      </c>
      <c r="AB21" s="46">
        <f>ClientPortfolioValue[[#This Row],[Cumulative_Returns]]-1</f>
        <v>3.2034229862543118E-3</v>
      </c>
    </row>
    <row r="22" spans="4:28" x14ac:dyDescent="0.35">
      <c r="D22" s="31">
        <f t="shared" si="0"/>
        <v>45662</v>
      </c>
      <c r="E22" s="32" t="s">
        <v>14</v>
      </c>
      <c r="F22" s="33">
        <f>_xlfn.IFNA(VLOOKUP(ClientPortfolioValue[[#This Row],[Date]],CleanAssets[#All],RowWiseApproach!$B$2,0)*VLOOKUP(ClientPortfolioValue[[#This Row],[Client]],Client_Portfolios!$A$1:$I$6,RowWiseApproach!$B$2,0),F17)</f>
        <v>1693769.4677340444</v>
      </c>
      <c r="G22" s="33">
        <f>_xlfn.IFNA(VLOOKUP(ClientPortfolioValue[[#This Row],[Date]],CleanAssets[#All],RowWiseApproach!$B$3,0)*VLOOKUP(ClientPortfolioValue[[#This Row],[Client]],Client_Portfolios!$A$1:$I$6,RowWiseApproach!$B$3,0),G17)</f>
        <v>10202385.819906848</v>
      </c>
      <c r="H22" s="33">
        <f>_xlfn.IFNA(VLOOKUP(ClientPortfolioValue[[#This Row],[Date]],CleanAssets[#All],RowWiseApproach!$B$4,0)*VLOOKUP(ClientPortfolioValue[[#This Row],[Client]],Client_Portfolios!$A$1:$I$6,RowWiseApproach!$B$4,0),H17)</f>
        <v>2437771.5071569341</v>
      </c>
      <c r="I22" s="33">
        <f>_xlfn.IFNA(VLOOKUP(ClientPortfolioValue[[#This Row],[Date]],CleanAssets[#All],RowWiseApproach!$B$5,0)*VLOOKUP(ClientPortfolioValue[[#This Row],[Client]],Client_Portfolios!$A$1:$I$6,RowWiseApproach!$B$5,0),I17)</f>
        <v>413205.44680652081</v>
      </c>
      <c r="J22" s="33">
        <f>_xlfn.IFNA(VLOOKUP(ClientPortfolioValue[[#This Row],[Date]],CleanAssets[#All],RowWiseApproach!$B$6,0)*VLOOKUP(ClientPortfolioValue[[#This Row],[Client]],Client_Portfolios!$A$1:$I$6,RowWiseApproach!$B$6,0),J17)</f>
        <v>10418896.905399827</v>
      </c>
      <c r="K22" s="33">
        <f>_xlfn.IFNA(VLOOKUP(ClientPortfolioValue[[#This Row],[Date]],CleanAssets[#All],RowWiseApproach!$B$7,0)*VLOOKUP(ClientPortfolioValue[[#This Row],[Client]],Client_Portfolios!$A$1:$I$6,RowWiseApproach!$B$7,0),K17)</f>
        <v>14115134.71752351</v>
      </c>
      <c r="L22" s="33">
        <f>_xlfn.IFNA(VLOOKUP(ClientPortfolioValue[[#This Row],[Date]],CleanAssets[#All],RowWiseApproach!$B$8,0)*VLOOKUP(ClientPortfolioValue[[#This Row],[Client]],Client_Portfolios!$A$1:$I$6,RowWiseApproach!$B$8,0),L17)</f>
        <v>2883169.1248371955</v>
      </c>
      <c r="M22" s="33">
        <f>_xlfn.IFNA(VLOOKUP(ClientPortfolioValue[[#This Row],[Date]],CleanAssets[#All],RowWiseApproach!$B$9,0)*VLOOKUP(ClientPortfolioValue[[#This Row],[Client]],Client_Portfolios!$A$1:$I$6,RowWiseApproach!$B$9,0),M17)</f>
        <v>1152192.7135078639</v>
      </c>
      <c r="N22" s="34">
        <f t="shared" si="1"/>
        <v>3.9102154206742255E-2</v>
      </c>
      <c r="O22" s="34">
        <f t="shared" si="2"/>
        <v>0.23553102780886762</v>
      </c>
      <c r="P22" s="34">
        <f t="shared" si="4"/>
        <v>5.627809404379959E-2</v>
      </c>
      <c r="Q22" s="34">
        <f t="shared" si="5"/>
        <v>9.5392102690986854E-3</v>
      </c>
      <c r="R22" s="34">
        <f t="shared" si="6"/>
        <v>0.24052937617545003</v>
      </c>
      <c r="S22" s="34">
        <f t="shared" si="7"/>
        <v>0.32586026899630594</v>
      </c>
      <c r="T22" s="34">
        <f t="shared" si="8"/>
        <v>6.6560488821613514E-2</v>
      </c>
      <c r="U22" s="34">
        <f t="shared" si="9"/>
        <v>2.6599379678122499E-2</v>
      </c>
      <c r="V22" s="33">
        <f>SUM(ClientPortfolioValue[[#This Row],[TCS]:[Cash]])</f>
        <v>43316525.702872738</v>
      </c>
      <c r="W22" s="35">
        <f>(ClientPortfolioValue[[#This Row],[TotalPortfolioValue]]-V17)/V17</f>
        <v>1.568686521644997E-2</v>
      </c>
      <c r="X22" s="35">
        <v>0</v>
      </c>
      <c r="Y22" s="35">
        <f>_xlfn.MAXIFS($V$2:$V22,$E$2:$E22,$E22)</f>
        <v>43316525.702872738</v>
      </c>
      <c r="Z22" s="34">
        <f>(ClientPortfolioValue[[#This Row],[TotalPortfolioValue]]-ClientPortfolioValue[[#This Row],[Running Max]])/ClientPortfolioValue[[#This Row],[Running Max]]</f>
        <v>0</v>
      </c>
      <c r="AA22" s="35">
        <f t="shared" si="10"/>
        <v>1.0208370883920175</v>
      </c>
      <c r="AB22" s="46">
        <f>ClientPortfolioValue[[#This Row],[Cumulative_Returns]]-1</f>
        <v>2.0837088392017478E-2</v>
      </c>
    </row>
    <row r="23" spans="4:28" x14ac:dyDescent="0.35">
      <c r="D23" s="31">
        <f t="shared" si="0"/>
        <v>45662</v>
      </c>
      <c r="E23" s="32" t="s">
        <v>16</v>
      </c>
      <c r="F23" s="33">
        <f>_xlfn.IFNA(VLOOKUP(ClientPortfolioValue[[#This Row],[Date]],CleanAssets[#All],RowWiseApproach!$B$2,0)*VLOOKUP(ClientPortfolioValue[[#This Row],[Client]],Client_Portfolios!$A$1:$I$6,RowWiseApproach!$B$2,0),F18)</f>
        <v>203757.17304449397</v>
      </c>
      <c r="G23" s="33">
        <f>_xlfn.IFNA(VLOOKUP(ClientPortfolioValue[[#This Row],[Date]],CleanAssets[#All],RowWiseApproach!$B$3,0)*VLOOKUP(ClientPortfolioValue[[#This Row],[Client]],Client_Portfolios!$A$1:$I$6,RowWiseApproach!$B$3,0),G18)</f>
        <v>2638342.1621610248</v>
      </c>
      <c r="H23" s="33">
        <f>_xlfn.IFNA(VLOOKUP(ClientPortfolioValue[[#This Row],[Date]],CleanAssets[#All],RowWiseApproach!$B$4,0)*VLOOKUP(ClientPortfolioValue[[#This Row],[Client]],Client_Portfolios!$A$1:$I$6,RowWiseApproach!$B$4,0),H18)</f>
        <v>13086012.476532856</v>
      </c>
      <c r="I23" s="33">
        <f>_xlfn.IFNA(VLOOKUP(ClientPortfolioValue[[#This Row],[Date]],CleanAssets[#All],RowWiseApproach!$B$5,0)*VLOOKUP(ClientPortfolioValue[[#This Row],[Client]],Client_Portfolios!$A$1:$I$6,RowWiseApproach!$B$5,0),I18)</f>
        <v>5686357.9731044546</v>
      </c>
      <c r="J23" s="33">
        <f>_xlfn.IFNA(VLOOKUP(ClientPortfolioValue[[#This Row],[Date]],CleanAssets[#All],RowWiseApproach!$B$6,0)*VLOOKUP(ClientPortfolioValue[[#This Row],[Client]],Client_Portfolios!$A$1:$I$6,RowWiseApproach!$B$6,0),J18)</f>
        <v>7963229.1385819558</v>
      </c>
      <c r="K23" s="33">
        <f>_xlfn.IFNA(VLOOKUP(ClientPortfolioValue[[#This Row],[Date]],CleanAssets[#All],RowWiseApproach!$B$7,0)*VLOOKUP(ClientPortfolioValue[[#This Row],[Client]],Client_Portfolios!$A$1:$I$6,RowWiseApproach!$B$7,0),K18)</f>
        <v>1596416.718459981</v>
      </c>
      <c r="L23" s="33">
        <f>_xlfn.IFNA(VLOOKUP(ClientPortfolioValue[[#This Row],[Date]],CleanAssets[#All],RowWiseApproach!$B$8,0)*VLOOKUP(ClientPortfolioValue[[#This Row],[Client]],Client_Portfolios!$A$1:$I$6,RowWiseApproach!$B$8,0),L18)</f>
        <v>13391967.847973891</v>
      </c>
      <c r="M23" s="33">
        <f>_xlfn.IFNA(VLOOKUP(ClientPortfolioValue[[#This Row],[Date]],CleanAssets[#All],RowWiseApproach!$B$9,0)*VLOOKUP(ClientPortfolioValue[[#This Row],[Client]],Client_Portfolios!$A$1:$I$6,RowWiseApproach!$B$9,0),M18)</f>
        <v>4669802.2499362659</v>
      </c>
      <c r="N23" s="34">
        <f t="shared" si="1"/>
        <v>4.1383874786232828E-3</v>
      </c>
      <c r="O23" s="34">
        <f t="shared" si="2"/>
        <v>5.358575605005484E-2</v>
      </c>
      <c r="P23" s="34">
        <f t="shared" si="4"/>
        <v>0.2657820059476676</v>
      </c>
      <c r="Q23" s="34">
        <f t="shared" si="5"/>
        <v>0.11549214333537323</v>
      </c>
      <c r="R23" s="34">
        <f t="shared" si="6"/>
        <v>0.16173628277282462</v>
      </c>
      <c r="S23" s="34">
        <f t="shared" si="7"/>
        <v>3.2423844813046117E-2</v>
      </c>
      <c r="T23" s="34">
        <f t="shared" si="8"/>
        <v>0.27199607860714947</v>
      </c>
      <c r="U23" s="34">
        <f t="shared" si="9"/>
        <v>9.484550099526079E-2</v>
      </c>
      <c r="V23" s="33">
        <f>SUM(ClientPortfolioValue[[#This Row],[TCS]:[Cash]])</f>
        <v>49235885.739794925</v>
      </c>
      <c r="W23" s="35">
        <f>(ClientPortfolioValue[[#This Row],[TotalPortfolioValue]]-V18)/V18</f>
        <v>9.9143714564891416E-3</v>
      </c>
      <c r="X23" s="35">
        <v>0</v>
      </c>
      <c r="Y23" s="35">
        <f>_xlfn.MAXIFS($V$2:$V23,$E$2:$E23,$E23)</f>
        <v>49235885.739794925</v>
      </c>
      <c r="Z23" s="34">
        <f>(ClientPortfolioValue[[#This Row],[TotalPortfolioValue]]-ClientPortfolioValue[[#This Row],[Running Max]])/ClientPortfolioValue[[#This Row],[Running Max]]</f>
        <v>0</v>
      </c>
      <c r="AA23" s="35">
        <f t="shared" si="10"/>
        <v>1.0136771146758865</v>
      </c>
      <c r="AB23" s="46">
        <f>ClientPortfolioValue[[#This Row],[Cumulative_Returns]]-1</f>
        <v>1.3677114675886504E-2</v>
      </c>
    </row>
    <row r="24" spans="4:28" x14ac:dyDescent="0.35">
      <c r="D24" s="31">
        <f t="shared" si="0"/>
        <v>45662</v>
      </c>
      <c r="E24" s="32" t="s">
        <v>12</v>
      </c>
      <c r="F24" s="33">
        <f>_xlfn.IFNA(VLOOKUP(ClientPortfolioValue[[#This Row],[Date]],CleanAssets[#All],RowWiseApproach!$B$2,0)*VLOOKUP(ClientPortfolioValue[[#This Row],[Client]],Client_Portfolios!$A$1:$I$6,RowWiseApproach!$B$2,0),F19)</f>
        <v>2685578.9074734147</v>
      </c>
      <c r="G24" s="33">
        <f>_xlfn.IFNA(VLOOKUP(ClientPortfolioValue[[#This Row],[Date]],CleanAssets[#All],RowWiseApproach!$B$3,0)*VLOOKUP(ClientPortfolioValue[[#This Row],[Client]],Client_Portfolios!$A$1:$I$6,RowWiseApproach!$B$3,0),G19)</f>
        <v>9110903.5777184647</v>
      </c>
      <c r="H24" s="33">
        <f>_xlfn.IFNA(VLOOKUP(ClientPortfolioValue[[#This Row],[Date]],CleanAssets[#All],RowWiseApproach!$B$4,0)*VLOOKUP(ClientPortfolioValue[[#This Row],[Client]],Client_Portfolios!$A$1:$I$6,RowWiseApproach!$B$4,0),H19)</f>
        <v>2154064.5991834649</v>
      </c>
      <c r="I24" s="33">
        <f>_xlfn.IFNA(VLOOKUP(ClientPortfolioValue[[#This Row],[Date]],CleanAssets[#All],RowWiseApproach!$B$5,0)*VLOOKUP(ClientPortfolioValue[[#This Row],[Client]],Client_Portfolios!$A$1:$I$6,RowWiseApproach!$B$5,0),I19)</f>
        <v>2900712.197415343</v>
      </c>
      <c r="J24" s="33">
        <f>_xlfn.IFNA(VLOOKUP(ClientPortfolioValue[[#This Row],[Date]],CleanAssets[#All],RowWiseApproach!$B$6,0)*VLOOKUP(ClientPortfolioValue[[#This Row],[Client]],Client_Portfolios!$A$1:$I$6,RowWiseApproach!$B$6,0),J19)</f>
        <v>1165052.4527448858</v>
      </c>
      <c r="K24" s="33">
        <f>_xlfn.IFNA(VLOOKUP(ClientPortfolioValue[[#This Row],[Date]],CleanAssets[#All],RowWiseApproach!$B$7,0)*VLOOKUP(ClientPortfolioValue[[#This Row],[Client]],Client_Portfolios!$A$1:$I$6,RowWiseApproach!$B$7,0),K19)</f>
        <v>12913254.506178141</v>
      </c>
      <c r="L24" s="33">
        <f>_xlfn.IFNA(VLOOKUP(ClientPortfolioValue[[#This Row],[Date]],CleanAssets[#All],RowWiseApproach!$B$8,0)*VLOOKUP(ClientPortfolioValue[[#This Row],[Client]],Client_Portfolios!$A$1:$I$6,RowWiseApproach!$B$8,0),L19)</f>
        <v>4922446.4480368346</v>
      </c>
      <c r="M24" s="33">
        <f>_xlfn.IFNA(VLOOKUP(ClientPortfolioValue[[#This Row],[Date]],CleanAssets[#All],RowWiseApproach!$B$9,0)*VLOOKUP(ClientPortfolioValue[[#This Row],[Client]],Client_Portfolios!$A$1:$I$6,RowWiseApproach!$B$9,0),M19)</f>
        <v>2237329.2450802587</v>
      </c>
      <c r="N24" s="34">
        <f t="shared" si="1"/>
        <v>7.0507359043871884E-2</v>
      </c>
      <c r="O24" s="34">
        <f t="shared" si="2"/>
        <v>0.23919824064028247</v>
      </c>
      <c r="P24" s="34">
        <f t="shared" si="4"/>
        <v>5.6552948668042821E-2</v>
      </c>
      <c r="Q24" s="34">
        <f t="shared" si="5"/>
        <v>7.6155482088781937E-2</v>
      </c>
      <c r="R24" s="34">
        <f t="shared" si="6"/>
        <v>3.058736102001517E-2</v>
      </c>
      <c r="S24" s="34">
        <f t="shared" si="7"/>
        <v>0.33902540318525787</v>
      </c>
      <c r="T24" s="34">
        <f t="shared" si="8"/>
        <v>0.12923422138896906</v>
      </c>
      <c r="U24" s="34">
        <f t="shared" si="9"/>
        <v>5.873898396477864E-2</v>
      </c>
      <c r="V24" s="33">
        <f>SUM(ClientPortfolioValue[[#This Row],[TCS]:[Cash]])</f>
        <v>38089341.933830813</v>
      </c>
      <c r="W24" s="35">
        <f>(ClientPortfolioValue[[#This Row],[TotalPortfolioValue]]-V19)/V19</f>
        <v>1.0611970238467858E-2</v>
      </c>
      <c r="X24" s="35">
        <v>0</v>
      </c>
      <c r="Y24" s="35">
        <f>_xlfn.MAXIFS($V$2:$V24,$E$2:$E24,$E24)</f>
        <v>38089341.933830813</v>
      </c>
      <c r="Z24" s="34">
        <f>(ClientPortfolioValue[[#This Row],[TotalPortfolioValue]]-ClientPortfolioValue[[#This Row],[Running Max]])/ClientPortfolioValue[[#This Row],[Running Max]]</f>
        <v>0</v>
      </c>
      <c r="AA24" s="35">
        <f t="shared" si="10"/>
        <v>1.0170213713068594</v>
      </c>
      <c r="AB24" s="46">
        <f>ClientPortfolioValue[[#This Row],[Cumulative_Returns]]-1</f>
        <v>1.7021371306859434E-2</v>
      </c>
    </row>
    <row r="25" spans="4:28" x14ac:dyDescent="0.35">
      <c r="D25" s="31">
        <f t="shared" si="0"/>
        <v>45662</v>
      </c>
      <c r="E25" s="32" t="s">
        <v>13</v>
      </c>
      <c r="F25" s="33">
        <f>_xlfn.IFNA(VLOOKUP(ClientPortfolioValue[[#This Row],[Date]],CleanAssets[#All],RowWiseApproach!$B$2,0)*VLOOKUP(ClientPortfolioValue[[#This Row],[Client]],Client_Portfolios!$A$1:$I$6,RowWiseApproach!$B$2,0),F20)</f>
        <v>193376.87955989208</v>
      </c>
      <c r="G25" s="33">
        <f>_xlfn.IFNA(VLOOKUP(ClientPortfolioValue[[#This Row],[Date]],CleanAssets[#All],RowWiseApproach!$B$3,0)*VLOOKUP(ClientPortfolioValue[[#This Row],[Client]],Client_Portfolios!$A$1:$I$6,RowWiseApproach!$B$3,0),G20)</f>
        <v>1935815.3334829786</v>
      </c>
      <c r="H25" s="33">
        <f>_xlfn.IFNA(VLOOKUP(ClientPortfolioValue[[#This Row],[Date]],CleanAssets[#All],RowWiseApproach!$B$4,0)*VLOOKUP(ClientPortfolioValue[[#This Row],[Client]],Client_Portfolios!$A$1:$I$6,RowWiseApproach!$B$4,0),H20)</f>
        <v>3449965.418393339</v>
      </c>
      <c r="I25" s="33">
        <f>_xlfn.IFNA(VLOOKUP(ClientPortfolioValue[[#This Row],[Date]],CleanAssets[#All],RowWiseApproach!$B$5,0)*VLOOKUP(ClientPortfolioValue[[#This Row],[Client]],Client_Portfolios!$A$1:$I$6,RowWiseApproach!$B$5,0),I20)</f>
        <v>2490025.1500390084</v>
      </c>
      <c r="J25" s="33">
        <f>_xlfn.IFNA(VLOOKUP(ClientPortfolioValue[[#This Row],[Date]],CleanAssets[#All],RowWiseApproach!$B$6,0)*VLOOKUP(ClientPortfolioValue[[#This Row],[Client]],Client_Portfolios!$A$1:$I$6,RowWiseApproach!$B$6,0),J20)</f>
        <v>10097319.010302486</v>
      </c>
      <c r="K25" s="33">
        <f>_xlfn.IFNA(VLOOKUP(ClientPortfolioValue[[#This Row],[Date]],CleanAssets[#All],RowWiseApproach!$B$7,0)*VLOOKUP(ClientPortfolioValue[[#This Row],[Client]],Client_Portfolios!$A$1:$I$6,RowWiseApproach!$B$7,0),K20)</f>
        <v>611957.71813282149</v>
      </c>
      <c r="L25" s="33">
        <f>_xlfn.IFNA(VLOOKUP(ClientPortfolioValue[[#This Row],[Date]],CleanAssets[#All],RowWiseApproach!$B$8,0)*VLOOKUP(ClientPortfolioValue[[#This Row],[Client]],Client_Portfolios!$A$1:$I$6,RowWiseApproach!$B$8,0),L20)</f>
        <v>20357689.938672926</v>
      </c>
      <c r="M25" s="33">
        <f>_xlfn.IFNA(VLOOKUP(ClientPortfolioValue[[#This Row],[Date]],CleanAssets[#All],RowWiseApproach!$B$9,0)*VLOOKUP(ClientPortfolioValue[[#This Row],[Client]],Client_Portfolios!$A$1:$I$6,RowWiseApproach!$B$9,0),M20)</f>
        <v>6417036.005523758</v>
      </c>
      <c r="N25" s="34">
        <f t="shared" si="1"/>
        <v>4.2450791889122796E-3</v>
      </c>
      <c r="O25" s="34">
        <f t="shared" si="2"/>
        <v>4.2495718228821248E-2</v>
      </c>
      <c r="P25" s="34">
        <f t="shared" si="4"/>
        <v>7.5734888438680634E-2</v>
      </c>
      <c r="Q25" s="34">
        <f t="shared" si="5"/>
        <v>5.4661932534830017E-2</v>
      </c>
      <c r="R25" s="34">
        <f t="shared" si="6"/>
        <v>0.22165999829968164</v>
      </c>
      <c r="S25" s="34">
        <f t="shared" si="7"/>
        <v>1.3433917124178756E-2</v>
      </c>
      <c r="T25" s="34">
        <f t="shared" si="8"/>
        <v>0.44689937126751289</v>
      </c>
      <c r="U25" s="34">
        <f t="shared" si="9"/>
        <v>0.14086909491738253</v>
      </c>
      <c r="V25" s="33">
        <f>SUM(ClientPortfolioValue[[#This Row],[TCS]:[Cash]])</f>
        <v>45553185.45410721</v>
      </c>
      <c r="W25" s="35">
        <f>(ClientPortfolioValue[[#This Row],[TotalPortfolioValue]]-V20)/V20</f>
        <v>8.0998420433524704E-3</v>
      </c>
      <c r="X25" s="35">
        <v>0</v>
      </c>
      <c r="Y25" s="35">
        <f>_xlfn.MAXIFS($V$2:$V25,$E$2:$E25,$E25)</f>
        <v>45553185.45410721</v>
      </c>
      <c r="Z25" s="34">
        <f>(ClientPortfolioValue[[#This Row],[TotalPortfolioValue]]-ClientPortfolioValue[[#This Row],[Running Max]])/ClientPortfolioValue[[#This Row],[Running Max]]</f>
        <v>0</v>
      </c>
      <c r="AA25" s="35">
        <f t="shared" si="10"/>
        <v>1.0094630797232991</v>
      </c>
      <c r="AB25" s="46">
        <f>ClientPortfolioValue[[#This Row],[Cumulative_Returns]]-1</f>
        <v>9.4630797232990727E-3</v>
      </c>
    </row>
    <row r="26" spans="4:28" x14ac:dyDescent="0.35">
      <c r="D26" s="31">
        <f t="shared" si="0"/>
        <v>45662</v>
      </c>
      <c r="E26" s="32" t="s">
        <v>15</v>
      </c>
      <c r="F26" s="33">
        <f>_xlfn.IFNA(VLOOKUP(ClientPortfolioValue[[#This Row],[Date]],CleanAssets[#All],RowWiseApproach!$B$2,0)*VLOOKUP(ClientPortfolioValue[[#This Row],[Client]],Client_Portfolios!$A$1:$I$6,RowWiseApproach!$B$2,0),F21)</f>
        <v>968884.54903193854</v>
      </c>
      <c r="G26" s="33">
        <f>_xlfn.IFNA(VLOOKUP(ClientPortfolioValue[[#This Row],[Date]],CleanAssets[#All],RowWiseApproach!$B$3,0)*VLOOKUP(ClientPortfolioValue[[#This Row],[Client]],Client_Portfolios!$A$1:$I$6,RowWiseApproach!$B$3,0),G21)</f>
        <v>4424052.7012902088</v>
      </c>
      <c r="H26" s="33">
        <f>_xlfn.IFNA(VLOOKUP(ClientPortfolioValue[[#This Row],[Date]],CleanAssets[#All],RowWiseApproach!$B$4,0)*VLOOKUP(ClientPortfolioValue[[#This Row],[Client]],Client_Portfolios!$A$1:$I$6,RowWiseApproach!$B$4,0),H21)</f>
        <v>18820901.472497605</v>
      </c>
      <c r="I26" s="33">
        <f>_xlfn.IFNA(VLOOKUP(ClientPortfolioValue[[#This Row],[Date]],CleanAssets[#All],RowWiseApproach!$B$5,0)*VLOOKUP(ClientPortfolioValue[[#This Row],[Client]],Client_Portfolios!$A$1:$I$6,RowWiseApproach!$B$5,0),I21)</f>
        <v>7950854.8159626098</v>
      </c>
      <c r="J26" s="33">
        <f>_xlfn.IFNA(VLOOKUP(ClientPortfolioValue[[#This Row],[Date]],CleanAssets[#All],RowWiseApproach!$B$6,0)*VLOOKUP(ClientPortfolioValue[[#This Row],[Client]],Client_Portfolios!$A$1:$I$6,RowWiseApproach!$B$6,0),J21)</f>
        <v>12033348.664048621</v>
      </c>
      <c r="K26" s="33">
        <f>_xlfn.IFNA(VLOOKUP(ClientPortfolioValue[[#This Row],[Date]],CleanAssets[#All],RowWiseApproach!$B$7,0)*VLOOKUP(ClientPortfolioValue[[#This Row],[Client]],Client_Portfolios!$A$1:$I$6,RowWiseApproach!$B$7,0),K21)</f>
        <v>2638894.8192723622</v>
      </c>
      <c r="L26" s="33">
        <f>_xlfn.IFNA(VLOOKUP(ClientPortfolioValue[[#This Row],[Date]],CleanAssets[#All],RowWiseApproach!$B$8,0)*VLOOKUP(ClientPortfolioValue[[#This Row],[Client]],Client_Portfolios!$A$1:$I$6,RowWiseApproach!$B$8,0),L21)</f>
        <v>2980915.1559562786</v>
      </c>
      <c r="M26" s="33">
        <f>_xlfn.IFNA(VLOOKUP(ClientPortfolioValue[[#This Row],[Date]],CleanAssets[#All],RowWiseApproach!$B$9,0)*VLOOKUP(ClientPortfolioValue[[#This Row],[Client]],Client_Portfolios!$A$1:$I$6,RowWiseApproach!$B$9,0),M21)</f>
        <v>942528.23093793518</v>
      </c>
      <c r="N26" s="34">
        <f t="shared" si="1"/>
        <v>1.9087417021409838E-2</v>
      </c>
      <c r="O26" s="34">
        <f t="shared" si="2"/>
        <v>8.7155625423682229E-2</v>
      </c>
      <c r="P26" s="34">
        <f t="shared" si="4"/>
        <v>0.37077936218857604</v>
      </c>
      <c r="Q26" s="34">
        <f t="shared" si="5"/>
        <v>0.15663505182386847</v>
      </c>
      <c r="R26" s="34">
        <f t="shared" si="6"/>
        <v>0.23706182985806867</v>
      </c>
      <c r="S26" s="34">
        <f t="shared" si="7"/>
        <v>5.1987293988139685E-2</v>
      </c>
      <c r="T26" s="34">
        <f t="shared" si="8"/>
        <v>5.8725232788600118E-2</v>
      </c>
      <c r="U26" s="34">
        <f t="shared" si="9"/>
        <v>1.8568186907654986E-2</v>
      </c>
      <c r="V26" s="33">
        <f>SUM(ClientPortfolioValue[[#This Row],[TCS]:[Cash]])</f>
        <v>50760380.408997558</v>
      </c>
      <c r="W26" s="35">
        <f>(ClientPortfolioValue[[#This Row],[TotalPortfolioValue]]-V21)/V21</f>
        <v>1.4223540866780696E-2</v>
      </c>
      <c r="X26" s="35">
        <v>0</v>
      </c>
      <c r="Y26" s="35">
        <f>_xlfn.MAXIFS($V$2:$V26,$E$2:$E26,$E26)</f>
        <v>50760380.408997558</v>
      </c>
      <c r="Z26" s="34">
        <f>(ClientPortfolioValue[[#This Row],[TotalPortfolioValue]]-ClientPortfolioValue[[#This Row],[Running Max]])/ClientPortfolioValue[[#This Row],[Running Max]]</f>
        <v>0</v>
      </c>
      <c r="AA26" s="35">
        <f t="shared" si="10"/>
        <v>1.0174725278707937</v>
      </c>
      <c r="AB26" s="46">
        <f>ClientPortfolioValue[[#This Row],[Cumulative_Returns]]-1</f>
        <v>1.7472527870793675E-2</v>
      </c>
    </row>
    <row r="27" spans="4:28" x14ac:dyDescent="0.35">
      <c r="D27" s="31">
        <f t="shared" si="0"/>
        <v>45663</v>
      </c>
      <c r="E27" s="32" t="s">
        <v>14</v>
      </c>
      <c r="F27" s="33">
        <f>_xlfn.IFNA(VLOOKUP(ClientPortfolioValue[[#This Row],[Date]],CleanAssets[#All],RowWiseApproach!$B$2,0)*VLOOKUP(ClientPortfolioValue[[#This Row],[Client]],Client_Portfolios!$A$1:$I$6,RowWiseApproach!$B$2,0),F22)</f>
        <v>1691056.2993431697</v>
      </c>
      <c r="G27" s="33">
        <f>_xlfn.IFNA(VLOOKUP(ClientPortfolioValue[[#This Row],[Date]],CleanAssets[#All],RowWiseApproach!$B$3,0)*VLOOKUP(ClientPortfolioValue[[#This Row],[Client]],Client_Portfolios!$A$1:$I$6,RowWiseApproach!$B$3,0),G22)</f>
        <v>10255170.998183418</v>
      </c>
      <c r="H27" s="33">
        <f>_xlfn.IFNA(VLOOKUP(ClientPortfolioValue[[#This Row],[Date]],CleanAssets[#All],RowWiseApproach!$B$4,0)*VLOOKUP(ClientPortfolioValue[[#This Row],[Client]],Client_Portfolios!$A$1:$I$6,RowWiseApproach!$B$4,0),H22)</f>
        <v>2395694.4996187682</v>
      </c>
      <c r="I27" s="33">
        <f>_xlfn.IFNA(VLOOKUP(ClientPortfolioValue[[#This Row],[Date]],CleanAssets[#All],RowWiseApproach!$B$5,0)*VLOOKUP(ClientPortfolioValue[[#This Row],[Client]],Client_Portfolios!$A$1:$I$6,RowWiseApproach!$B$5,0),I22)</f>
        <v>408196.93123419106</v>
      </c>
      <c r="J27" s="33">
        <f>_xlfn.IFNA(VLOOKUP(ClientPortfolioValue[[#This Row],[Date]],CleanAssets[#All],RowWiseApproach!$B$6,0)*VLOOKUP(ClientPortfolioValue[[#This Row],[Client]],Client_Portfolios!$A$1:$I$6,RowWiseApproach!$B$6,0),J22)</f>
        <v>10519768.839423828</v>
      </c>
      <c r="K27" s="33">
        <f>_xlfn.IFNA(VLOOKUP(ClientPortfolioValue[[#This Row],[Date]],CleanAssets[#All],RowWiseApproach!$B$7,0)*VLOOKUP(ClientPortfolioValue[[#This Row],[Client]],Client_Portfolios!$A$1:$I$6,RowWiseApproach!$B$7,0),K22)</f>
        <v>13994997.346029729</v>
      </c>
      <c r="L27" s="33">
        <f>_xlfn.IFNA(VLOOKUP(ClientPortfolioValue[[#This Row],[Date]],CleanAssets[#All],RowWiseApproach!$B$8,0)*VLOOKUP(ClientPortfolioValue[[#This Row],[Client]],Client_Portfolios!$A$1:$I$6,RowWiseApproach!$B$8,0),L22)</f>
        <v>2914106.4914299198</v>
      </c>
      <c r="M27" s="33">
        <f>_xlfn.IFNA(VLOOKUP(ClientPortfolioValue[[#This Row],[Date]],CleanAssets[#All],RowWiseApproach!$B$9,0)*VLOOKUP(ClientPortfolioValue[[#This Row],[Client]],Client_Portfolios!$A$1:$I$6,RowWiseApproach!$B$9,0),M22)</f>
        <v>1152320.7511475815</v>
      </c>
      <c r="N27" s="34">
        <f t="shared" si="1"/>
        <v>3.9026196419786656E-2</v>
      </c>
      <c r="O27" s="34">
        <f t="shared" si="2"/>
        <v>0.23666883110222703</v>
      </c>
      <c r="P27" s="34">
        <f t="shared" si="4"/>
        <v>5.5287836448874764E-2</v>
      </c>
      <c r="Q27" s="34">
        <f t="shared" si="5"/>
        <v>9.4203685722866071E-3</v>
      </c>
      <c r="R27" s="34">
        <f t="shared" si="6"/>
        <v>0.24277521994836457</v>
      </c>
      <c r="S27" s="34">
        <f t="shared" si="7"/>
        <v>0.3229765416637459</v>
      </c>
      <c r="T27" s="34">
        <f t="shared" si="8"/>
        <v>6.7251748133336772E-2</v>
      </c>
      <c r="U27" s="34">
        <f t="shared" si="9"/>
        <v>2.6593257711377719E-2</v>
      </c>
      <c r="V27" s="33">
        <f>SUM(ClientPortfolioValue[[#This Row],[TCS]:[Cash]])</f>
        <v>43331312.156410605</v>
      </c>
      <c r="W27" s="35">
        <f>(ClientPortfolioValue[[#This Row],[TotalPortfolioValue]]-V22)/V22</f>
        <v>3.4135825295161749E-4</v>
      </c>
      <c r="X27" s="35">
        <f>_xlfn.STDEV.P($V2,$V7,$V12,$V17,$V22)</f>
        <v>1382086.4030035019</v>
      </c>
      <c r="Y27" s="35">
        <f>_xlfn.MAXIFS($V$2:$V27,$E$2:$E27,$E27)</f>
        <v>43331312.156410605</v>
      </c>
      <c r="Z27" s="34">
        <f>(ClientPortfolioValue[[#This Row],[TotalPortfolioValue]]-ClientPortfolioValue[[#This Row],[Running Max]])/ClientPortfolioValue[[#This Row],[Running Max]]</f>
        <v>0</v>
      </c>
      <c r="AA27" s="35">
        <f t="shared" si="10"/>
        <v>1.0211855595570591</v>
      </c>
      <c r="AB27" s="46">
        <f>ClientPortfolioValue[[#This Row],[Cumulative_Returns]]-1</f>
        <v>2.1185559557059142E-2</v>
      </c>
    </row>
    <row r="28" spans="4:28" x14ac:dyDescent="0.35">
      <c r="D28" s="31">
        <f t="shared" si="0"/>
        <v>45663</v>
      </c>
      <c r="E28" s="32" t="s">
        <v>16</v>
      </c>
      <c r="F28" s="33">
        <f>_xlfn.IFNA(VLOOKUP(ClientPortfolioValue[[#This Row],[Date]],CleanAssets[#All],RowWiseApproach!$B$2,0)*VLOOKUP(ClientPortfolioValue[[#This Row],[Client]],Client_Portfolios!$A$1:$I$6,RowWiseApproach!$B$2,0),F23)</f>
        <v>203430.78416345111</v>
      </c>
      <c r="G28" s="33">
        <f>_xlfn.IFNA(VLOOKUP(ClientPortfolioValue[[#This Row],[Date]],CleanAssets[#All],RowWiseApproach!$B$3,0)*VLOOKUP(ClientPortfolioValue[[#This Row],[Client]],Client_Portfolios!$A$1:$I$6,RowWiseApproach!$B$3,0),G23)</f>
        <v>2651992.4361109207</v>
      </c>
      <c r="H28" s="33">
        <f>_xlfn.IFNA(VLOOKUP(ClientPortfolioValue[[#This Row],[Date]],CleanAssets[#All],RowWiseApproach!$B$4,0)*VLOOKUP(ClientPortfolioValue[[#This Row],[Client]],Client_Portfolios!$A$1:$I$6,RowWiseApproach!$B$4,0),H23)</f>
        <v>12860142.150293065</v>
      </c>
      <c r="I28" s="33">
        <f>_xlfn.IFNA(VLOOKUP(ClientPortfolioValue[[#This Row],[Date]],CleanAssets[#All],RowWiseApproach!$B$5,0)*VLOOKUP(ClientPortfolioValue[[#This Row],[Client]],Client_Portfolios!$A$1:$I$6,RowWiseApproach!$B$5,0),I23)</f>
        <v>5617432.9076721231</v>
      </c>
      <c r="J28" s="33">
        <f>_xlfn.IFNA(VLOOKUP(ClientPortfolioValue[[#This Row],[Date]],CleanAssets[#All],RowWiseApproach!$B$6,0)*VLOOKUP(ClientPortfolioValue[[#This Row],[Client]],Client_Portfolios!$A$1:$I$6,RowWiseApproach!$B$6,0),J23)</f>
        <v>8040326.1990076825</v>
      </c>
      <c r="K28" s="33">
        <f>_xlfn.IFNA(VLOOKUP(ClientPortfolioValue[[#This Row],[Date]],CleanAssets[#All],RowWiseApproach!$B$7,0)*VLOOKUP(ClientPortfolioValue[[#This Row],[Client]],Client_Portfolios!$A$1:$I$6,RowWiseApproach!$B$7,0),K23)</f>
        <v>1582829.2244542451</v>
      </c>
      <c r="L28" s="33">
        <f>_xlfn.IFNA(VLOOKUP(ClientPortfolioValue[[#This Row],[Date]],CleanAssets[#All],RowWiseApproach!$B$8,0)*VLOOKUP(ClientPortfolioValue[[#This Row],[Client]],Client_Portfolios!$A$1:$I$6,RowWiseApproach!$B$8,0),L23)</f>
        <v>13535668.130812531</v>
      </c>
      <c r="M28" s="33">
        <f>_xlfn.IFNA(VLOOKUP(ClientPortfolioValue[[#This Row],[Date]],CleanAssets[#All],RowWiseApproach!$B$9,0)*VLOOKUP(ClientPortfolioValue[[#This Row],[Client]],Client_Portfolios!$A$1:$I$6,RowWiseApproach!$B$9,0),M23)</f>
        <v>4670321.1826208942</v>
      </c>
      <c r="N28" s="34">
        <f t="shared" si="1"/>
        <v>4.1379559898522631E-3</v>
      </c>
      <c r="O28" s="34">
        <f t="shared" si="2"/>
        <v>5.3943792387050458E-2</v>
      </c>
      <c r="P28" s="34">
        <f t="shared" si="4"/>
        <v>0.26158628085708102</v>
      </c>
      <c r="Q28" s="34">
        <f t="shared" si="5"/>
        <v>0.11426338566939111</v>
      </c>
      <c r="R28" s="34">
        <f t="shared" si="6"/>
        <v>0.16354710567707373</v>
      </c>
      <c r="S28" s="34">
        <f t="shared" si="7"/>
        <v>3.2196099018038327E-2</v>
      </c>
      <c r="T28" s="34">
        <f t="shared" si="8"/>
        <v>0.27532705656556672</v>
      </c>
      <c r="U28" s="34">
        <f t="shared" si="9"/>
        <v>9.4998323835946336E-2</v>
      </c>
      <c r="V28" s="33">
        <f>SUM(ClientPortfolioValue[[#This Row],[TCS]:[Cash]])</f>
        <v>49162143.015134916</v>
      </c>
      <c r="W28" s="35">
        <f>(ClientPortfolioValue[[#This Row],[TotalPortfolioValue]]-V23)/V23</f>
        <v>-1.4977434355447487E-3</v>
      </c>
      <c r="X28" s="35">
        <f>_xlfn.STDEV.P($V3,$V8,$V13,$V18,$V23)</f>
        <v>1115604.3479447067</v>
      </c>
      <c r="Y28" s="35">
        <f>_xlfn.MAXIFS($V$2:$V28,$E$2:$E28,$E28)</f>
        <v>49235885.739794925</v>
      </c>
      <c r="Z28" s="34">
        <f>(ClientPortfolioValue[[#This Row],[TotalPortfolioValue]]-ClientPortfolioValue[[#This Row],[Running Max]])/ClientPortfolioValue[[#This Row],[Running Max]]</f>
        <v>-1.4977434355447487E-3</v>
      </c>
      <c r="AA28" s="35">
        <f t="shared" si="10"/>
        <v>1.0121588864316187</v>
      </c>
      <c r="AB28" s="46">
        <f>ClientPortfolioValue[[#This Row],[Cumulative_Returns]]-1</f>
        <v>1.2158886431618665E-2</v>
      </c>
    </row>
    <row r="29" spans="4:28" x14ac:dyDescent="0.35">
      <c r="D29" s="31">
        <f t="shared" si="0"/>
        <v>45663</v>
      </c>
      <c r="E29" s="32" t="s">
        <v>12</v>
      </c>
      <c r="F29" s="33">
        <f>_xlfn.IFNA(VLOOKUP(ClientPortfolioValue[[#This Row],[Date]],CleanAssets[#All],RowWiseApproach!$B$2,0)*VLOOKUP(ClientPortfolioValue[[#This Row],[Client]],Client_Portfolios!$A$1:$I$6,RowWiseApproach!$B$2,0),F24)</f>
        <v>2681277.0069245137</v>
      </c>
      <c r="G29" s="33">
        <f>_xlfn.IFNA(VLOOKUP(ClientPortfolioValue[[#This Row],[Date]],CleanAssets[#All],RowWiseApproach!$B$3,0)*VLOOKUP(ClientPortfolioValue[[#This Row],[Client]],Client_Portfolios!$A$1:$I$6,RowWiseApproach!$B$3,0),G24)</f>
        <v>9158041.6371978614</v>
      </c>
      <c r="H29" s="33">
        <f>_xlfn.IFNA(VLOOKUP(ClientPortfolioValue[[#This Row],[Date]],CleanAssets[#All],RowWiseApproach!$B$4,0)*VLOOKUP(ClientPortfolioValue[[#This Row],[Client]],Client_Portfolios!$A$1:$I$6,RowWiseApproach!$B$4,0),H24)</f>
        <v>2116884.4975572694</v>
      </c>
      <c r="I29" s="33">
        <f>_xlfn.IFNA(VLOOKUP(ClientPortfolioValue[[#This Row],[Date]],CleanAssets[#All],RowWiseApproach!$B$5,0)*VLOOKUP(ClientPortfolioValue[[#This Row],[Client]],Client_Portfolios!$A$1:$I$6,RowWiseApproach!$B$5,0),I24)</f>
        <v>2865552.2973610624</v>
      </c>
      <c r="J29" s="33">
        <f>_xlfn.IFNA(VLOOKUP(ClientPortfolioValue[[#This Row],[Date]],CleanAssets[#All],RowWiseApproach!$B$6,0)*VLOOKUP(ClientPortfolioValue[[#This Row],[Client]],Client_Portfolios!$A$1:$I$6,RowWiseApproach!$B$6,0),J24)</f>
        <v>1176332.0627856448</v>
      </c>
      <c r="K29" s="33">
        <f>_xlfn.IFNA(VLOOKUP(ClientPortfolioValue[[#This Row],[Date]],CleanAssets[#All],RowWiseApproach!$B$7,0)*VLOOKUP(ClientPortfolioValue[[#This Row],[Client]],Client_Portfolios!$A$1:$I$6,RowWiseApproach!$B$7,0),K24)</f>
        <v>12803346.631768944</v>
      </c>
      <c r="L29" s="33">
        <f>_xlfn.IFNA(VLOOKUP(ClientPortfolioValue[[#This Row],[Date]],CleanAssets[#All],RowWiseApproach!$B$8,0)*VLOOKUP(ClientPortfolioValue[[#This Row],[Client]],Client_Portfolios!$A$1:$I$6,RowWiseApproach!$B$8,0),L24)</f>
        <v>4975265.9406514307</v>
      </c>
      <c r="M29" s="33">
        <f>_xlfn.IFNA(VLOOKUP(ClientPortfolioValue[[#This Row],[Date]],CleanAssets[#All],RowWiseApproach!$B$9,0)*VLOOKUP(ClientPortfolioValue[[#This Row],[Client]],Client_Portfolios!$A$1:$I$6,RowWiseApproach!$B$9,0),M24)</f>
        <v>2237577.8687284146</v>
      </c>
      <c r="N29" s="34">
        <f t="shared" si="1"/>
        <v>7.0533419336457528E-2</v>
      </c>
      <c r="O29" s="34">
        <f t="shared" si="2"/>
        <v>0.24091057709778818</v>
      </c>
      <c r="P29" s="34">
        <f t="shared" si="4"/>
        <v>5.5686563367921597E-2</v>
      </c>
      <c r="Q29" s="34">
        <f t="shared" si="5"/>
        <v>7.5380947697063994E-2</v>
      </c>
      <c r="R29" s="34">
        <f t="shared" si="6"/>
        <v>3.0944479980660144E-2</v>
      </c>
      <c r="S29" s="34">
        <f t="shared" si="7"/>
        <v>0.33680362549500803</v>
      </c>
      <c r="T29" s="34">
        <f t="shared" si="8"/>
        <v>0.13087887525089337</v>
      </c>
      <c r="U29" s="34">
        <f t="shared" si="9"/>
        <v>5.8861511774207155E-2</v>
      </c>
      <c r="V29" s="33">
        <f>SUM(ClientPortfolioValue[[#This Row],[TCS]:[Cash]])</f>
        <v>38014277.942975141</v>
      </c>
      <c r="W29" s="35">
        <f>(ClientPortfolioValue[[#This Row],[TotalPortfolioValue]]-V24)/V24</f>
        <v>-1.9707347789329989E-3</v>
      </c>
      <c r="X29" s="35">
        <f>_xlfn.STDEV.P($V4,$V9,$V14,$V19,$V24)</f>
        <v>235891.24695228061</v>
      </c>
      <c r="Y29" s="35">
        <f>_xlfn.MAXIFS($V$2:$V29,$E$2:$E29,$E29)</f>
        <v>38089341.933830813</v>
      </c>
      <c r="Z29" s="34">
        <f>(ClientPortfolioValue[[#This Row],[TotalPortfolioValue]]-ClientPortfolioValue[[#This Row],[Running Max]])/ClientPortfolioValue[[#This Row],[Running Max]]</f>
        <v>-1.9707347789329989E-3</v>
      </c>
      <c r="AA29" s="35">
        <f t="shared" si="10"/>
        <v>1.015017091919507</v>
      </c>
      <c r="AB29" s="46">
        <f>ClientPortfolioValue[[#This Row],[Cumulative_Returns]]-1</f>
        <v>1.5017091919506953E-2</v>
      </c>
    </row>
    <row r="30" spans="4:28" x14ac:dyDescent="0.35">
      <c r="D30" s="31">
        <f t="shared" si="0"/>
        <v>45663</v>
      </c>
      <c r="E30" s="32" t="s">
        <v>13</v>
      </c>
      <c r="F30" s="33">
        <f>_xlfn.IFNA(VLOOKUP(ClientPortfolioValue[[#This Row],[Date]],CleanAssets[#All],RowWiseApproach!$B$2,0)*VLOOKUP(ClientPortfolioValue[[#This Row],[Client]],Client_Portfolios!$A$1:$I$6,RowWiseApproach!$B$2,0),F25)</f>
        <v>193067.11837506579</v>
      </c>
      <c r="G30" s="33">
        <f>_xlfn.IFNA(VLOOKUP(ClientPortfolioValue[[#This Row],[Date]],CleanAssets[#All],RowWiseApproach!$B$3,0)*VLOOKUP(ClientPortfolioValue[[#This Row],[Client]],Client_Portfolios!$A$1:$I$6,RowWiseApproach!$B$3,0),G25)</f>
        <v>1945830.8689951764</v>
      </c>
      <c r="H30" s="33">
        <f>_xlfn.IFNA(VLOOKUP(ClientPortfolioValue[[#This Row],[Date]],CleanAssets[#All],RowWiseApproach!$B$4,0)*VLOOKUP(ClientPortfolioValue[[#This Row],[Client]],Client_Portfolios!$A$1:$I$6,RowWiseApproach!$B$4,0),H25)</f>
        <v>3390417.4991195402</v>
      </c>
      <c r="I30" s="33">
        <f>_xlfn.IFNA(VLOOKUP(ClientPortfolioValue[[#This Row],[Date]],CleanAssets[#All],RowWiseApproach!$B$5,0)*VLOOKUP(ClientPortfolioValue[[#This Row],[Client]],Client_Portfolios!$A$1:$I$6,RowWiseApproach!$B$5,0),I25)</f>
        <v>2459843.2397184926</v>
      </c>
      <c r="J30" s="33">
        <f>_xlfn.IFNA(VLOOKUP(ClientPortfolioValue[[#This Row],[Date]],CleanAssets[#All],RowWiseApproach!$B$6,0)*VLOOKUP(ClientPortfolioValue[[#This Row],[Client]],Client_Portfolios!$A$1:$I$6,RowWiseApproach!$B$6,0),J25)</f>
        <v>10195077.545229407</v>
      </c>
      <c r="K30" s="33">
        <f>_xlfn.IFNA(VLOOKUP(ClientPortfolioValue[[#This Row],[Date]],CleanAssets[#All],RowWiseApproach!$B$7,0)*VLOOKUP(ClientPortfolioValue[[#This Row],[Client]],Client_Portfolios!$A$1:$I$6,RowWiseApproach!$B$7,0),K25)</f>
        <v>606749.1959902352</v>
      </c>
      <c r="L30" s="33">
        <f>_xlfn.IFNA(VLOOKUP(ClientPortfolioValue[[#This Row],[Date]],CleanAssets[#All],RowWiseApproach!$B$8,0)*VLOOKUP(ClientPortfolioValue[[#This Row],[Client]],Client_Portfolios!$A$1:$I$6,RowWiseApproach!$B$8,0),L25)</f>
        <v>20576134.743449789</v>
      </c>
      <c r="M30" s="33">
        <f>_xlfn.IFNA(VLOOKUP(ClientPortfolioValue[[#This Row],[Date]],CleanAssets[#All],RowWiseApproach!$B$9,0)*VLOOKUP(ClientPortfolioValue[[#This Row],[Client]],Client_Portfolios!$A$1:$I$6,RowWiseApproach!$B$9,0),M25)</f>
        <v>6417749.0998998098</v>
      </c>
      <c r="N30" s="34">
        <f t="shared" si="1"/>
        <v>4.2168323570952911E-3</v>
      </c>
      <c r="O30" s="34">
        <f t="shared" si="2"/>
        <v>4.249943045129842E-2</v>
      </c>
      <c r="P30" s="34">
        <f t="shared" si="4"/>
        <v>7.4051046779365901E-2</v>
      </c>
      <c r="Q30" s="34">
        <f t="shared" si="5"/>
        <v>5.3726116875459959E-2</v>
      </c>
      <c r="R30" s="34">
        <f t="shared" si="6"/>
        <v>0.22267350980140377</v>
      </c>
      <c r="S30" s="34">
        <f t="shared" si="7"/>
        <v>1.3252177086533905E-2</v>
      </c>
      <c r="T30" s="34">
        <f t="shared" si="8"/>
        <v>0.4494090526672373</v>
      </c>
      <c r="U30" s="34">
        <f t="shared" si="9"/>
        <v>0.14017183398160549</v>
      </c>
      <c r="V30" s="33">
        <f>SUM(ClientPortfolioValue[[#This Row],[TCS]:[Cash]])</f>
        <v>45784869.310777515</v>
      </c>
      <c r="W30" s="35">
        <f>(ClientPortfolioValue[[#This Row],[TotalPortfolioValue]]-V25)/V25</f>
        <v>5.0860078029826526E-3</v>
      </c>
      <c r="X30" s="35">
        <f>_xlfn.STDEV.P($V5,$V10,$V15,$V20,$V25)</f>
        <v>1361790.5998961749</v>
      </c>
      <c r="Y30" s="35">
        <f>_xlfn.MAXIFS($V$2:$V30,$E$2:$E30,$E30)</f>
        <v>45784869.310777515</v>
      </c>
      <c r="Z30" s="34">
        <f>(ClientPortfolioValue[[#This Row],[TotalPortfolioValue]]-ClientPortfolioValue[[#This Row],[Running Max]])/ClientPortfolioValue[[#This Row],[Running Max]]</f>
        <v>0</v>
      </c>
      <c r="AA30" s="35">
        <f t="shared" si="10"/>
        <v>1.0145972168235946</v>
      </c>
      <c r="AB30" s="46">
        <f>ClientPortfolioValue[[#This Row],[Cumulative_Returns]]-1</f>
        <v>1.4597216823594605E-2</v>
      </c>
    </row>
    <row r="31" spans="4:28" x14ac:dyDescent="0.35">
      <c r="D31" s="31">
        <f t="shared" si="0"/>
        <v>45663</v>
      </c>
      <c r="E31" s="32" t="s">
        <v>15</v>
      </c>
      <c r="F31" s="33">
        <f>_xlfn.IFNA(VLOOKUP(ClientPortfolioValue[[#This Row],[Date]],CleanAssets[#All],RowWiseApproach!$B$2,0)*VLOOKUP(ClientPortfolioValue[[#This Row],[Client]],Client_Portfolios!$A$1:$I$6,RowWiseApproach!$B$2,0),F26)</f>
        <v>967332.53916110471</v>
      </c>
      <c r="G31" s="33">
        <f>_xlfn.IFNA(VLOOKUP(ClientPortfolioValue[[#This Row],[Date]],CleanAssets[#All],RowWiseApproach!$B$3,0)*VLOOKUP(ClientPortfolioValue[[#This Row],[Client]],Client_Portfolios!$A$1:$I$6,RowWiseApproach!$B$3,0),G26)</f>
        <v>4446941.8974708617</v>
      </c>
      <c r="H31" s="33">
        <f>_xlfn.IFNA(VLOOKUP(ClientPortfolioValue[[#This Row],[Date]],CleanAssets[#All],RowWiseApproach!$B$4,0)*VLOOKUP(ClientPortfolioValue[[#This Row],[Client]],Client_Portfolios!$A$1:$I$6,RowWiseApproach!$B$4,0),H26)</f>
        <v>18496044.441882398</v>
      </c>
      <c r="I31" s="33">
        <f>_xlfn.IFNA(VLOOKUP(ClientPortfolioValue[[#This Row],[Date]],CleanAssets[#All],RowWiseApproach!$B$5,0)*VLOOKUP(ClientPortfolioValue[[#This Row],[Client]],Client_Portfolios!$A$1:$I$6,RowWiseApproach!$B$5,0),I26)</f>
        <v>7854481.4973946959</v>
      </c>
      <c r="J31" s="33">
        <f>_xlfn.IFNA(VLOOKUP(ClientPortfolioValue[[#This Row],[Date]],CleanAssets[#All],RowWiseApproach!$B$6,0)*VLOOKUP(ClientPortfolioValue[[#This Row],[Client]],Client_Portfolios!$A$1:$I$6,RowWiseApproach!$B$6,0),J26)</f>
        <v>12149851.127173927</v>
      </c>
      <c r="K31" s="33">
        <f>_xlfn.IFNA(VLOOKUP(ClientPortfolioValue[[#This Row],[Date]],CleanAssets[#All],RowWiseApproach!$B$7,0)*VLOOKUP(ClientPortfolioValue[[#This Row],[Client]],Client_Portfolios!$A$1:$I$6,RowWiseApproach!$B$7,0),K26)</f>
        <v>2616434.5386175592</v>
      </c>
      <c r="L31" s="33">
        <f>_xlfn.IFNA(VLOOKUP(ClientPortfolioValue[[#This Row],[Date]],CleanAssets[#All],RowWiseApproach!$B$8,0)*VLOOKUP(ClientPortfolioValue[[#This Row],[Client]],Client_Portfolios!$A$1:$I$6,RowWiseApproach!$B$8,0),L26)</f>
        <v>3012901.3700729529</v>
      </c>
      <c r="M31" s="33">
        <f>_xlfn.IFNA(VLOOKUP(ClientPortfolioValue[[#This Row],[Date]],CleanAssets[#All],RowWiseApproach!$B$9,0)*VLOOKUP(ClientPortfolioValue[[#This Row],[Client]],Client_Portfolios!$A$1:$I$6,RowWiseApproach!$B$9,0),M26)</f>
        <v>942632.96957118786</v>
      </c>
      <c r="N31" s="34">
        <f t="shared" si="1"/>
        <v>1.916017613883586E-2</v>
      </c>
      <c r="O31" s="34">
        <f t="shared" si="2"/>
        <v>8.8081591991727992E-2</v>
      </c>
      <c r="P31" s="34">
        <f t="shared" si="4"/>
        <v>0.36635536904975463</v>
      </c>
      <c r="Q31" s="34">
        <f t="shared" si="5"/>
        <v>0.15557550570956824</v>
      </c>
      <c r="R31" s="34">
        <f t="shared" si="6"/>
        <v>0.24065487123918117</v>
      </c>
      <c r="S31" s="34">
        <f t="shared" si="7"/>
        <v>5.1824315409798316E-2</v>
      </c>
      <c r="T31" s="34">
        <f t="shared" si="8"/>
        <v>5.9677224328254896E-2</v>
      </c>
      <c r="U31" s="34">
        <f t="shared" si="9"/>
        <v>1.8670946132878802E-2</v>
      </c>
      <c r="V31" s="33">
        <f>SUM(ClientPortfolioValue[[#This Row],[TCS]:[Cash]])</f>
        <v>50486620.381344691</v>
      </c>
      <c r="W31" s="35">
        <f>(ClientPortfolioValue[[#This Row],[TotalPortfolioValue]]-V26)/V26</f>
        <v>-5.3931831370661217E-3</v>
      </c>
      <c r="X31" s="35">
        <f>_xlfn.STDEV.P($V6,$V11,$V16,$V21,$V26)</f>
        <v>1667511.9280407152</v>
      </c>
      <c r="Y31" s="35">
        <f>_xlfn.MAXIFS($V$2:$V31,$E$2:$E31,$E31)</f>
        <v>50760380.408997558</v>
      </c>
      <c r="Z31" s="34">
        <f>(ClientPortfolioValue[[#This Row],[TotalPortfolioValue]]-ClientPortfolioValue[[#This Row],[Running Max]])/ClientPortfolioValue[[#This Row],[Running Max]]</f>
        <v>-5.3931831370661217E-3</v>
      </c>
      <c r="AA31" s="35">
        <f t="shared" si="10"/>
        <v>1.0119851121910528</v>
      </c>
      <c r="AB31" s="46">
        <f>ClientPortfolioValue[[#This Row],[Cumulative_Returns]]-1</f>
        <v>1.1985112191052805E-2</v>
      </c>
    </row>
    <row r="32" spans="4:28" x14ac:dyDescent="0.35">
      <c r="D32" s="31">
        <f t="shared" si="0"/>
        <v>45664</v>
      </c>
      <c r="E32" s="32" t="s">
        <v>14</v>
      </c>
      <c r="F32" s="33">
        <f>_xlfn.IFNA(VLOOKUP(ClientPortfolioValue[[#This Row],[Date]],CleanAssets[#All],RowWiseApproach!$B$2,0)*VLOOKUP(ClientPortfolioValue[[#This Row],[Client]],Client_Portfolios!$A$1:$I$6,RowWiseApproach!$B$2,0),F27)</f>
        <v>1666206.5621953621</v>
      </c>
      <c r="G32" s="33">
        <f>_xlfn.IFNA(VLOOKUP(ClientPortfolioValue[[#This Row],[Date]],CleanAssets[#All],RowWiseApproach!$B$3,0)*VLOOKUP(ClientPortfolioValue[[#This Row],[Client]],Client_Portfolios!$A$1:$I$6,RowWiseApproach!$B$3,0),G27)</f>
        <v>10357937.081906719</v>
      </c>
      <c r="H32" s="33">
        <f>_xlfn.IFNA(VLOOKUP(ClientPortfolioValue[[#This Row],[Date]],CleanAssets[#All],RowWiseApproach!$B$4,0)*VLOOKUP(ClientPortfolioValue[[#This Row],[Client]],Client_Portfolios!$A$1:$I$6,RowWiseApproach!$B$4,0),H27)</f>
        <v>2423149.2724953829</v>
      </c>
      <c r="I32" s="33">
        <f>_xlfn.IFNA(VLOOKUP(ClientPortfolioValue[[#This Row],[Date]],CleanAssets[#All],RowWiseApproach!$B$5,0)*VLOOKUP(ClientPortfolioValue[[#This Row],[Client]],Client_Portfolios!$A$1:$I$6,RowWiseApproach!$B$5,0),I27)</f>
        <v>407709.14198628988</v>
      </c>
      <c r="J32" s="33">
        <f>_xlfn.IFNA(VLOOKUP(ClientPortfolioValue[[#This Row],[Date]],CleanAssets[#All],RowWiseApproach!$B$6,0)*VLOOKUP(ClientPortfolioValue[[#This Row],[Client]],Client_Portfolios!$A$1:$I$6,RowWiseApproach!$B$6,0),J27)</f>
        <v>10522180.212957976</v>
      </c>
      <c r="K32" s="33">
        <f>_xlfn.IFNA(VLOOKUP(ClientPortfolioValue[[#This Row],[Date]],CleanAssets[#All],RowWiseApproach!$B$7,0)*VLOOKUP(ClientPortfolioValue[[#This Row],[Client]],Client_Portfolios!$A$1:$I$6,RowWiseApproach!$B$7,0),K27)</f>
        <v>13721536.675074169</v>
      </c>
      <c r="L32" s="33">
        <f>_xlfn.IFNA(VLOOKUP(ClientPortfolioValue[[#This Row],[Date]],CleanAssets[#All],RowWiseApproach!$B$8,0)*VLOOKUP(ClientPortfolioValue[[#This Row],[Client]],Client_Portfolios!$A$1:$I$6,RowWiseApproach!$B$8,0),L27)</f>
        <v>2910701.150982637</v>
      </c>
      <c r="M32" s="33">
        <f>_xlfn.IFNA(VLOOKUP(ClientPortfolioValue[[#This Row],[Date]],CleanAssets[#All],RowWiseApproach!$B$9,0)*VLOOKUP(ClientPortfolioValue[[#This Row],[Client]],Client_Portfolios!$A$1:$I$6,RowWiseApproach!$B$9,0),M27)</f>
        <v>1152237.5473596512</v>
      </c>
      <c r="N32" s="34">
        <f t="shared" si="1"/>
        <v>3.8603859376795634E-2</v>
      </c>
      <c r="O32" s="34">
        <f t="shared" si="2"/>
        <v>0.23998005746465237</v>
      </c>
      <c r="P32" s="34">
        <f t="shared" si="4"/>
        <v>5.6141246761833678E-2</v>
      </c>
      <c r="Q32" s="34">
        <f t="shared" si="5"/>
        <v>9.4460955448015631E-3</v>
      </c>
      <c r="R32" s="34">
        <f t="shared" si="6"/>
        <v>0.24378535920728467</v>
      </c>
      <c r="S32" s="34">
        <f t="shared" si="7"/>
        <v>0.31791032652048784</v>
      </c>
      <c r="T32" s="34">
        <f t="shared" si="8"/>
        <v>6.7437195645395756E-2</v>
      </c>
      <c r="U32" s="34">
        <f t="shared" si="9"/>
        <v>2.6695859478748418E-2</v>
      </c>
      <c r="V32" s="33">
        <f>SUM(ClientPortfolioValue[[#This Row],[TCS]:[Cash]])</f>
        <v>43161657.644958191</v>
      </c>
      <c r="W32" s="35">
        <f>(ClientPortfolioValue[[#This Row],[TotalPortfolioValue]]-V27)/V27</f>
        <v>-3.9152867293753236E-3</v>
      </c>
      <c r="X32" s="35">
        <f t="shared" ref="X32:X95" si="11">_xlfn.STDEV.P($V7,$V12,$V17,$V22,$V27)</f>
        <v>1467805.2517861407</v>
      </c>
      <c r="Y32" s="35">
        <f>_xlfn.MAXIFS($V$2:$V32,$E$2:$E32,$E32)</f>
        <v>43331312.156410605</v>
      </c>
      <c r="Z32" s="34">
        <f>(ClientPortfolioValue[[#This Row],[TotalPortfolioValue]]-ClientPortfolioValue[[#This Row],[Running Max]])/ClientPortfolioValue[[#This Row],[Running Max]]</f>
        <v>-3.9152867293753236E-3</v>
      </c>
      <c r="AA32" s="35">
        <f t="shared" si="10"/>
        <v>1.0171873252874957</v>
      </c>
      <c r="AB32" s="46">
        <f>ClientPortfolioValue[[#This Row],[Cumulative_Returns]]-1</f>
        <v>1.7187325287495669E-2</v>
      </c>
    </row>
    <row r="33" spans="4:28" x14ac:dyDescent="0.35">
      <c r="D33" s="31">
        <f t="shared" si="0"/>
        <v>45664</v>
      </c>
      <c r="E33" s="32" t="s">
        <v>16</v>
      </c>
      <c r="F33" s="33">
        <f>_xlfn.IFNA(VLOOKUP(ClientPortfolioValue[[#This Row],[Date]],CleanAssets[#All],RowWiseApproach!$B$2,0)*VLOOKUP(ClientPortfolioValue[[#This Row],[Client]],Client_Portfolios!$A$1:$I$6,RowWiseApproach!$B$2,0),F28)</f>
        <v>200441.40911059352</v>
      </c>
      <c r="G33" s="33">
        <f>_xlfn.IFNA(VLOOKUP(ClientPortfolioValue[[#This Row],[Date]],CleanAssets[#All],RowWiseApproach!$B$3,0)*VLOOKUP(ClientPortfolioValue[[#This Row],[Client]],Client_Portfolios!$A$1:$I$6,RowWiseApproach!$B$3,0),G28)</f>
        <v>2678567.7976306081</v>
      </c>
      <c r="H33" s="33">
        <f>_xlfn.IFNA(VLOOKUP(ClientPortfolioValue[[#This Row],[Date]],CleanAssets[#All],RowWiseApproach!$B$4,0)*VLOOKUP(ClientPortfolioValue[[#This Row],[Client]],Client_Portfolios!$A$1:$I$6,RowWiseApproach!$B$4,0),H28)</f>
        <v>13007519.990812153</v>
      </c>
      <c r="I33" s="33">
        <f>_xlfn.IFNA(VLOOKUP(ClientPortfolioValue[[#This Row],[Date]],CleanAssets[#All],RowWiseApproach!$B$5,0)*VLOOKUP(ClientPortfolioValue[[#This Row],[Client]],Client_Portfolios!$A$1:$I$6,RowWiseApproach!$B$5,0),I28)</f>
        <v>5610720.1590855923</v>
      </c>
      <c r="J33" s="33">
        <f>_xlfn.IFNA(VLOOKUP(ClientPortfolioValue[[#This Row],[Date]],CleanAssets[#All],RowWiseApproach!$B$6,0)*VLOOKUP(ClientPortfolioValue[[#This Row],[Client]],Client_Portfolios!$A$1:$I$6,RowWiseApproach!$B$6,0),J28)</f>
        <v>8042169.2271291334</v>
      </c>
      <c r="K33" s="33">
        <f>_xlfn.IFNA(VLOOKUP(ClientPortfolioValue[[#This Row],[Date]],CleanAssets[#All],RowWiseApproach!$B$7,0)*VLOOKUP(ClientPortfolioValue[[#This Row],[Client]],Client_Portfolios!$A$1:$I$6,RowWiseApproach!$B$7,0),K28)</f>
        <v>1551900.9197875694</v>
      </c>
      <c r="L33" s="33">
        <f>_xlfn.IFNA(VLOOKUP(ClientPortfolioValue[[#This Row],[Date]],CleanAssets[#All],RowWiseApproach!$B$8,0)*VLOOKUP(ClientPortfolioValue[[#This Row],[Client]],Client_Portfolios!$A$1:$I$6,RowWiseApproach!$B$8,0),L28)</f>
        <v>13519850.741056046</v>
      </c>
      <c r="M33" s="33">
        <f>_xlfn.IFNA(VLOOKUP(ClientPortfolioValue[[#This Row],[Date]],CleanAssets[#All],RowWiseApproach!$B$9,0)*VLOOKUP(ClientPortfolioValue[[#This Row],[Client]],Client_Portfolios!$A$1:$I$6,RowWiseApproach!$B$9,0),M28)</f>
        <v>4669983.9601827329</v>
      </c>
      <c r="N33" s="34">
        <f t="shared" si="1"/>
        <v>4.0673034620421515E-3</v>
      </c>
      <c r="O33" s="34">
        <f t="shared" si="2"/>
        <v>5.4352781318786916E-2</v>
      </c>
      <c r="P33" s="34">
        <f t="shared" si="4"/>
        <v>0.26394511656033182</v>
      </c>
      <c r="Q33" s="34">
        <f t="shared" si="5"/>
        <v>0.11385123278098346</v>
      </c>
      <c r="R33" s="34">
        <f t="shared" si="6"/>
        <v>0.16318954693530155</v>
      </c>
      <c r="S33" s="34">
        <f t="shared" si="7"/>
        <v>3.1490758380748093E-2</v>
      </c>
      <c r="T33" s="34">
        <f t="shared" si="8"/>
        <v>0.27434119511228361</v>
      </c>
      <c r="U33" s="34">
        <f t="shared" si="9"/>
        <v>9.4762065449522342E-2</v>
      </c>
      <c r="V33" s="33">
        <f>SUM(ClientPortfolioValue[[#This Row],[TCS]:[Cash]])</f>
        <v>49281154.204794429</v>
      </c>
      <c r="W33" s="35">
        <f>(ClientPortfolioValue[[#This Row],[TotalPortfolioValue]]-V28)/V28</f>
        <v>2.4207892976283621E-3</v>
      </c>
      <c r="X33" s="35">
        <f t="shared" si="11"/>
        <v>1169941.8309220162</v>
      </c>
      <c r="Y33" s="35">
        <f>_xlfn.MAXIFS($V$2:$V33,$E$2:$E33,$E33)</f>
        <v>49281154.204794429</v>
      </c>
      <c r="Z33" s="34">
        <f>(ClientPortfolioValue[[#This Row],[TotalPortfolioValue]]-ClientPortfolioValue[[#This Row],[Running Max]])/ClientPortfolioValue[[#This Row],[Running Max]]</f>
        <v>0</v>
      </c>
      <c r="AA33" s="35">
        <f t="shared" si="10"/>
        <v>1.0146091098313919</v>
      </c>
      <c r="AB33" s="46">
        <f>ClientPortfolioValue[[#This Row],[Cumulative_Returns]]-1</f>
        <v>1.4609109831391853E-2</v>
      </c>
    </row>
    <row r="34" spans="4:28" x14ac:dyDescent="0.35">
      <c r="D34" s="31">
        <f t="shared" si="0"/>
        <v>45664</v>
      </c>
      <c r="E34" s="32" t="s">
        <v>12</v>
      </c>
      <c r="F34" s="33">
        <f>_xlfn.IFNA(VLOOKUP(ClientPortfolioValue[[#This Row],[Date]],CleanAssets[#All],RowWiseApproach!$B$2,0)*VLOOKUP(ClientPortfolioValue[[#This Row],[Client]],Client_Portfolios!$A$1:$I$6,RowWiseApproach!$B$2,0),F29)</f>
        <v>2641876.1727426983</v>
      </c>
      <c r="G34" s="33">
        <f>_xlfn.IFNA(VLOOKUP(ClientPortfolioValue[[#This Row],[Date]],CleanAssets[#All],RowWiseApproach!$B$3,0)*VLOOKUP(ClientPortfolioValue[[#This Row],[Client]],Client_Portfolios!$A$1:$I$6,RowWiseApproach!$B$3,0),G29)</f>
        <v>9249813.4929569177</v>
      </c>
      <c r="H34" s="33">
        <f>_xlfn.IFNA(VLOOKUP(ClientPortfolioValue[[#This Row],[Date]],CleanAssets[#All],RowWiseApproach!$B$4,0)*VLOOKUP(ClientPortfolioValue[[#This Row],[Client]],Client_Portfolios!$A$1:$I$6,RowWiseApproach!$B$4,0),H29)</f>
        <v>2141144.0945533426</v>
      </c>
      <c r="I34" s="33">
        <f>_xlfn.IFNA(VLOOKUP(ClientPortfolioValue[[#This Row],[Date]],CleanAssets[#All],RowWiseApproach!$B$5,0)*VLOOKUP(ClientPortfolioValue[[#This Row],[Client]],Client_Portfolios!$A$1:$I$6,RowWiseApproach!$B$5,0),I29)</f>
        <v>2862128.0050820271</v>
      </c>
      <c r="J34" s="33">
        <f>_xlfn.IFNA(VLOOKUP(ClientPortfolioValue[[#This Row],[Date]],CleanAssets[#All],RowWiseApproach!$B$6,0)*VLOOKUP(ClientPortfolioValue[[#This Row],[Client]],Client_Portfolios!$A$1:$I$6,RowWiseApproach!$B$6,0),J29)</f>
        <v>1176601.7052128569</v>
      </c>
      <c r="K34" s="33">
        <f>_xlfn.IFNA(VLOOKUP(ClientPortfolioValue[[#This Row],[Date]],CleanAssets[#All],RowWiseApproach!$B$7,0)*VLOOKUP(ClientPortfolioValue[[#This Row],[Client]],Client_Portfolios!$A$1:$I$6,RowWiseApproach!$B$7,0),K29)</f>
        <v>12553170.681475291</v>
      </c>
      <c r="L34" s="33">
        <f>_xlfn.IFNA(VLOOKUP(ClientPortfolioValue[[#This Row],[Date]],CleanAssets[#All],RowWiseApproach!$B$8,0)*VLOOKUP(ClientPortfolioValue[[#This Row],[Client]],Client_Portfolios!$A$1:$I$6,RowWiseApproach!$B$8,0),L29)</f>
        <v>4969451.9889672641</v>
      </c>
      <c r="M34" s="33">
        <f>_xlfn.IFNA(VLOOKUP(ClientPortfolioValue[[#This Row],[Date]],CleanAssets[#All],RowWiseApproach!$B$9,0)*VLOOKUP(ClientPortfolioValue[[#This Row],[Client]],Client_Portfolios!$A$1:$I$6,RowWiseApproach!$B$9,0),M29)</f>
        <v>2237416.3035094584</v>
      </c>
      <c r="N34" s="34">
        <f t="shared" si="1"/>
        <v>6.9832521015159563E-2</v>
      </c>
      <c r="O34" s="34">
        <f t="shared" si="2"/>
        <v>0.2444996483172153</v>
      </c>
      <c r="P34" s="34">
        <f t="shared" si="4"/>
        <v>5.6596706356662203E-2</v>
      </c>
      <c r="Q34" s="34">
        <f t="shared" si="5"/>
        <v>7.5654421704205055E-2</v>
      </c>
      <c r="R34" s="34">
        <f t="shared" si="6"/>
        <v>3.1101027426447724E-2</v>
      </c>
      <c r="S34" s="34">
        <f t="shared" si="7"/>
        <v>0.33181704898414455</v>
      </c>
      <c r="T34" s="34">
        <f t="shared" si="8"/>
        <v>0.13135716353166921</v>
      </c>
      <c r="U34" s="34">
        <f t="shared" si="9"/>
        <v>5.914146266449638E-2</v>
      </c>
      <c r="V34" s="33">
        <f>SUM(ClientPortfolioValue[[#This Row],[TCS]:[Cash]])</f>
        <v>37831602.444499858</v>
      </c>
      <c r="W34" s="35">
        <f>(ClientPortfolioValue[[#This Row],[TotalPortfolioValue]]-V29)/V29</f>
        <v>-4.805444384589211E-3</v>
      </c>
      <c r="X34" s="35">
        <f t="shared" si="11"/>
        <v>232187.99425636386</v>
      </c>
      <c r="Y34" s="35">
        <f>_xlfn.MAXIFS($V$2:$V34,$E$2:$E34,$E34)</f>
        <v>38089341.933830813</v>
      </c>
      <c r="Z34" s="34">
        <f>(ClientPortfolioValue[[#This Row],[TotalPortfolioValue]]-ClientPortfolioValue[[#This Row],[Running Max]])/ClientPortfolioValue[[#This Row],[Running Max]]</f>
        <v>-6.766708907145271E-3</v>
      </c>
      <c r="AA34" s="35">
        <f t="shared" si="10"/>
        <v>1.0101394837348803</v>
      </c>
      <c r="AB34" s="46">
        <f>ClientPortfolioValue[[#This Row],[Cumulative_Returns]]-1</f>
        <v>1.0139483734880272E-2</v>
      </c>
    </row>
    <row r="35" spans="4:28" x14ac:dyDescent="0.35">
      <c r="D35" s="31">
        <f t="shared" si="0"/>
        <v>45664</v>
      </c>
      <c r="E35" s="32" t="s">
        <v>13</v>
      </c>
      <c r="F35" s="33">
        <f>_xlfn.IFNA(VLOOKUP(ClientPortfolioValue[[#This Row],[Date]],CleanAssets[#All],RowWiseApproach!$B$2,0)*VLOOKUP(ClientPortfolioValue[[#This Row],[Client]],Client_Portfolios!$A$1:$I$6,RowWiseApproach!$B$2,0),F30)</f>
        <v>190230.03533686741</v>
      </c>
      <c r="G35" s="33">
        <f>_xlfn.IFNA(VLOOKUP(ClientPortfolioValue[[#This Row],[Date]],CleanAssets[#All],RowWiseApproach!$B$3,0)*VLOOKUP(ClientPortfolioValue[[#This Row],[Client]],Client_Portfolios!$A$1:$I$6,RowWiseApproach!$B$3,0),G30)</f>
        <v>1965329.8532666198</v>
      </c>
      <c r="H35" s="33">
        <f>_xlfn.IFNA(VLOOKUP(ClientPortfolioValue[[#This Row],[Date]],CleanAssets[#All],RowWiseApproach!$B$4,0)*VLOOKUP(ClientPortfolioValue[[#This Row],[Client]],Client_Portfolios!$A$1:$I$6,RowWiseApproach!$B$4,0),H30)</f>
        <v>3429271.844867731</v>
      </c>
      <c r="I35" s="33">
        <f>_xlfn.IFNA(VLOOKUP(ClientPortfolioValue[[#This Row],[Date]],CleanAssets[#All],RowWiseApproach!$B$5,0)*VLOOKUP(ClientPortfolioValue[[#This Row],[Client]],Client_Portfolios!$A$1:$I$6,RowWiseApproach!$B$5,0),I30)</f>
        <v>2456903.7637155023</v>
      </c>
      <c r="J35" s="33">
        <f>_xlfn.IFNA(VLOOKUP(ClientPortfolioValue[[#This Row],[Date]],CleanAssets[#All],RowWiseApproach!$B$6,0)*VLOOKUP(ClientPortfolioValue[[#This Row],[Client]],Client_Portfolios!$A$1:$I$6,RowWiseApproach!$B$6,0),J30)</f>
        <v>10197414.492033698</v>
      </c>
      <c r="K35" s="33">
        <f>_xlfn.IFNA(VLOOKUP(ClientPortfolioValue[[#This Row],[Date]],CleanAssets[#All],RowWiseApproach!$B$7,0)*VLOOKUP(ClientPortfolioValue[[#This Row],[Client]],Client_Portfolios!$A$1:$I$6,RowWiseApproach!$B$7,0),K30)</f>
        <v>594893.38507903798</v>
      </c>
      <c r="L35" s="33">
        <f>_xlfn.IFNA(VLOOKUP(ClientPortfolioValue[[#This Row],[Date]],CleanAssets[#All],RowWiseApproach!$B$8,0)*VLOOKUP(ClientPortfolioValue[[#This Row],[Client]],Client_Portfolios!$A$1:$I$6,RowWiseApproach!$B$8,0),L30)</f>
        <v>20552090.068316374</v>
      </c>
      <c r="M35" s="33">
        <f>_xlfn.IFNA(VLOOKUP(ClientPortfolioValue[[#This Row],[Date]],CleanAssets[#All],RowWiseApproach!$B$9,0)*VLOOKUP(ClientPortfolioValue[[#This Row],[Client]],Client_Portfolios!$A$1:$I$6,RowWiseApproach!$B$9,0),M30)</f>
        <v>6417285.7037190441</v>
      </c>
      <c r="N35" s="34">
        <f t="shared" si="1"/>
        <v>4.1531841701404806E-3</v>
      </c>
      <c r="O35" s="34">
        <f t="shared" si="2"/>
        <v>4.2907928925299085E-2</v>
      </c>
      <c r="P35" s="34">
        <f t="shared" si="4"/>
        <v>7.4869341826026906E-2</v>
      </c>
      <c r="Q35" s="34">
        <f t="shared" si="5"/>
        <v>5.3640182534541211E-2</v>
      </c>
      <c r="R35" s="34">
        <f t="shared" si="6"/>
        <v>0.22263435093032091</v>
      </c>
      <c r="S35" s="34">
        <f t="shared" si="7"/>
        <v>1.2987968936957419E-2</v>
      </c>
      <c r="T35" s="34">
        <f t="shared" si="8"/>
        <v>0.44870209367243108</v>
      </c>
      <c r="U35" s="34">
        <f t="shared" si="9"/>
        <v>0.14010494900428294</v>
      </c>
      <c r="V35" s="33">
        <f>SUM(ClientPortfolioValue[[#This Row],[TCS]:[Cash]])</f>
        <v>45803419.146334872</v>
      </c>
      <c r="W35" s="35">
        <f>(ClientPortfolioValue[[#This Row],[TotalPortfolioValue]]-V30)/V30</f>
        <v>4.0515209143536735E-4</v>
      </c>
      <c r="X35" s="35">
        <f t="shared" si="11"/>
        <v>1436565.7867969864</v>
      </c>
      <c r="Y35" s="35">
        <f>_xlfn.MAXIFS($V$2:$V35,$E$2:$E35,$E35)</f>
        <v>45803419.146334872</v>
      </c>
      <c r="Z35" s="34">
        <f>(ClientPortfolioValue[[#This Row],[TotalPortfolioValue]]-ClientPortfolioValue[[#This Row],[Running Max]])/ClientPortfolioValue[[#This Row],[Running Max]]</f>
        <v>0</v>
      </c>
      <c r="AA35" s="35">
        <f t="shared" si="10"/>
        <v>1.0150082830079552</v>
      </c>
      <c r="AB35" s="46">
        <f>ClientPortfolioValue[[#This Row],[Cumulative_Returns]]-1</f>
        <v>1.5008283007955203E-2</v>
      </c>
    </row>
    <row r="36" spans="4:28" x14ac:dyDescent="0.35">
      <c r="D36" s="31">
        <f t="shared" si="0"/>
        <v>45664</v>
      </c>
      <c r="E36" s="32" t="s">
        <v>15</v>
      </c>
      <c r="F36" s="33">
        <f>_xlfn.IFNA(VLOOKUP(ClientPortfolioValue[[#This Row],[Date]],CleanAssets[#All],RowWiseApproach!$B$2,0)*VLOOKUP(ClientPortfolioValue[[#This Row],[Client]],Client_Portfolios!$A$1:$I$6,RowWiseApproach!$B$2,0),F31)</f>
        <v>953117.77922554757</v>
      </c>
      <c r="G36" s="33">
        <f>_xlfn.IFNA(VLOOKUP(ClientPortfolioValue[[#This Row],[Date]],CleanAssets[#All],RowWiseApproach!$B$3,0)*VLOOKUP(ClientPortfolioValue[[#This Row],[Client]],Client_Portfolios!$A$1:$I$6,RowWiseApproach!$B$3,0),G31)</f>
        <v>4491504.2751658894</v>
      </c>
      <c r="H36" s="33">
        <f>_xlfn.IFNA(VLOOKUP(ClientPortfolioValue[[#This Row],[Date]],CleanAssets[#All],RowWiseApproach!$B$4,0)*VLOOKUP(ClientPortfolioValue[[#This Row],[Client]],Client_Portfolios!$A$1:$I$6,RowWiseApproach!$B$4,0),H31)</f>
        <v>18708009.99064016</v>
      </c>
      <c r="I36" s="33">
        <f>_xlfn.IFNA(VLOOKUP(ClientPortfolioValue[[#This Row],[Date]],CleanAssets[#All],RowWiseApproach!$B$5,0)*VLOOKUP(ClientPortfolioValue[[#This Row],[Client]],Client_Portfolios!$A$1:$I$6,RowWiseApproach!$B$5,0),I31)</f>
        <v>7845095.5090907579</v>
      </c>
      <c r="J36" s="33">
        <f>_xlfn.IFNA(VLOOKUP(ClientPortfolioValue[[#This Row],[Date]],CleanAssets[#All],RowWiseApproach!$B$6,0)*VLOOKUP(ClientPortfolioValue[[#This Row],[Client]],Client_Portfolios!$A$1:$I$6,RowWiseApproach!$B$6,0),J31)</f>
        <v>12152636.153147323</v>
      </c>
      <c r="K36" s="33">
        <f>_xlfn.IFNA(VLOOKUP(ClientPortfolioValue[[#This Row],[Date]],CleanAssets[#All],RowWiseApproach!$B$7,0)*VLOOKUP(ClientPortfolioValue[[#This Row],[Client]],Client_Portfolios!$A$1:$I$6,RowWiseApproach!$B$7,0),K31)</f>
        <v>2565309.7025957331</v>
      </c>
      <c r="L36" s="33">
        <f>_xlfn.IFNA(VLOOKUP(ClientPortfolioValue[[#This Row],[Date]],CleanAssets[#All],RowWiseApproach!$B$8,0)*VLOOKUP(ClientPortfolioValue[[#This Row],[Client]],Client_Portfolios!$A$1:$I$6,RowWiseApproach!$B$8,0),L31)</f>
        <v>3009380.5807917938</v>
      </c>
      <c r="M36" s="33">
        <f>_xlfn.IFNA(VLOOKUP(ClientPortfolioValue[[#This Row],[Date]],CleanAssets[#All],RowWiseApproach!$B$9,0)*VLOOKUP(ClientPortfolioValue[[#This Row],[Client]],Client_Portfolios!$A$1:$I$6,RowWiseApproach!$B$9,0),M31)</f>
        <v>942564.90637470526</v>
      </c>
      <c r="N36" s="34">
        <f t="shared" si="1"/>
        <v>1.8811181578563995E-2</v>
      </c>
      <c r="O36" s="34">
        <f t="shared" si="2"/>
        <v>8.8646444670977029E-2</v>
      </c>
      <c r="P36" s="34">
        <f t="shared" si="4"/>
        <v>0.3692300999709317</v>
      </c>
      <c r="Q36" s="34">
        <f t="shared" si="5"/>
        <v>0.15483450140086058</v>
      </c>
      <c r="R36" s="34">
        <f t="shared" si="6"/>
        <v>0.23985015316871777</v>
      </c>
      <c r="S36" s="34">
        <f t="shared" si="7"/>
        <v>5.0630161006954444E-2</v>
      </c>
      <c r="T36" s="34">
        <f t="shared" si="8"/>
        <v>5.9394553095292228E-2</v>
      </c>
      <c r="U36" s="34">
        <f t="shared" si="9"/>
        <v>1.8602905107702235E-2</v>
      </c>
      <c r="V36" s="33">
        <f>SUM(ClientPortfolioValue[[#This Row],[TCS]:[Cash]])</f>
        <v>50667618.897031911</v>
      </c>
      <c r="W36" s="35">
        <f>(ClientPortfolioValue[[#This Row],[TotalPortfolioValue]]-V31)/V31</f>
        <v>3.5850788648570456E-3</v>
      </c>
      <c r="X36" s="35">
        <f t="shared" si="11"/>
        <v>1720345.7671446055</v>
      </c>
      <c r="Y36" s="35">
        <f>_xlfn.MAXIFS($V$2:$V36,$E$2:$E36,$E36)</f>
        <v>50760380.408997558</v>
      </c>
      <c r="Z36" s="34">
        <f>(ClientPortfolioValue[[#This Row],[TotalPortfolioValue]]-ClientPortfolioValue[[#This Row],[Running Max]])/ClientPortfolioValue[[#This Row],[Running Max]]</f>
        <v>-1.8274392590880751E-3</v>
      </c>
      <c r="AA36" s="35">
        <f t="shared" si="10"/>
        <v>1.015613158628319</v>
      </c>
      <c r="AB36" s="46">
        <f>ClientPortfolioValue[[#This Row],[Cumulative_Returns]]-1</f>
        <v>1.5613158628319024E-2</v>
      </c>
    </row>
    <row r="37" spans="4:28" x14ac:dyDescent="0.35">
      <c r="D37" s="31">
        <f t="shared" si="0"/>
        <v>45665</v>
      </c>
      <c r="E37" s="32" t="s">
        <v>14</v>
      </c>
      <c r="F37" s="33">
        <f>_xlfn.IFNA(VLOOKUP(ClientPortfolioValue[[#This Row],[Date]],CleanAssets[#All],RowWiseApproach!$B$2,0)*VLOOKUP(ClientPortfolioValue[[#This Row],[Client]],Client_Portfolios!$A$1:$I$6,RowWiseApproach!$B$2,0),F32)</f>
        <v>1698923.4606016243</v>
      </c>
      <c r="G37" s="33">
        <f>_xlfn.IFNA(VLOOKUP(ClientPortfolioValue[[#This Row],[Date]],CleanAssets[#All],RowWiseApproach!$B$3,0)*VLOOKUP(ClientPortfolioValue[[#This Row],[Client]],Client_Portfolios!$A$1:$I$6,RowWiseApproach!$B$3,0),G32)</f>
        <v>10455951.566221161</v>
      </c>
      <c r="H37" s="33">
        <f>_xlfn.IFNA(VLOOKUP(ClientPortfolioValue[[#This Row],[Date]],CleanAssets[#All],RowWiseApproach!$B$4,0)*VLOOKUP(ClientPortfolioValue[[#This Row],[Client]],Client_Portfolios!$A$1:$I$6,RowWiseApproach!$B$4,0),H32)</f>
        <v>2417342.4969807127</v>
      </c>
      <c r="I37" s="33">
        <f>_xlfn.IFNA(VLOOKUP(ClientPortfolioValue[[#This Row],[Date]],CleanAssets[#All],RowWiseApproach!$B$5,0)*VLOOKUP(ClientPortfolioValue[[#This Row],[Client]],Client_Portfolios!$A$1:$I$6,RowWiseApproach!$B$5,0),I32)</f>
        <v>407478.17386186443</v>
      </c>
      <c r="J37" s="33">
        <f>_xlfn.IFNA(VLOOKUP(ClientPortfolioValue[[#This Row],[Date]],CleanAssets[#All],RowWiseApproach!$B$6,0)*VLOOKUP(ClientPortfolioValue[[#This Row],[Client]],Client_Portfolios!$A$1:$I$6,RowWiseApproach!$B$6,0),J32)</f>
        <v>10551597.010544283</v>
      </c>
      <c r="K37" s="33">
        <f>_xlfn.IFNA(VLOOKUP(ClientPortfolioValue[[#This Row],[Date]],CleanAssets[#All],RowWiseApproach!$B$7,0)*VLOOKUP(ClientPortfolioValue[[#This Row],[Client]],Client_Portfolios!$A$1:$I$6,RowWiseApproach!$B$7,0),K32)</f>
        <v>13778034.826491335</v>
      </c>
      <c r="L37" s="33">
        <f>_xlfn.IFNA(VLOOKUP(ClientPortfolioValue[[#This Row],[Date]],CleanAssets[#All],RowWiseApproach!$B$8,0)*VLOOKUP(ClientPortfolioValue[[#This Row],[Client]],Client_Portfolios!$A$1:$I$6,RowWiseApproach!$B$8,0),L32)</f>
        <v>2909325.6040191907</v>
      </c>
      <c r="M37" s="33">
        <f>_xlfn.IFNA(VLOOKUP(ClientPortfolioValue[[#This Row],[Date]],CleanAssets[#All],RowWiseApproach!$B$9,0)*VLOOKUP(ClientPortfolioValue[[#This Row],[Client]],Client_Portfolios!$A$1:$I$6,RowWiseApproach!$B$9,0),M32)</f>
        <v>1152315.3129658473</v>
      </c>
      <c r="N37" s="34">
        <f t="shared" si="1"/>
        <v>3.9171905107311014E-2</v>
      </c>
      <c r="O37" s="34">
        <f t="shared" si="2"/>
        <v>0.24108180977947918</v>
      </c>
      <c r="P37" s="34">
        <f t="shared" si="4"/>
        <v>5.5736419620732267E-2</v>
      </c>
      <c r="Q37" s="34">
        <f t="shared" si="5"/>
        <v>9.3951827318724309E-3</v>
      </c>
      <c r="R37" s="34">
        <f t="shared" si="6"/>
        <v>0.24328709704277071</v>
      </c>
      <c r="S37" s="34">
        <f t="shared" si="7"/>
        <v>0.31767874498443954</v>
      </c>
      <c r="T37" s="34">
        <f t="shared" si="8"/>
        <v>6.7080023985632092E-2</v>
      </c>
      <c r="U37" s="34">
        <f t="shared" si="9"/>
        <v>2.6568816747762795E-2</v>
      </c>
      <c r="V37" s="33">
        <f>SUM(ClientPortfolioValue[[#This Row],[TCS]:[Cash]])</f>
        <v>43370968.451686017</v>
      </c>
      <c r="W37" s="35">
        <f>(ClientPortfolioValue[[#This Row],[TotalPortfolioValue]]-V32)/V32</f>
        <v>4.8494617247925986E-3</v>
      </c>
      <c r="X37" s="35">
        <f t="shared" si="11"/>
        <v>1502023.3237454558</v>
      </c>
      <c r="Y37" s="35">
        <f>_xlfn.MAXIFS($V$2:$V37,$E$2:$E37,$E37)</f>
        <v>43370968.451686017</v>
      </c>
      <c r="Z37" s="34">
        <f>(ClientPortfolioValue[[#This Row],[TotalPortfolioValue]]-ClientPortfolioValue[[#This Row],[Running Max]])/ClientPortfolioValue[[#This Row],[Running Max]]</f>
        <v>0</v>
      </c>
      <c r="AA37" s="35">
        <f t="shared" si="10"/>
        <v>1.0221201362884214</v>
      </c>
      <c r="AB37" s="46">
        <f>ClientPortfolioValue[[#This Row],[Cumulative_Returns]]-1</f>
        <v>2.2120136288421355E-2</v>
      </c>
    </row>
    <row r="38" spans="4:28" x14ac:dyDescent="0.35">
      <c r="D38" s="31">
        <f t="shared" si="0"/>
        <v>45665</v>
      </c>
      <c r="E38" s="32" t="s">
        <v>16</v>
      </c>
      <c r="F38" s="33">
        <f>_xlfn.IFNA(VLOOKUP(ClientPortfolioValue[[#This Row],[Date]],CleanAssets[#All],RowWiseApproach!$B$2,0)*VLOOKUP(ClientPortfolioValue[[#This Row],[Client]],Client_Portfolios!$A$1:$I$6,RowWiseApproach!$B$2,0),F33)</f>
        <v>204377.18836334045</v>
      </c>
      <c r="G38" s="33">
        <f>_xlfn.IFNA(VLOOKUP(ClientPortfolioValue[[#This Row],[Date]],CleanAssets[#All],RowWiseApproach!$B$3,0)*VLOOKUP(ClientPortfolioValue[[#This Row],[Client]],Client_Portfolios!$A$1:$I$6,RowWiseApproach!$B$3,0),G33)</f>
        <v>2703914.3931264081</v>
      </c>
      <c r="H38" s="33">
        <f>_xlfn.IFNA(VLOOKUP(ClientPortfolioValue[[#This Row],[Date]],CleanAssets[#All],RowWiseApproach!$B$4,0)*VLOOKUP(ClientPortfolioValue[[#This Row],[Client]],Client_Portfolios!$A$1:$I$6,RowWiseApproach!$B$4,0),H33)</f>
        <v>12976349.088777116</v>
      </c>
      <c r="I38" s="33">
        <f>_xlfn.IFNA(VLOOKUP(ClientPortfolioValue[[#This Row],[Date]],CleanAssets[#All],RowWiseApproach!$B$5,0)*VLOOKUP(ClientPortfolioValue[[#This Row],[Client]],Client_Portfolios!$A$1:$I$6,RowWiseApproach!$B$5,0),I33)</f>
        <v>5607541.6737921136</v>
      </c>
      <c r="J38" s="33">
        <f>_xlfn.IFNA(VLOOKUP(ClientPortfolioValue[[#This Row],[Date]],CleanAssets[#All],RowWiseApproach!$B$6,0)*VLOOKUP(ClientPortfolioValue[[#This Row],[Client]],Client_Portfolios!$A$1:$I$6,RowWiseApproach!$B$6,0),J33)</f>
        <v>8064652.67252935</v>
      </c>
      <c r="K38" s="33">
        <f>_xlfn.IFNA(VLOOKUP(ClientPortfolioValue[[#This Row],[Date]],CleanAssets[#All],RowWiseApproach!$B$7,0)*VLOOKUP(ClientPortfolioValue[[#This Row],[Client]],Client_Portfolios!$A$1:$I$6,RowWiseApproach!$B$7,0),K33)</f>
        <v>1558290.8406271113</v>
      </c>
      <c r="L38" s="33">
        <f>_xlfn.IFNA(VLOOKUP(ClientPortfolioValue[[#This Row],[Date]],CleanAssets[#All],RowWiseApproach!$B$8,0)*VLOOKUP(ClientPortfolioValue[[#This Row],[Client]],Client_Portfolios!$A$1:$I$6,RowWiseApproach!$B$8,0),L33)</f>
        <v>13513461.493700016</v>
      </c>
      <c r="M38" s="33">
        <f>_xlfn.IFNA(VLOOKUP(ClientPortfolioValue[[#This Row],[Date]],CleanAssets[#All],RowWiseApproach!$B$9,0)*VLOOKUP(ClientPortfolioValue[[#This Row],[Client]],Client_Portfolios!$A$1:$I$6,RowWiseApproach!$B$9,0),M33)</f>
        <v>4670299.1418346604</v>
      </c>
      <c r="N38" s="34">
        <f t="shared" si="1"/>
        <v>4.1456755497590418E-3</v>
      </c>
      <c r="O38" s="34">
        <f t="shared" si="2"/>
        <v>5.4847372536985094E-2</v>
      </c>
      <c r="P38" s="34">
        <f t="shared" si="4"/>
        <v>0.26321789419494118</v>
      </c>
      <c r="Q38" s="34">
        <f t="shared" si="5"/>
        <v>0.11374580792239106</v>
      </c>
      <c r="R38" s="34">
        <f t="shared" si="6"/>
        <v>0.16358691334164993</v>
      </c>
      <c r="S38" s="34">
        <f t="shared" si="7"/>
        <v>3.1609047414413165E-2</v>
      </c>
      <c r="T38" s="34">
        <f t="shared" si="8"/>
        <v>0.27411291522146863</v>
      </c>
      <c r="U38" s="34">
        <f t="shared" si="9"/>
        <v>9.4734373818391893E-2</v>
      </c>
      <c r="V38" s="33">
        <f>SUM(ClientPortfolioValue[[#This Row],[TCS]:[Cash]])</f>
        <v>49298886.492750116</v>
      </c>
      <c r="W38" s="35">
        <f>(ClientPortfolioValue[[#This Row],[TotalPortfolioValue]]-V33)/V33</f>
        <v>3.598188443800962E-4</v>
      </c>
      <c r="X38" s="35">
        <f t="shared" si="11"/>
        <v>1219704.3969435864</v>
      </c>
      <c r="Y38" s="35">
        <f>_xlfn.MAXIFS($V$2:$V38,$E$2:$E38,$E38)</f>
        <v>49298886.492750116</v>
      </c>
      <c r="Z38" s="34">
        <f>(ClientPortfolioValue[[#This Row],[TotalPortfolioValue]]-ClientPortfolioValue[[#This Row],[Running Max]])/ClientPortfolioValue[[#This Row],[Running Max]]</f>
        <v>0</v>
      </c>
      <c r="AA38" s="35">
        <f t="shared" si="10"/>
        <v>1.0149741853087888</v>
      </c>
      <c r="AB38" s="46">
        <f>ClientPortfolioValue[[#This Row],[Cumulative_Returns]]-1</f>
        <v>1.4974185308788801E-2</v>
      </c>
    </row>
    <row r="39" spans="4:28" x14ac:dyDescent="0.35">
      <c r="D39" s="31">
        <f t="shared" si="0"/>
        <v>45665</v>
      </c>
      <c r="E39" s="32" t="s">
        <v>12</v>
      </c>
      <c r="F39" s="33">
        <f>_xlfn.IFNA(VLOOKUP(ClientPortfolioValue[[#This Row],[Date]],CleanAssets[#All],RowWiseApproach!$B$2,0)*VLOOKUP(ClientPortfolioValue[[#This Row],[Client]],Client_Portfolios!$A$1:$I$6,RowWiseApproach!$B$2,0),F34)</f>
        <v>2693750.8900236478</v>
      </c>
      <c r="G39" s="33">
        <f>_xlfn.IFNA(VLOOKUP(ClientPortfolioValue[[#This Row],[Date]],CleanAssets[#All],RowWiseApproach!$B$3,0)*VLOOKUP(ClientPortfolioValue[[#This Row],[Client]],Client_Portfolios!$A$1:$I$6,RowWiseApproach!$B$3,0),G34)</f>
        <v>9337342.0898529757</v>
      </c>
      <c r="H39" s="33">
        <f>_xlfn.IFNA(VLOOKUP(ClientPortfolioValue[[#This Row],[Date]],CleanAssets[#All],RowWiseApproach!$B$4,0)*VLOOKUP(ClientPortfolioValue[[#This Row],[Client]],Client_Portfolios!$A$1:$I$6,RowWiseApproach!$B$4,0),H34)</f>
        <v>2136013.1093339184</v>
      </c>
      <c r="I39" s="33">
        <f>_xlfn.IFNA(VLOOKUP(ClientPortfolioValue[[#This Row],[Date]],CleanAssets[#All],RowWiseApproach!$B$5,0)*VLOOKUP(ClientPortfolioValue[[#This Row],[Client]],Client_Portfolios!$A$1:$I$6,RowWiseApproach!$B$5,0),I34)</f>
        <v>2860506.603280785</v>
      </c>
      <c r="J39" s="33">
        <f>_xlfn.IFNA(VLOOKUP(ClientPortfolioValue[[#This Row],[Date]],CleanAssets[#All],RowWiseApproach!$B$6,0)*VLOOKUP(ClientPortfolioValue[[#This Row],[Client]],Client_Portfolios!$A$1:$I$6,RowWiseApproach!$B$6,0),J34)</f>
        <v>1179891.1237080207</v>
      </c>
      <c r="K39" s="33">
        <f>_xlfn.IFNA(VLOOKUP(ClientPortfolioValue[[#This Row],[Date]],CleanAssets[#All],RowWiseApproach!$B$7,0)*VLOOKUP(ClientPortfolioValue[[#This Row],[Client]],Client_Portfolios!$A$1:$I$6,RowWiseApproach!$B$7,0),K34)</f>
        <v>12604858.109401338</v>
      </c>
      <c r="L39" s="33">
        <f>_xlfn.IFNA(VLOOKUP(ClientPortfolioValue[[#This Row],[Date]],CleanAssets[#All],RowWiseApproach!$B$8,0)*VLOOKUP(ClientPortfolioValue[[#This Row],[Client]],Client_Portfolios!$A$1:$I$6,RowWiseApproach!$B$8,0),L34)</f>
        <v>4967103.5120062726</v>
      </c>
      <c r="M39" s="33">
        <f>_xlfn.IFNA(VLOOKUP(ClientPortfolioValue[[#This Row],[Date]],CleanAssets[#All],RowWiseApproach!$B$9,0)*VLOOKUP(ClientPortfolioValue[[#This Row],[Client]],Client_Portfolios!$A$1:$I$6,RowWiseApproach!$B$9,0),M34)</f>
        <v>2237567.3088603551</v>
      </c>
      <c r="N39" s="34">
        <f t="shared" si="1"/>
        <v>7.0856421330619535E-2</v>
      </c>
      <c r="O39" s="34">
        <f t="shared" si="2"/>
        <v>0.24560943911964397</v>
      </c>
      <c r="P39" s="34">
        <f t="shared" si="4"/>
        <v>5.6185687178134776E-2</v>
      </c>
      <c r="Q39" s="34">
        <f t="shared" si="5"/>
        <v>7.5242763483338762E-2</v>
      </c>
      <c r="R39" s="34">
        <f t="shared" si="6"/>
        <v>3.1035855206707593E-2</v>
      </c>
      <c r="S39" s="34">
        <f t="shared" si="7"/>
        <v>0.33155817797412473</v>
      </c>
      <c r="T39" s="34">
        <f t="shared" si="8"/>
        <v>0.13065468694338947</v>
      </c>
      <c r="U39" s="34">
        <f t="shared" si="9"/>
        <v>5.8856968764041118E-2</v>
      </c>
      <c r="V39" s="33">
        <f>SUM(ClientPortfolioValue[[#This Row],[TCS]:[Cash]])</f>
        <v>38017032.746467315</v>
      </c>
      <c r="W39" s="35">
        <f>(ClientPortfolioValue[[#This Row],[TotalPortfolioValue]]-V34)/V34</f>
        <v>4.9014657055431099E-3</v>
      </c>
      <c r="X39" s="35">
        <f t="shared" si="11"/>
        <v>230903.41039457044</v>
      </c>
      <c r="Y39" s="35">
        <f>_xlfn.MAXIFS($V$2:$V39,$E$2:$E39,$E39)</f>
        <v>38089341.933830813</v>
      </c>
      <c r="Z39" s="34">
        <f>(ClientPortfolioValue[[#This Row],[TotalPortfolioValue]]-ClientPortfolioValue[[#This Row],[Running Max]])/ClientPortfolioValue[[#This Row],[Running Max]]</f>
        <v>-1.898409993249927E-3</v>
      </c>
      <c r="AA39" s="35">
        <f t="shared" si="10"/>
        <v>1.0150906477722217</v>
      </c>
      <c r="AB39" s="46">
        <f>ClientPortfolioValue[[#This Row],[Cumulative_Returns]]-1</f>
        <v>1.5090647772221688E-2</v>
      </c>
    </row>
    <row r="40" spans="4:28" x14ac:dyDescent="0.35">
      <c r="D40" s="31">
        <f t="shared" si="0"/>
        <v>45665</v>
      </c>
      <c r="E40" s="32" t="s">
        <v>13</v>
      </c>
      <c r="F40" s="33">
        <f>_xlfn.IFNA(VLOOKUP(ClientPortfolioValue[[#This Row],[Date]],CleanAssets[#All],RowWiseApproach!$B$2,0)*VLOOKUP(ClientPortfolioValue[[#This Row],[Client]],Client_Portfolios!$A$1:$I$6,RowWiseApproach!$B$2,0),F35)</f>
        <v>193965.30855037321</v>
      </c>
      <c r="G40" s="33">
        <f>_xlfn.IFNA(VLOOKUP(ClientPortfolioValue[[#This Row],[Date]],CleanAssets[#All],RowWiseApproach!$B$3,0)*VLOOKUP(ClientPortfolioValue[[#This Row],[Client]],Client_Portfolios!$A$1:$I$6,RowWiseApproach!$B$3,0),G35)</f>
        <v>1983927.2622441463</v>
      </c>
      <c r="H40" s="33">
        <f>_xlfn.IFNA(VLOOKUP(ClientPortfolioValue[[#This Row],[Date]],CleanAssets[#All],RowWiseApproach!$B$4,0)*VLOOKUP(ClientPortfolioValue[[#This Row],[Client]],Client_Portfolios!$A$1:$I$6,RowWiseApproach!$B$4,0),H35)</f>
        <v>3421054.0218850723</v>
      </c>
      <c r="I40" s="33">
        <f>_xlfn.IFNA(VLOOKUP(ClientPortfolioValue[[#This Row],[Date]],CleanAssets[#All],RowWiseApproach!$B$5,0)*VLOOKUP(ClientPortfolioValue[[#This Row],[Client]],Client_Portfolios!$A$1:$I$6,RowWiseApproach!$B$5,0),I35)</f>
        <v>2455511.9223370268</v>
      </c>
      <c r="J40" s="33">
        <f>_xlfn.IFNA(VLOOKUP(ClientPortfolioValue[[#This Row],[Date]],CleanAssets[#All],RowWiseApproach!$B$6,0)*VLOOKUP(ClientPortfolioValue[[#This Row],[Client]],Client_Portfolios!$A$1:$I$6,RowWiseApproach!$B$6,0),J35)</f>
        <v>10225923.343996374</v>
      </c>
      <c r="K40" s="33">
        <f>_xlfn.IFNA(VLOOKUP(ClientPortfolioValue[[#This Row],[Date]],CleanAssets[#All],RowWiseApproach!$B$7,0)*VLOOKUP(ClientPortfolioValue[[#This Row],[Client]],Client_Portfolios!$A$1:$I$6,RowWiseApproach!$B$7,0),K35)</f>
        <v>597342.84663302859</v>
      </c>
      <c r="L40" s="33">
        <f>_xlfn.IFNA(VLOOKUP(ClientPortfolioValue[[#This Row],[Date]],CleanAssets[#All],RowWiseApproach!$B$8,0)*VLOOKUP(ClientPortfolioValue[[#This Row],[Client]],Client_Portfolios!$A$1:$I$6,RowWiseApproach!$B$8,0),L35)</f>
        <v>20542377.506421655</v>
      </c>
      <c r="M40" s="33">
        <f>_xlfn.IFNA(VLOOKUP(ClientPortfolioValue[[#This Row],[Date]],CleanAssets[#All],RowWiseApproach!$B$9,0)*VLOOKUP(ClientPortfolioValue[[#This Row],[Client]],Client_Portfolios!$A$1:$I$6,RowWiseApproach!$B$9,0),M35)</f>
        <v>6417718.8124248199</v>
      </c>
      <c r="N40" s="34">
        <f t="shared" si="1"/>
        <v>4.2315560429177432E-3</v>
      </c>
      <c r="O40" s="34">
        <f t="shared" si="2"/>
        <v>4.3281447893958033E-2</v>
      </c>
      <c r="P40" s="34">
        <f t="shared" si="4"/>
        <v>7.4633871013569816E-2</v>
      </c>
      <c r="Q40" s="34">
        <f t="shared" si="5"/>
        <v>5.3569560407877463E-2</v>
      </c>
      <c r="R40" s="34">
        <f t="shared" si="6"/>
        <v>0.22308921138577598</v>
      </c>
      <c r="S40" s="34">
        <f t="shared" si="7"/>
        <v>1.3031658863405628E-2</v>
      </c>
      <c r="T40" s="34">
        <f t="shared" si="8"/>
        <v>0.44815344724709438</v>
      </c>
      <c r="U40" s="34">
        <f t="shared" si="9"/>
        <v>0.14000924714540081</v>
      </c>
      <c r="V40" s="33">
        <f>SUM(ClientPortfolioValue[[#This Row],[TCS]:[Cash]])</f>
        <v>45837821.024492502</v>
      </c>
      <c r="W40" s="35">
        <f>(ClientPortfolioValue[[#This Row],[TotalPortfolioValue]]-V35)/V35</f>
        <v>7.5107664010238748E-4</v>
      </c>
      <c r="X40" s="35">
        <f t="shared" si="11"/>
        <v>1494238.8138593705</v>
      </c>
      <c r="Y40" s="35">
        <f>_xlfn.MAXIFS($V$2:$V40,$E$2:$E40,$E40)</f>
        <v>45837821.024492502</v>
      </c>
      <c r="Z40" s="34">
        <f>(ClientPortfolioValue[[#This Row],[TotalPortfolioValue]]-ClientPortfolioValue[[#This Row],[Running Max]])/ClientPortfolioValue[[#This Row],[Running Max]]</f>
        <v>0</v>
      </c>
      <c r="AA40" s="35">
        <f t="shared" si="10"/>
        <v>1.0157706320188329</v>
      </c>
      <c r="AB40" s="46">
        <f>ClientPortfolioValue[[#This Row],[Cumulative_Returns]]-1</f>
        <v>1.5770632018832886E-2</v>
      </c>
    </row>
    <row r="41" spans="4:28" x14ac:dyDescent="0.35">
      <c r="D41" s="31">
        <f t="shared" si="0"/>
        <v>45665</v>
      </c>
      <c r="E41" s="32" t="s">
        <v>15</v>
      </c>
      <c r="F41" s="33">
        <f>_xlfn.IFNA(VLOOKUP(ClientPortfolioValue[[#This Row],[Date]],CleanAssets[#All],RowWiseApproach!$B$2,0)*VLOOKUP(ClientPortfolioValue[[#This Row],[Client]],Client_Portfolios!$A$1:$I$6,RowWiseApproach!$B$2,0),F36)</f>
        <v>971832.78027021885</v>
      </c>
      <c r="G41" s="33">
        <f>_xlfn.IFNA(VLOOKUP(ClientPortfolioValue[[#This Row],[Date]],CleanAssets[#All],RowWiseApproach!$B$3,0)*VLOOKUP(ClientPortfolioValue[[#This Row],[Client]],Client_Portfolios!$A$1:$I$6,RowWiseApproach!$B$3,0),G36)</f>
        <v>4534006.2204707609</v>
      </c>
      <c r="H41" s="33">
        <f>_xlfn.IFNA(VLOOKUP(ClientPortfolioValue[[#This Row],[Date]],CleanAssets[#All],RowWiseApproach!$B$4,0)*VLOOKUP(ClientPortfolioValue[[#This Row],[Client]],Client_Portfolios!$A$1:$I$6,RowWiseApproach!$B$4,0),H36)</f>
        <v>18663178.574113362</v>
      </c>
      <c r="I41" s="33">
        <f>_xlfn.IFNA(VLOOKUP(ClientPortfolioValue[[#This Row],[Date]],CleanAssets[#All],RowWiseApproach!$B$5,0)*VLOOKUP(ClientPortfolioValue[[#This Row],[Client]],Client_Portfolios!$A$1:$I$6,RowWiseApproach!$B$5,0),I36)</f>
        <v>7840651.2452539308</v>
      </c>
      <c r="J41" s="33">
        <f>_xlfn.IFNA(VLOOKUP(ClientPortfolioValue[[#This Row],[Date]],CleanAssets[#All],RowWiseApproach!$B$6,0)*VLOOKUP(ClientPortfolioValue[[#This Row],[Client]],Client_Portfolios!$A$1:$I$6,RowWiseApproach!$B$6,0),J36)</f>
        <v>12186611.206855007</v>
      </c>
      <c r="K41" s="33">
        <f>_xlfn.IFNA(VLOOKUP(ClientPortfolioValue[[#This Row],[Date]],CleanAssets[#All],RowWiseApproach!$B$7,0)*VLOOKUP(ClientPortfolioValue[[#This Row],[Client]],Client_Portfolios!$A$1:$I$6,RowWiseApproach!$B$7,0),K36)</f>
        <v>2575872.3137260494</v>
      </c>
      <c r="L41" s="33">
        <f>_xlfn.IFNA(VLOOKUP(ClientPortfolioValue[[#This Row],[Date]],CleanAssets[#All],RowWiseApproach!$B$8,0)*VLOOKUP(ClientPortfolioValue[[#This Row],[Client]],Client_Portfolios!$A$1:$I$6,RowWiseApproach!$B$8,0),L36)</f>
        <v>3007958.3996385122</v>
      </c>
      <c r="M41" s="33">
        <f>_xlfn.IFNA(VLOOKUP(ClientPortfolioValue[[#This Row],[Date]],CleanAssets[#All],RowWiseApproach!$B$9,0)*VLOOKUP(ClientPortfolioValue[[#This Row],[Client]],Client_Portfolios!$A$1:$I$6,RowWiseApproach!$B$9,0),M36)</f>
        <v>942628.52097526344</v>
      </c>
      <c r="N41" s="34">
        <f t="shared" si="1"/>
        <v>1.915970616775502E-2</v>
      </c>
      <c r="O41" s="34">
        <f t="shared" si="2"/>
        <v>8.9388039496711494E-2</v>
      </c>
      <c r="P41" s="34">
        <f t="shared" si="4"/>
        <v>0.36794500545343556</v>
      </c>
      <c r="Q41" s="34">
        <f t="shared" si="5"/>
        <v>0.15457862409327019</v>
      </c>
      <c r="R41" s="34">
        <f t="shared" si="6"/>
        <v>0.24025932716438081</v>
      </c>
      <c r="S41" s="34">
        <f t="shared" si="7"/>
        <v>5.078338337478569E-2</v>
      </c>
      <c r="T41" s="34">
        <f t="shared" si="8"/>
        <v>5.9301970742209387E-2</v>
      </c>
      <c r="U41" s="34">
        <f t="shared" si="9"/>
        <v>1.8583943507451781E-2</v>
      </c>
      <c r="V41" s="33">
        <f>SUM(ClientPortfolioValue[[#This Row],[TCS]:[Cash]])</f>
        <v>50722739.261303104</v>
      </c>
      <c r="W41" s="35">
        <f>(ClientPortfolioValue[[#This Row],[TotalPortfolioValue]]-V36)/V36</f>
        <v>1.087881480738434E-3</v>
      </c>
      <c r="X41" s="35">
        <f t="shared" si="11"/>
        <v>1774050.8278757622</v>
      </c>
      <c r="Y41" s="35">
        <f>_xlfn.MAXIFS($V$2:$V41,$E$2:$E41,$E41)</f>
        <v>50760380.408997558</v>
      </c>
      <c r="Z41" s="34">
        <f>(ClientPortfolioValue[[#This Row],[TotalPortfolioValue]]-ClientPortfolioValue[[#This Row],[Running Max]])/ClientPortfolioValue[[#This Row],[Running Max]]</f>
        <v>-7.4154581567677724E-4</v>
      </c>
      <c r="AA41" s="35">
        <f t="shared" si="10"/>
        <v>1.0167180253751851</v>
      </c>
      <c r="AB41" s="46">
        <f>ClientPortfolioValue[[#This Row],[Cumulative_Returns]]-1</f>
        <v>1.6718025375185075E-2</v>
      </c>
    </row>
    <row r="42" spans="4:28" x14ac:dyDescent="0.35">
      <c r="D42" s="31">
        <f t="shared" si="0"/>
        <v>45666</v>
      </c>
      <c r="E42" s="32" t="s">
        <v>14</v>
      </c>
      <c r="F42" s="33">
        <f>_xlfn.IFNA(VLOOKUP(ClientPortfolioValue[[#This Row],[Date]],CleanAssets[#All],RowWiseApproach!$B$2,0)*VLOOKUP(ClientPortfolioValue[[#This Row],[Client]],Client_Portfolios!$A$1:$I$6,RowWiseApproach!$B$2,0),F37)</f>
        <v>1697786.6223424561</v>
      </c>
      <c r="G42" s="33">
        <f>_xlfn.IFNA(VLOOKUP(ClientPortfolioValue[[#This Row],[Date]],CleanAssets[#All],RowWiseApproach!$B$3,0)*VLOOKUP(ClientPortfolioValue[[#This Row],[Client]],Client_Portfolios!$A$1:$I$6,RowWiseApproach!$B$3,0),G37)</f>
        <v>10715364.716524899</v>
      </c>
      <c r="H42" s="33">
        <f>_xlfn.IFNA(VLOOKUP(ClientPortfolioValue[[#This Row],[Date]],CleanAssets[#All],RowWiseApproach!$B$4,0)*VLOOKUP(ClientPortfolioValue[[#This Row],[Client]],Client_Portfolios!$A$1:$I$6,RowWiseApproach!$B$4,0),H37)</f>
        <v>2419683.8104133303</v>
      </c>
      <c r="I42" s="33">
        <f>_xlfn.IFNA(VLOOKUP(ClientPortfolioValue[[#This Row],[Date]],CleanAssets[#All],RowWiseApproach!$B$5,0)*VLOOKUP(ClientPortfolioValue[[#This Row],[Client]],Client_Portfolios!$A$1:$I$6,RowWiseApproach!$B$5,0),I37)</f>
        <v>271391.02101307135</v>
      </c>
      <c r="J42" s="33">
        <f>_xlfn.IFNA(VLOOKUP(ClientPortfolioValue[[#This Row],[Date]],CleanAssets[#All],RowWiseApproach!$B$6,0)*VLOOKUP(ClientPortfolioValue[[#This Row],[Client]],Client_Portfolios!$A$1:$I$6,RowWiseApproach!$B$6,0),J37)</f>
        <v>10535275.523456728</v>
      </c>
      <c r="K42" s="33">
        <f>_xlfn.IFNA(VLOOKUP(ClientPortfolioValue[[#This Row],[Date]],CleanAssets[#All],RowWiseApproach!$B$7,0)*VLOOKUP(ClientPortfolioValue[[#This Row],[Client]],Client_Portfolios!$A$1:$I$6,RowWiseApproach!$B$7,0),K37)</f>
        <v>13767181.22248625</v>
      </c>
      <c r="L42" s="33">
        <f>_xlfn.IFNA(VLOOKUP(ClientPortfolioValue[[#This Row],[Date]],CleanAssets[#All],RowWiseApproach!$B$8,0)*VLOOKUP(ClientPortfolioValue[[#This Row],[Client]],Client_Portfolios!$A$1:$I$6,RowWiseApproach!$B$8,0),L37)</f>
        <v>2931662.2290040329</v>
      </c>
      <c r="M42" s="33">
        <f>_xlfn.IFNA(VLOOKUP(ClientPortfolioValue[[#This Row],[Date]],CleanAssets[#All],RowWiseApproach!$B$9,0)*VLOOKUP(ClientPortfolioValue[[#This Row],[Client]],Client_Portfolios!$A$1:$I$6,RowWiseApproach!$B$9,0),M37)</f>
        <v>1152265.4313403261</v>
      </c>
      <c r="N42" s="34">
        <f t="shared" si="1"/>
        <v>3.9038003831950871E-2</v>
      </c>
      <c r="O42" s="34">
        <f t="shared" si="2"/>
        <v>0.24638340493418889</v>
      </c>
      <c r="P42" s="34">
        <f t="shared" si="4"/>
        <v>5.5636924346063009E-2</v>
      </c>
      <c r="Q42" s="34">
        <f t="shared" si="5"/>
        <v>6.2402209905788372E-3</v>
      </c>
      <c r="R42" s="34">
        <f t="shared" si="6"/>
        <v>0.2422425296813327</v>
      </c>
      <c r="S42" s="34">
        <f t="shared" si="7"/>
        <v>0.31655525273079577</v>
      </c>
      <c r="T42" s="34">
        <f t="shared" si="8"/>
        <v>6.7409084170979183E-2</v>
      </c>
      <c r="U42" s="34">
        <f t="shared" si="9"/>
        <v>2.649457931411062E-2</v>
      </c>
      <c r="V42" s="33">
        <f>SUM(ClientPortfolioValue[[#This Row],[TCS]:[Cash]])</f>
        <v>43490610.576581098</v>
      </c>
      <c r="W42" s="35">
        <f>(ClientPortfolioValue[[#This Row],[TotalPortfolioValue]]-V37)/V37</f>
        <v>2.7585762819282841E-3</v>
      </c>
      <c r="X42" s="35">
        <f t="shared" si="11"/>
        <v>268640.2483418276</v>
      </c>
      <c r="Y42" s="35">
        <f>_xlfn.MAXIFS($V$2:$V42,$E$2:$E42,$E42)</f>
        <v>43490610.576581098</v>
      </c>
      <c r="Z42" s="34">
        <f>(ClientPortfolioValue[[#This Row],[TotalPortfolioValue]]-ClientPortfolioValue[[#This Row],[Running Max]])/ClientPortfolioValue[[#This Row],[Running Max]]</f>
        <v>0</v>
      </c>
      <c r="AA42" s="35">
        <f t="shared" si="10"/>
        <v>1.0249397326536678</v>
      </c>
      <c r="AB42" s="46">
        <f>ClientPortfolioValue[[#This Row],[Cumulative_Returns]]-1</f>
        <v>2.4939732653667779E-2</v>
      </c>
    </row>
    <row r="43" spans="4:28" x14ac:dyDescent="0.35">
      <c r="D43" s="31">
        <f t="shared" si="0"/>
        <v>45666</v>
      </c>
      <c r="E43" s="32" t="s">
        <v>16</v>
      </c>
      <c r="F43" s="33">
        <f>_xlfn.IFNA(VLOOKUP(ClientPortfolioValue[[#This Row],[Date]],CleanAssets[#All],RowWiseApproach!$B$2,0)*VLOOKUP(ClientPortfolioValue[[#This Row],[Client]],Client_Portfolios!$A$1:$I$6,RowWiseApproach!$B$2,0),F38)</f>
        <v>204240.42893160577</v>
      </c>
      <c r="G43" s="33">
        <f>_xlfn.IFNA(VLOOKUP(ClientPortfolioValue[[#This Row],[Date]],CleanAssets[#All],RowWiseApproach!$B$3,0)*VLOOKUP(ClientPortfolioValue[[#This Row],[Client]],Client_Portfolios!$A$1:$I$6,RowWiseApproach!$B$3,0),G38)</f>
        <v>2770998.7657375601</v>
      </c>
      <c r="H43" s="33">
        <f>_xlfn.IFNA(VLOOKUP(ClientPortfolioValue[[#This Row],[Date]],CleanAssets[#All],RowWiseApproach!$B$4,0)*VLOOKUP(ClientPortfolioValue[[#This Row],[Client]],Client_Portfolios!$A$1:$I$6,RowWiseApproach!$B$4,0),H38)</f>
        <v>12988917.312132239</v>
      </c>
      <c r="I43" s="33">
        <f>_xlfn.IFNA(VLOOKUP(ClientPortfolioValue[[#This Row],[Date]],CleanAssets[#All],RowWiseApproach!$B$5,0)*VLOOKUP(ClientPortfolioValue[[#This Row],[Client]],Client_Portfolios!$A$1:$I$6,RowWiseApproach!$B$5,0),I38)</f>
        <v>3734768.0387408757</v>
      </c>
      <c r="J43" s="33">
        <f>_xlfn.IFNA(VLOOKUP(ClientPortfolioValue[[#This Row],[Date]],CleanAssets[#All],RowWiseApproach!$B$6,0)*VLOOKUP(ClientPortfolioValue[[#This Row],[Client]],Client_Portfolios!$A$1:$I$6,RowWiseApproach!$B$6,0),J38)</f>
        <v>8052178.0561912945</v>
      </c>
      <c r="K43" s="33">
        <f>_xlfn.IFNA(VLOOKUP(ClientPortfolioValue[[#This Row],[Date]],CleanAssets[#All],RowWiseApproach!$B$7,0)*VLOOKUP(ClientPortfolioValue[[#This Row],[Client]],Client_Portfolios!$A$1:$I$6,RowWiseApproach!$B$7,0),K38)</f>
        <v>1557063.3018727168</v>
      </c>
      <c r="L43" s="33">
        <f>_xlfn.IFNA(VLOOKUP(ClientPortfolioValue[[#This Row],[Date]],CleanAssets[#All],RowWiseApproach!$B$8,0)*VLOOKUP(ClientPortfolioValue[[#This Row],[Client]],Client_Portfolios!$A$1:$I$6,RowWiseApproach!$B$8,0),L38)</f>
        <v>13617212.384014558</v>
      </c>
      <c r="M43" s="33">
        <f>_xlfn.IFNA(VLOOKUP(ClientPortfolioValue[[#This Row],[Date]],CleanAssets[#All],RowWiseApproach!$B$9,0)*VLOOKUP(ClientPortfolioValue[[#This Row],[Client]],Client_Portfolios!$A$1:$I$6,RowWiseApproach!$B$9,0),M38)</f>
        <v>4670096.9731137874</v>
      </c>
      <c r="N43" s="34">
        <f t="shared" si="1"/>
        <v>4.2911732220919799E-3</v>
      </c>
      <c r="O43" s="34">
        <f t="shared" si="2"/>
        <v>5.8219794015242902E-2</v>
      </c>
      <c r="P43" s="34">
        <f t="shared" si="4"/>
        <v>0.27290235554907566</v>
      </c>
      <c r="Q43" s="34">
        <f t="shared" si="5"/>
        <v>7.8468972487012609E-2</v>
      </c>
      <c r="R43" s="34">
        <f t="shared" si="6"/>
        <v>0.16917948632890714</v>
      </c>
      <c r="S43" s="34">
        <f t="shared" si="7"/>
        <v>3.2714523667279449E-2</v>
      </c>
      <c r="T43" s="34">
        <f t="shared" si="8"/>
        <v>0.28610308667825191</v>
      </c>
      <c r="U43" s="34">
        <f t="shared" si="9"/>
        <v>9.8120608052138278E-2</v>
      </c>
      <c r="V43" s="33">
        <f>SUM(ClientPortfolioValue[[#This Row],[TCS]:[Cash]])</f>
        <v>47595475.26073464</v>
      </c>
      <c r="W43" s="35">
        <f>(ClientPortfolioValue[[#This Row],[TotalPortfolioValue]]-V38)/V38</f>
        <v>-3.4552732388103309E-2</v>
      </c>
      <c r="X43" s="35">
        <f t="shared" si="11"/>
        <v>202383.60424023541</v>
      </c>
      <c r="Y43" s="35">
        <f>_xlfn.MAXIFS($V$2:$V43,$E$2:$E43,$E43)</f>
        <v>49298886.492750116</v>
      </c>
      <c r="Z43" s="34">
        <f>(ClientPortfolioValue[[#This Row],[TotalPortfolioValue]]-ClientPortfolioValue[[#This Row],[Running Max]])/ClientPortfolioValue[[#This Row],[Running Max]]</f>
        <v>-3.4552732388103309E-2</v>
      </c>
      <c r="AA43" s="35">
        <f t="shared" si="10"/>
        <v>0.97990405390298108</v>
      </c>
      <c r="AB43" s="46">
        <f>ClientPortfolioValue[[#This Row],[Cumulative_Returns]]-1</f>
        <v>-2.0095946097018924E-2</v>
      </c>
    </row>
    <row r="44" spans="4:28" x14ac:dyDescent="0.35">
      <c r="D44" s="31">
        <f t="shared" si="0"/>
        <v>45666</v>
      </c>
      <c r="E44" s="32" t="s">
        <v>12</v>
      </c>
      <c r="F44" s="33">
        <f>_xlfn.IFNA(VLOOKUP(ClientPortfolioValue[[#This Row],[Date]],CleanAssets[#All],RowWiseApproach!$B$2,0)*VLOOKUP(ClientPortfolioValue[[#This Row],[Client]],Client_Portfolios!$A$1:$I$6,RowWiseApproach!$B$2,0),F39)</f>
        <v>2691948.360867118</v>
      </c>
      <c r="G44" s="33">
        <f>_xlfn.IFNA(VLOOKUP(ClientPortfolioValue[[#This Row],[Date]],CleanAssets[#All],RowWiseApproach!$B$3,0)*VLOOKUP(ClientPortfolioValue[[#This Row],[Client]],Client_Portfolios!$A$1:$I$6,RowWiseApproach!$B$3,0),G39)</f>
        <v>9569002.4329266436</v>
      </c>
      <c r="H44" s="33">
        <f>_xlfn.IFNA(VLOOKUP(ClientPortfolioValue[[#This Row],[Date]],CleanAssets[#All],RowWiseApproach!$B$4,0)*VLOOKUP(ClientPortfolioValue[[#This Row],[Client]],Client_Portfolios!$A$1:$I$6,RowWiseApproach!$B$4,0),H39)</f>
        <v>2138081.9416120821</v>
      </c>
      <c r="I44" s="33">
        <f>_xlfn.IFNA(VLOOKUP(ClientPortfolioValue[[#This Row],[Date]],CleanAssets[#All],RowWiseApproach!$B$5,0)*VLOOKUP(ClientPortfolioValue[[#This Row],[Client]],Client_Portfolios!$A$1:$I$6,RowWiseApproach!$B$5,0),I39)</f>
        <v>1905171.5097314066</v>
      </c>
      <c r="J44" s="33">
        <f>_xlfn.IFNA(VLOOKUP(ClientPortfolioValue[[#This Row],[Date]],CleanAssets[#All],RowWiseApproach!$B$6,0)*VLOOKUP(ClientPortfolioValue[[#This Row],[Client]],Client_Portfolios!$A$1:$I$6,RowWiseApproach!$B$6,0),J39)</f>
        <v>1178066.0371622515</v>
      </c>
      <c r="K44" s="33">
        <f>_xlfn.IFNA(VLOOKUP(ClientPortfolioValue[[#This Row],[Date]],CleanAssets[#All],RowWiseApproach!$B$7,0)*VLOOKUP(ClientPortfolioValue[[#This Row],[Client]],Client_Portfolios!$A$1:$I$6,RowWiseApproach!$B$7,0),K39)</f>
        <v>12594928.671699768</v>
      </c>
      <c r="L44" s="33">
        <f>_xlfn.IFNA(VLOOKUP(ClientPortfolioValue[[#This Row],[Date]],CleanAssets[#All],RowWiseApproach!$B$8,0)*VLOOKUP(ClientPortfolioValue[[#This Row],[Client]],Client_Portfolios!$A$1:$I$6,RowWiseApproach!$B$8,0),L39)</f>
        <v>5005238.9232697291</v>
      </c>
      <c r="M44" s="33">
        <f>_xlfn.IFNA(VLOOKUP(ClientPortfolioValue[[#This Row],[Date]],CleanAssets[#All],RowWiseApproach!$B$9,0)*VLOOKUP(ClientPortfolioValue[[#This Row],[Client]],Client_Portfolios!$A$1:$I$6,RowWiseApproach!$B$9,0),M39)</f>
        <v>2237470.4486578363</v>
      </c>
      <c r="N44" s="34">
        <f t="shared" si="1"/>
        <v>7.213169811022746E-2</v>
      </c>
      <c r="O44" s="34">
        <f t="shared" si="2"/>
        <v>0.25640476791522238</v>
      </c>
      <c r="P44" s="34">
        <f t="shared" si="4"/>
        <v>5.7290653635574909E-2</v>
      </c>
      <c r="Q44" s="34">
        <f t="shared" si="5"/>
        <v>5.1049737129387561E-2</v>
      </c>
      <c r="R44" s="34">
        <f t="shared" si="6"/>
        <v>3.156669161332927E-2</v>
      </c>
      <c r="S44" s="34">
        <f t="shared" si="7"/>
        <v>0.33748552010643179</v>
      </c>
      <c r="T44" s="34">
        <f t="shared" si="8"/>
        <v>0.13411712803679365</v>
      </c>
      <c r="U44" s="34">
        <f t="shared" si="9"/>
        <v>5.9953803453033257E-2</v>
      </c>
      <c r="V44" s="33">
        <f>SUM(ClientPortfolioValue[[#This Row],[TCS]:[Cash]])</f>
        <v>37319908.325926825</v>
      </c>
      <c r="W44" s="35">
        <f>(ClientPortfolioValue[[#This Row],[TotalPortfolioValue]]-V39)/V39</f>
        <v>-1.8337160219461596E-2</v>
      </c>
      <c r="X44" s="35">
        <f t="shared" si="11"/>
        <v>146718.64567524797</v>
      </c>
      <c r="Y44" s="35">
        <f>_xlfn.MAXIFS($V$2:$V44,$E$2:$E44,$E44)</f>
        <v>38089341.933830813</v>
      </c>
      <c r="Z44" s="34">
        <f>(ClientPortfolioValue[[#This Row],[TotalPortfolioValue]]-ClientPortfolioValue[[#This Row],[Running Max]])/ClientPortfolioValue[[#This Row],[Running Max]]</f>
        <v>-2.0200758764503071E-2</v>
      </c>
      <c r="AA44" s="35">
        <f t="shared" si="10"/>
        <v>0.99647676792674533</v>
      </c>
      <c r="AB44" s="46">
        <f>ClientPortfolioValue[[#This Row],[Cumulative_Returns]]-1</f>
        <v>-3.5232320732546674E-3</v>
      </c>
    </row>
    <row r="45" spans="4:28" x14ac:dyDescent="0.35">
      <c r="D45" s="31">
        <f t="shared" si="0"/>
        <v>45666</v>
      </c>
      <c r="E45" s="32" t="s">
        <v>13</v>
      </c>
      <c r="F45" s="33">
        <f>_xlfn.IFNA(VLOOKUP(ClientPortfolioValue[[#This Row],[Date]],CleanAssets[#All],RowWiseApproach!$B$2,0)*VLOOKUP(ClientPortfolioValue[[#This Row],[Client]],Client_Portfolios!$A$1:$I$6,RowWiseApproach!$B$2,0),F40)</f>
        <v>193835.51625023433</v>
      </c>
      <c r="G45" s="33">
        <f>_xlfn.IFNA(VLOOKUP(ClientPortfolioValue[[#This Row],[Date]],CleanAssets[#All],RowWiseApproach!$B$3,0)*VLOOKUP(ClientPortfolioValue[[#This Row],[Client]],Client_Portfolios!$A$1:$I$6,RowWiseApproach!$B$3,0),G40)</f>
        <v>2033148.685833642</v>
      </c>
      <c r="H45" s="33">
        <f>_xlfn.IFNA(VLOOKUP(ClientPortfolioValue[[#This Row],[Date]],CleanAssets[#All],RowWiseApproach!$B$4,0)*VLOOKUP(ClientPortfolioValue[[#This Row],[Client]],Client_Portfolios!$A$1:$I$6,RowWiseApproach!$B$4,0),H40)</f>
        <v>3424367.4786025849</v>
      </c>
      <c r="I45" s="33">
        <f>_xlfn.IFNA(VLOOKUP(ClientPortfolioValue[[#This Row],[Date]],CleanAssets[#All],RowWiseApproach!$B$5,0)*VLOOKUP(ClientPortfolioValue[[#This Row],[Client]],Client_Portfolios!$A$1:$I$6,RowWiseApproach!$B$5,0),I40)</f>
        <v>1635434.5593458142</v>
      </c>
      <c r="J45" s="33">
        <f>_xlfn.IFNA(VLOOKUP(ClientPortfolioValue[[#This Row],[Date]],CleanAssets[#All],RowWiseApproach!$B$6,0)*VLOOKUP(ClientPortfolioValue[[#This Row],[Client]],Client_Portfolios!$A$1:$I$6,RowWiseApproach!$B$6,0),J40)</f>
        <v>10210105.617480608</v>
      </c>
      <c r="K45" s="33">
        <f>_xlfn.IFNA(VLOOKUP(ClientPortfolioValue[[#This Row],[Date]],CleanAssets[#All],RowWiseApproach!$B$7,0)*VLOOKUP(ClientPortfolioValue[[#This Row],[Client]],Client_Portfolios!$A$1:$I$6,RowWiseApproach!$B$7,0),K40)</f>
        <v>596872.2916667891</v>
      </c>
      <c r="L45" s="33">
        <f>_xlfn.IFNA(VLOOKUP(ClientPortfolioValue[[#This Row],[Date]],CleanAssets[#All],RowWiseApproach!$B$8,0)*VLOOKUP(ClientPortfolioValue[[#This Row],[Client]],Client_Portfolios!$A$1:$I$6,RowWiseApproach!$B$8,0),L40)</f>
        <v>20700093.570248991</v>
      </c>
      <c r="M45" s="33">
        <f>_xlfn.IFNA(VLOOKUP(ClientPortfolioValue[[#This Row],[Date]],CleanAssets[#All],RowWiseApproach!$B$9,0)*VLOOKUP(ClientPortfolioValue[[#This Row],[Client]],Client_Portfolios!$A$1:$I$6,RowWiseApproach!$B$9,0),M40)</f>
        <v>6417441.001097573</v>
      </c>
      <c r="N45" s="34">
        <f t="shared" si="1"/>
        <v>4.2873246674117694E-3</v>
      </c>
      <c r="O45" s="34">
        <f t="shared" si="2"/>
        <v>4.4969924407647653E-2</v>
      </c>
      <c r="P45" s="34">
        <f t="shared" si="4"/>
        <v>7.5741409238657825E-2</v>
      </c>
      <c r="Q45" s="34">
        <f t="shared" si="5"/>
        <v>3.6173138255887249E-2</v>
      </c>
      <c r="R45" s="34">
        <f t="shared" si="6"/>
        <v>0.22583084110444165</v>
      </c>
      <c r="S45" s="34">
        <f t="shared" si="7"/>
        <v>1.3201839110094066E-2</v>
      </c>
      <c r="T45" s="34">
        <f t="shared" si="8"/>
        <v>0.45785222181310636</v>
      </c>
      <c r="U45" s="34">
        <f t="shared" si="9"/>
        <v>0.14194330140275335</v>
      </c>
      <c r="V45" s="33">
        <f>SUM(ClientPortfolioValue[[#This Row],[TCS]:[Cash]])</f>
        <v>45211298.720526241</v>
      </c>
      <c r="W45" s="35">
        <f>(ClientPortfolioValue[[#This Row],[TotalPortfolioValue]]-V40)/V40</f>
        <v>-1.3668239239197083E-2</v>
      </c>
      <c r="X45" s="35">
        <f t="shared" si="11"/>
        <v>244616.91703564415</v>
      </c>
      <c r="Y45" s="35">
        <f>_xlfn.MAXIFS($V$2:$V45,$E$2:$E45,$E45)</f>
        <v>45837821.024492502</v>
      </c>
      <c r="Z45" s="34">
        <f>(ClientPortfolioValue[[#This Row],[TotalPortfolioValue]]-ClientPortfolioValue[[#This Row],[Running Max]])/ClientPortfolioValue[[#This Row],[Running Max]]</f>
        <v>-1.3668239239197083E-2</v>
      </c>
      <c r="AA45" s="35">
        <f t="shared" si="10"/>
        <v>1.0018868360082489</v>
      </c>
      <c r="AB45" s="46">
        <f>ClientPortfolioValue[[#This Row],[Cumulative_Returns]]-1</f>
        <v>1.8868360082489044E-3</v>
      </c>
    </row>
    <row r="46" spans="4:28" x14ac:dyDescent="0.35">
      <c r="D46" s="31">
        <f t="shared" si="0"/>
        <v>45666</v>
      </c>
      <c r="E46" s="32" t="s">
        <v>15</v>
      </c>
      <c r="F46" s="33">
        <f>_xlfn.IFNA(VLOOKUP(ClientPortfolioValue[[#This Row],[Date]],CleanAssets[#All],RowWiseApproach!$B$2,0)*VLOOKUP(ClientPortfolioValue[[#This Row],[Client]],Client_Portfolios!$A$1:$I$6,RowWiseApproach!$B$2,0),F41)</f>
        <v>971182.47629140771</v>
      </c>
      <c r="G46" s="33">
        <f>_xlfn.IFNA(VLOOKUP(ClientPortfolioValue[[#This Row],[Date]],CleanAssets[#All],RowWiseApproach!$B$3,0)*VLOOKUP(ClientPortfolioValue[[#This Row],[Client]],Client_Portfolios!$A$1:$I$6,RowWiseApproach!$B$3,0),G41)</f>
        <v>4646495.3449373292</v>
      </c>
      <c r="H46" s="33">
        <f>_xlfn.IFNA(VLOOKUP(ClientPortfolioValue[[#This Row],[Date]],CleanAssets[#All],RowWiseApproach!$B$4,0)*VLOOKUP(ClientPortfolioValue[[#This Row],[Client]],Client_Portfolios!$A$1:$I$6,RowWiseApproach!$B$4,0),H41)</f>
        <v>18681254.767596696</v>
      </c>
      <c r="I46" s="33">
        <f>_xlfn.IFNA(VLOOKUP(ClientPortfolioValue[[#This Row],[Date]],CleanAssets[#All],RowWiseApproach!$B$5,0)*VLOOKUP(ClientPortfolioValue[[#This Row],[Client]],Client_Portfolios!$A$1:$I$6,RowWiseApproach!$B$5,0),I41)</f>
        <v>5222076.8702527564</v>
      </c>
      <c r="J46" s="33">
        <f>_xlfn.IFNA(VLOOKUP(ClientPortfolioValue[[#This Row],[Date]],CleanAssets[#All],RowWiseApproach!$B$6,0)*VLOOKUP(ClientPortfolioValue[[#This Row],[Client]],Client_Portfolios!$A$1:$I$6,RowWiseApproach!$B$6,0),J41)</f>
        <v>12167760.636912374</v>
      </c>
      <c r="K46" s="33">
        <f>_xlfn.IFNA(VLOOKUP(ClientPortfolioValue[[#This Row],[Date]],CleanAssets[#All],RowWiseApproach!$B$7,0)*VLOOKUP(ClientPortfolioValue[[#This Row],[Client]],Client_Portfolios!$A$1:$I$6,RowWiseApproach!$B$7,0),K41)</f>
        <v>2573843.1783367926</v>
      </c>
      <c r="L46" s="33">
        <f>_xlfn.IFNA(VLOOKUP(ClientPortfolioValue[[#This Row],[Date]],CleanAssets[#All],RowWiseApproach!$B$8,0)*VLOOKUP(ClientPortfolioValue[[#This Row],[Client]],Client_Portfolios!$A$1:$I$6,RowWiseApproach!$B$8,0),L41)</f>
        <v>3031052.2873250307</v>
      </c>
      <c r="M46" s="33">
        <f>_xlfn.IFNA(VLOOKUP(ClientPortfolioValue[[#This Row],[Date]],CleanAssets[#All],RowWiseApproach!$B$9,0)*VLOOKUP(ClientPortfolioValue[[#This Row],[Client]],Client_Portfolios!$A$1:$I$6,RowWiseApproach!$B$9,0),M41)</f>
        <v>942587.71630803391</v>
      </c>
      <c r="N46" s="34">
        <f t="shared" si="1"/>
        <v>2.0133870487307304E-2</v>
      </c>
      <c r="O46" s="34">
        <f t="shared" si="2"/>
        <v>9.6327866058791803E-2</v>
      </c>
      <c r="P46" s="34">
        <f t="shared" si="4"/>
        <v>0.38728660495139094</v>
      </c>
      <c r="Q46" s="34">
        <f t="shared" si="5"/>
        <v>0.10826041649961171</v>
      </c>
      <c r="R46" s="34">
        <f t="shared" si="6"/>
        <v>0.25225343616130175</v>
      </c>
      <c r="S46" s="34">
        <f t="shared" si="7"/>
        <v>5.3359102405924314E-2</v>
      </c>
      <c r="T46" s="34">
        <f t="shared" si="8"/>
        <v>6.283763935516827E-2</v>
      </c>
      <c r="U46" s="34">
        <f t="shared" si="9"/>
        <v>1.9541064080503753E-2</v>
      </c>
      <c r="V46" s="33">
        <f>SUM(ClientPortfolioValue[[#This Row],[TCS]:[Cash]])</f>
        <v>48236253.277960427</v>
      </c>
      <c r="W46" s="35">
        <f>(ClientPortfolioValue[[#This Row],[TotalPortfolioValue]]-V41)/V41</f>
        <v>-4.9021129764567802E-2</v>
      </c>
      <c r="X46" s="35">
        <f t="shared" si="11"/>
        <v>261769.49897779679</v>
      </c>
      <c r="Y46" s="35">
        <f>_xlfn.MAXIFS($V$2:$V46,$E$2:$E46,$E46)</f>
        <v>50760380.408997558</v>
      </c>
      <c r="Z46" s="34">
        <f>(ClientPortfolioValue[[#This Row],[TotalPortfolioValue]]-ClientPortfolioValue[[#This Row],[Running Max]])/ClientPortfolioValue[[#This Row],[Running Max]]</f>
        <v>-4.9726324166587912E-2</v>
      </c>
      <c r="AA46" s="35">
        <f t="shared" si="10"/>
        <v>0.96687735911929296</v>
      </c>
      <c r="AB46" s="46">
        <f>ClientPortfolioValue[[#This Row],[Cumulative_Returns]]-1</f>
        <v>-3.3122640880707044E-2</v>
      </c>
    </row>
    <row r="47" spans="4:28" x14ac:dyDescent="0.35">
      <c r="D47" s="31">
        <f t="shared" si="0"/>
        <v>45667</v>
      </c>
      <c r="E47" s="32" t="s">
        <v>14</v>
      </c>
      <c r="F47" s="33">
        <f>_xlfn.IFNA(VLOOKUP(ClientPortfolioValue[[#This Row],[Date]],CleanAssets[#All],RowWiseApproach!$B$2,0)*VLOOKUP(ClientPortfolioValue[[#This Row],[Client]],Client_Portfolios!$A$1:$I$6,RowWiseApproach!$B$2,0),F42)</f>
        <v>1665165.5550349373</v>
      </c>
      <c r="G47" s="33">
        <f>_xlfn.IFNA(VLOOKUP(ClientPortfolioValue[[#This Row],[Date]],CleanAssets[#All],RowWiseApproach!$B$3,0)*VLOOKUP(ClientPortfolioValue[[#This Row],[Client]],Client_Portfolios!$A$1:$I$6,RowWiseApproach!$B$3,0),G42)</f>
        <v>10603699.682353824</v>
      </c>
      <c r="H47" s="33">
        <f>_xlfn.IFNA(VLOOKUP(ClientPortfolioValue[[#This Row],[Date]],CleanAssets[#All],RowWiseApproach!$B$4,0)*VLOOKUP(ClientPortfolioValue[[#This Row],[Client]],Client_Portfolios!$A$1:$I$6,RowWiseApproach!$B$4,0),H42)</f>
        <v>2393633.3408587212</v>
      </c>
      <c r="I47" s="33">
        <f>_xlfn.IFNA(VLOOKUP(ClientPortfolioValue[[#This Row],[Date]],CleanAssets[#All],RowWiseApproach!$B$5,0)*VLOOKUP(ClientPortfolioValue[[#This Row],[Client]],Client_Portfolios!$A$1:$I$6,RowWiseApproach!$B$5,0),I42)</f>
        <v>406694.88917734969</v>
      </c>
      <c r="J47" s="33">
        <f>_xlfn.IFNA(VLOOKUP(ClientPortfolioValue[[#This Row],[Date]],CleanAssets[#All],RowWiseApproach!$B$6,0)*VLOOKUP(ClientPortfolioValue[[#This Row],[Client]],Client_Portfolios!$A$1:$I$6,RowWiseApproach!$B$6,0),J42)</f>
        <v>10430911.073519692</v>
      </c>
      <c r="K47" s="33">
        <f>_xlfn.IFNA(VLOOKUP(ClientPortfolioValue[[#This Row],[Date]],CleanAssets[#All],RowWiseApproach!$B$7,0)*VLOOKUP(ClientPortfolioValue[[#This Row],[Client]],Client_Portfolios!$A$1:$I$6,RowWiseApproach!$B$7,0),K42)</f>
        <v>13675403.261671916</v>
      </c>
      <c r="L47" s="33">
        <f>_xlfn.IFNA(VLOOKUP(ClientPortfolioValue[[#This Row],[Date]],CleanAssets[#All],RowWiseApproach!$B$8,0)*VLOOKUP(ClientPortfolioValue[[#This Row],[Client]],Client_Portfolios!$A$1:$I$6,RowWiseApproach!$B$8,0),L42)</f>
        <v>2900318.0147650815</v>
      </c>
      <c r="M47" s="33">
        <f>_xlfn.IFNA(VLOOKUP(ClientPortfolioValue[[#This Row],[Date]],CleanAssets[#All],RowWiseApproach!$B$9,0)*VLOOKUP(ClientPortfolioValue[[#This Row],[Client]],Client_Portfolios!$A$1:$I$6,RowWiseApproach!$B$9,0),M42)</f>
        <v>1152364.9778027846</v>
      </c>
      <c r="N47" s="34">
        <f t="shared" si="1"/>
        <v>3.8520361930586271E-2</v>
      </c>
      <c r="O47" s="34">
        <f t="shared" si="2"/>
        <v>0.2452959396934811</v>
      </c>
      <c r="P47" s="34">
        <f t="shared" si="4"/>
        <v>5.5372045344201079E-2</v>
      </c>
      <c r="Q47" s="34">
        <f t="shared" si="5"/>
        <v>9.4080941556003352E-3</v>
      </c>
      <c r="R47" s="34">
        <f t="shared" si="6"/>
        <v>0.24129881176247869</v>
      </c>
      <c r="S47" s="34">
        <f t="shared" si="7"/>
        <v>0.31635381935057477</v>
      </c>
      <c r="T47" s="34">
        <f t="shared" si="8"/>
        <v>6.7093208422874404E-2</v>
      </c>
      <c r="U47" s="34">
        <f t="shared" si="9"/>
        <v>2.6657719340203338E-2</v>
      </c>
      <c r="V47" s="33">
        <f>SUM(ClientPortfolioValue[[#This Row],[TCS]:[Cash]])</f>
        <v>43228190.795184307</v>
      </c>
      <c r="W47" s="35">
        <f>(ClientPortfolioValue[[#This Row],[TotalPortfolioValue]]-V42)/V42</f>
        <v>-6.0339410718252742E-3</v>
      </c>
      <c r="X47" s="35">
        <f t="shared" si="11"/>
        <v>105742.86840984873</v>
      </c>
      <c r="Y47" s="35">
        <f>_xlfn.MAXIFS($V$2:$V47,$E$2:$E47,$E47)</f>
        <v>43490610.576581098</v>
      </c>
      <c r="Z47" s="34">
        <f>(ClientPortfolioValue[[#This Row],[TotalPortfolioValue]]-ClientPortfolioValue[[#This Row],[Running Max]])/ClientPortfolioValue[[#This Row],[Running Max]]</f>
        <v>-6.0339410718252742E-3</v>
      </c>
      <c r="AA47" s="35">
        <f t="shared" si="10"/>
        <v>1.0187553067046631</v>
      </c>
      <c r="AB47" s="46">
        <f>ClientPortfolioValue[[#This Row],[Cumulative_Returns]]-1</f>
        <v>1.8755306704663077E-2</v>
      </c>
    </row>
    <row r="48" spans="4:28" x14ac:dyDescent="0.35">
      <c r="D48" s="31">
        <f t="shared" si="0"/>
        <v>45667</v>
      </c>
      <c r="E48" s="32" t="s">
        <v>16</v>
      </c>
      <c r="F48" s="33">
        <f>_xlfn.IFNA(VLOOKUP(ClientPortfolioValue[[#This Row],[Date]],CleanAssets[#All],RowWiseApproach!$B$2,0)*VLOOKUP(ClientPortfolioValue[[#This Row],[Client]],Client_Portfolios!$A$1:$I$6,RowWiseApproach!$B$2,0),F43)</f>
        <v>200316.17797367205</v>
      </c>
      <c r="G48" s="33">
        <f>_xlfn.IFNA(VLOOKUP(ClientPortfolioValue[[#This Row],[Date]],CleanAssets[#All],RowWiseApproach!$B$3,0)*VLOOKUP(ClientPortfolioValue[[#This Row],[Client]],Client_Portfolios!$A$1:$I$6,RowWiseApproach!$B$3,0),G43)</f>
        <v>2742122.1311058979</v>
      </c>
      <c r="H48" s="33">
        <f>_xlfn.IFNA(VLOOKUP(ClientPortfolioValue[[#This Row],[Date]],CleanAssets[#All],RowWiseApproach!$B$4,0)*VLOOKUP(ClientPortfolioValue[[#This Row],[Client]],Client_Portfolios!$A$1:$I$6,RowWiseApproach!$B$4,0),H43)</f>
        <v>12849077.803544035</v>
      </c>
      <c r="I48" s="33">
        <f>_xlfn.IFNA(VLOOKUP(ClientPortfolioValue[[#This Row],[Date]],CleanAssets[#All],RowWiseApproach!$B$5,0)*VLOOKUP(ClientPortfolioValue[[#This Row],[Client]],Client_Portfolios!$A$1:$I$6,RowWiseApproach!$B$5,0),I43)</f>
        <v>5596762.442430513</v>
      </c>
      <c r="J48" s="33">
        <f>_xlfn.IFNA(VLOOKUP(ClientPortfolioValue[[#This Row],[Date]],CleanAssets[#All],RowWiseApproach!$B$6,0)*VLOOKUP(ClientPortfolioValue[[#This Row],[Client]],Client_Portfolios!$A$1:$I$6,RowWiseApproach!$B$6,0),J43)</f>
        <v>7972411.6436510235</v>
      </c>
      <c r="K48" s="33">
        <f>_xlfn.IFNA(VLOOKUP(ClientPortfolioValue[[#This Row],[Date]],CleanAssets[#All],RowWiseApproach!$B$7,0)*VLOOKUP(ClientPortfolioValue[[#This Row],[Client]],Client_Portfolios!$A$1:$I$6,RowWiseApproach!$B$7,0),K43)</f>
        <v>1546683.2471327309</v>
      </c>
      <c r="L48" s="33">
        <f>_xlfn.IFNA(VLOOKUP(ClientPortfolioValue[[#This Row],[Date]],CleanAssets[#All],RowWiseApproach!$B$8,0)*VLOOKUP(ClientPortfolioValue[[#This Row],[Client]],Client_Portfolios!$A$1:$I$6,RowWiseApproach!$B$8,0),L43)</f>
        <v>13471622.343634341</v>
      </c>
      <c r="M48" s="33">
        <f>_xlfn.IFNA(VLOOKUP(ClientPortfolioValue[[#This Row],[Date]],CleanAssets[#All],RowWiseApproach!$B$9,0)*VLOOKUP(ClientPortfolioValue[[#This Row],[Client]],Client_Portfolios!$A$1:$I$6,RowWiseApproach!$B$9,0),M43)</f>
        <v>4670500.4319179542</v>
      </c>
      <c r="N48" s="34">
        <f t="shared" si="1"/>
        <v>4.0839599466939158E-3</v>
      </c>
      <c r="O48" s="34">
        <f t="shared" si="2"/>
        <v>5.5905204790056048E-2</v>
      </c>
      <c r="P48" s="34">
        <f t="shared" si="4"/>
        <v>0.26196146328493042</v>
      </c>
      <c r="Q48" s="34">
        <f t="shared" si="5"/>
        <v>0.11410438176916077</v>
      </c>
      <c r="R48" s="34">
        <f t="shared" si="6"/>
        <v>0.16253809432958671</v>
      </c>
      <c r="S48" s="34">
        <f t="shared" si="7"/>
        <v>3.1533111780630931E-2</v>
      </c>
      <c r="T48" s="34">
        <f t="shared" si="8"/>
        <v>0.27465363319591962</v>
      </c>
      <c r="U48" s="34">
        <f t="shared" si="9"/>
        <v>9.522015090302148E-2</v>
      </c>
      <c r="V48" s="33">
        <f>SUM(ClientPortfolioValue[[#This Row],[TCS]:[Cash]])</f>
        <v>49049496.221390173</v>
      </c>
      <c r="W48" s="35">
        <f>(ClientPortfolioValue[[#This Row],[TotalPortfolioValue]]-V43)/V43</f>
        <v>3.0549562803821234E-2</v>
      </c>
      <c r="X48" s="35">
        <f t="shared" si="11"/>
        <v>661306.31070627563</v>
      </c>
      <c r="Y48" s="35">
        <f>_xlfn.MAXIFS($V$2:$V48,$E$2:$E48,$E48)</f>
        <v>49298886.492750116</v>
      </c>
      <c r="Z48" s="34">
        <f>(ClientPortfolioValue[[#This Row],[TotalPortfolioValue]]-ClientPortfolioValue[[#This Row],[Running Max]])/ClientPortfolioValue[[#This Row],[Running Max]]</f>
        <v>-5.0587404524160629E-3</v>
      </c>
      <c r="AA48" s="35">
        <f t="shared" si="10"/>
        <v>1.0098396943394092</v>
      </c>
      <c r="AB48" s="46">
        <f>ClientPortfolioValue[[#This Row],[Cumulative_Returns]]-1</f>
        <v>9.8396943394092329E-3</v>
      </c>
    </row>
    <row r="49" spans="4:28" x14ac:dyDescent="0.35">
      <c r="D49" s="31">
        <f t="shared" si="0"/>
        <v>45667</v>
      </c>
      <c r="E49" s="32" t="s">
        <v>12</v>
      </c>
      <c r="F49" s="33">
        <f>_xlfn.IFNA(VLOOKUP(ClientPortfolioValue[[#This Row],[Date]],CleanAssets[#All],RowWiseApproach!$B$2,0)*VLOOKUP(ClientPortfolioValue[[#This Row],[Client]],Client_Portfolios!$A$1:$I$6,RowWiseApproach!$B$2,0),F44)</f>
        <v>2640225.5898706941</v>
      </c>
      <c r="G49" s="33">
        <f>_xlfn.IFNA(VLOOKUP(ClientPortfolioValue[[#This Row],[Date]],CleanAssets[#All],RowWiseApproach!$B$3,0)*VLOOKUP(ClientPortfolioValue[[#This Row],[Client]],Client_Portfolios!$A$1:$I$6,RowWiseApproach!$B$3,0),G44)</f>
        <v>9469283.6634844784</v>
      </c>
      <c r="H49" s="33">
        <f>_xlfn.IFNA(VLOOKUP(ClientPortfolioValue[[#This Row],[Date]],CleanAssets[#All],RowWiseApproach!$B$4,0)*VLOOKUP(ClientPortfolioValue[[#This Row],[Client]],Client_Portfolios!$A$1:$I$6,RowWiseApproach!$B$4,0),H44)</f>
        <v>2115063.2156589129</v>
      </c>
      <c r="I49" s="33">
        <f>_xlfn.IFNA(VLOOKUP(ClientPortfolioValue[[#This Row],[Date]],CleanAssets[#All],RowWiseApproach!$B$5,0)*VLOOKUP(ClientPortfolioValue[[#This Row],[Client]],Client_Portfolios!$A$1:$I$6,RowWiseApproach!$B$5,0),I44)</f>
        <v>2855007.9259134354</v>
      </c>
      <c r="J49" s="33">
        <f>_xlfn.IFNA(VLOOKUP(ClientPortfolioValue[[#This Row],[Date]],CleanAssets[#All],RowWiseApproach!$B$6,0)*VLOOKUP(ClientPortfolioValue[[#This Row],[Client]],Client_Portfolios!$A$1:$I$6,RowWiseApproach!$B$6,0),J44)</f>
        <v>1166395.8901704431</v>
      </c>
      <c r="K49" s="33">
        <f>_xlfn.IFNA(VLOOKUP(ClientPortfolioValue[[#This Row],[Date]],CleanAssets[#All],RowWiseApproach!$B$7,0)*VLOOKUP(ClientPortfolioValue[[#This Row],[Client]],Client_Portfolios!$A$1:$I$6,RowWiseApproach!$B$7,0),K44)</f>
        <v>12510965.451385461</v>
      </c>
      <c r="L49" s="33">
        <f>_xlfn.IFNA(VLOOKUP(ClientPortfolioValue[[#This Row],[Date]],CleanAssets[#All],RowWiseApproach!$B$8,0)*VLOOKUP(ClientPortfolioValue[[#This Row],[Client]],Client_Portfolios!$A$1:$I$6,RowWiseApproach!$B$8,0),L44)</f>
        <v>4951724.8180034468</v>
      </c>
      <c r="M49" s="33">
        <f>_xlfn.IFNA(VLOOKUP(ClientPortfolioValue[[#This Row],[Date]],CleanAssets[#All],RowWiseApproach!$B$9,0)*VLOOKUP(ClientPortfolioValue[[#This Row],[Client]],Client_Portfolios!$A$1:$I$6,RowWiseApproach!$B$9,0),M44)</f>
        <v>2237663.7481025313</v>
      </c>
      <c r="N49" s="34">
        <f t="shared" si="1"/>
        <v>6.9577889846453189E-2</v>
      </c>
      <c r="O49" s="34">
        <f t="shared" si="2"/>
        <v>0.24954412160477896</v>
      </c>
      <c r="P49" s="34">
        <f t="shared" si="4"/>
        <v>5.5738280850693593E-2</v>
      </c>
      <c r="Q49" s="34">
        <f t="shared" si="5"/>
        <v>7.523805077189806E-2</v>
      </c>
      <c r="R49" s="34">
        <f t="shared" si="6"/>
        <v>3.0738041883613974E-2</v>
      </c>
      <c r="S49" s="34">
        <f t="shared" si="7"/>
        <v>0.32970159042050323</v>
      </c>
      <c r="T49" s="34">
        <f t="shared" si="8"/>
        <v>0.13049285078471864</v>
      </c>
      <c r="U49" s="34">
        <f t="shared" si="9"/>
        <v>5.8969173837340377E-2</v>
      </c>
      <c r="V49" s="33">
        <f>SUM(ClientPortfolioValue[[#This Row],[TCS]:[Cash]])</f>
        <v>37946330.302589402</v>
      </c>
      <c r="W49" s="35">
        <f>(ClientPortfolioValue[[#This Row],[TotalPortfolioValue]]-V44)/V44</f>
        <v>1.6785196019021016E-2</v>
      </c>
      <c r="X49" s="35">
        <f t="shared" si="11"/>
        <v>280502.81709688861</v>
      </c>
      <c r="Y49" s="35">
        <f>_xlfn.MAXIFS($V$2:$V49,$E$2:$E49,$E49)</f>
        <v>38089341.933830813</v>
      </c>
      <c r="Z49" s="34">
        <f>(ClientPortfolioValue[[#This Row],[TotalPortfolioValue]]-ClientPortfolioValue[[#This Row],[Running Max]])/ClientPortfolioValue[[#This Row],[Running Max]]</f>
        <v>-3.7546364410771973E-3</v>
      </c>
      <c r="AA49" s="35">
        <f t="shared" si="10"/>
        <v>1.0132028258047963</v>
      </c>
      <c r="AB49" s="46">
        <f>ClientPortfolioValue[[#This Row],[Cumulative_Returns]]-1</f>
        <v>1.3202825804796259E-2</v>
      </c>
    </row>
    <row r="50" spans="4:28" x14ac:dyDescent="0.35">
      <c r="D50" s="31">
        <f t="shared" si="0"/>
        <v>45667</v>
      </c>
      <c r="E50" s="32" t="s">
        <v>13</v>
      </c>
      <c r="F50" s="33">
        <f>_xlfn.IFNA(VLOOKUP(ClientPortfolioValue[[#This Row],[Date]],CleanAssets[#All],RowWiseApproach!$B$2,0)*VLOOKUP(ClientPortfolioValue[[#This Row],[Client]],Client_Portfolios!$A$1:$I$6,RowWiseApproach!$B$2,0),F45)</f>
        <v>190111.18402910841</v>
      </c>
      <c r="G50" s="33">
        <f>_xlfn.IFNA(VLOOKUP(ClientPortfolioValue[[#This Row],[Date]],CleanAssets[#All],RowWiseApproach!$B$3,0)*VLOOKUP(ClientPortfolioValue[[#This Row],[Client]],Client_Portfolios!$A$1:$I$6,RowWiseApproach!$B$3,0),G45)</f>
        <v>2011961.2019276235</v>
      </c>
      <c r="H50" s="33">
        <f>_xlfn.IFNA(VLOOKUP(ClientPortfolioValue[[#This Row],[Date]],CleanAssets[#All],RowWiseApproach!$B$4,0)*VLOOKUP(ClientPortfolioValue[[#This Row],[Client]],Client_Portfolios!$A$1:$I$6,RowWiseApproach!$B$4,0),H45)</f>
        <v>3387500.5208780994</v>
      </c>
      <c r="I50" s="33">
        <f>_xlfn.IFNA(VLOOKUP(ClientPortfolioValue[[#This Row],[Date]],CleanAssets[#All],RowWiseApproach!$B$5,0)*VLOOKUP(ClientPortfolioValue[[#This Row],[Client]],Client_Portfolios!$A$1:$I$6,RowWiseApproach!$B$5,0),I45)</f>
        <v>2450791.7557004159</v>
      </c>
      <c r="J50" s="33">
        <f>_xlfn.IFNA(VLOOKUP(ClientPortfolioValue[[#This Row],[Date]],CleanAssets[#All],RowWiseApproach!$B$6,0)*VLOOKUP(ClientPortfolioValue[[#This Row],[Client]],Client_Portfolios!$A$1:$I$6,RowWiseApproach!$B$6,0),J45)</f>
        <v>10108962.36268913</v>
      </c>
      <c r="K50" s="33">
        <f>_xlfn.IFNA(VLOOKUP(ClientPortfolioValue[[#This Row],[Date]],CleanAssets[#All],RowWiseApproach!$B$7,0)*VLOOKUP(ClientPortfolioValue[[#This Row],[Client]],Client_Portfolios!$A$1:$I$6,RowWiseApproach!$B$7,0),K45)</f>
        <v>592893.28384300286</v>
      </c>
      <c r="L50" s="33">
        <f>_xlfn.IFNA(VLOOKUP(ClientPortfolioValue[[#This Row],[Date]],CleanAssets[#All],RowWiseApproach!$B$8,0)*VLOOKUP(ClientPortfolioValue[[#This Row],[Client]],Client_Portfolios!$A$1:$I$6,RowWiseApproach!$B$8,0),L45)</f>
        <v>20478776.066065487</v>
      </c>
      <c r="M50" s="33">
        <f>_xlfn.IFNA(VLOOKUP(ClientPortfolioValue[[#This Row],[Date]],CleanAssets[#All],RowWiseApproach!$B$9,0)*VLOOKUP(ClientPortfolioValue[[#This Row],[Client]],Client_Portfolios!$A$1:$I$6,RowWiseApproach!$B$9,0),M45)</f>
        <v>6417995.4163671117</v>
      </c>
      <c r="N50" s="34">
        <f t="shared" si="1"/>
        <v>4.1655430272786089E-3</v>
      </c>
      <c r="O50" s="34">
        <f t="shared" si="2"/>
        <v>4.4084260474446781E-2</v>
      </c>
      <c r="P50" s="34">
        <f t="shared" si="4"/>
        <v>7.4223824583018141E-2</v>
      </c>
      <c r="Q50" s="34">
        <f t="shared" si="5"/>
        <v>5.3699515688180974E-2</v>
      </c>
      <c r="R50" s="34">
        <f t="shared" si="6"/>
        <v>0.2214983715869874</v>
      </c>
      <c r="S50" s="34">
        <f t="shared" si="7"/>
        <v>1.299093736670638E-2</v>
      </c>
      <c r="T50" s="34">
        <f t="shared" si="8"/>
        <v>0.44871228005259201</v>
      </c>
      <c r="U50" s="34">
        <f t="shared" si="9"/>
        <v>0.14062526722078969</v>
      </c>
      <c r="V50" s="33">
        <f>SUM(ClientPortfolioValue[[#This Row],[TCS]:[Cash]])</f>
        <v>45638991.79149998</v>
      </c>
      <c r="W50" s="35">
        <f>(ClientPortfolioValue[[#This Row],[TotalPortfolioValue]]-V45)/V45</f>
        <v>9.4598713834239713E-3</v>
      </c>
      <c r="X50" s="35">
        <f t="shared" si="11"/>
        <v>235851.62660692027</v>
      </c>
      <c r="Y50" s="35">
        <f>_xlfn.MAXIFS($V$2:$V50,$E$2:$E50,$E50)</f>
        <v>45837821.024492502</v>
      </c>
      <c r="Z50" s="34">
        <f>(ClientPortfolioValue[[#This Row],[TotalPortfolioValue]]-ClientPortfolioValue[[#This Row],[Running Max]])/ClientPortfolioValue[[#This Row],[Running Max]]</f>
        <v>-4.3376676410137836E-3</v>
      </c>
      <c r="AA50" s="35">
        <f t="shared" si="10"/>
        <v>1.0113645566176326</v>
      </c>
      <c r="AB50" s="46">
        <f>ClientPortfolioValue[[#This Row],[Cumulative_Returns]]-1</f>
        <v>1.1364556617632582E-2</v>
      </c>
    </row>
    <row r="51" spans="4:28" x14ac:dyDescent="0.35">
      <c r="D51" s="31">
        <f t="shared" si="0"/>
        <v>45667</v>
      </c>
      <c r="E51" s="32" t="s">
        <v>15</v>
      </c>
      <c r="F51" s="33">
        <f>_xlfn.IFNA(VLOOKUP(ClientPortfolioValue[[#This Row],[Date]],CleanAssets[#All],RowWiseApproach!$B$2,0)*VLOOKUP(ClientPortfolioValue[[#This Row],[Client]],Client_Portfolios!$A$1:$I$6,RowWiseApproach!$B$2,0),F46)</f>
        <v>952522.29337438475</v>
      </c>
      <c r="G51" s="33">
        <f>_xlfn.IFNA(VLOOKUP(ClientPortfolioValue[[#This Row],[Date]],CleanAssets[#All],RowWiseApproach!$B$3,0)*VLOOKUP(ClientPortfolioValue[[#This Row],[Client]],Client_Portfolios!$A$1:$I$6,RowWiseApproach!$B$3,0),G46)</f>
        <v>4598074.1222170219</v>
      </c>
      <c r="H51" s="33">
        <f>_xlfn.IFNA(VLOOKUP(ClientPortfolioValue[[#This Row],[Date]],CleanAssets[#All],RowWiseApproach!$B$4,0)*VLOOKUP(ClientPortfolioValue[[#This Row],[Client]],Client_Portfolios!$A$1:$I$6,RowWiseApproach!$B$4,0),H46)</f>
        <v>18480131.192495354</v>
      </c>
      <c r="I51" s="33">
        <f>_xlfn.IFNA(VLOOKUP(ClientPortfolioValue[[#This Row],[Date]],CleanAssets[#All],RowWiseApproach!$B$5,0)*VLOOKUP(ClientPortfolioValue[[#This Row],[Client]],Client_Portfolios!$A$1:$I$6,RowWiseApproach!$B$5,0),I46)</f>
        <v>7825579.3655043403</v>
      </c>
      <c r="J51" s="33">
        <f>_xlfn.IFNA(VLOOKUP(ClientPortfolioValue[[#This Row],[Date]],CleanAssets[#All],RowWiseApproach!$B$6,0)*VLOOKUP(ClientPortfolioValue[[#This Row],[Client]],Client_Portfolios!$A$1:$I$6,RowWiseApproach!$B$6,0),J46)</f>
        <v>12047224.477890287</v>
      </c>
      <c r="K51" s="33">
        <f>_xlfn.IFNA(VLOOKUP(ClientPortfolioValue[[#This Row],[Date]],CleanAssets[#All],RowWiseApproach!$B$7,0)*VLOOKUP(ClientPortfolioValue[[#This Row],[Client]],Client_Portfolios!$A$1:$I$6,RowWiseApproach!$B$7,0),K46)</f>
        <v>2556684.8309201254</v>
      </c>
      <c r="L51" s="33">
        <f>_xlfn.IFNA(VLOOKUP(ClientPortfolioValue[[#This Row],[Date]],CleanAssets[#All],RowWiseApproach!$B$8,0)*VLOOKUP(ClientPortfolioValue[[#This Row],[Client]],Client_Portfolios!$A$1:$I$6,RowWiseApproach!$B$8,0),L46)</f>
        <v>2998645.4324958995</v>
      </c>
      <c r="M51" s="33">
        <f>_xlfn.IFNA(VLOOKUP(ClientPortfolioValue[[#This Row],[Date]],CleanAssets[#All],RowWiseApproach!$B$9,0)*VLOOKUP(ClientPortfolioValue[[#This Row],[Client]],Client_Portfolios!$A$1:$I$6,RowWiseApproach!$B$9,0),M46)</f>
        <v>942669.14830292272</v>
      </c>
      <c r="N51" s="34">
        <f t="shared" si="1"/>
        <v>1.8898677819126519E-2</v>
      </c>
      <c r="O51" s="34">
        <f t="shared" si="2"/>
        <v>9.1228858399104967E-2</v>
      </c>
      <c r="P51" s="34">
        <f t="shared" si="4"/>
        <v>0.36665813271930303</v>
      </c>
      <c r="Q51" s="34">
        <f t="shared" si="5"/>
        <v>0.15526471580286921</v>
      </c>
      <c r="R51" s="34">
        <f t="shared" si="6"/>
        <v>0.23902497149518778</v>
      </c>
      <c r="S51" s="34">
        <f t="shared" si="7"/>
        <v>5.072633285404507E-2</v>
      </c>
      <c r="T51" s="34">
        <f t="shared" si="8"/>
        <v>5.9495126063428772E-2</v>
      </c>
      <c r="U51" s="34">
        <f t="shared" si="9"/>
        <v>1.8703184846934753E-2</v>
      </c>
      <c r="V51" s="33">
        <f>SUM(ClientPortfolioValue[[#This Row],[TCS]:[Cash]])</f>
        <v>50401530.863200329</v>
      </c>
      <c r="W51" s="35">
        <f>(ClientPortfolioValue[[#This Row],[TotalPortfolioValue]]-V46)/V46</f>
        <v>4.4889008538091343E-2</v>
      </c>
      <c r="X51" s="35">
        <f t="shared" si="11"/>
        <v>973776.93836212554</v>
      </c>
      <c r="Y51" s="35">
        <f>_xlfn.MAXIFS($V$2:$V51,$E$2:$E51,$E51)</f>
        <v>50760380.408997558</v>
      </c>
      <c r="Z51" s="34">
        <f>(ClientPortfolioValue[[#This Row],[TotalPortfolioValue]]-ClientPortfolioValue[[#This Row],[Running Max]])/ClientPortfolioValue[[#This Row],[Running Max]]</f>
        <v>-7.0694810185784338E-3</v>
      </c>
      <c r="AA51" s="35">
        <f t="shared" si="10"/>
        <v>1.0102795251480861</v>
      </c>
      <c r="AB51" s="46">
        <f>ClientPortfolioValue[[#This Row],[Cumulative_Returns]]-1</f>
        <v>1.0279525148086055E-2</v>
      </c>
    </row>
    <row r="52" spans="4:28" x14ac:dyDescent="0.35">
      <c r="D52" s="31">
        <f t="shared" si="0"/>
        <v>45668</v>
      </c>
      <c r="E52" s="32" t="s">
        <v>14</v>
      </c>
      <c r="F52" s="33">
        <f>_xlfn.IFNA(VLOOKUP(ClientPortfolioValue[[#This Row],[Date]],CleanAssets[#All],RowWiseApproach!$B$2,0)*VLOOKUP(ClientPortfolioValue[[#This Row],[Client]],Client_Portfolios!$A$1:$I$6,RowWiseApproach!$B$2,0),F47)</f>
        <v>1672322.5513185191</v>
      </c>
      <c r="G52" s="33">
        <f>_xlfn.IFNA(VLOOKUP(ClientPortfolioValue[[#This Row],[Date]],CleanAssets[#All],RowWiseApproach!$B$3,0)*VLOOKUP(ClientPortfolioValue[[#This Row],[Client]],Client_Portfolios!$A$1:$I$6,RowWiseApproach!$B$3,0),G47)</f>
        <v>10478838.13988753</v>
      </c>
      <c r="H52" s="33">
        <f>_xlfn.IFNA(VLOOKUP(ClientPortfolioValue[[#This Row],[Date]],CleanAssets[#All],RowWiseApproach!$B$4,0)*VLOOKUP(ClientPortfolioValue[[#This Row],[Client]],Client_Portfolios!$A$1:$I$6,RowWiseApproach!$B$4,0),H47)</f>
        <v>2380337.5499711246</v>
      </c>
      <c r="I52" s="33">
        <f>_xlfn.IFNA(VLOOKUP(ClientPortfolioValue[[#This Row],[Date]],CleanAssets[#All],RowWiseApproach!$B$5,0)*VLOOKUP(ClientPortfolioValue[[#This Row],[Client]],Client_Portfolios!$A$1:$I$6,RowWiseApproach!$B$5,0),I47)</f>
        <v>408649.08723715076</v>
      </c>
      <c r="J52" s="33">
        <f>_xlfn.IFNA(VLOOKUP(ClientPortfolioValue[[#This Row],[Date]],CleanAssets[#All],RowWiseApproach!$B$6,0)*VLOOKUP(ClientPortfolioValue[[#This Row],[Client]],Client_Portfolios!$A$1:$I$6,RowWiseApproach!$B$6,0),J47)</f>
        <v>10454307.588420592</v>
      </c>
      <c r="K52" s="33">
        <f>_xlfn.IFNA(VLOOKUP(ClientPortfolioValue[[#This Row],[Date]],CleanAssets[#All],RowWiseApproach!$B$7,0)*VLOOKUP(ClientPortfolioValue[[#This Row],[Client]],Client_Portfolios!$A$1:$I$6,RowWiseApproach!$B$7,0),K47)</f>
        <v>13643334.598423326</v>
      </c>
      <c r="L52" s="33">
        <f>_xlfn.IFNA(VLOOKUP(ClientPortfolioValue[[#This Row],[Date]],CleanAssets[#All],RowWiseApproach!$B$8,0)*VLOOKUP(ClientPortfolioValue[[#This Row],[Client]],Client_Portfolios!$A$1:$I$6,RowWiseApproach!$B$8,0),L47)</f>
        <v>2957494.1970726582</v>
      </c>
      <c r="M52" s="33">
        <f>_xlfn.IFNA(VLOOKUP(ClientPortfolioValue[[#This Row],[Date]],CleanAssets[#All],RowWiseApproach!$B$9,0)*VLOOKUP(ClientPortfolioValue[[#This Row],[Client]],Client_Portfolios!$A$1:$I$6,RowWiseApproach!$B$9,0),M47)</f>
        <v>1152370.9155250627</v>
      </c>
      <c r="N52" s="34">
        <f t="shared" si="1"/>
        <v>3.8758133338697716E-2</v>
      </c>
      <c r="O52" s="34">
        <f t="shared" si="2"/>
        <v>0.24285997072764257</v>
      </c>
      <c r="P52" s="34">
        <f t="shared" si="4"/>
        <v>5.5167252322317138E-2</v>
      </c>
      <c r="Q52" s="34">
        <f t="shared" si="5"/>
        <v>9.4709455418076991E-3</v>
      </c>
      <c r="R52" s="34">
        <f t="shared" si="6"/>
        <v>0.24229144500640667</v>
      </c>
      <c r="S52" s="34">
        <f t="shared" si="7"/>
        <v>0.31620107085994986</v>
      </c>
      <c r="T52" s="34">
        <f t="shared" si="8"/>
        <v>6.8543567954752999E-2</v>
      </c>
      <c r="U52" s="34">
        <f t="shared" si="9"/>
        <v>2.6707614248425368E-2</v>
      </c>
      <c r="V52" s="33">
        <f>SUM(ClientPortfolioValue[[#This Row],[TCS]:[Cash]])</f>
        <v>43147654.627855964</v>
      </c>
      <c r="W52" s="35">
        <f>(ClientPortfolioValue[[#This Row],[TotalPortfolioValue]]-V47)/V47</f>
        <v>-1.8630473736438366E-3</v>
      </c>
      <c r="X52" s="35">
        <f t="shared" si="11"/>
        <v>114258.79762195081</v>
      </c>
      <c r="Y52" s="35">
        <f>_xlfn.MAXIFS($V$2:$V52,$E$2:$E52,$E52)</f>
        <v>43490610.576581098</v>
      </c>
      <c r="Z52" s="34">
        <f>(ClientPortfolioValue[[#This Row],[TotalPortfolioValue]]-ClientPortfolioValue[[#This Row],[Running Max]])/ClientPortfolioValue[[#This Row],[Running Max]]</f>
        <v>-7.8857469274025253E-3</v>
      </c>
      <c r="AA52" s="35">
        <f t="shared" si="10"/>
        <v>1.0168573173061213</v>
      </c>
      <c r="AB52" s="46">
        <f>ClientPortfolioValue[[#This Row],[Cumulative_Returns]]-1</f>
        <v>1.6857317306121278E-2</v>
      </c>
    </row>
    <row r="53" spans="4:28" x14ac:dyDescent="0.35">
      <c r="D53" s="31">
        <f t="shared" si="0"/>
        <v>45668</v>
      </c>
      <c r="E53" s="32" t="s">
        <v>16</v>
      </c>
      <c r="F53" s="33">
        <f>_xlfn.IFNA(VLOOKUP(ClientPortfolioValue[[#This Row],[Date]],CleanAssets[#All],RowWiseApproach!$B$2,0)*VLOOKUP(ClientPortfolioValue[[#This Row],[Client]],Client_Portfolios!$A$1:$I$6,RowWiseApproach!$B$2,0),F48)</f>
        <v>201177.15070816316</v>
      </c>
      <c r="G53" s="33">
        <f>_xlfn.IFNA(VLOOKUP(ClientPortfolioValue[[#This Row],[Date]],CleanAssets[#All],RowWiseApproach!$B$3,0)*VLOOKUP(ClientPortfolioValue[[#This Row],[Client]],Client_Portfolios!$A$1:$I$6,RowWiseApproach!$B$3,0),G48)</f>
        <v>2709832.8727170904</v>
      </c>
      <c r="H53" s="33">
        <f>_xlfn.IFNA(VLOOKUP(ClientPortfolioValue[[#This Row],[Date]],CleanAssets[#All],RowWiseApproach!$B$4,0)*VLOOKUP(ClientPortfolioValue[[#This Row],[Client]],Client_Portfolios!$A$1:$I$6,RowWiseApproach!$B$4,0),H48)</f>
        <v>12777705.69794281</v>
      </c>
      <c r="I53" s="33">
        <f>_xlfn.IFNA(VLOOKUP(ClientPortfolioValue[[#This Row],[Date]],CleanAssets[#All],RowWiseApproach!$B$5,0)*VLOOKUP(ClientPortfolioValue[[#This Row],[Client]],Client_Portfolios!$A$1:$I$6,RowWiseApproach!$B$5,0),I48)</f>
        <v>5623655.28666637</v>
      </c>
      <c r="J53" s="33">
        <f>_xlfn.IFNA(VLOOKUP(ClientPortfolioValue[[#This Row],[Date]],CleanAssets[#All],RowWiseApproach!$B$6,0)*VLOOKUP(ClientPortfolioValue[[#This Row],[Client]],Client_Portfolios!$A$1:$I$6,RowWiseApproach!$B$6,0),J48)</f>
        <v>7990293.7487233514</v>
      </c>
      <c r="K53" s="33">
        <f>_xlfn.IFNA(VLOOKUP(ClientPortfolioValue[[#This Row],[Date]],CleanAssets[#All],RowWiseApproach!$B$7,0)*VLOOKUP(ClientPortfolioValue[[#This Row],[Client]],Client_Portfolios!$A$1:$I$6,RowWiseApproach!$B$7,0),K48)</f>
        <v>1543056.2927200922</v>
      </c>
      <c r="L53" s="33">
        <f>_xlfn.IFNA(VLOOKUP(ClientPortfolioValue[[#This Row],[Date]],CleanAssets[#All],RowWiseApproach!$B$8,0)*VLOOKUP(ClientPortfolioValue[[#This Row],[Client]],Client_Portfolios!$A$1:$I$6,RowWiseApproach!$B$8,0),L48)</f>
        <v>13737198.715320896</v>
      </c>
      <c r="M53" s="33">
        <f>_xlfn.IFNA(VLOOKUP(ClientPortfolioValue[[#This Row],[Date]],CleanAssets[#All],RowWiseApproach!$B$9,0)*VLOOKUP(ClientPortfolioValue[[#This Row],[Client]],Client_Portfolios!$A$1:$I$6,RowWiseApproach!$B$9,0),M48)</f>
        <v>4670524.497326917</v>
      </c>
      <c r="N53" s="34">
        <f t="shared" si="1"/>
        <v>4.0845295942655907E-3</v>
      </c>
      <c r="O53" s="34">
        <f t="shared" si="2"/>
        <v>5.5018139610611236E-2</v>
      </c>
      <c r="P53" s="34">
        <f t="shared" si="4"/>
        <v>0.2594276580931103</v>
      </c>
      <c r="Q53" s="34">
        <f t="shared" si="5"/>
        <v>0.1141779091983376</v>
      </c>
      <c r="R53" s="34">
        <f t="shared" si="6"/>
        <v>0.16222812167610437</v>
      </c>
      <c r="S53" s="34">
        <f t="shared" si="7"/>
        <v>3.132890127455823E-2</v>
      </c>
      <c r="T53" s="34">
        <f t="shared" si="8"/>
        <v>0.27890838744620261</v>
      </c>
      <c r="U53" s="34">
        <f t="shared" si="9"/>
        <v>9.4826353106810021E-2</v>
      </c>
      <c r="V53" s="33">
        <f>SUM(ClientPortfolioValue[[#This Row],[TCS]:[Cash]])</f>
        <v>49253444.262125693</v>
      </c>
      <c r="W53" s="35">
        <f>(ClientPortfolioValue[[#This Row],[TotalPortfolioValue]]-V48)/V48</f>
        <v>4.1580048001916073E-3</v>
      </c>
      <c r="X53" s="35">
        <f t="shared" si="11"/>
        <v>647254.98033902363</v>
      </c>
      <c r="Y53" s="35">
        <f>_xlfn.MAXIFS($V$2:$V53,$E$2:$E53,$E53)</f>
        <v>49298886.492750116</v>
      </c>
      <c r="Z53" s="34">
        <f>(ClientPortfolioValue[[#This Row],[TotalPortfolioValue]]-ClientPortfolioValue[[#This Row],[Running Max]])/ClientPortfolioValue[[#This Row],[Running Max]]</f>
        <v>-9.2176991930852548E-4</v>
      </c>
      <c r="AA53" s="35">
        <f t="shared" si="10"/>
        <v>1.0140386126358967</v>
      </c>
      <c r="AB53" s="46">
        <f>ClientPortfolioValue[[#This Row],[Cumulative_Returns]]-1</f>
        <v>1.4038612635896675E-2</v>
      </c>
    </row>
    <row r="54" spans="4:28" x14ac:dyDescent="0.35">
      <c r="D54" s="31">
        <f t="shared" si="0"/>
        <v>45668</v>
      </c>
      <c r="E54" s="32" t="s">
        <v>12</v>
      </c>
      <c r="F54" s="33">
        <f>_xlfn.IFNA(VLOOKUP(ClientPortfolioValue[[#This Row],[Date]],CleanAssets[#All],RowWiseApproach!$B$2,0)*VLOOKUP(ClientPortfolioValue[[#This Row],[Client]],Client_Portfolios!$A$1:$I$6,RowWiseApproach!$B$2,0),F49)</f>
        <v>2651573.461364544</v>
      </c>
      <c r="G54" s="33">
        <f>_xlfn.IFNA(VLOOKUP(ClientPortfolioValue[[#This Row],[Date]],CleanAssets[#All],RowWiseApproach!$B$3,0)*VLOOKUP(ClientPortfolioValue[[#This Row],[Client]],Client_Portfolios!$A$1:$I$6,RowWiseApproach!$B$3,0),G49)</f>
        <v>9357780.1883114539</v>
      </c>
      <c r="H54" s="33">
        <f>_xlfn.IFNA(VLOOKUP(ClientPortfolioValue[[#This Row],[Date]],CleanAssets[#All],RowWiseApproach!$B$4,0)*VLOOKUP(ClientPortfolioValue[[#This Row],[Client]],Client_Portfolios!$A$1:$I$6,RowWiseApproach!$B$4,0),H49)</f>
        <v>2103314.7837878228</v>
      </c>
      <c r="I54" s="33">
        <f>_xlfn.IFNA(VLOOKUP(ClientPortfolioValue[[#This Row],[Date]],CleanAssets[#All],RowWiseApproach!$B$5,0)*VLOOKUP(ClientPortfolioValue[[#This Row],[Client]],Client_Portfolios!$A$1:$I$6,RowWiseApproach!$B$5,0),I49)</f>
        <v>2868726.4434016249</v>
      </c>
      <c r="J54" s="33">
        <f>_xlfn.IFNA(VLOOKUP(ClientPortfolioValue[[#This Row],[Date]],CleanAssets[#All],RowWiseApproach!$B$6,0)*VLOOKUP(ClientPortfolioValue[[#This Row],[Client]],Client_Portfolios!$A$1:$I$6,RowWiseApproach!$B$6,0),J49)</f>
        <v>1169012.1140680851</v>
      </c>
      <c r="K54" s="33">
        <f>_xlfn.IFNA(VLOOKUP(ClientPortfolioValue[[#This Row],[Date]],CleanAssets[#All],RowWiseApproach!$B$7,0)*VLOOKUP(ClientPortfolioValue[[#This Row],[Client]],Client_Portfolios!$A$1:$I$6,RowWiseApproach!$B$7,0),K49)</f>
        <v>12481627.381399643</v>
      </c>
      <c r="L54" s="33">
        <f>_xlfn.IFNA(VLOOKUP(ClientPortfolioValue[[#This Row],[Date]],CleanAssets[#All],RowWiseApproach!$B$8,0)*VLOOKUP(ClientPortfolioValue[[#This Row],[Client]],Client_Portfolios!$A$1:$I$6,RowWiseApproach!$B$8,0),L49)</f>
        <v>5049341.9480870422</v>
      </c>
      <c r="M54" s="33">
        <f>_xlfn.IFNA(VLOOKUP(ClientPortfolioValue[[#This Row],[Date]],CleanAssets[#All],RowWiseApproach!$B$9,0)*VLOOKUP(ClientPortfolioValue[[#This Row],[Client]],Client_Portfolios!$A$1:$I$6,RowWiseApproach!$B$9,0),M49)</f>
        <v>2237675.277979041</v>
      </c>
      <c r="N54" s="34">
        <f t="shared" si="1"/>
        <v>6.9927209399838472E-2</v>
      </c>
      <c r="O54" s="34">
        <f t="shared" si="2"/>
        <v>0.2467830758907085</v>
      </c>
      <c r="P54" s="34">
        <f t="shared" si="4"/>
        <v>5.5468549320906911E-2</v>
      </c>
      <c r="Q54" s="34">
        <f t="shared" si="5"/>
        <v>7.5653960805357481E-2</v>
      </c>
      <c r="R54" s="34">
        <f t="shared" si="6"/>
        <v>3.0829149590793952E-2</v>
      </c>
      <c r="S54" s="34">
        <f t="shared" si="7"/>
        <v>0.32916507283970553</v>
      </c>
      <c r="T54" s="34">
        <f t="shared" si="8"/>
        <v>0.13316108223287418</v>
      </c>
      <c r="U54" s="34">
        <f t="shared" si="9"/>
        <v>5.9011899919815085E-2</v>
      </c>
      <c r="V54" s="33">
        <f>SUM(ClientPortfolioValue[[#This Row],[TCS]:[Cash]])</f>
        <v>37919051.598399252</v>
      </c>
      <c r="W54" s="35">
        <f>(ClientPortfolioValue[[#This Row],[TotalPortfolioValue]]-V49)/V49</f>
        <v>-7.1887594854695193E-4</v>
      </c>
      <c r="X54" s="35">
        <f t="shared" si="11"/>
        <v>261756.18495242085</v>
      </c>
      <c r="Y54" s="35">
        <f>_xlfn.MAXIFS($V$2:$V54,$E$2:$E54,$E54)</f>
        <v>38089341.933830813</v>
      </c>
      <c r="Z54" s="34">
        <f>(ClientPortfolioValue[[#This Row],[TotalPortfolioValue]]-ClientPortfolioValue[[#This Row],[Running Max]])/ClientPortfolioValue[[#This Row],[Running Max]]</f>
        <v>-4.4708132717911206E-3</v>
      </c>
      <c r="AA54" s="35">
        <f t="shared" si="10"/>
        <v>1.0124744586623253</v>
      </c>
      <c r="AB54" s="46">
        <f>ClientPortfolioValue[[#This Row],[Cumulative_Returns]]-1</f>
        <v>1.2474458662325327E-2</v>
      </c>
    </row>
    <row r="55" spans="4:28" x14ac:dyDescent="0.35">
      <c r="D55" s="31">
        <f t="shared" si="0"/>
        <v>45668</v>
      </c>
      <c r="E55" s="32" t="s">
        <v>13</v>
      </c>
      <c r="F55" s="33">
        <f>_xlfn.IFNA(VLOOKUP(ClientPortfolioValue[[#This Row],[Date]],CleanAssets[#All],RowWiseApproach!$B$2,0)*VLOOKUP(ClientPortfolioValue[[#This Row],[Client]],Client_Portfolios!$A$1:$I$6,RowWiseApproach!$B$2,0),F50)</f>
        <v>190928.29499651314</v>
      </c>
      <c r="G55" s="33">
        <f>_xlfn.IFNA(VLOOKUP(ClientPortfolioValue[[#This Row],[Date]],CleanAssets[#All],RowWiseApproach!$B$3,0)*VLOOKUP(ClientPortfolioValue[[#This Row],[Client]],Client_Portfolios!$A$1:$I$6,RowWiseApproach!$B$3,0),G50)</f>
        <v>1988269.7935908632</v>
      </c>
      <c r="H55" s="33">
        <f>_xlfn.IFNA(VLOOKUP(ClientPortfolioValue[[#This Row],[Date]],CleanAssets[#All],RowWiseApproach!$B$4,0)*VLOOKUP(ClientPortfolioValue[[#This Row],[Client]],Client_Portfolios!$A$1:$I$6,RowWiseApproach!$B$4,0),H50)</f>
        <v>3368684.147547896</v>
      </c>
      <c r="I55" s="33">
        <f>_xlfn.IFNA(VLOOKUP(ClientPortfolioValue[[#This Row],[Date]],CleanAssets[#All],RowWiseApproach!$B$5,0)*VLOOKUP(ClientPortfolioValue[[#This Row],[Client]],Client_Portfolios!$A$1:$I$6,RowWiseApproach!$B$5,0),I50)</f>
        <v>2462567.9855508921</v>
      </c>
      <c r="J55" s="33">
        <f>_xlfn.IFNA(VLOOKUP(ClientPortfolioValue[[#This Row],[Date]],CleanAssets[#All],RowWiseApproach!$B$6,0)*VLOOKUP(ClientPortfolioValue[[#This Row],[Client]],Client_Portfolios!$A$1:$I$6,RowWiseApproach!$B$6,0),J50)</f>
        <v>10131636.747206865</v>
      </c>
      <c r="K55" s="33">
        <f>_xlfn.IFNA(VLOOKUP(ClientPortfolioValue[[#This Row],[Date]],CleanAssets[#All],RowWiseApproach!$B$7,0)*VLOOKUP(ClientPortfolioValue[[#This Row],[Client]],Client_Portfolios!$A$1:$I$6,RowWiseApproach!$B$7,0),K50)</f>
        <v>591502.95591642533</v>
      </c>
      <c r="L55" s="33">
        <f>_xlfn.IFNA(VLOOKUP(ClientPortfolioValue[[#This Row],[Date]],CleanAssets[#All],RowWiseApproach!$B$8,0)*VLOOKUP(ClientPortfolioValue[[#This Row],[Client]],Client_Portfolios!$A$1:$I$6,RowWiseApproach!$B$8,0),L50)</f>
        <v>20882489.806361735</v>
      </c>
      <c r="M55" s="33">
        <f>_xlfn.IFNA(VLOOKUP(ClientPortfolioValue[[#This Row],[Date]],CleanAssets[#All],RowWiseApproach!$B$9,0)*VLOOKUP(ClientPortfolioValue[[#This Row],[Client]],Client_Portfolios!$A$1:$I$6,RowWiseApproach!$B$9,0),M50)</f>
        <v>6418028.4859892353</v>
      </c>
      <c r="N55" s="34">
        <f t="shared" si="1"/>
        <v>4.1475397784579999E-3</v>
      </c>
      <c r="O55" s="34">
        <f t="shared" si="2"/>
        <v>4.3191230819796422E-2</v>
      </c>
      <c r="P55" s="34">
        <f t="shared" si="4"/>
        <v>7.3178003832647942E-2</v>
      </c>
      <c r="Q55" s="34">
        <f t="shared" si="5"/>
        <v>5.3494421439294983E-2</v>
      </c>
      <c r="R55" s="34">
        <f t="shared" si="6"/>
        <v>0.22008977993908505</v>
      </c>
      <c r="S55" s="34">
        <f t="shared" si="7"/>
        <v>1.2849232424055671E-2</v>
      </c>
      <c r="T55" s="34">
        <f t="shared" si="8"/>
        <v>0.4536308101777724</v>
      </c>
      <c r="U55" s="34">
        <f t="shared" si="9"/>
        <v>0.13941898158888949</v>
      </c>
      <c r="V55" s="33">
        <f>SUM(ClientPortfolioValue[[#This Row],[TCS]:[Cash]])</f>
        <v>46034108.217160426</v>
      </c>
      <c r="W55" s="35">
        <f>(ClientPortfolioValue[[#This Row],[TotalPortfolioValue]]-V50)/V50</f>
        <v>8.6574310726564869E-3</v>
      </c>
      <c r="X55" s="35">
        <f t="shared" si="11"/>
        <v>232139.83028626718</v>
      </c>
      <c r="Y55" s="35">
        <f>_xlfn.MAXIFS($V$2:$V55,$E$2:$E55,$E55)</f>
        <v>46034108.217160426</v>
      </c>
      <c r="Z55" s="34">
        <f>(ClientPortfolioValue[[#This Row],[TotalPortfolioValue]]-ClientPortfolioValue[[#This Row],[Running Max]])/ClientPortfolioValue[[#This Row],[Running Max]]</f>
        <v>0</v>
      </c>
      <c r="AA55" s="35">
        <f t="shared" si="10"/>
        <v>1.0201203755558776</v>
      </c>
      <c r="AB55" s="46">
        <f>ClientPortfolioValue[[#This Row],[Cumulative_Returns]]-1</f>
        <v>2.0120375555877645E-2</v>
      </c>
    </row>
    <row r="56" spans="4:28" x14ac:dyDescent="0.35">
      <c r="D56" s="31">
        <f t="shared" si="0"/>
        <v>45668</v>
      </c>
      <c r="E56" s="32" t="s">
        <v>15</v>
      </c>
      <c r="F56" s="33">
        <f>_xlfn.IFNA(VLOOKUP(ClientPortfolioValue[[#This Row],[Date]],CleanAssets[#All],RowWiseApproach!$B$2,0)*VLOOKUP(ClientPortfolioValue[[#This Row],[Client]],Client_Portfolios!$A$1:$I$6,RowWiseApproach!$B$2,0),F51)</f>
        <v>956616.29981902696</v>
      </c>
      <c r="G56" s="33">
        <f>_xlfn.IFNA(VLOOKUP(ClientPortfolioValue[[#This Row],[Date]],CleanAssets[#All],RowWiseApproach!$B$3,0)*VLOOKUP(ClientPortfolioValue[[#This Row],[Client]],Client_Portfolios!$A$1:$I$6,RowWiseApproach!$B$3,0),G51)</f>
        <v>4543930.5077736787</v>
      </c>
      <c r="H56" s="33">
        <f>_xlfn.IFNA(VLOOKUP(ClientPortfolioValue[[#This Row],[Date]],CleanAssets[#All],RowWiseApproach!$B$4,0)*VLOOKUP(ClientPortfolioValue[[#This Row],[Client]],Client_Portfolios!$A$1:$I$6,RowWiseApproach!$B$4,0),H51)</f>
        <v>18377480.566889253</v>
      </c>
      <c r="I56" s="33">
        <f>_xlfn.IFNA(VLOOKUP(ClientPortfolioValue[[#This Row],[Date]],CleanAssets[#All],RowWiseApproach!$B$5,0)*VLOOKUP(ClientPortfolioValue[[#This Row],[Client]],Client_Portfolios!$A$1:$I$6,RowWiseApproach!$B$5,0),I51)</f>
        <v>7863181.8346276227</v>
      </c>
      <c r="J56" s="33">
        <f>_xlfn.IFNA(VLOOKUP(ClientPortfolioValue[[#This Row],[Date]],CleanAssets[#All],RowWiseApproach!$B$6,0)*VLOOKUP(ClientPortfolioValue[[#This Row],[Client]],Client_Portfolios!$A$1:$I$6,RowWiseApproach!$B$6,0),J51)</f>
        <v>12074246.380869308</v>
      </c>
      <c r="K56" s="33">
        <f>_xlfn.IFNA(VLOOKUP(ClientPortfolioValue[[#This Row],[Date]],CleanAssets[#All],RowWiseApproach!$B$7,0)*VLOOKUP(ClientPortfolioValue[[#This Row],[Client]],Client_Portfolios!$A$1:$I$6,RowWiseApproach!$B$7,0),K51)</f>
        <v>2550689.4344183384</v>
      </c>
      <c r="L56" s="33">
        <f>_xlfn.IFNA(VLOOKUP(ClientPortfolioValue[[#This Row],[Date]],CleanAssets[#All],RowWiseApproach!$B$8,0)*VLOOKUP(ClientPortfolioValue[[#This Row],[Client]],Client_Portfolios!$A$1:$I$6,RowWiseApproach!$B$8,0),L51)</f>
        <v>3057760.0182245462</v>
      </c>
      <c r="M56" s="33">
        <f>_xlfn.IFNA(VLOOKUP(ClientPortfolioValue[[#This Row],[Date]],CleanAssets[#All],RowWiseApproach!$B$9,0)*VLOOKUP(ClientPortfolioValue[[#This Row],[Client]],Client_Portfolios!$A$1:$I$6,RowWiseApproach!$B$9,0),M51)</f>
        <v>942674.00553800934</v>
      </c>
      <c r="N56" s="34">
        <f t="shared" si="1"/>
        <v>1.8993076716691929E-2</v>
      </c>
      <c r="O56" s="34">
        <f t="shared" si="2"/>
        <v>9.0217175628085428E-2</v>
      </c>
      <c r="P56" s="34">
        <f t="shared" si="4"/>
        <v>0.3648745043676081</v>
      </c>
      <c r="Q56" s="34">
        <f t="shared" si="5"/>
        <v>0.15611903733046797</v>
      </c>
      <c r="R56" s="34">
        <f t="shared" si="6"/>
        <v>0.23972734716257169</v>
      </c>
      <c r="S56" s="34">
        <f t="shared" si="7"/>
        <v>5.0642499105992625E-2</v>
      </c>
      <c r="T56" s="34">
        <f t="shared" si="8"/>
        <v>6.0710099355780374E-2</v>
      </c>
      <c r="U56" s="34">
        <f t="shared" si="9"/>
        <v>1.8716260332802003E-2</v>
      </c>
      <c r="V56" s="33">
        <f>SUM(ClientPortfolioValue[[#This Row],[TCS]:[Cash]])</f>
        <v>50366579.048159778</v>
      </c>
      <c r="W56" s="35">
        <f>(ClientPortfolioValue[[#This Row],[TotalPortfolioValue]]-V51)/V51</f>
        <v>-6.9346733009791365E-4</v>
      </c>
      <c r="X56" s="35">
        <f t="shared" si="11"/>
        <v>940627.43284827098</v>
      </c>
      <c r="Y56" s="35">
        <f>_xlfn.MAXIFS($V$2:$V56,$E$2:$E56,$E56)</f>
        <v>50760380.408997558</v>
      </c>
      <c r="Z56" s="34">
        <f>(ClientPortfolioValue[[#This Row],[TotalPortfolioValue]]-ClientPortfolioValue[[#This Row],[Running Max]])/ClientPortfolioValue[[#This Row],[Running Max]]</f>
        <v>-7.7580458945492158E-3</v>
      </c>
      <c r="AA56" s="35">
        <f t="shared" si="10"/>
        <v>1.009578929303129</v>
      </c>
      <c r="AB56" s="46">
        <f>ClientPortfolioValue[[#This Row],[Cumulative_Returns]]-1</f>
        <v>9.5789293031289802E-3</v>
      </c>
    </row>
    <row r="57" spans="4:28" x14ac:dyDescent="0.35">
      <c r="D57" s="31">
        <f t="shared" si="0"/>
        <v>45669</v>
      </c>
      <c r="E57" s="32" t="s">
        <v>14</v>
      </c>
      <c r="F57" s="33">
        <f>_xlfn.IFNA(VLOOKUP(ClientPortfolioValue[[#This Row],[Date]],CleanAssets[#All],RowWiseApproach!$B$2,0)*VLOOKUP(ClientPortfolioValue[[#This Row],[Client]],Client_Portfolios!$A$1:$I$6,RowWiseApproach!$B$2,0),F52)</f>
        <v>1672322.5513185191</v>
      </c>
      <c r="G57" s="33">
        <f>_xlfn.IFNA(VLOOKUP(ClientPortfolioValue[[#This Row],[Date]],CleanAssets[#All],RowWiseApproach!$B$3,0)*VLOOKUP(ClientPortfolioValue[[#This Row],[Client]],Client_Portfolios!$A$1:$I$6,RowWiseApproach!$B$3,0),G52)</f>
        <v>10478838.13988753</v>
      </c>
      <c r="H57" s="33">
        <f>_xlfn.IFNA(VLOOKUP(ClientPortfolioValue[[#This Row],[Date]],CleanAssets[#All],RowWiseApproach!$B$4,0)*VLOOKUP(ClientPortfolioValue[[#This Row],[Client]],Client_Portfolios!$A$1:$I$6,RowWiseApproach!$B$4,0),H52)</f>
        <v>2380337.5499711246</v>
      </c>
      <c r="I57" s="33">
        <f>_xlfn.IFNA(VLOOKUP(ClientPortfolioValue[[#This Row],[Date]],CleanAssets[#All],RowWiseApproach!$B$5,0)*VLOOKUP(ClientPortfolioValue[[#This Row],[Client]],Client_Portfolios!$A$1:$I$6,RowWiseApproach!$B$5,0),I52)</f>
        <v>408649.08723715076</v>
      </c>
      <c r="J57" s="33">
        <f>_xlfn.IFNA(VLOOKUP(ClientPortfolioValue[[#This Row],[Date]],CleanAssets[#All],RowWiseApproach!$B$6,0)*VLOOKUP(ClientPortfolioValue[[#This Row],[Client]],Client_Portfolios!$A$1:$I$6,RowWiseApproach!$B$6,0),J52)</f>
        <v>10454307.588420592</v>
      </c>
      <c r="K57" s="33">
        <f>_xlfn.IFNA(VLOOKUP(ClientPortfolioValue[[#This Row],[Date]],CleanAssets[#All],RowWiseApproach!$B$7,0)*VLOOKUP(ClientPortfolioValue[[#This Row],[Client]],Client_Portfolios!$A$1:$I$6,RowWiseApproach!$B$7,0),K52)</f>
        <v>13643334.598423326</v>
      </c>
      <c r="L57" s="33">
        <f>_xlfn.IFNA(VLOOKUP(ClientPortfolioValue[[#This Row],[Date]],CleanAssets[#All],RowWiseApproach!$B$8,0)*VLOOKUP(ClientPortfolioValue[[#This Row],[Client]],Client_Portfolios!$A$1:$I$6,RowWiseApproach!$B$8,0),L52)</f>
        <v>2957494.1970726582</v>
      </c>
      <c r="M57" s="33">
        <f>_xlfn.IFNA(VLOOKUP(ClientPortfolioValue[[#This Row],[Date]],CleanAssets[#All],RowWiseApproach!$B$9,0)*VLOOKUP(ClientPortfolioValue[[#This Row],[Client]],Client_Portfolios!$A$1:$I$6,RowWiseApproach!$B$9,0),M52)</f>
        <v>1152370.9155250627</v>
      </c>
      <c r="N57" s="34">
        <f t="shared" si="1"/>
        <v>3.8758133338697716E-2</v>
      </c>
      <c r="O57" s="34">
        <f t="shared" si="2"/>
        <v>0.24285997072764257</v>
      </c>
      <c r="P57" s="34">
        <f t="shared" si="4"/>
        <v>5.5167252322317138E-2</v>
      </c>
      <c r="Q57" s="34">
        <f t="shared" si="5"/>
        <v>9.4709455418076991E-3</v>
      </c>
      <c r="R57" s="34">
        <f t="shared" si="6"/>
        <v>0.24229144500640667</v>
      </c>
      <c r="S57" s="34">
        <f t="shared" si="7"/>
        <v>0.31620107085994986</v>
      </c>
      <c r="T57" s="34">
        <f t="shared" si="8"/>
        <v>6.8543567954752999E-2</v>
      </c>
      <c r="U57" s="34">
        <f t="shared" si="9"/>
        <v>2.6707614248425368E-2</v>
      </c>
      <c r="V57" s="33">
        <f>SUM(ClientPortfolioValue[[#This Row],[TCS]:[Cash]])</f>
        <v>43147654.627855964</v>
      </c>
      <c r="W57" s="35">
        <f>(ClientPortfolioValue[[#This Row],[TotalPortfolioValue]]-V52)/V52</f>
        <v>0</v>
      </c>
      <c r="X57" s="35">
        <f t="shared" si="11"/>
        <v>131784.90800462716</v>
      </c>
      <c r="Y57" s="35">
        <f>_xlfn.MAXIFS($V$2:$V57,$E$2:$E57,$E57)</f>
        <v>43490610.576581098</v>
      </c>
      <c r="Z57" s="34">
        <f>(ClientPortfolioValue[[#This Row],[TotalPortfolioValue]]-ClientPortfolioValue[[#This Row],[Running Max]])/ClientPortfolioValue[[#This Row],[Running Max]]</f>
        <v>-7.8857469274025253E-3</v>
      </c>
      <c r="AA57" s="35">
        <f t="shared" si="10"/>
        <v>1.0168573173061213</v>
      </c>
      <c r="AB57" s="46">
        <f>ClientPortfolioValue[[#This Row],[Cumulative_Returns]]-1</f>
        <v>1.6857317306121278E-2</v>
      </c>
    </row>
    <row r="58" spans="4:28" x14ac:dyDescent="0.35">
      <c r="D58" s="31">
        <f t="shared" si="0"/>
        <v>45669</v>
      </c>
      <c r="E58" s="32" t="s">
        <v>16</v>
      </c>
      <c r="F58" s="33">
        <f>_xlfn.IFNA(VLOOKUP(ClientPortfolioValue[[#This Row],[Date]],CleanAssets[#All],RowWiseApproach!$B$2,0)*VLOOKUP(ClientPortfolioValue[[#This Row],[Client]],Client_Portfolios!$A$1:$I$6,RowWiseApproach!$B$2,0),F53)</f>
        <v>201177.15070816316</v>
      </c>
      <c r="G58" s="33">
        <f>_xlfn.IFNA(VLOOKUP(ClientPortfolioValue[[#This Row],[Date]],CleanAssets[#All],RowWiseApproach!$B$3,0)*VLOOKUP(ClientPortfolioValue[[#This Row],[Client]],Client_Portfolios!$A$1:$I$6,RowWiseApproach!$B$3,0),G53)</f>
        <v>2709832.8727170904</v>
      </c>
      <c r="H58" s="33">
        <f>_xlfn.IFNA(VLOOKUP(ClientPortfolioValue[[#This Row],[Date]],CleanAssets[#All],RowWiseApproach!$B$4,0)*VLOOKUP(ClientPortfolioValue[[#This Row],[Client]],Client_Portfolios!$A$1:$I$6,RowWiseApproach!$B$4,0),H53)</f>
        <v>12777705.69794281</v>
      </c>
      <c r="I58" s="33">
        <f>_xlfn.IFNA(VLOOKUP(ClientPortfolioValue[[#This Row],[Date]],CleanAssets[#All],RowWiseApproach!$B$5,0)*VLOOKUP(ClientPortfolioValue[[#This Row],[Client]],Client_Portfolios!$A$1:$I$6,RowWiseApproach!$B$5,0),I53)</f>
        <v>5623655.28666637</v>
      </c>
      <c r="J58" s="33">
        <f>_xlfn.IFNA(VLOOKUP(ClientPortfolioValue[[#This Row],[Date]],CleanAssets[#All],RowWiseApproach!$B$6,0)*VLOOKUP(ClientPortfolioValue[[#This Row],[Client]],Client_Portfolios!$A$1:$I$6,RowWiseApproach!$B$6,0),J53)</f>
        <v>7990293.7487233514</v>
      </c>
      <c r="K58" s="33">
        <f>_xlfn.IFNA(VLOOKUP(ClientPortfolioValue[[#This Row],[Date]],CleanAssets[#All],RowWiseApproach!$B$7,0)*VLOOKUP(ClientPortfolioValue[[#This Row],[Client]],Client_Portfolios!$A$1:$I$6,RowWiseApproach!$B$7,0),K53)</f>
        <v>1543056.2927200922</v>
      </c>
      <c r="L58" s="33">
        <f>_xlfn.IFNA(VLOOKUP(ClientPortfolioValue[[#This Row],[Date]],CleanAssets[#All],RowWiseApproach!$B$8,0)*VLOOKUP(ClientPortfolioValue[[#This Row],[Client]],Client_Portfolios!$A$1:$I$6,RowWiseApproach!$B$8,0),L53)</f>
        <v>13737198.715320896</v>
      </c>
      <c r="M58" s="33">
        <f>_xlfn.IFNA(VLOOKUP(ClientPortfolioValue[[#This Row],[Date]],CleanAssets[#All],RowWiseApproach!$B$9,0)*VLOOKUP(ClientPortfolioValue[[#This Row],[Client]],Client_Portfolios!$A$1:$I$6,RowWiseApproach!$B$9,0),M53)</f>
        <v>4670524.497326917</v>
      </c>
      <c r="N58" s="34">
        <f t="shared" si="1"/>
        <v>4.0845295942655907E-3</v>
      </c>
      <c r="O58" s="34">
        <f t="shared" si="2"/>
        <v>5.5018139610611236E-2</v>
      </c>
      <c r="P58" s="34">
        <f t="shared" si="4"/>
        <v>0.2594276580931103</v>
      </c>
      <c r="Q58" s="34">
        <f t="shared" si="5"/>
        <v>0.1141779091983376</v>
      </c>
      <c r="R58" s="34">
        <f t="shared" si="6"/>
        <v>0.16222812167610437</v>
      </c>
      <c r="S58" s="34">
        <f t="shared" si="7"/>
        <v>3.132890127455823E-2</v>
      </c>
      <c r="T58" s="34">
        <f t="shared" si="8"/>
        <v>0.27890838744620261</v>
      </c>
      <c r="U58" s="34">
        <f t="shared" si="9"/>
        <v>9.4826353106810021E-2</v>
      </c>
      <c r="V58" s="33">
        <f>SUM(ClientPortfolioValue[[#This Row],[TCS]:[Cash]])</f>
        <v>49253444.262125693</v>
      </c>
      <c r="W58" s="35">
        <f>(ClientPortfolioValue[[#This Row],[TotalPortfolioValue]]-V53)/V53</f>
        <v>0</v>
      </c>
      <c r="X58" s="35">
        <f t="shared" si="11"/>
        <v>656254.96553486073</v>
      </c>
      <c r="Y58" s="35">
        <f>_xlfn.MAXIFS($V$2:$V58,$E$2:$E58,$E58)</f>
        <v>49298886.492750116</v>
      </c>
      <c r="Z58" s="34">
        <f>(ClientPortfolioValue[[#This Row],[TotalPortfolioValue]]-ClientPortfolioValue[[#This Row],[Running Max]])/ClientPortfolioValue[[#This Row],[Running Max]]</f>
        <v>-9.2176991930852548E-4</v>
      </c>
      <c r="AA58" s="35">
        <f t="shared" si="10"/>
        <v>1.0140386126358967</v>
      </c>
      <c r="AB58" s="46">
        <f>ClientPortfolioValue[[#This Row],[Cumulative_Returns]]-1</f>
        <v>1.4038612635896675E-2</v>
      </c>
    </row>
    <row r="59" spans="4:28" x14ac:dyDescent="0.35">
      <c r="D59" s="31">
        <f t="shared" si="0"/>
        <v>45669</v>
      </c>
      <c r="E59" s="32" t="s">
        <v>12</v>
      </c>
      <c r="F59" s="33">
        <f>_xlfn.IFNA(VLOOKUP(ClientPortfolioValue[[#This Row],[Date]],CleanAssets[#All],RowWiseApproach!$B$2,0)*VLOOKUP(ClientPortfolioValue[[#This Row],[Client]],Client_Portfolios!$A$1:$I$6,RowWiseApproach!$B$2,0),F54)</f>
        <v>2651573.461364544</v>
      </c>
      <c r="G59" s="33">
        <f>_xlfn.IFNA(VLOOKUP(ClientPortfolioValue[[#This Row],[Date]],CleanAssets[#All],RowWiseApproach!$B$3,0)*VLOOKUP(ClientPortfolioValue[[#This Row],[Client]],Client_Portfolios!$A$1:$I$6,RowWiseApproach!$B$3,0),G54)</f>
        <v>9357780.1883114539</v>
      </c>
      <c r="H59" s="33">
        <f>_xlfn.IFNA(VLOOKUP(ClientPortfolioValue[[#This Row],[Date]],CleanAssets[#All],RowWiseApproach!$B$4,0)*VLOOKUP(ClientPortfolioValue[[#This Row],[Client]],Client_Portfolios!$A$1:$I$6,RowWiseApproach!$B$4,0),H54)</f>
        <v>2103314.7837878228</v>
      </c>
      <c r="I59" s="33">
        <f>_xlfn.IFNA(VLOOKUP(ClientPortfolioValue[[#This Row],[Date]],CleanAssets[#All],RowWiseApproach!$B$5,0)*VLOOKUP(ClientPortfolioValue[[#This Row],[Client]],Client_Portfolios!$A$1:$I$6,RowWiseApproach!$B$5,0),I54)</f>
        <v>2868726.4434016249</v>
      </c>
      <c r="J59" s="33">
        <f>_xlfn.IFNA(VLOOKUP(ClientPortfolioValue[[#This Row],[Date]],CleanAssets[#All],RowWiseApproach!$B$6,0)*VLOOKUP(ClientPortfolioValue[[#This Row],[Client]],Client_Portfolios!$A$1:$I$6,RowWiseApproach!$B$6,0),J54)</f>
        <v>1169012.1140680851</v>
      </c>
      <c r="K59" s="33">
        <f>_xlfn.IFNA(VLOOKUP(ClientPortfolioValue[[#This Row],[Date]],CleanAssets[#All],RowWiseApproach!$B$7,0)*VLOOKUP(ClientPortfolioValue[[#This Row],[Client]],Client_Portfolios!$A$1:$I$6,RowWiseApproach!$B$7,0),K54)</f>
        <v>12481627.381399643</v>
      </c>
      <c r="L59" s="33">
        <f>_xlfn.IFNA(VLOOKUP(ClientPortfolioValue[[#This Row],[Date]],CleanAssets[#All],RowWiseApproach!$B$8,0)*VLOOKUP(ClientPortfolioValue[[#This Row],[Client]],Client_Portfolios!$A$1:$I$6,RowWiseApproach!$B$8,0),L54)</f>
        <v>5049341.9480870422</v>
      </c>
      <c r="M59" s="33">
        <f>_xlfn.IFNA(VLOOKUP(ClientPortfolioValue[[#This Row],[Date]],CleanAssets[#All],RowWiseApproach!$B$9,0)*VLOOKUP(ClientPortfolioValue[[#This Row],[Client]],Client_Portfolios!$A$1:$I$6,RowWiseApproach!$B$9,0),M54)</f>
        <v>2237675.277979041</v>
      </c>
      <c r="N59" s="34">
        <f t="shared" si="1"/>
        <v>6.9927209399838472E-2</v>
      </c>
      <c r="O59" s="34">
        <f t="shared" si="2"/>
        <v>0.2467830758907085</v>
      </c>
      <c r="P59" s="34">
        <f t="shared" si="4"/>
        <v>5.5468549320906911E-2</v>
      </c>
      <c r="Q59" s="34">
        <f t="shared" si="5"/>
        <v>7.5653960805357481E-2</v>
      </c>
      <c r="R59" s="34">
        <f t="shared" si="6"/>
        <v>3.0829149590793952E-2</v>
      </c>
      <c r="S59" s="34">
        <f t="shared" si="7"/>
        <v>0.32916507283970553</v>
      </c>
      <c r="T59" s="34">
        <f t="shared" si="8"/>
        <v>0.13316108223287418</v>
      </c>
      <c r="U59" s="34">
        <f t="shared" si="9"/>
        <v>5.9011899919815085E-2</v>
      </c>
      <c r="V59" s="33">
        <f>SUM(ClientPortfolioValue[[#This Row],[TCS]:[Cash]])</f>
        <v>37919051.598399252</v>
      </c>
      <c r="W59" s="35">
        <f>(ClientPortfolioValue[[#This Row],[TotalPortfolioValue]]-V54)/V54</f>
        <v>0</v>
      </c>
      <c r="X59" s="35">
        <f t="shared" si="11"/>
        <v>250577.57153963944</v>
      </c>
      <c r="Y59" s="35">
        <f>_xlfn.MAXIFS($V$2:$V59,$E$2:$E59,$E59)</f>
        <v>38089341.933830813</v>
      </c>
      <c r="Z59" s="34">
        <f>(ClientPortfolioValue[[#This Row],[TotalPortfolioValue]]-ClientPortfolioValue[[#This Row],[Running Max]])/ClientPortfolioValue[[#This Row],[Running Max]]</f>
        <v>-4.4708132717911206E-3</v>
      </c>
      <c r="AA59" s="35">
        <f t="shared" si="10"/>
        <v>1.0124744586623253</v>
      </c>
      <c r="AB59" s="46">
        <f>ClientPortfolioValue[[#This Row],[Cumulative_Returns]]-1</f>
        <v>1.2474458662325327E-2</v>
      </c>
    </row>
    <row r="60" spans="4:28" x14ac:dyDescent="0.35">
      <c r="D60" s="31">
        <f t="shared" si="0"/>
        <v>45669</v>
      </c>
      <c r="E60" s="32" t="s">
        <v>13</v>
      </c>
      <c r="F60" s="33">
        <f>_xlfn.IFNA(VLOOKUP(ClientPortfolioValue[[#This Row],[Date]],CleanAssets[#All],RowWiseApproach!$B$2,0)*VLOOKUP(ClientPortfolioValue[[#This Row],[Client]],Client_Portfolios!$A$1:$I$6,RowWiseApproach!$B$2,0),F55)</f>
        <v>190928.29499651314</v>
      </c>
      <c r="G60" s="33">
        <f>_xlfn.IFNA(VLOOKUP(ClientPortfolioValue[[#This Row],[Date]],CleanAssets[#All],RowWiseApproach!$B$3,0)*VLOOKUP(ClientPortfolioValue[[#This Row],[Client]],Client_Portfolios!$A$1:$I$6,RowWiseApproach!$B$3,0),G55)</f>
        <v>1988269.7935908632</v>
      </c>
      <c r="H60" s="33">
        <f>_xlfn.IFNA(VLOOKUP(ClientPortfolioValue[[#This Row],[Date]],CleanAssets[#All],RowWiseApproach!$B$4,0)*VLOOKUP(ClientPortfolioValue[[#This Row],[Client]],Client_Portfolios!$A$1:$I$6,RowWiseApproach!$B$4,0),H55)</f>
        <v>3368684.147547896</v>
      </c>
      <c r="I60" s="33">
        <f>_xlfn.IFNA(VLOOKUP(ClientPortfolioValue[[#This Row],[Date]],CleanAssets[#All],RowWiseApproach!$B$5,0)*VLOOKUP(ClientPortfolioValue[[#This Row],[Client]],Client_Portfolios!$A$1:$I$6,RowWiseApproach!$B$5,0),I55)</f>
        <v>2462567.9855508921</v>
      </c>
      <c r="J60" s="33">
        <f>_xlfn.IFNA(VLOOKUP(ClientPortfolioValue[[#This Row],[Date]],CleanAssets[#All],RowWiseApproach!$B$6,0)*VLOOKUP(ClientPortfolioValue[[#This Row],[Client]],Client_Portfolios!$A$1:$I$6,RowWiseApproach!$B$6,0),J55)</f>
        <v>10131636.747206865</v>
      </c>
      <c r="K60" s="33">
        <f>_xlfn.IFNA(VLOOKUP(ClientPortfolioValue[[#This Row],[Date]],CleanAssets[#All],RowWiseApproach!$B$7,0)*VLOOKUP(ClientPortfolioValue[[#This Row],[Client]],Client_Portfolios!$A$1:$I$6,RowWiseApproach!$B$7,0),K55)</f>
        <v>591502.95591642533</v>
      </c>
      <c r="L60" s="33">
        <f>_xlfn.IFNA(VLOOKUP(ClientPortfolioValue[[#This Row],[Date]],CleanAssets[#All],RowWiseApproach!$B$8,0)*VLOOKUP(ClientPortfolioValue[[#This Row],[Client]],Client_Portfolios!$A$1:$I$6,RowWiseApproach!$B$8,0),L55)</f>
        <v>20882489.806361735</v>
      </c>
      <c r="M60" s="33">
        <f>_xlfn.IFNA(VLOOKUP(ClientPortfolioValue[[#This Row],[Date]],CleanAssets[#All],RowWiseApproach!$B$9,0)*VLOOKUP(ClientPortfolioValue[[#This Row],[Client]],Client_Portfolios!$A$1:$I$6,RowWiseApproach!$B$9,0),M55)</f>
        <v>6418028.4859892353</v>
      </c>
      <c r="N60" s="34">
        <f t="shared" si="1"/>
        <v>4.1475397784579999E-3</v>
      </c>
      <c r="O60" s="34">
        <f t="shared" si="2"/>
        <v>4.3191230819796422E-2</v>
      </c>
      <c r="P60" s="34">
        <f t="shared" si="4"/>
        <v>7.3178003832647942E-2</v>
      </c>
      <c r="Q60" s="34">
        <f t="shared" si="5"/>
        <v>5.3494421439294983E-2</v>
      </c>
      <c r="R60" s="34">
        <f t="shared" si="6"/>
        <v>0.22008977993908505</v>
      </c>
      <c r="S60" s="34">
        <f t="shared" si="7"/>
        <v>1.2849232424055671E-2</v>
      </c>
      <c r="T60" s="34">
        <f t="shared" si="8"/>
        <v>0.4536308101777724</v>
      </c>
      <c r="U60" s="34">
        <f t="shared" si="9"/>
        <v>0.13941898158888949</v>
      </c>
      <c r="V60" s="33">
        <f>SUM(ClientPortfolioValue[[#This Row],[TCS]:[Cash]])</f>
        <v>46034108.217160426</v>
      </c>
      <c r="W60" s="35">
        <f>(ClientPortfolioValue[[#This Row],[TotalPortfolioValue]]-V55)/V55</f>
        <v>0</v>
      </c>
      <c r="X60" s="35">
        <f t="shared" si="11"/>
        <v>277033.5455571402</v>
      </c>
      <c r="Y60" s="35">
        <f>_xlfn.MAXIFS($V$2:$V60,$E$2:$E60,$E60)</f>
        <v>46034108.217160426</v>
      </c>
      <c r="Z60" s="34">
        <f>(ClientPortfolioValue[[#This Row],[TotalPortfolioValue]]-ClientPortfolioValue[[#This Row],[Running Max]])/ClientPortfolioValue[[#This Row],[Running Max]]</f>
        <v>0</v>
      </c>
      <c r="AA60" s="35">
        <f t="shared" si="10"/>
        <v>1.0201203755558776</v>
      </c>
      <c r="AB60" s="46">
        <f>ClientPortfolioValue[[#This Row],[Cumulative_Returns]]-1</f>
        <v>2.0120375555877645E-2</v>
      </c>
    </row>
    <row r="61" spans="4:28" x14ac:dyDescent="0.35">
      <c r="D61" s="31">
        <f t="shared" si="0"/>
        <v>45669</v>
      </c>
      <c r="E61" s="32" t="s">
        <v>15</v>
      </c>
      <c r="F61" s="33">
        <f>_xlfn.IFNA(VLOOKUP(ClientPortfolioValue[[#This Row],[Date]],CleanAssets[#All],RowWiseApproach!$B$2,0)*VLOOKUP(ClientPortfolioValue[[#This Row],[Client]],Client_Portfolios!$A$1:$I$6,RowWiseApproach!$B$2,0),F56)</f>
        <v>956616.29981902696</v>
      </c>
      <c r="G61" s="33">
        <f>_xlfn.IFNA(VLOOKUP(ClientPortfolioValue[[#This Row],[Date]],CleanAssets[#All],RowWiseApproach!$B$3,0)*VLOOKUP(ClientPortfolioValue[[#This Row],[Client]],Client_Portfolios!$A$1:$I$6,RowWiseApproach!$B$3,0),G56)</f>
        <v>4543930.5077736787</v>
      </c>
      <c r="H61" s="33">
        <f>_xlfn.IFNA(VLOOKUP(ClientPortfolioValue[[#This Row],[Date]],CleanAssets[#All],RowWiseApproach!$B$4,0)*VLOOKUP(ClientPortfolioValue[[#This Row],[Client]],Client_Portfolios!$A$1:$I$6,RowWiseApproach!$B$4,0),H56)</f>
        <v>18377480.566889253</v>
      </c>
      <c r="I61" s="33">
        <f>_xlfn.IFNA(VLOOKUP(ClientPortfolioValue[[#This Row],[Date]],CleanAssets[#All],RowWiseApproach!$B$5,0)*VLOOKUP(ClientPortfolioValue[[#This Row],[Client]],Client_Portfolios!$A$1:$I$6,RowWiseApproach!$B$5,0),I56)</f>
        <v>7863181.8346276227</v>
      </c>
      <c r="J61" s="33">
        <f>_xlfn.IFNA(VLOOKUP(ClientPortfolioValue[[#This Row],[Date]],CleanAssets[#All],RowWiseApproach!$B$6,0)*VLOOKUP(ClientPortfolioValue[[#This Row],[Client]],Client_Portfolios!$A$1:$I$6,RowWiseApproach!$B$6,0),J56)</f>
        <v>12074246.380869308</v>
      </c>
      <c r="K61" s="33">
        <f>_xlfn.IFNA(VLOOKUP(ClientPortfolioValue[[#This Row],[Date]],CleanAssets[#All],RowWiseApproach!$B$7,0)*VLOOKUP(ClientPortfolioValue[[#This Row],[Client]],Client_Portfolios!$A$1:$I$6,RowWiseApproach!$B$7,0),K56)</f>
        <v>2550689.4344183384</v>
      </c>
      <c r="L61" s="33">
        <f>_xlfn.IFNA(VLOOKUP(ClientPortfolioValue[[#This Row],[Date]],CleanAssets[#All],RowWiseApproach!$B$8,0)*VLOOKUP(ClientPortfolioValue[[#This Row],[Client]],Client_Portfolios!$A$1:$I$6,RowWiseApproach!$B$8,0),L56)</f>
        <v>3057760.0182245462</v>
      </c>
      <c r="M61" s="33">
        <f>_xlfn.IFNA(VLOOKUP(ClientPortfolioValue[[#This Row],[Date]],CleanAssets[#All],RowWiseApproach!$B$9,0)*VLOOKUP(ClientPortfolioValue[[#This Row],[Client]],Client_Portfolios!$A$1:$I$6,RowWiseApproach!$B$9,0),M56)</f>
        <v>942674.00553800934</v>
      </c>
      <c r="N61" s="34">
        <f t="shared" si="1"/>
        <v>1.8993076716691929E-2</v>
      </c>
      <c r="O61" s="34">
        <f t="shared" si="2"/>
        <v>9.0217175628085428E-2</v>
      </c>
      <c r="P61" s="34">
        <f t="shared" si="4"/>
        <v>0.3648745043676081</v>
      </c>
      <c r="Q61" s="34">
        <f t="shared" si="5"/>
        <v>0.15611903733046797</v>
      </c>
      <c r="R61" s="34">
        <f t="shared" si="6"/>
        <v>0.23972734716257169</v>
      </c>
      <c r="S61" s="34">
        <f t="shared" si="7"/>
        <v>5.0642499105992625E-2</v>
      </c>
      <c r="T61" s="34">
        <f t="shared" si="8"/>
        <v>6.0710099355780374E-2</v>
      </c>
      <c r="U61" s="34">
        <f t="shared" si="9"/>
        <v>1.8716260332802003E-2</v>
      </c>
      <c r="V61" s="33">
        <f>SUM(ClientPortfolioValue[[#This Row],[TCS]:[Cash]])</f>
        <v>50366579.048159778</v>
      </c>
      <c r="W61" s="35">
        <f>(ClientPortfolioValue[[#This Row],[TotalPortfolioValue]]-V56)/V56</f>
        <v>0</v>
      </c>
      <c r="X61" s="35">
        <f t="shared" si="11"/>
        <v>932021.00568619452</v>
      </c>
      <c r="Y61" s="35">
        <f>_xlfn.MAXIFS($V$2:$V61,$E$2:$E61,$E61)</f>
        <v>50760380.408997558</v>
      </c>
      <c r="Z61" s="34">
        <f>(ClientPortfolioValue[[#This Row],[TotalPortfolioValue]]-ClientPortfolioValue[[#This Row],[Running Max]])/ClientPortfolioValue[[#This Row],[Running Max]]</f>
        <v>-7.7580458945492158E-3</v>
      </c>
      <c r="AA61" s="35">
        <f t="shared" si="10"/>
        <v>1.009578929303129</v>
      </c>
      <c r="AB61" s="46">
        <f>ClientPortfolioValue[[#This Row],[Cumulative_Returns]]-1</f>
        <v>9.5789293031289802E-3</v>
      </c>
    </row>
    <row r="62" spans="4:28" x14ac:dyDescent="0.35">
      <c r="D62" s="31">
        <f t="shared" si="0"/>
        <v>45670</v>
      </c>
      <c r="E62" s="32" t="s">
        <v>14</v>
      </c>
      <c r="F62" s="33">
        <f>_xlfn.IFNA(VLOOKUP(ClientPortfolioValue[[#This Row],[Date]],CleanAssets[#All],RowWiseApproach!$B$2,0)*VLOOKUP(ClientPortfolioValue[[#This Row],[Client]],Client_Portfolios!$A$1:$I$6,RowWiseApproach!$B$2,0),F57)</f>
        <v>1645887.0762837073</v>
      </c>
      <c r="G62" s="33">
        <f>_xlfn.IFNA(VLOOKUP(ClientPortfolioValue[[#This Row],[Date]],CleanAssets[#All],RowWiseApproach!$B$3,0)*VLOOKUP(ClientPortfolioValue[[#This Row],[Client]],Client_Portfolios!$A$1:$I$6,RowWiseApproach!$B$3,0),G57)</f>
        <v>10434802.451100398</v>
      </c>
      <c r="H62" s="33">
        <f>_xlfn.IFNA(VLOOKUP(ClientPortfolioValue[[#This Row],[Date]],CleanAssets[#All],RowWiseApproach!$B$4,0)*VLOOKUP(ClientPortfolioValue[[#This Row],[Client]],Client_Portfolios!$A$1:$I$6,RowWiseApproach!$B$4,0),H57)</f>
        <v>2409576.1456605778</v>
      </c>
      <c r="I62" s="33">
        <f>_xlfn.IFNA(VLOOKUP(ClientPortfolioValue[[#This Row],[Date]],CleanAssets[#All],RowWiseApproach!$B$5,0)*VLOOKUP(ClientPortfolioValue[[#This Row],[Client]],Client_Portfolios!$A$1:$I$6,RowWiseApproach!$B$5,0),I57)</f>
        <v>407158.48479805607</v>
      </c>
      <c r="J62" s="33">
        <f>_xlfn.IFNA(VLOOKUP(ClientPortfolioValue[[#This Row],[Date]],CleanAssets[#All],RowWiseApproach!$B$6,0)*VLOOKUP(ClientPortfolioValue[[#This Row],[Client]],Client_Portfolios!$A$1:$I$6,RowWiseApproach!$B$6,0),J57)</f>
        <v>10483110.390448363</v>
      </c>
      <c r="K62" s="33">
        <f>_xlfn.IFNA(VLOOKUP(ClientPortfolioValue[[#This Row],[Date]],CleanAssets[#All],RowWiseApproach!$B$7,0)*VLOOKUP(ClientPortfolioValue[[#This Row],[Client]],Client_Portfolios!$A$1:$I$6,RowWiseApproach!$B$7,0),K57)</f>
        <v>13483593.582075436</v>
      </c>
      <c r="L62" s="33">
        <f>_xlfn.IFNA(VLOOKUP(ClientPortfolioValue[[#This Row],[Date]],CleanAssets[#All],RowWiseApproach!$B$8,0)*VLOOKUP(ClientPortfolioValue[[#This Row],[Client]],Client_Portfolios!$A$1:$I$6,RowWiseApproach!$B$8,0),L57)</f>
        <v>2966816.0752423597</v>
      </c>
      <c r="M62" s="33">
        <f>_xlfn.IFNA(VLOOKUP(ClientPortfolioValue[[#This Row],[Date]],CleanAssets[#All],RowWiseApproach!$B$9,0)*VLOOKUP(ClientPortfolioValue[[#This Row],[Client]],Client_Portfolios!$A$1:$I$6,RowWiseApproach!$B$9,0),M57)</f>
        <v>1152666.4247132782</v>
      </c>
      <c r="N62" s="34">
        <f t="shared" si="1"/>
        <v>3.8291038192185739E-2</v>
      </c>
      <c r="O62" s="34">
        <f t="shared" si="2"/>
        <v>0.2427623528615187</v>
      </c>
      <c r="P62" s="34">
        <f t="shared" si="4"/>
        <v>5.6058020960220979E-2</v>
      </c>
      <c r="Q62" s="34">
        <f t="shared" si="5"/>
        <v>9.472412364326414E-3</v>
      </c>
      <c r="R62" s="34">
        <f t="shared" si="6"/>
        <v>0.24388622167196916</v>
      </c>
      <c r="S62" s="34">
        <f t="shared" si="7"/>
        <v>0.31369150670101287</v>
      </c>
      <c r="T62" s="34">
        <f t="shared" si="8"/>
        <v>6.9022030297972728E-2</v>
      </c>
      <c r="U62" s="34">
        <f t="shared" si="9"/>
        <v>2.6816416950793478E-2</v>
      </c>
      <c r="V62" s="33">
        <f>SUM(ClientPortfolioValue[[#This Row],[TCS]:[Cash]])</f>
        <v>42983610.630322173</v>
      </c>
      <c r="W62" s="35">
        <f>(ClientPortfolioValue[[#This Row],[TotalPortfolioValue]]-V57)/V57</f>
        <v>-3.8019215400849292E-3</v>
      </c>
      <c r="X62" s="35">
        <f t="shared" si="11"/>
        <v>134389.23777875394</v>
      </c>
      <c r="Y62" s="35">
        <f>_xlfn.MAXIFS($V$2:$V62,$E$2:$E62,$E62)</f>
        <v>43490610.576581098</v>
      </c>
      <c r="Z62" s="34">
        <f>(ClientPortfolioValue[[#This Row],[TotalPortfolioValue]]-ClientPortfolioValue[[#This Row],[Running Max]])/ClientPortfolioValue[[#This Row],[Running Max]]</f>
        <v>-1.1657687476384503E-2</v>
      </c>
      <c r="AA62" s="35">
        <f t="shared" si="10"/>
        <v>1.0129913055682622</v>
      </c>
      <c r="AB62" s="46">
        <f>ClientPortfolioValue[[#This Row],[Cumulative_Returns]]-1</f>
        <v>1.2991305568262224E-2</v>
      </c>
    </row>
    <row r="63" spans="4:28" x14ac:dyDescent="0.35">
      <c r="D63" s="31">
        <f t="shared" si="0"/>
        <v>45670</v>
      </c>
      <c r="E63" s="32" t="s">
        <v>16</v>
      </c>
      <c r="F63" s="33">
        <f>_xlfn.IFNA(VLOOKUP(ClientPortfolioValue[[#This Row],[Date]],CleanAssets[#All],RowWiseApproach!$B$2,0)*VLOOKUP(ClientPortfolioValue[[#This Row],[Client]],Client_Portfolios!$A$1:$I$6,RowWiseApproach!$B$2,0),F58)</f>
        <v>197997.01447133065</v>
      </c>
      <c r="G63" s="33">
        <f>_xlfn.IFNA(VLOOKUP(ClientPortfolioValue[[#This Row],[Date]],CleanAssets[#All],RowWiseApproach!$B$3,0)*VLOOKUP(ClientPortfolioValue[[#This Row],[Client]],Client_Portfolios!$A$1:$I$6,RowWiseApproach!$B$3,0),G58)</f>
        <v>2698445.2211993244</v>
      </c>
      <c r="H63" s="33">
        <f>_xlfn.IFNA(VLOOKUP(ClientPortfolioValue[[#This Row],[Date]],CleanAssets[#All],RowWiseApproach!$B$4,0)*VLOOKUP(ClientPortfolioValue[[#This Row],[Client]],Client_Portfolios!$A$1:$I$6,RowWiseApproach!$B$4,0),H58)</f>
        <v>12934659.139586203</v>
      </c>
      <c r="I63" s="33">
        <f>_xlfn.IFNA(VLOOKUP(ClientPortfolioValue[[#This Row],[Date]],CleanAssets[#All],RowWiseApproach!$B$5,0)*VLOOKUP(ClientPortfolioValue[[#This Row],[Client]],Client_Portfolios!$A$1:$I$6,RowWiseApproach!$B$5,0),I58)</f>
        <v>5603142.2485886216</v>
      </c>
      <c r="J63" s="33">
        <f>_xlfn.IFNA(VLOOKUP(ClientPortfolioValue[[#This Row],[Date]],CleanAssets[#All],RowWiseApproach!$B$6,0)*VLOOKUP(ClientPortfolioValue[[#This Row],[Client]],Client_Portfolios!$A$1:$I$6,RowWiseApproach!$B$6,0),J58)</f>
        <v>8012307.9134149598</v>
      </c>
      <c r="K63" s="33">
        <f>_xlfn.IFNA(VLOOKUP(ClientPortfolioValue[[#This Row],[Date]],CleanAssets[#All],RowWiseApproach!$B$7,0)*VLOOKUP(ClientPortfolioValue[[#This Row],[Client]],Client_Portfolios!$A$1:$I$6,RowWiseApproach!$B$7,0),K58)</f>
        <v>1524989.6405609052</v>
      </c>
      <c r="L63" s="33">
        <f>_xlfn.IFNA(VLOOKUP(ClientPortfolioValue[[#This Row],[Date]],CleanAssets[#All],RowWiseApproach!$B$8,0)*VLOOKUP(ClientPortfolioValue[[#This Row],[Client]],Client_Portfolios!$A$1:$I$6,RowWiseApproach!$B$8,0),L58)</f>
        <v>13780497.698948301</v>
      </c>
      <c r="M63" s="33">
        <f>_xlfn.IFNA(VLOOKUP(ClientPortfolioValue[[#This Row],[Date]],CleanAssets[#All],RowWiseApproach!$B$9,0)*VLOOKUP(ClientPortfolioValue[[#This Row],[Client]],Client_Portfolios!$A$1:$I$6,RowWiseApproach!$B$9,0),M58)</f>
        <v>4671722.1871368131</v>
      </c>
      <c r="N63" s="34">
        <f t="shared" si="1"/>
        <v>4.0061098186217423E-3</v>
      </c>
      <c r="O63" s="34">
        <f t="shared" si="2"/>
        <v>5.4598135858380969E-2</v>
      </c>
      <c r="P63" s="34">
        <f t="shared" si="4"/>
        <v>0.26170932485007131</v>
      </c>
      <c r="Q63" s="34">
        <f t="shared" si="5"/>
        <v>0.11336940224649404</v>
      </c>
      <c r="R63" s="34">
        <f t="shared" si="6"/>
        <v>0.16211449191523075</v>
      </c>
      <c r="S63" s="34">
        <f t="shared" si="7"/>
        <v>3.0855394404101424E-2</v>
      </c>
      <c r="T63" s="34">
        <f t="shared" si="8"/>
        <v>0.27882333117323244</v>
      </c>
      <c r="U63" s="34">
        <f t="shared" si="9"/>
        <v>9.4523809733867301E-2</v>
      </c>
      <c r="V63" s="33">
        <f>SUM(ClientPortfolioValue[[#This Row],[TCS]:[Cash]])</f>
        <v>49423761.063906461</v>
      </c>
      <c r="W63" s="35">
        <f>(ClientPortfolioValue[[#This Row],[TotalPortfolioValue]]-V58)/V58</f>
        <v>3.4579673428389219E-3</v>
      </c>
      <c r="X63" s="35">
        <f t="shared" si="11"/>
        <v>653085.73113386449</v>
      </c>
      <c r="Y63" s="35">
        <f>_xlfn.MAXIFS($V$2:$V63,$E$2:$E63,$E63)</f>
        <v>49423761.063906461</v>
      </c>
      <c r="Z63" s="34">
        <f>(ClientPortfolioValue[[#This Row],[TotalPortfolioValue]]-ClientPortfolioValue[[#This Row],[Running Max]])/ClientPortfolioValue[[#This Row],[Running Max]]</f>
        <v>0</v>
      </c>
      <c r="AA63" s="35">
        <f t="shared" si="10"/>
        <v>1.0175451250427694</v>
      </c>
      <c r="AB63" s="46">
        <f>ClientPortfolioValue[[#This Row],[Cumulative_Returns]]-1</f>
        <v>1.7545125042769394E-2</v>
      </c>
    </row>
    <row r="64" spans="4:28" x14ac:dyDescent="0.35">
      <c r="D64" s="31">
        <f t="shared" si="0"/>
        <v>45670</v>
      </c>
      <c r="E64" s="32" t="s">
        <v>12</v>
      </c>
      <c r="F64" s="33">
        <f>_xlfn.IFNA(VLOOKUP(ClientPortfolioValue[[#This Row],[Date]],CleanAssets[#All],RowWiseApproach!$B$2,0)*VLOOKUP(ClientPortfolioValue[[#This Row],[Client]],Client_Portfolios!$A$1:$I$6,RowWiseApproach!$B$2,0),F59)</f>
        <v>2609658.3391977074</v>
      </c>
      <c r="G64" s="33">
        <f>_xlfn.IFNA(VLOOKUP(ClientPortfolioValue[[#This Row],[Date]],CleanAssets[#All],RowWiseApproach!$B$3,0)*VLOOKUP(ClientPortfolioValue[[#This Row],[Client]],Client_Portfolios!$A$1:$I$6,RowWiseApproach!$B$3,0),G59)</f>
        <v>9318455.5713443942</v>
      </c>
      <c r="H64" s="33">
        <f>_xlfn.IFNA(VLOOKUP(ClientPortfolioValue[[#This Row],[Date]],CleanAssets[#All],RowWiseApproach!$B$4,0)*VLOOKUP(ClientPortfolioValue[[#This Row],[Client]],Client_Portfolios!$A$1:$I$6,RowWiseApproach!$B$4,0),H59)</f>
        <v>2129150.6029856368</v>
      </c>
      <c r="I64" s="33">
        <f>_xlfn.IFNA(VLOOKUP(ClientPortfolioValue[[#This Row],[Date]],CleanAssets[#All],RowWiseApproach!$B$5,0)*VLOOKUP(ClientPortfolioValue[[#This Row],[Client]],Client_Portfolios!$A$1:$I$6,RowWiseApproach!$B$5,0),I59)</f>
        <v>2858262.3783463459</v>
      </c>
      <c r="J64" s="33">
        <f>_xlfn.IFNA(VLOOKUP(ClientPortfolioValue[[#This Row],[Date]],CleanAssets[#All],RowWiseApproach!$B$6,0)*VLOOKUP(ClientPortfolioValue[[#This Row],[Client]],Client_Portfolios!$A$1:$I$6,RowWiseApproach!$B$6,0),J59)</f>
        <v>1172232.8749080345</v>
      </c>
      <c r="K64" s="33">
        <f>_xlfn.IFNA(VLOOKUP(ClientPortfolioValue[[#This Row],[Date]],CleanAssets[#All],RowWiseApproach!$B$7,0)*VLOOKUP(ClientPortfolioValue[[#This Row],[Client]],Client_Portfolios!$A$1:$I$6,RowWiseApproach!$B$7,0),K59)</f>
        <v>12335488.046532722</v>
      </c>
      <c r="L64" s="33">
        <f>_xlfn.IFNA(VLOOKUP(ClientPortfolioValue[[#This Row],[Date]],CleanAssets[#All],RowWiseApproach!$B$8,0)*VLOOKUP(ClientPortfolioValue[[#This Row],[Client]],Client_Portfolios!$A$1:$I$6,RowWiseApproach!$B$8,0),L59)</f>
        <v>5065257.228841885</v>
      </c>
      <c r="M64" s="33">
        <f>_xlfn.IFNA(VLOOKUP(ClientPortfolioValue[[#This Row],[Date]],CleanAssets[#All],RowWiseApproach!$B$9,0)*VLOOKUP(ClientPortfolioValue[[#This Row],[Client]],Client_Portfolios!$A$1:$I$6,RowWiseApproach!$B$9,0),M59)</f>
        <v>2238249.098088501</v>
      </c>
      <c r="N64" s="34">
        <f t="shared" si="1"/>
        <v>6.9172617646791917E-2</v>
      </c>
      <c r="O64" s="34">
        <f t="shared" si="2"/>
        <v>0.24699860307897198</v>
      </c>
      <c r="P64" s="34">
        <f t="shared" si="4"/>
        <v>5.6436092940059038E-2</v>
      </c>
      <c r="Q64" s="34">
        <f t="shared" si="5"/>
        <v>7.5762212877393501E-2</v>
      </c>
      <c r="R64" s="34">
        <f t="shared" si="6"/>
        <v>3.1071659929989798E-2</v>
      </c>
      <c r="S64" s="34">
        <f t="shared" si="7"/>
        <v>0.32696923781666576</v>
      </c>
      <c r="T64" s="34">
        <f t="shared" si="8"/>
        <v>0.13426167568013739</v>
      </c>
      <c r="U64" s="34">
        <f t="shared" si="9"/>
        <v>5.9327900029990548E-2</v>
      </c>
      <c r="V64" s="33">
        <f>SUM(ClientPortfolioValue[[#This Row],[TCS]:[Cash]])</f>
        <v>37726754.140245229</v>
      </c>
      <c r="W64" s="35">
        <f>(ClientPortfolioValue[[#This Row],[TotalPortfolioValue]]-V59)/V59</f>
        <v>-5.071262335109154E-3</v>
      </c>
      <c r="X64" s="35">
        <f t="shared" si="11"/>
        <v>254717.09594654743</v>
      </c>
      <c r="Y64" s="35">
        <f>_xlfn.MAXIFS($V$2:$V64,$E$2:$E64,$E64)</f>
        <v>38089341.933830813</v>
      </c>
      <c r="Z64" s="34">
        <f>(ClientPortfolioValue[[#This Row],[TotalPortfolioValue]]-ClientPortfolioValue[[#This Row],[Running Max]])/ClientPortfolioValue[[#This Row],[Running Max]]</f>
        <v>-9.519402939947734E-3</v>
      </c>
      <c r="AA64" s="35">
        <f t="shared" si="10"/>
        <v>1.0073399350748511</v>
      </c>
      <c r="AB64" s="46">
        <f>ClientPortfolioValue[[#This Row],[Cumulative_Returns]]-1</f>
        <v>7.3399350748510894E-3</v>
      </c>
    </row>
    <row r="65" spans="4:28" x14ac:dyDescent="0.35">
      <c r="D65" s="31">
        <f t="shared" si="0"/>
        <v>45670</v>
      </c>
      <c r="E65" s="32" t="s">
        <v>13</v>
      </c>
      <c r="F65" s="33">
        <f>_xlfn.IFNA(VLOOKUP(ClientPortfolioValue[[#This Row],[Date]],CleanAssets[#All],RowWiseApproach!$B$2,0)*VLOOKUP(ClientPortfolioValue[[#This Row],[Client]],Client_Portfolios!$A$1:$I$6,RowWiseApproach!$B$2,0),F60)</f>
        <v>187910.16899454061</v>
      </c>
      <c r="G65" s="33">
        <f>_xlfn.IFNA(VLOOKUP(ClientPortfolioValue[[#This Row],[Date]],CleanAssets[#All],RowWiseApproach!$B$3,0)*VLOOKUP(ClientPortfolioValue[[#This Row],[Client]],Client_Portfolios!$A$1:$I$6,RowWiseApproach!$B$3,0),G60)</f>
        <v>1979914.3987764181</v>
      </c>
      <c r="H65" s="33">
        <f>_xlfn.IFNA(VLOOKUP(ClientPortfolioValue[[#This Row],[Date]],CleanAssets[#All],RowWiseApproach!$B$4,0)*VLOOKUP(ClientPortfolioValue[[#This Row],[Client]],Client_Portfolios!$A$1:$I$6,RowWiseApproach!$B$4,0),H60)</f>
        <v>3410062.982157642</v>
      </c>
      <c r="I65" s="33">
        <f>_xlfn.IFNA(VLOOKUP(ClientPortfolioValue[[#This Row],[Date]],CleanAssets[#All],RowWiseApproach!$B$5,0)*VLOOKUP(ClientPortfolioValue[[#This Row],[Client]],Client_Portfolios!$A$1:$I$6,RowWiseApproach!$B$5,0),I60)</f>
        <v>2453585.4380294569</v>
      </c>
      <c r="J65" s="33">
        <f>_xlfn.IFNA(VLOOKUP(ClientPortfolioValue[[#This Row],[Date]],CleanAssets[#All],RowWiseApproach!$B$6,0)*VLOOKUP(ClientPortfolioValue[[#This Row],[Client]],Client_Portfolios!$A$1:$I$6,RowWiseApproach!$B$6,0),J60)</f>
        <v>10159550.554503901</v>
      </c>
      <c r="K65" s="33">
        <f>_xlfn.IFNA(VLOOKUP(ClientPortfolioValue[[#This Row],[Date]],CleanAssets[#All],RowWiseApproach!$B$7,0)*VLOOKUP(ClientPortfolioValue[[#This Row],[Client]],Client_Portfolios!$A$1:$I$6,RowWiseApproach!$B$7,0),K60)</f>
        <v>584577.4288270442</v>
      </c>
      <c r="L65" s="33">
        <f>_xlfn.IFNA(VLOOKUP(ClientPortfolioValue[[#This Row],[Date]],CleanAssets[#All],RowWiseApproach!$B$8,0)*VLOOKUP(ClientPortfolioValue[[#This Row],[Client]],Client_Portfolios!$A$1:$I$6,RowWiseApproach!$B$8,0),L60)</f>
        <v>20948310.40071746</v>
      </c>
      <c r="M65" s="33">
        <f>_xlfn.IFNA(VLOOKUP(ClientPortfolioValue[[#This Row],[Date]],CleanAssets[#All],RowWiseApproach!$B$9,0)*VLOOKUP(ClientPortfolioValue[[#This Row],[Client]],Client_Portfolios!$A$1:$I$6,RowWiseApproach!$B$9,0),M60)</f>
        <v>6419674.2984288642</v>
      </c>
      <c r="N65" s="34">
        <f t="shared" si="1"/>
        <v>4.0722923081145945E-3</v>
      </c>
      <c r="O65" s="34">
        <f t="shared" si="2"/>
        <v>4.290768413441632E-2</v>
      </c>
      <c r="P65" s="34">
        <f t="shared" si="4"/>
        <v>7.3901126941301076E-2</v>
      </c>
      <c r="Q65" s="34">
        <f t="shared" si="5"/>
        <v>5.3172838702942295E-2</v>
      </c>
      <c r="R65" s="34">
        <f t="shared" si="6"/>
        <v>0.22017254200973876</v>
      </c>
      <c r="S65" s="34">
        <f t="shared" si="7"/>
        <v>1.2668660667209246E-2</v>
      </c>
      <c r="T65" s="34">
        <f t="shared" si="8"/>
        <v>0.45398098340977561</v>
      </c>
      <c r="U65" s="34">
        <f t="shared" si="9"/>
        <v>0.13912387182650213</v>
      </c>
      <c r="V65" s="33">
        <f>SUM(ClientPortfolioValue[[#This Row],[TCS]:[Cash]])</f>
        <v>46143585.670435324</v>
      </c>
      <c r="W65" s="35">
        <f>(ClientPortfolioValue[[#This Row],[TotalPortfolioValue]]-V60)/V60</f>
        <v>2.3781812554823779E-3</v>
      </c>
      <c r="X65" s="35">
        <f t="shared" si="11"/>
        <v>307135.59633397241</v>
      </c>
      <c r="Y65" s="35">
        <f>_xlfn.MAXIFS($V$2:$V65,$E$2:$E65,$E65)</f>
        <v>46143585.670435324</v>
      </c>
      <c r="Z65" s="34">
        <f>(ClientPortfolioValue[[#This Row],[TotalPortfolioValue]]-ClientPortfolioValue[[#This Row],[Running Max]])/ClientPortfolioValue[[#This Row],[Running Max]]</f>
        <v>0</v>
      </c>
      <c r="AA65" s="35">
        <f t="shared" si="10"/>
        <v>1.0225464067113603</v>
      </c>
      <c r="AB65" s="46">
        <f>ClientPortfolioValue[[#This Row],[Cumulative_Returns]]-1</f>
        <v>2.2546406711360323E-2</v>
      </c>
    </row>
    <row r="66" spans="4:28" x14ac:dyDescent="0.35">
      <c r="D66" s="31">
        <f t="shared" ref="D66:D129" si="12">DATE(2025,1,1) + INT((ROW(D66)-2)/5)</f>
        <v>45670</v>
      </c>
      <c r="E66" s="32" t="s">
        <v>15</v>
      </c>
      <c r="F66" s="33">
        <f>_xlfn.IFNA(VLOOKUP(ClientPortfolioValue[[#This Row],[Date]],CleanAssets[#All],RowWiseApproach!$B$2,0)*VLOOKUP(ClientPortfolioValue[[#This Row],[Client]],Client_Portfolios!$A$1:$I$6,RowWiseApproach!$B$2,0),F61)</f>
        <v>941494.45248651237</v>
      </c>
      <c r="G66" s="33">
        <f>_xlfn.IFNA(VLOOKUP(ClientPortfolioValue[[#This Row],[Date]],CleanAssets[#All],RowWiseApproach!$B$3,0)*VLOOKUP(ClientPortfolioValue[[#This Row],[Client]],Client_Portfolios!$A$1:$I$6,RowWiseApproach!$B$3,0),G61)</f>
        <v>4524835.3459781148</v>
      </c>
      <c r="H66" s="33">
        <f>_xlfn.IFNA(VLOOKUP(ClientPortfolioValue[[#This Row],[Date]],CleanAssets[#All],RowWiseApproach!$B$4,0)*VLOOKUP(ClientPortfolioValue[[#This Row],[Client]],Client_Portfolios!$A$1:$I$6,RowWiseApproach!$B$4,0),H61)</f>
        <v>18603218.183007006</v>
      </c>
      <c r="I66" s="33">
        <f>_xlfn.IFNA(VLOOKUP(ClientPortfolioValue[[#This Row],[Date]],CleanAssets[#All],RowWiseApproach!$B$5,0)*VLOOKUP(ClientPortfolioValue[[#This Row],[Client]],Client_Portfolios!$A$1:$I$6,RowWiseApproach!$B$5,0),I61)</f>
        <v>7834499.8226329666</v>
      </c>
      <c r="J66" s="33">
        <f>_xlfn.IFNA(VLOOKUP(ClientPortfolioValue[[#This Row],[Date]],CleanAssets[#All],RowWiseApproach!$B$6,0)*VLOOKUP(ClientPortfolioValue[[#This Row],[Client]],Client_Portfolios!$A$1:$I$6,RowWiseApproach!$B$6,0),J61)</f>
        <v>12107512.297832372</v>
      </c>
      <c r="K66" s="33">
        <f>_xlfn.IFNA(VLOOKUP(ClientPortfolioValue[[#This Row],[Date]],CleanAssets[#All],RowWiseApproach!$B$7,0)*VLOOKUP(ClientPortfolioValue[[#This Row],[Client]],Client_Portfolios!$A$1:$I$6,RowWiseApproach!$B$7,0),K61)</f>
        <v>2520825.054878098</v>
      </c>
      <c r="L66" s="33">
        <f>_xlfn.IFNA(VLOOKUP(ClientPortfolioValue[[#This Row],[Date]],CleanAssets[#All],RowWiseApproach!$B$8,0)*VLOOKUP(ClientPortfolioValue[[#This Row],[Client]],Client_Portfolios!$A$1:$I$6,RowWiseApproach!$B$8,0),L61)</f>
        <v>3067397.9293962014</v>
      </c>
      <c r="M66" s="33">
        <f>_xlfn.IFNA(VLOOKUP(ClientPortfolioValue[[#This Row],[Date]],CleanAssets[#All],RowWiseApproach!$B$9,0)*VLOOKUP(ClientPortfolioValue[[#This Row],[Client]],Client_Portfolios!$A$1:$I$6,RowWiseApproach!$B$9,0),M61)</f>
        <v>942915.74092578713</v>
      </c>
      <c r="N66" s="34">
        <f t="shared" ref="N66:O129" si="13">F66/$V66</f>
        <v>1.8627704383308696E-2</v>
      </c>
      <c r="O66" s="34">
        <f t="shared" si="13"/>
        <v>8.9525004619434162E-2</v>
      </c>
      <c r="P66" s="34">
        <f t="shared" si="4"/>
        <v>0.36806934759523935</v>
      </c>
      <c r="Q66" s="34">
        <f t="shared" si="5"/>
        <v>0.15500754816097231</v>
      </c>
      <c r="R66" s="34">
        <f t="shared" si="6"/>
        <v>0.23955017398737885</v>
      </c>
      <c r="S66" s="34">
        <f t="shared" si="7"/>
        <v>4.9875157310053111E-2</v>
      </c>
      <c r="T66" s="34">
        <f t="shared" si="8"/>
        <v>6.0689239011298579E-2</v>
      </c>
      <c r="U66" s="34">
        <f t="shared" si="9"/>
        <v>1.8655824932314911E-2</v>
      </c>
      <c r="V66" s="33">
        <f>SUM(ClientPortfolioValue[[#This Row],[TCS]:[Cash]])</f>
        <v>50542698.82713706</v>
      </c>
      <c r="W66" s="35">
        <f>(ClientPortfolioValue[[#This Row],[TotalPortfolioValue]]-V61)/V61</f>
        <v>3.4967588092270317E-3</v>
      </c>
      <c r="X66" s="35">
        <f t="shared" si="11"/>
        <v>901264.30373040889</v>
      </c>
      <c r="Y66" s="35">
        <f>_xlfn.MAXIFS($V$2:$V66,$E$2:$E66,$E66)</f>
        <v>50760380.408997558</v>
      </c>
      <c r="Z66" s="34">
        <f>(ClientPortfolioValue[[#This Row],[TotalPortfolioValue]]-ClientPortfolioValue[[#This Row],[Running Max]])/ClientPortfolioValue[[#This Row],[Running Max]]</f>
        <v>-4.2884151006463362E-3</v>
      </c>
      <c r="AA66" s="35">
        <f t="shared" si="10"/>
        <v>1.0131091833177797</v>
      </c>
      <c r="AB66" s="46">
        <f>ClientPortfolioValue[[#This Row],[Cumulative_Returns]]-1</f>
        <v>1.310918331777966E-2</v>
      </c>
    </row>
    <row r="67" spans="4:28" x14ac:dyDescent="0.35">
      <c r="D67" s="31">
        <f t="shared" si="12"/>
        <v>45671</v>
      </c>
      <c r="E67" s="32" t="s">
        <v>14</v>
      </c>
      <c r="F67" s="33">
        <f>_xlfn.IFNA(VLOOKUP(ClientPortfolioValue[[#This Row],[Date]],CleanAssets[#All],RowWiseApproach!$B$2,0)*VLOOKUP(ClientPortfolioValue[[#This Row],[Client]],Client_Portfolios!$A$1:$I$6,RowWiseApproach!$B$2,0),F62)</f>
        <v>1677830.69703128</v>
      </c>
      <c r="G67" s="33">
        <f>_xlfn.IFNA(VLOOKUP(ClientPortfolioValue[[#This Row],[Date]],CleanAssets[#All],RowWiseApproach!$B$3,0)*VLOOKUP(ClientPortfolioValue[[#This Row],[Client]],Client_Portfolios!$A$1:$I$6,RowWiseApproach!$B$3,0),G62)</f>
        <v>10446999.475683633</v>
      </c>
      <c r="H67" s="33">
        <f>_xlfn.IFNA(VLOOKUP(ClientPortfolioValue[[#This Row],[Date]],CleanAssets[#All],RowWiseApproach!$B$4,0)*VLOOKUP(ClientPortfolioValue[[#This Row],[Client]],Client_Portfolios!$A$1:$I$6,RowWiseApproach!$B$4,0),H62)</f>
        <v>2447108.1584659019</v>
      </c>
      <c r="I67" s="33">
        <f>_xlfn.IFNA(VLOOKUP(ClientPortfolioValue[[#This Row],[Date]],CleanAssets[#All],RowWiseApproach!$B$5,0)*VLOOKUP(ClientPortfolioValue[[#This Row],[Client]],Client_Portfolios!$A$1:$I$6,RowWiseApproach!$B$5,0),I62)</f>
        <v>403067.0181717822</v>
      </c>
      <c r="J67" s="33">
        <f>_xlfn.IFNA(VLOOKUP(ClientPortfolioValue[[#This Row],[Date]],CleanAssets[#All],RowWiseApproach!$B$6,0)*VLOOKUP(ClientPortfolioValue[[#This Row],[Client]],Client_Portfolios!$A$1:$I$6,RowWiseApproach!$B$6,0),J62)</f>
        <v>10474594.906870939</v>
      </c>
      <c r="K67" s="33">
        <f>_xlfn.IFNA(VLOOKUP(ClientPortfolioValue[[#This Row],[Date]],CleanAssets[#All],RowWiseApproach!$B$7,0)*VLOOKUP(ClientPortfolioValue[[#This Row],[Client]],Client_Portfolios!$A$1:$I$6,RowWiseApproach!$B$7,0),K62)</f>
        <v>13323399.259579239</v>
      </c>
      <c r="L67" s="33">
        <f>_xlfn.IFNA(VLOOKUP(ClientPortfolioValue[[#This Row],[Date]],CleanAssets[#All],RowWiseApproach!$B$8,0)*VLOOKUP(ClientPortfolioValue[[#This Row],[Client]],Client_Portfolios!$A$1:$I$6,RowWiseApproach!$B$8,0),L62)</f>
        <v>2943178.5175735247</v>
      </c>
      <c r="M67" s="33">
        <f>_xlfn.IFNA(VLOOKUP(ClientPortfolioValue[[#This Row],[Date]],CleanAssets[#All],RowWiseApproach!$B$9,0)*VLOOKUP(ClientPortfolioValue[[#This Row],[Client]],Client_Portfolios!$A$1:$I$6,RowWiseApproach!$B$9,0),M62)</f>
        <v>1152637.9748796921</v>
      </c>
      <c r="N67" s="34">
        <f t="shared" si="13"/>
        <v>3.9138722578858975E-2</v>
      </c>
      <c r="O67" s="34">
        <f t="shared" si="13"/>
        <v>0.24369694450324153</v>
      </c>
      <c r="P67" s="34">
        <f t="shared" ref="P67:P130" si="14">H67/$V67</f>
        <v>5.708364229127811E-2</v>
      </c>
      <c r="Q67" s="34">
        <f t="shared" ref="Q67:Q130" si="15">I67/$V67</f>
        <v>9.4023361432272017E-3</v>
      </c>
      <c r="R67" s="34">
        <f t="shared" ref="R67:R130" si="16">J67/$V67</f>
        <v>0.24434066256585354</v>
      </c>
      <c r="S67" s="34">
        <f t="shared" ref="S67:S130" si="17">K67/$V67</f>
        <v>0.31079466381841103</v>
      </c>
      <c r="T67" s="34">
        <f t="shared" ref="T67:T130" si="18">L67/$V67</f>
        <v>6.8655465478839106E-2</v>
      </c>
      <c r="U67" s="34">
        <f t="shared" ref="U67:U130" si="19">M67/$V67</f>
        <v>2.6887562620290434E-2</v>
      </c>
      <c r="V67" s="33">
        <f>SUM(ClientPortfolioValue[[#This Row],[TCS]:[Cash]])</f>
        <v>42868816.008255996</v>
      </c>
      <c r="W67" s="35">
        <f>(ClientPortfolioValue[[#This Row],[TotalPortfolioValue]]-V62)/V62</f>
        <v>-2.6706602908131965E-3</v>
      </c>
      <c r="X67" s="35">
        <f t="shared" si="11"/>
        <v>165862.9704907524</v>
      </c>
      <c r="Y67" s="35">
        <f>_xlfn.MAXIFS($V$2:$V67,$E$2:$E67,$E67)</f>
        <v>43490610.576581098</v>
      </c>
      <c r="Z67" s="34">
        <f>(ClientPortfolioValue[[#This Row],[TotalPortfolioValue]]-ClientPortfolioValue[[#This Row],[Running Max]])/ClientPortfolioValue[[#This Row],[Running Max]]</f>
        <v>-1.4297214044171809E-2</v>
      </c>
      <c r="AA67" s="35">
        <f t="shared" si="10"/>
        <v>1.0102859499135421</v>
      </c>
      <c r="AB67" s="46">
        <f>ClientPortfolioValue[[#This Row],[Cumulative_Returns]]-1</f>
        <v>1.0285949913542147E-2</v>
      </c>
    </row>
    <row r="68" spans="4:28" x14ac:dyDescent="0.35">
      <c r="D68" s="31">
        <f t="shared" si="12"/>
        <v>45671</v>
      </c>
      <c r="E68" s="32" t="s">
        <v>16</v>
      </c>
      <c r="F68" s="33">
        <f>_xlfn.IFNA(VLOOKUP(ClientPortfolioValue[[#This Row],[Date]],CleanAssets[#All],RowWiseApproach!$B$2,0)*VLOOKUP(ClientPortfolioValue[[#This Row],[Client]],Client_Portfolios!$A$1:$I$6,RowWiseApproach!$B$2,0),F63)</f>
        <v>201839.76992555335</v>
      </c>
      <c r="G68" s="33">
        <f>_xlfn.IFNA(VLOOKUP(ClientPortfolioValue[[#This Row],[Date]],CleanAssets[#All],RowWiseApproach!$B$3,0)*VLOOKUP(ClientPortfolioValue[[#This Row],[Client]],Client_Portfolios!$A$1:$I$6,RowWiseApproach!$B$3,0),G63)</f>
        <v>2701599.3779601944</v>
      </c>
      <c r="H68" s="33">
        <f>_xlfn.IFNA(VLOOKUP(ClientPortfolioValue[[#This Row],[Date]],CleanAssets[#All],RowWiseApproach!$B$4,0)*VLOOKUP(ClientPortfolioValue[[#This Row],[Client]],Client_Portfolios!$A$1:$I$6,RowWiseApproach!$B$4,0),H63)</f>
        <v>13136131.831509106</v>
      </c>
      <c r="I68" s="33">
        <f>_xlfn.IFNA(VLOOKUP(ClientPortfolioValue[[#This Row],[Date]],CleanAssets[#All],RowWiseApproach!$B$5,0)*VLOOKUP(ClientPortfolioValue[[#This Row],[Client]],Client_Portfolios!$A$1:$I$6,RowWiseApproach!$B$5,0),I63)</f>
        <v>5546837.2215087218</v>
      </c>
      <c r="J68" s="33">
        <f>_xlfn.IFNA(VLOOKUP(ClientPortfolioValue[[#This Row],[Date]],CleanAssets[#All],RowWiseApproach!$B$6,0)*VLOOKUP(ClientPortfolioValue[[#This Row],[Client]],Client_Portfolios!$A$1:$I$6,RowWiseApproach!$B$6,0),J63)</f>
        <v>8005799.4751831042</v>
      </c>
      <c r="K68" s="33">
        <f>_xlfn.IFNA(VLOOKUP(ClientPortfolioValue[[#This Row],[Date]],CleanAssets[#All],RowWiseApproach!$B$7,0)*VLOOKUP(ClientPortfolioValue[[#This Row],[Client]],Client_Portfolios!$A$1:$I$6,RowWiseApproach!$B$7,0),K63)</f>
        <v>1506871.7196375004</v>
      </c>
      <c r="L68" s="33">
        <f>_xlfn.IFNA(VLOOKUP(ClientPortfolioValue[[#This Row],[Date]],CleanAssets[#All],RowWiseApproach!$B$8,0)*VLOOKUP(ClientPortfolioValue[[#This Row],[Client]],Client_Portfolios!$A$1:$I$6,RowWiseApproach!$B$8,0),L63)</f>
        <v>13670704.135477224</v>
      </c>
      <c r="M68" s="33">
        <f>_xlfn.IFNA(VLOOKUP(ClientPortfolioValue[[#This Row],[Date]],CleanAssets[#All],RowWiseApproach!$B$9,0)*VLOOKUP(ClientPortfolioValue[[#This Row],[Client]],Client_Portfolios!$A$1:$I$6,RowWiseApproach!$B$9,0),M63)</f>
        <v>4671606.8808210092</v>
      </c>
      <c r="N68" s="34">
        <f t="shared" si="13"/>
        <v>4.0824048078646463E-3</v>
      </c>
      <c r="O68" s="34">
        <f t="shared" si="13"/>
        <v>5.46424636412179E-2</v>
      </c>
      <c r="P68" s="34">
        <f t="shared" si="14"/>
        <v>0.26569098728895896</v>
      </c>
      <c r="Q68" s="34">
        <f t="shared" si="15"/>
        <v>0.11219015434808494</v>
      </c>
      <c r="R68" s="34">
        <f t="shared" si="16"/>
        <v>0.16192504718144765</v>
      </c>
      <c r="S68" s="34">
        <f t="shared" si="17"/>
        <v>3.0477939780412844E-2</v>
      </c>
      <c r="T68" s="34">
        <f t="shared" si="18"/>
        <v>0.276503229815175</v>
      </c>
      <c r="U68" s="34">
        <f t="shared" si="19"/>
        <v>9.4487773136837941E-2</v>
      </c>
      <c r="V68" s="33">
        <f>SUM(ClientPortfolioValue[[#This Row],[TCS]:[Cash]])</f>
        <v>49441390.412022419</v>
      </c>
      <c r="W68" s="35">
        <f>(ClientPortfolioValue[[#This Row],[TotalPortfolioValue]]-V63)/V63</f>
        <v>3.5669782583245695E-4</v>
      </c>
      <c r="X68" s="35">
        <f t="shared" si="11"/>
        <v>670397.12875798263</v>
      </c>
      <c r="Y68" s="35">
        <f>_xlfn.MAXIFS($V$2:$V68,$E$2:$E68,$E68)</f>
        <v>49441390.412022419</v>
      </c>
      <c r="Z68" s="34">
        <f>(ClientPortfolioValue[[#This Row],[TotalPortfolioValue]]-ClientPortfolioValue[[#This Row],[Running Max]])/ClientPortfolioValue[[#This Row],[Running Max]]</f>
        <v>0</v>
      </c>
      <c r="AA68" s="35">
        <f t="shared" si="10"/>
        <v>1.0179080811765586</v>
      </c>
      <c r="AB68" s="46">
        <f>ClientPortfolioValue[[#This Row],[Cumulative_Returns]]-1</f>
        <v>1.7908081176558621E-2</v>
      </c>
    </row>
    <row r="69" spans="4:28" x14ac:dyDescent="0.35">
      <c r="D69" s="31">
        <f t="shared" si="12"/>
        <v>45671</v>
      </c>
      <c r="E69" s="32" t="s">
        <v>12</v>
      </c>
      <c r="F69" s="33">
        <f>_xlfn.IFNA(VLOOKUP(ClientPortfolioValue[[#This Row],[Date]],CleanAssets[#All],RowWiseApproach!$B$2,0)*VLOOKUP(ClientPortfolioValue[[#This Row],[Client]],Client_Portfolios!$A$1:$I$6,RowWiseApproach!$B$2,0),F64)</f>
        <v>2660306.9757106677</v>
      </c>
      <c r="G69" s="33">
        <f>_xlfn.IFNA(VLOOKUP(ClientPortfolioValue[[#This Row],[Date]],CleanAssets[#All],RowWiseApproach!$B$3,0)*VLOOKUP(ClientPortfolioValue[[#This Row],[Client]],Client_Portfolios!$A$1:$I$6,RowWiseApproach!$B$3,0),G64)</f>
        <v>9329347.7211684193</v>
      </c>
      <c r="H69" s="33">
        <f>_xlfn.IFNA(VLOOKUP(ClientPortfolioValue[[#This Row],[Date]],CleanAssets[#All],RowWiseApproach!$B$4,0)*VLOOKUP(ClientPortfolioValue[[#This Row],[Client]],Client_Portfolios!$A$1:$I$6,RowWiseApproach!$B$4,0),H64)</f>
        <v>2162314.6546134022</v>
      </c>
      <c r="I69" s="33">
        <f>_xlfn.IFNA(VLOOKUP(ClientPortfolioValue[[#This Row],[Date]],CleanAssets[#All],RowWiseApproach!$B$5,0)*VLOOKUP(ClientPortfolioValue[[#This Row],[Client]],Client_Portfolios!$A$1:$I$6,RowWiseApproach!$B$5,0),I64)</f>
        <v>2829540.1839999883</v>
      </c>
      <c r="J69" s="33">
        <f>_xlfn.IFNA(VLOOKUP(ClientPortfolioValue[[#This Row],[Date]],CleanAssets[#All],RowWiseApproach!$B$6,0)*VLOOKUP(ClientPortfolioValue[[#This Row],[Client]],Client_Portfolios!$A$1:$I$6,RowWiseApproach!$B$6,0),J64)</f>
        <v>1171280.6642164164</v>
      </c>
      <c r="K69" s="33">
        <f>_xlfn.IFNA(VLOOKUP(ClientPortfolioValue[[#This Row],[Date]],CleanAssets[#All],RowWiseApproach!$B$7,0)*VLOOKUP(ClientPortfolioValue[[#This Row],[Client]],Client_Portfolios!$A$1:$I$6,RowWiseApproach!$B$7,0),K64)</f>
        <v>12188934.003781006</v>
      </c>
      <c r="L69" s="33">
        <f>_xlfn.IFNA(VLOOKUP(ClientPortfolioValue[[#This Row],[Date]],CleanAssets[#All],RowWiseApproach!$B$8,0)*VLOOKUP(ClientPortfolioValue[[#This Row],[Client]],Client_Portfolios!$A$1:$I$6,RowWiseApproach!$B$8,0),L64)</f>
        <v>5024900.7298821537</v>
      </c>
      <c r="M69" s="33">
        <f>_xlfn.IFNA(VLOOKUP(ClientPortfolioValue[[#This Row],[Date]],CleanAssets[#All],RowWiseApproach!$B$9,0)*VLOOKUP(ClientPortfolioValue[[#This Row],[Client]],Client_Portfolios!$A$1:$I$6,RowWiseApproach!$B$9,0),M64)</f>
        <v>2238193.8541662358</v>
      </c>
      <c r="N69" s="34">
        <f t="shared" si="13"/>
        <v>7.0743778629569043E-2</v>
      </c>
      <c r="O69" s="34">
        <f t="shared" si="13"/>
        <v>0.2480891551127494</v>
      </c>
      <c r="P69" s="34">
        <f t="shared" si="14"/>
        <v>5.750099918923058E-2</v>
      </c>
      <c r="Q69" s="34">
        <f t="shared" si="15"/>
        <v>7.524408507288588E-2</v>
      </c>
      <c r="R69" s="34">
        <f t="shared" si="16"/>
        <v>3.1147089707677635E-2</v>
      </c>
      <c r="S69" s="34">
        <f t="shared" si="17"/>
        <v>0.32413223615427306</v>
      </c>
      <c r="T69" s="34">
        <f t="shared" si="18"/>
        <v>0.13362385172687857</v>
      </c>
      <c r="U69" s="34">
        <f t="shared" si="19"/>
        <v>5.9518804406735813E-2</v>
      </c>
      <c r="V69" s="33">
        <f>SUM(ClientPortfolioValue[[#This Row],[TCS]:[Cash]])</f>
        <v>37604818.78753829</v>
      </c>
      <c r="W69" s="35">
        <f>(ClientPortfolioValue[[#This Row],[TotalPortfolioValue]]-V64)/V64</f>
        <v>-3.2320658239947484E-3</v>
      </c>
      <c r="X69" s="35">
        <f t="shared" si="11"/>
        <v>236603.62657166249</v>
      </c>
      <c r="Y69" s="35">
        <f>_xlfn.MAXIFS($V$2:$V69,$E$2:$E69,$E69)</f>
        <v>38089341.933830813</v>
      </c>
      <c r="Z69" s="34">
        <f>(ClientPortfolioValue[[#This Row],[TotalPortfolioValue]]-ClientPortfolioValue[[#This Row],[Running Max]])/ClientPortfolioValue[[#This Row],[Running Max]]</f>
        <v>-1.2720701427035443E-2</v>
      </c>
      <c r="AA69" s="35">
        <f t="shared" si="10"/>
        <v>1.0040841460975507</v>
      </c>
      <c r="AB69" s="46">
        <f>ClientPortfolioValue[[#This Row],[Cumulative_Returns]]-1</f>
        <v>4.0841460975507005E-3</v>
      </c>
    </row>
    <row r="70" spans="4:28" x14ac:dyDescent="0.35">
      <c r="D70" s="31">
        <f t="shared" si="12"/>
        <v>45671</v>
      </c>
      <c r="E70" s="32" t="s">
        <v>13</v>
      </c>
      <c r="F70" s="33">
        <f>_xlfn.IFNA(VLOOKUP(ClientPortfolioValue[[#This Row],[Date]],CleanAssets[#All],RowWiseApproach!$B$2,0)*VLOOKUP(ClientPortfolioValue[[#This Row],[Client]],Client_Portfolios!$A$1:$I$6,RowWiseApproach!$B$2,0),F65)</f>
        <v>191557.15745411778</v>
      </c>
      <c r="G70" s="33">
        <f>_xlfn.IFNA(VLOOKUP(ClientPortfolioValue[[#This Row],[Date]],CleanAssets[#All],RowWiseApproach!$B$3,0)*VLOOKUP(ClientPortfolioValue[[#This Row],[Client]],Client_Portfolios!$A$1:$I$6,RowWiseApproach!$B$3,0),G65)</f>
        <v>1982228.6797326456</v>
      </c>
      <c r="H70" s="33">
        <f>_xlfn.IFNA(VLOOKUP(ClientPortfolioValue[[#This Row],[Date]],CleanAssets[#All],RowWiseApproach!$B$4,0)*VLOOKUP(ClientPortfolioValue[[#This Row],[Client]],Client_Portfolios!$A$1:$I$6,RowWiseApproach!$B$4,0),H65)</f>
        <v>3463178.7667506267</v>
      </c>
      <c r="I70" s="33">
        <f>_xlfn.IFNA(VLOOKUP(ClientPortfolioValue[[#This Row],[Date]],CleanAssets[#All],RowWiseApproach!$B$5,0)*VLOOKUP(ClientPortfolioValue[[#This Row],[Client]],Client_Portfolios!$A$1:$I$6,RowWiseApproach!$B$5,0),I65)</f>
        <v>2428929.7736893459</v>
      </c>
      <c r="J70" s="33">
        <f>_xlfn.IFNA(VLOOKUP(ClientPortfolioValue[[#This Row],[Date]],CleanAssets[#All],RowWiseApproach!$B$6,0)*VLOOKUP(ClientPortfolioValue[[#This Row],[Client]],Client_Portfolios!$A$1:$I$6,RowWiseApproach!$B$6,0),J65)</f>
        <v>10151297.900217274</v>
      </c>
      <c r="K70" s="33">
        <f>_xlfn.IFNA(VLOOKUP(ClientPortfolioValue[[#This Row],[Date]],CleanAssets[#All],RowWiseApproach!$B$7,0)*VLOOKUP(ClientPortfolioValue[[#This Row],[Client]],Client_Portfolios!$A$1:$I$6,RowWiseApproach!$B$7,0),K65)</f>
        <v>577632.24877637834</v>
      </c>
      <c r="L70" s="33">
        <f>_xlfn.IFNA(VLOOKUP(ClientPortfolioValue[[#This Row],[Date]],CleanAssets[#All],RowWiseApproach!$B$8,0)*VLOOKUP(ClientPortfolioValue[[#This Row],[Client]],Client_Portfolios!$A$1:$I$6,RowWiseApproach!$B$8,0),L65)</f>
        <v>20781408.616918422</v>
      </c>
      <c r="M70" s="33">
        <f>_xlfn.IFNA(VLOOKUP(ClientPortfolioValue[[#This Row],[Date]],CleanAssets[#All],RowWiseApproach!$B$9,0)*VLOOKUP(ClientPortfolioValue[[#This Row],[Client]],Client_Portfolios!$A$1:$I$6,RowWiseApproach!$B$9,0),M65)</f>
        <v>6419515.8495823024</v>
      </c>
      <c r="N70" s="34">
        <f t="shared" si="13"/>
        <v>4.1646709021471977E-3</v>
      </c>
      <c r="O70" s="34">
        <f t="shared" si="13"/>
        <v>4.3095910450965745E-2</v>
      </c>
      <c r="P70" s="34">
        <f t="shared" si="14"/>
        <v>7.5293453037770117E-2</v>
      </c>
      <c r="Q70" s="34">
        <f t="shared" si="15"/>
        <v>5.2807701295452411E-2</v>
      </c>
      <c r="R70" s="34">
        <f t="shared" si="16"/>
        <v>0.22070078479938329</v>
      </c>
      <c r="S70" s="34">
        <f t="shared" si="17"/>
        <v>1.2558383359791923E-2</v>
      </c>
      <c r="T70" s="34">
        <f t="shared" si="18"/>
        <v>0.45181150588560653</v>
      </c>
      <c r="U70" s="34">
        <f t="shared" si="19"/>
        <v>0.13956759026888271</v>
      </c>
      <c r="V70" s="33">
        <f>SUM(ClientPortfolioValue[[#This Row],[TCS]:[Cash]])</f>
        <v>45995748.993121117</v>
      </c>
      <c r="W70" s="35">
        <f>(ClientPortfolioValue[[#This Row],[TotalPortfolioValue]]-V65)/V65</f>
        <v>-3.2038402557200375E-3</v>
      </c>
      <c r="X70" s="35">
        <f t="shared" si="11"/>
        <v>346232.9183249934</v>
      </c>
      <c r="Y70" s="35">
        <f>_xlfn.MAXIFS($V$2:$V70,$E$2:$E70,$E70)</f>
        <v>46143585.670435324</v>
      </c>
      <c r="Z70" s="34">
        <f>(ClientPortfolioValue[[#This Row],[TotalPortfolioValue]]-ClientPortfolioValue[[#This Row],[Running Max]])/ClientPortfolioValue[[#This Row],[Running Max]]</f>
        <v>-3.2038402557200375E-3</v>
      </c>
      <c r="AA70" s="35">
        <f t="shared" si="10"/>
        <v>1.0192703313701965</v>
      </c>
      <c r="AB70" s="46">
        <f>ClientPortfolioValue[[#This Row],[Cumulative_Returns]]-1</f>
        <v>1.9270331370196514E-2</v>
      </c>
    </row>
    <row r="71" spans="4:28" x14ac:dyDescent="0.35">
      <c r="D71" s="31">
        <f t="shared" si="12"/>
        <v>45671</v>
      </c>
      <c r="E71" s="32" t="s">
        <v>15</v>
      </c>
      <c r="F71" s="33">
        <f>_xlfn.IFNA(VLOOKUP(ClientPortfolioValue[[#This Row],[Date]],CleanAssets[#All],RowWiseApproach!$B$2,0)*VLOOKUP(ClientPortfolioValue[[#This Row],[Client]],Client_Portfolios!$A$1:$I$6,RowWiseApproach!$B$2,0),F66)</f>
        <v>959767.11660760106</v>
      </c>
      <c r="G71" s="33">
        <f>_xlfn.IFNA(VLOOKUP(ClientPortfolioValue[[#This Row],[Date]],CleanAssets[#All],RowWiseApproach!$B$3,0)*VLOOKUP(ClientPortfolioValue[[#This Row],[Client]],Client_Portfolios!$A$1:$I$6,RowWiseApproach!$B$3,0),G66)</f>
        <v>4530124.3323493106</v>
      </c>
      <c r="H71" s="33">
        <f>_xlfn.IFNA(VLOOKUP(ClientPortfolioValue[[#This Row],[Date]],CleanAssets[#All],RowWiseApproach!$B$4,0)*VLOOKUP(ClientPortfolioValue[[#This Row],[Client]],Client_Portfolios!$A$1:$I$6,RowWiseApproach!$B$4,0),H66)</f>
        <v>18892985.420420222</v>
      </c>
      <c r="I71" s="33">
        <f>_xlfn.IFNA(VLOOKUP(ClientPortfolioValue[[#This Row],[Date]],CleanAssets[#All],RowWiseApproach!$B$5,0)*VLOOKUP(ClientPortfolioValue[[#This Row],[Client]],Client_Portfolios!$A$1:$I$6,RowWiseApproach!$B$5,0),I66)</f>
        <v>7755772.2613646565</v>
      </c>
      <c r="J71" s="33">
        <f>_xlfn.IFNA(VLOOKUP(ClientPortfolioValue[[#This Row],[Date]],CleanAssets[#All],RowWiseApproach!$B$6,0)*VLOOKUP(ClientPortfolioValue[[#This Row],[Client]],Client_Portfolios!$A$1:$I$6,RowWiseApproach!$B$6,0),J66)</f>
        <v>12097677.30437188</v>
      </c>
      <c r="K71" s="33">
        <f>_xlfn.IFNA(VLOOKUP(ClientPortfolioValue[[#This Row],[Date]],CleanAssets[#All],RowWiseApproach!$B$7,0)*VLOOKUP(ClientPortfolioValue[[#This Row],[Client]],Client_Portfolios!$A$1:$I$6,RowWiseApproach!$B$7,0),K66)</f>
        <v>2490875.9274930614</v>
      </c>
      <c r="L71" s="33">
        <f>_xlfn.IFNA(VLOOKUP(ClientPortfolioValue[[#This Row],[Date]],CleanAssets[#All],RowWiseApproach!$B$8,0)*VLOOKUP(ClientPortfolioValue[[#This Row],[Client]],Client_Portfolios!$A$1:$I$6,RowWiseApproach!$B$8,0),L66)</f>
        <v>3042959.0044306745</v>
      </c>
      <c r="M71" s="33">
        <f>_xlfn.IFNA(VLOOKUP(ClientPortfolioValue[[#This Row],[Date]],CleanAssets[#All],RowWiseApproach!$B$9,0)*VLOOKUP(ClientPortfolioValue[[#This Row],[Client]],Client_Portfolios!$A$1:$I$6,RowWiseApproach!$B$9,0),M66)</f>
        <v>942892.46810778894</v>
      </c>
      <c r="N71" s="34">
        <f t="shared" si="13"/>
        <v>1.8925445107832624E-2</v>
      </c>
      <c r="O71" s="34">
        <f t="shared" si="13"/>
        <v>8.9328565127936368E-2</v>
      </c>
      <c r="P71" s="34">
        <f t="shared" si="14"/>
        <v>0.37254679005993907</v>
      </c>
      <c r="Q71" s="34">
        <f t="shared" si="15"/>
        <v>0.15293443551194202</v>
      </c>
      <c r="R71" s="34">
        <f t="shared" si="16"/>
        <v>0.2385515442177521</v>
      </c>
      <c r="S71" s="34">
        <f t="shared" si="17"/>
        <v>4.9117056440541804E-2</v>
      </c>
      <c r="T71" s="34">
        <f t="shared" si="18"/>
        <v>6.0003466056738258E-2</v>
      </c>
      <c r="U71" s="34">
        <f t="shared" si="19"/>
        <v>1.8592697477317864E-2</v>
      </c>
      <c r="V71" s="33">
        <f>SUM(ClientPortfolioValue[[#This Row],[TCS]:[Cash]])</f>
        <v>50713053.83514519</v>
      </c>
      <c r="W71" s="35">
        <f>(ClientPortfolioValue[[#This Row],[TotalPortfolioValue]]-V66)/V66</f>
        <v>3.3705166514904025E-3</v>
      </c>
      <c r="X71" s="35">
        <f t="shared" si="11"/>
        <v>875650.65802967967</v>
      </c>
      <c r="Y71" s="35">
        <f>_xlfn.MAXIFS($V$2:$V71,$E$2:$E71,$E71)</f>
        <v>50760380.408997558</v>
      </c>
      <c r="Z71" s="34">
        <f>(ClientPortfolioValue[[#This Row],[TotalPortfolioValue]]-ClientPortfolioValue[[#This Row],[Running Max]])/ClientPortfolioValue[[#This Row],[Running Max]]</f>
        <v>-9.3235262366116547E-4</v>
      </c>
      <c r="AA71" s="35">
        <f t="shared" ref="AA71:AA134" si="20">AA66*(1+W71)</f>
        <v>1.01652388468993</v>
      </c>
      <c r="AB71" s="46">
        <f>ClientPortfolioValue[[#This Row],[Cumulative_Returns]]-1</f>
        <v>1.6523884689930046E-2</v>
      </c>
    </row>
    <row r="72" spans="4:28" x14ac:dyDescent="0.35">
      <c r="D72" s="31">
        <f t="shared" si="12"/>
        <v>45672</v>
      </c>
      <c r="E72" s="32" t="s">
        <v>14</v>
      </c>
      <c r="F72" s="33">
        <f>_xlfn.IFNA(VLOOKUP(ClientPortfolioValue[[#This Row],[Date]],CleanAssets[#All],RowWiseApproach!$B$2,0)*VLOOKUP(ClientPortfolioValue[[#This Row],[Client]],Client_Portfolios!$A$1:$I$6,RowWiseApproach!$B$2,0),F67)</f>
        <v>1653075.1784747273</v>
      </c>
      <c r="G72" s="33">
        <f>_xlfn.IFNA(VLOOKUP(ClientPortfolioValue[[#This Row],[Date]],CleanAssets[#All],RowWiseApproach!$B$3,0)*VLOOKUP(ClientPortfolioValue[[#This Row],[Client]],Client_Portfolios!$A$1:$I$6,RowWiseApproach!$B$3,0),G67)</f>
        <v>10494179.243472606</v>
      </c>
      <c r="H72" s="33">
        <f>_xlfn.IFNA(VLOOKUP(ClientPortfolioValue[[#This Row],[Date]],CleanAssets[#All],RowWiseApproach!$B$4,0)*VLOOKUP(ClientPortfolioValue[[#This Row],[Client]],Client_Portfolios!$A$1:$I$6,RowWiseApproach!$B$4,0),H67)</f>
        <v>2390123.6083759246</v>
      </c>
      <c r="I72" s="33">
        <f>_xlfn.IFNA(VLOOKUP(ClientPortfolioValue[[#This Row],[Date]],CleanAssets[#All],RowWiseApproach!$B$5,0)*VLOOKUP(ClientPortfolioValue[[#This Row],[Client]],Client_Portfolios!$A$1:$I$6,RowWiseApproach!$B$5,0),I67)</f>
        <v>406804.17675921938</v>
      </c>
      <c r="J72" s="33">
        <f>_xlfn.IFNA(VLOOKUP(ClientPortfolioValue[[#This Row],[Date]],CleanAssets[#All],RowWiseApproach!$B$6,0)*VLOOKUP(ClientPortfolioValue[[#This Row],[Client]],Client_Portfolios!$A$1:$I$6,RowWiseApproach!$B$6,0),J67)</f>
        <v>10629977.307921868</v>
      </c>
      <c r="K72" s="33">
        <f>_xlfn.IFNA(VLOOKUP(ClientPortfolioValue[[#This Row],[Date]],CleanAssets[#All],RowWiseApproach!$B$7,0)*VLOOKUP(ClientPortfolioValue[[#This Row],[Client]],Client_Portfolios!$A$1:$I$6,RowWiseApproach!$B$7,0),K67)</f>
        <v>13212166.923484921</v>
      </c>
      <c r="L72" s="33">
        <f>_xlfn.IFNA(VLOOKUP(ClientPortfolioValue[[#This Row],[Date]],CleanAssets[#All],RowWiseApproach!$B$8,0)*VLOOKUP(ClientPortfolioValue[[#This Row],[Client]],Client_Portfolios!$A$1:$I$6,RowWiseApproach!$B$8,0),L67)</f>
        <v>2840396.8241556487</v>
      </c>
      <c r="M72" s="33">
        <f>_xlfn.IFNA(VLOOKUP(ClientPortfolioValue[[#This Row],[Date]],CleanAssets[#All],RowWiseApproach!$B$9,0)*VLOOKUP(ClientPortfolioValue[[#This Row],[Client]],Client_Portfolios!$A$1:$I$6,RowWiseApproach!$B$9,0),M67)</f>
        <v>1152607.274673705</v>
      </c>
      <c r="N72" s="34">
        <f t="shared" si="13"/>
        <v>3.8641913225656119E-2</v>
      </c>
      <c r="O72" s="34">
        <f t="shared" si="13"/>
        <v>0.24530957150715554</v>
      </c>
      <c r="P72" s="34">
        <f t="shared" si="14"/>
        <v>5.5870991395970911E-2</v>
      </c>
      <c r="Q72" s="34">
        <f t="shared" si="15"/>
        <v>9.509362854669804E-3</v>
      </c>
      <c r="R72" s="34">
        <f t="shared" si="16"/>
        <v>0.24848395649036134</v>
      </c>
      <c r="S72" s="34">
        <f t="shared" si="17"/>
        <v>0.30884463963173209</v>
      </c>
      <c r="T72" s="34">
        <f t="shared" si="18"/>
        <v>6.6396476720873968E-2</v>
      </c>
      <c r="U72" s="34">
        <f t="shared" si="19"/>
        <v>2.6943088173580137E-2</v>
      </c>
      <c r="V72" s="33">
        <f>SUM(ClientPortfolioValue[[#This Row],[TCS]:[Cash]])</f>
        <v>42779330.537318625</v>
      </c>
      <c r="W72" s="35">
        <f>(ClientPortfolioValue[[#This Row],[TotalPortfolioValue]]-V67)/V67</f>
        <v>-2.0874257623568955E-3</v>
      </c>
      <c r="X72" s="35">
        <f t="shared" si="11"/>
        <v>130298.49823992842</v>
      </c>
      <c r="Y72" s="35">
        <f>_xlfn.MAXIFS($V$2:$V72,$E$2:$E72,$E72)</f>
        <v>43490610.576581098</v>
      </c>
      <c r="Z72" s="34">
        <f>(ClientPortfolioValue[[#This Row],[TotalPortfolioValue]]-ClientPortfolioValue[[#This Row],[Running Max]])/ClientPortfolioValue[[#This Row],[Running Max]]</f>
        <v>-1.6354795433602971E-2</v>
      </c>
      <c r="AA72" s="35">
        <f t="shared" si="20"/>
        <v>1.0081770529943455</v>
      </c>
      <c r="AB72" s="46">
        <f>ClientPortfolioValue[[#This Row],[Cumulative_Returns]]-1</f>
        <v>8.1770529943454573E-3</v>
      </c>
    </row>
    <row r="73" spans="4:28" x14ac:dyDescent="0.35">
      <c r="D73" s="31">
        <f t="shared" si="12"/>
        <v>45672</v>
      </c>
      <c r="E73" s="32" t="s">
        <v>16</v>
      </c>
      <c r="F73" s="33">
        <f>_xlfn.IFNA(VLOOKUP(ClientPortfolioValue[[#This Row],[Date]],CleanAssets[#All],RowWiseApproach!$B$2,0)*VLOOKUP(ClientPortfolioValue[[#This Row],[Client]],Client_Portfolios!$A$1:$I$6,RowWiseApproach!$B$2,0),F68)</f>
        <v>198861.72918599405</v>
      </c>
      <c r="G73" s="33">
        <f>_xlfn.IFNA(VLOOKUP(ClientPortfolioValue[[#This Row],[Date]],CleanAssets[#All],RowWiseApproach!$B$3,0)*VLOOKUP(ClientPortfolioValue[[#This Row],[Client]],Client_Portfolios!$A$1:$I$6,RowWiseApproach!$B$3,0),G68)</f>
        <v>2713800.0899069761</v>
      </c>
      <c r="H73" s="33">
        <f>_xlfn.IFNA(VLOOKUP(ClientPortfolioValue[[#This Row],[Date]],CleanAssets[#All],RowWiseApproach!$B$4,0)*VLOOKUP(ClientPortfolioValue[[#This Row],[Client]],Client_Portfolios!$A$1:$I$6,RowWiseApproach!$B$4,0),H68)</f>
        <v>12830237.480353639</v>
      </c>
      <c r="I73" s="33">
        <f>_xlfn.IFNA(VLOOKUP(ClientPortfolioValue[[#This Row],[Date]],CleanAssets[#All],RowWiseApproach!$B$5,0)*VLOOKUP(ClientPortfolioValue[[#This Row],[Client]],Client_Portfolios!$A$1:$I$6,RowWiseApproach!$B$5,0),I68)</f>
        <v>5598266.4117448796</v>
      </c>
      <c r="J73" s="33">
        <f>_xlfn.IFNA(VLOOKUP(ClientPortfolioValue[[#This Row],[Date]],CleanAssets[#All],RowWiseApproach!$B$6,0)*VLOOKUP(ClientPortfolioValue[[#This Row],[Client]],Client_Portfolios!$A$1:$I$6,RowWiseApproach!$B$6,0),J68)</f>
        <v>8124559.232085037</v>
      </c>
      <c r="K73" s="33">
        <f>_xlfn.IFNA(VLOOKUP(ClientPortfolioValue[[#This Row],[Date]],CleanAssets[#All],RowWiseApproach!$B$7,0)*VLOOKUP(ClientPortfolioValue[[#This Row],[Client]],Client_Portfolios!$A$1:$I$6,RowWiseApproach!$B$7,0),K68)</f>
        <v>1494291.3819696014</v>
      </c>
      <c r="L73" s="33">
        <f>_xlfn.IFNA(VLOOKUP(ClientPortfolioValue[[#This Row],[Date]],CleanAssets[#All],RowWiseApproach!$B$8,0)*VLOOKUP(ClientPortfolioValue[[#This Row],[Client]],Client_Portfolios!$A$1:$I$6,RowWiseApproach!$B$8,0),L68)</f>
        <v>13193295.744219488</v>
      </c>
      <c r="M73" s="33">
        <f>_xlfn.IFNA(VLOOKUP(ClientPortfolioValue[[#This Row],[Date]],CleanAssets[#All],RowWiseApproach!$B$9,0)*VLOOKUP(ClientPortfolioValue[[#This Row],[Client]],Client_Portfolios!$A$1:$I$6,RowWiseApproach!$B$9,0),M68)</f>
        <v>4671482.4538138676</v>
      </c>
      <c r="N73" s="34">
        <f t="shared" si="13"/>
        <v>4.072966023260528E-3</v>
      </c>
      <c r="O73" s="34">
        <f t="shared" si="13"/>
        <v>5.5582417015867754E-2</v>
      </c>
      <c r="P73" s="34">
        <f t="shared" si="14"/>
        <v>0.26278118741976947</v>
      </c>
      <c r="Q73" s="34">
        <f t="shared" si="15"/>
        <v>0.11466031688214574</v>
      </c>
      <c r="R73" s="34">
        <f t="shared" si="16"/>
        <v>0.1664023230699164</v>
      </c>
      <c r="S73" s="34">
        <f t="shared" si="17"/>
        <v>3.0605175025511449E-2</v>
      </c>
      <c r="T73" s="34">
        <f t="shared" si="18"/>
        <v>0.27021712785558111</v>
      </c>
      <c r="U73" s="34">
        <f t="shared" si="19"/>
        <v>9.5678486707947583E-2</v>
      </c>
      <c r="V73" s="33">
        <f>SUM(ClientPortfolioValue[[#This Row],[TCS]:[Cash]])</f>
        <v>48824794.523279481</v>
      </c>
      <c r="W73" s="35">
        <f>(ClientPortfolioValue[[#This Row],[TotalPortfolioValue]]-V68)/V68</f>
        <v>-1.2471248959717849E-2</v>
      </c>
      <c r="X73" s="35">
        <f t="shared" si="11"/>
        <v>142241.87372351615</v>
      </c>
      <c r="Y73" s="35">
        <f>_xlfn.MAXIFS($V$2:$V73,$E$2:$E73,$E73)</f>
        <v>49441390.412022419</v>
      </c>
      <c r="Z73" s="34">
        <f>(ClientPortfolioValue[[#This Row],[TotalPortfolioValue]]-ClientPortfolioValue[[#This Row],[Running Max]])/ClientPortfolioValue[[#This Row],[Running Max]]</f>
        <v>-1.2471248959717849E-2</v>
      </c>
      <c r="AA73" s="35">
        <f t="shared" si="20"/>
        <v>1.0052134960780972</v>
      </c>
      <c r="AB73" s="46">
        <f>ClientPortfolioValue[[#This Row],[Cumulative_Returns]]-1</f>
        <v>5.2134960780971795E-3</v>
      </c>
    </row>
    <row r="74" spans="4:28" x14ac:dyDescent="0.35">
      <c r="D74" s="31">
        <f t="shared" si="12"/>
        <v>45672</v>
      </c>
      <c r="E74" s="32" t="s">
        <v>12</v>
      </c>
      <c r="F74" s="33">
        <f>_xlfn.IFNA(VLOOKUP(ClientPortfolioValue[[#This Row],[Date]],CleanAssets[#All],RowWiseApproach!$B$2,0)*VLOOKUP(ClientPortfolioValue[[#This Row],[Client]],Client_Portfolios!$A$1:$I$6,RowWiseApproach!$B$2,0),F69)</f>
        <v>2621055.5310804918</v>
      </c>
      <c r="G74" s="33">
        <f>_xlfn.IFNA(VLOOKUP(ClientPortfolioValue[[#This Row],[Date]],CleanAssets[#All],RowWiseApproach!$B$3,0)*VLOOKUP(ClientPortfolioValue[[#This Row],[Client]],Client_Portfolios!$A$1:$I$6,RowWiseApproach!$B$3,0),G69)</f>
        <v>9371480.0540101901</v>
      </c>
      <c r="H74" s="33">
        <f>_xlfn.IFNA(VLOOKUP(ClientPortfolioValue[[#This Row],[Date]],CleanAssets[#All],RowWiseApproach!$B$4,0)*VLOOKUP(ClientPortfolioValue[[#This Row],[Client]],Client_Portfolios!$A$1:$I$6,RowWiseApproach!$B$4,0),H69)</f>
        <v>2111961.9444890753</v>
      </c>
      <c r="I74" s="33">
        <f>_xlfn.IFNA(VLOOKUP(ClientPortfolioValue[[#This Row],[Date]],CleanAssets[#All],RowWiseApproach!$B$5,0)*VLOOKUP(ClientPortfolioValue[[#This Row],[Client]],Client_Portfolios!$A$1:$I$6,RowWiseApproach!$B$5,0),I69)</f>
        <v>2855775.1273726746</v>
      </c>
      <c r="J74" s="33">
        <f>_xlfn.IFNA(VLOOKUP(ClientPortfolioValue[[#This Row],[Date]],CleanAssets[#All],RowWiseApproach!$B$6,0)*VLOOKUP(ClientPortfolioValue[[#This Row],[Client]],Client_Portfolios!$A$1:$I$6,RowWiseApproach!$B$6,0),J69)</f>
        <v>1188655.6943277088</v>
      </c>
      <c r="K74" s="33">
        <f>_xlfn.IFNA(VLOOKUP(ClientPortfolioValue[[#This Row],[Date]],CleanAssets[#All],RowWiseApproach!$B$7,0)*VLOOKUP(ClientPortfolioValue[[#This Row],[Client]],Client_Portfolios!$A$1:$I$6,RowWiseApproach!$B$7,0),K69)</f>
        <v>12087172.915839037</v>
      </c>
      <c r="L74" s="33">
        <f>_xlfn.IFNA(VLOOKUP(ClientPortfolioValue[[#This Row],[Date]],CleanAssets[#All],RowWiseApproach!$B$8,0)*VLOOKUP(ClientPortfolioValue[[#This Row],[Client]],Client_Portfolios!$A$1:$I$6,RowWiseApproach!$B$8,0),L69)</f>
        <v>4849421.1240104018</v>
      </c>
      <c r="M74" s="33">
        <f>_xlfn.IFNA(VLOOKUP(ClientPortfolioValue[[#This Row],[Date]],CleanAssets[#All],RowWiseApproach!$B$9,0)*VLOOKUP(ClientPortfolioValue[[#This Row],[Client]],Client_Portfolios!$A$1:$I$6,RowWiseApproach!$B$9,0),M69)</f>
        <v>2238134.240468041</v>
      </c>
      <c r="N74" s="34">
        <f t="shared" si="13"/>
        <v>7.022504672978766E-2</v>
      </c>
      <c r="O74" s="34">
        <f t="shared" si="13"/>
        <v>0.25108686821634846</v>
      </c>
      <c r="P74" s="34">
        <f t="shared" si="14"/>
        <v>5.6585075930130645E-2</v>
      </c>
      <c r="Q74" s="34">
        <f t="shared" si="15"/>
        <v>7.6513808803905362E-2</v>
      </c>
      <c r="R74" s="34">
        <f t="shared" si="16"/>
        <v>3.1847246534826699E-2</v>
      </c>
      <c r="S74" s="34">
        <f t="shared" si="17"/>
        <v>0.3238475006654688</v>
      </c>
      <c r="T74" s="34">
        <f t="shared" si="18"/>
        <v>0.12992888590409329</v>
      </c>
      <c r="U74" s="34">
        <f t="shared" si="19"/>
        <v>5.9965567215439233E-2</v>
      </c>
      <c r="V74" s="33">
        <f>SUM(ClientPortfolioValue[[#This Row],[TCS]:[Cash]])</f>
        <v>37323656.631597616</v>
      </c>
      <c r="W74" s="35">
        <f>(ClientPortfolioValue[[#This Row],[TotalPortfolioValue]]-V69)/V69</f>
        <v>-7.4767586975807328E-3</v>
      </c>
      <c r="X74" s="35">
        <f t="shared" si="11"/>
        <v>134557.26443337215</v>
      </c>
      <c r="Y74" s="35">
        <f>_xlfn.MAXIFS($V$2:$V74,$E$2:$E74,$E74)</f>
        <v>38089341.933830813</v>
      </c>
      <c r="Z74" s="34">
        <f>(ClientPortfolioValue[[#This Row],[TotalPortfolioValue]]-ClientPortfolioValue[[#This Row],[Running Max]])/ClientPortfolioValue[[#This Row],[Running Max]]</f>
        <v>-2.010235050958226E-2</v>
      </c>
      <c r="AA74" s="35">
        <f t="shared" si="20"/>
        <v>0.99657685122511297</v>
      </c>
      <c r="AB74" s="46">
        <f>ClientPortfolioValue[[#This Row],[Cumulative_Returns]]-1</f>
        <v>-3.4231487748870304E-3</v>
      </c>
    </row>
    <row r="75" spans="4:28" x14ac:dyDescent="0.35">
      <c r="D75" s="31">
        <f t="shared" si="12"/>
        <v>45672</v>
      </c>
      <c r="E75" s="32" t="s">
        <v>13</v>
      </c>
      <c r="F75" s="33">
        <f>_xlfn.IFNA(VLOOKUP(ClientPortfolioValue[[#This Row],[Date]],CleanAssets[#All],RowWiseApproach!$B$2,0)*VLOOKUP(ClientPortfolioValue[[#This Row],[Client]],Client_Portfolios!$A$1:$I$6,RowWiseApproach!$B$2,0),F70)</f>
        <v>188730.83130906246</v>
      </c>
      <c r="G75" s="33">
        <f>_xlfn.IFNA(VLOOKUP(ClientPortfolioValue[[#This Row],[Date]],CleanAssets[#All],RowWiseApproach!$B$3,0)*VLOOKUP(ClientPortfolioValue[[#This Row],[Client]],Client_Portfolios!$A$1:$I$6,RowWiseApproach!$B$3,0),G70)</f>
        <v>1991180.636610992</v>
      </c>
      <c r="H75" s="33">
        <f>_xlfn.IFNA(VLOOKUP(ClientPortfolioValue[[#This Row],[Date]],CleanAssets[#All],RowWiseApproach!$B$4,0)*VLOOKUP(ClientPortfolioValue[[#This Row],[Client]],Client_Portfolios!$A$1:$I$6,RowWiseApproach!$B$4,0),H70)</f>
        <v>3382533.5025755586</v>
      </c>
      <c r="I75" s="33">
        <f>_xlfn.IFNA(VLOOKUP(ClientPortfolioValue[[#This Row],[Date]],CleanAssets[#All],RowWiseApproach!$B$5,0)*VLOOKUP(ClientPortfolioValue[[#This Row],[Client]],Client_Portfolios!$A$1:$I$6,RowWiseApproach!$B$5,0),I70)</f>
        <v>2451450.3356623836</v>
      </c>
      <c r="J75" s="33">
        <f>_xlfn.IFNA(VLOOKUP(ClientPortfolioValue[[#This Row],[Date]],CleanAssets[#All],RowWiseApproach!$B$6,0)*VLOOKUP(ClientPortfolioValue[[#This Row],[Client]],Client_Portfolios!$A$1:$I$6,RowWiseApproach!$B$6,0),J70)</f>
        <v>10301884.443710649</v>
      </c>
      <c r="K75" s="33">
        <f>_xlfn.IFNA(VLOOKUP(ClientPortfolioValue[[#This Row],[Date]],CleanAssets[#All],RowWiseApproach!$B$7,0)*VLOOKUP(ClientPortfolioValue[[#This Row],[Client]],Client_Portfolios!$A$1:$I$6,RowWiseApproach!$B$7,0),K70)</f>
        <v>572809.80195308628</v>
      </c>
      <c r="L75" s="33">
        <f>_xlfn.IFNA(VLOOKUP(ClientPortfolioValue[[#This Row],[Date]],CleanAssets[#All],RowWiseApproach!$B$8,0)*VLOOKUP(ClientPortfolioValue[[#This Row],[Client]],Client_Portfolios!$A$1:$I$6,RowWiseApproach!$B$8,0),L70)</f>
        <v>20055680.171803012</v>
      </c>
      <c r="M75" s="33">
        <f>_xlfn.IFNA(VLOOKUP(ClientPortfolioValue[[#This Row],[Date]],CleanAssets[#All],RowWiseApproach!$B$9,0)*VLOOKUP(ClientPortfolioValue[[#This Row],[Client]],Client_Portfolios!$A$1:$I$6,RowWiseApproach!$B$9,0),M70)</f>
        <v>6419344.8674845267</v>
      </c>
      <c r="N75" s="34">
        <f t="shared" si="13"/>
        <v>4.1604010837807326E-3</v>
      </c>
      <c r="O75" s="34">
        <f t="shared" si="13"/>
        <v>4.3893782595561509E-2</v>
      </c>
      <c r="P75" s="34">
        <f t="shared" si="14"/>
        <v>7.4564902578078407E-2</v>
      </c>
      <c r="Q75" s="34">
        <f t="shared" si="15"/>
        <v>5.4040013296093009E-2</v>
      </c>
      <c r="R75" s="34">
        <f t="shared" si="16"/>
        <v>0.22709575805561352</v>
      </c>
      <c r="S75" s="34">
        <f t="shared" si="17"/>
        <v>1.2627075842967553E-2</v>
      </c>
      <c r="T75" s="34">
        <f t="shared" si="18"/>
        <v>0.44210939433679275</v>
      </c>
      <c r="U75" s="34">
        <f t="shared" si="19"/>
        <v>0.1415086722111126</v>
      </c>
      <c r="V75" s="33">
        <f>SUM(ClientPortfolioValue[[#This Row],[TCS]:[Cash]])</f>
        <v>45363614.591109268</v>
      </c>
      <c r="W75" s="35">
        <f>(ClientPortfolioValue[[#This Row],[TotalPortfolioValue]]-V70)/V70</f>
        <v>-1.3743322281943656E-2</v>
      </c>
      <c r="X75" s="35">
        <f t="shared" si="11"/>
        <v>172382.57824608052</v>
      </c>
      <c r="Y75" s="35">
        <f>_xlfn.MAXIFS($V$2:$V75,$E$2:$E75,$E75)</f>
        <v>46143585.670435324</v>
      </c>
      <c r="Z75" s="34">
        <f>(ClientPortfolioValue[[#This Row],[TotalPortfolioValue]]-ClientPortfolioValue[[#This Row],[Running Max]])/ClientPortfolioValue[[#This Row],[Running Max]]</f>
        <v>-1.6903131128489471E-2</v>
      </c>
      <c r="AA75" s="35">
        <f t="shared" si="20"/>
        <v>1.0052621707137523</v>
      </c>
      <c r="AB75" s="46">
        <f>ClientPortfolioValue[[#This Row],[Cumulative_Returns]]-1</f>
        <v>5.2621707137523455E-3</v>
      </c>
    </row>
    <row r="76" spans="4:28" x14ac:dyDescent="0.35">
      <c r="D76" s="31">
        <f t="shared" si="12"/>
        <v>45672</v>
      </c>
      <c r="E76" s="32" t="s">
        <v>15</v>
      </c>
      <c r="F76" s="33">
        <f>_xlfn.IFNA(VLOOKUP(ClientPortfolioValue[[#This Row],[Date]],CleanAssets[#All],RowWiseApproach!$B$2,0)*VLOOKUP(ClientPortfolioValue[[#This Row],[Client]],Client_Portfolios!$A$1:$I$6,RowWiseApproach!$B$2,0),F71)</f>
        <v>945606.25239931815</v>
      </c>
      <c r="G76" s="33">
        <f>_xlfn.IFNA(VLOOKUP(ClientPortfolioValue[[#This Row],[Date]],CleanAssets[#All],RowWiseApproach!$B$3,0)*VLOOKUP(ClientPortfolioValue[[#This Row],[Client]],Client_Portfolios!$A$1:$I$6,RowWiseApproach!$B$3,0),G71)</f>
        <v>4550582.8586996654</v>
      </c>
      <c r="H76" s="33">
        <f>_xlfn.IFNA(VLOOKUP(ClientPortfolioValue[[#This Row],[Date]],CleanAssets[#All],RowWiseApproach!$B$4,0)*VLOOKUP(ClientPortfolioValue[[#This Row],[Client]],Client_Portfolios!$A$1:$I$6,RowWiseApproach!$B$4,0),H71)</f>
        <v>18453034.178251151</v>
      </c>
      <c r="I76" s="33">
        <f>_xlfn.IFNA(VLOOKUP(ClientPortfolioValue[[#This Row],[Date]],CleanAssets[#All],RowWiseApproach!$B$5,0)*VLOOKUP(ClientPortfolioValue[[#This Row],[Client]],Client_Portfolios!$A$1:$I$6,RowWiseApproach!$B$5,0),I71)</f>
        <v>7827682.2654136941</v>
      </c>
      <c r="J76" s="33">
        <f>_xlfn.IFNA(VLOOKUP(ClientPortfolioValue[[#This Row],[Date]],CleanAssets[#All],RowWiseApproach!$B$6,0)*VLOOKUP(ClientPortfolioValue[[#This Row],[Client]],Client_Portfolios!$A$1:$I$6,RowWiseApproach!$B$6,0),J71)</f>
        <v>12277136.859935177</v>
      </c>
      <c r="K76" s="33">
        <f>_xlfn.IFNA(VLOOKUP(ClientPortfolioValue[[#This Row],[Date]],CleanAssets[#All],RowWiseApproach!$B$7,0)*VLOOKUP(ClientPortfolioValue[[#This Row],[Client]],Client_Portfolios!$A$1:$I$6,RowWiseApproach!$B$7,0),K71)</f>
        <v>2470080.4876103345</v>
      </c>
      <c r="L76" s="33">
        <f>_xlfn.IFNA(VLOOKUP(ClientPortfolioValue[[#This Row],[Date]],CleanAssets[#All],RowWiseApproach!$B$8,0)*VLOOKUP(ClientPortfolioValue[[#This Row],[Client]],Client_Portfolios!$A$1:$I$6,RowWiseApproach!$B$8,0),L71)</f>
        <v>2936692.7764023417</v>
      </c>
      <c r="M76" s="33">
        <f>_xlfn.IFNA(VLOOKUP(ClientPortfolioValue[[#This Row],[Date]],CleanAssets[#All],RowWiseApproach!$B$9,0)*VLOOKUP(ClientPortfolioValue[[#This Row],[Client]],Client_Portfolios!$A$1:$I$6,RowWiseApproach!$B$9,0),M71)</f>
        <v>942867.35441760556</v>
      </c>
      <c r="N76" s="34">
        <f t="shared" si="13"/>
        <v>1.8760657862596886E-2</v>
      </c>
      <c r="O76" s="34">
        <f t="shared" si="13"/>
        <v>9.0282744927759798E-2</v>
      </c>
      <c r="P76" s="34">
        <f t="shared" si="14"/>
        <v>0.3661048770210375</v>
      </c>
      <c r="Q76" s="34">
        <f t="shared" si="15"/>
        <v>0.15529980736266283</v>
      </c>
      <c r="R76" s="34">
        <f t="shared" si="16"/>
        <v>0.24357618572963555</v>
      </c>
      <c r="S76" s="34">
        <f t="shared" si="17"/>
        <v>4.9005952322706312E-2</v>
      </c>
      <c r="T76" s="34">
        <f t="shared" si="18"/>
        <v>5.8263456154029759E-2</v>
      </c>
      <c r="U76" s="34">
        <f t="shared" si="19"/>
        <v>1.8706318619571484E-2</v>
      </c>
      <c r="V76" s="33">
        <f>SUM(ClientPortfolioValue[[#This Row],[TCS]:[Cash]])</f>
        <v>50403683.033129282</v>
      </c>
      <c r="W76" s="35">
        <f>(ClientPortfolioValue[[#This Row],[TotalPortfolioValue]]-V71)/V71</f>
        <v>-6.1004175181717758E-3</v>
      </c>
      <c r="X76" s="35">
        <f t="shared" si="11"/>
        <v>134248.27041288777</v>
      </c>
      <c r="Y76" s="35">
        <f>_xlfn.MAXIFS($V$2:$V76,$E$2:$E76,$E76)</f>
        <v>50760380.408997558</v>
      </c>
      <c r="Z76" s="34">
        <f>(ClientPortfolioValue[[#This Row],[TotalPortfolioValue]]-ClientPortfolioValue[[#This Row],[Running Max]])/ClientPortfolioValue[[#This Row],[Running Max]]</f>
        <v>-7.0270824015544447E-3</v>
      </c>
      <c r="AA76" s="35">
        <f t="shared" si="20"/>
        <v>1.0103226645761276</v>
      </c>
      <c r="AB76" s="46">
        <f>ClientPortfolioValue[[#This Row],[Cumulative_Returns]]-1</f>
        <v>1.0322664576127627E-2</v>
      </c>
    </row>
    <row r="77" spans="4:28" x14ac:dyDescent="0.35">
      <c r="D77" s="31">
        <f t="shared" si="12"/>
        <v>45673</v>
      </c>
      <c r="E77" s="32" t="s">
        <v>14</v>
      </c>
      <c r="F77" s="33">
        <f>_xlfn.IFNA(VLOOKUP(ClientPortfolioValue[[#This Row],[Date]],CleanAssets[#All],RowWiseApproach!$B$2,0)*VLOOKUP(ClientPortfolioValue[[#This Row],[Client]],Client_Portfolios!$A$1:$I$6,RowWiseApproach!$B$2,0),F72)</f>
        <v>1640025.1343067612</v>
      </c>
      <c r="G77" s="33">
        <f>_xlfn.IFNA(VLOOKUP(ClientPortfolioValue[[#This Row],[Date]],CleanAssets[#All],RowWiseApproach!$B$3,0)*VLOOKUP(ClientPortfolioValue[[#This Row],[Client]],Client_Portfolios!$A$1:$I$6,RowWiseApproach!$B$3,0),G72)</f>
        <v>10506338.151891841</v>
      </c>
      <c r="H77" s="33">
        <f>_xlfn.IFNA(VLOOKUP(ClientPortfolioValue[[#This Row],[Date]],CleanAssets[#All],RowWiseApproach!$B$4,0)*VLOOKUP(ClientPortfolioValue[[#This Row],[Client]],Client_Portfolios!$A$1:$I$6,RowWiseApproach!$B$4,0),H72)</f>
        <v>2409995.9157951465</v>
      </c>
      <c r="I77" s="33">
        <f>_xlfn.IFNA(VLOOKUP(ClientPortfolioValue[[#This Row],[Date]],CleanAssets[#All],RowWiseApproach!$B$5,0)*VLOOKUP(ClientPortfolioValue[[#This Row],[Client]],Client_Portfolios!$A$1:$I$6,RowWiseApproach!$B$5,0),I72)</f>
        <v>410429.0110929861</v>
      </c>
      <c r="J77" s="33">
        <f>_xlfn.IFNA(VLOOKUP(ClientPortfolioValue[[#This Row],[Date]],CleanAssets[#All],RowWiseApproach!$B$6,0)*VLOOKUP(ClientPortfolioValue[[#This Row],[Client]],Client_Portfolios!$A$1:$I$6,RowWiseApproach!$B$6,0),J72)</f>
        <v>10672709.274798611</v>
      </c>
      <c r="K77" s="33">
        <f>_xlfn.IFNA(VLOOKUP(ClientPortfolioValue[[#This Row],[Date]],CleanAssets[#All],RowWiseApproach!$B$7,0)*VLOOKUP(ClientPortfolioValue[[#This Row],[Client]],Client_Portfolios!$A$1:$I$6,RowWiseApproach!$B$7,0),K72)</f>
        <v>13288560.843753515</v>
      </c>
      <c r="L77" s="33">
        <f>_xlfn.IFNA(VLOOKUP(ClientPortfolioValue[[#This Row],[Date]],CleanAssets[#All],RowWiseApproach!$B$8,0)*VLOOKUP(ClientPortfolioValue[[#This Row],[Client]],Client_Portfolios!$A$1:$I$6,RowWiseApproach!$B$8,0),L72)</f>
        <v>2869688.6741138422</v>
      </c>
      <c r="M77" s="33">
        <f>_xlfn.IFNA(VLOOKUP(ClientPortfolioValue[[#This Row],[Date]],CleanAssets[#All],RowWiseApproach!$B$9,0)*VLOOKUP(ClientPortfolioValue[[#This Row],[Client]],Client_Portfolios!$A$1:$I$6,RowWiseApproach!$B$9,0),M72)</f>
        <v>1152508.3080512388</v>
      </c>
      <c r="N77" s="34">
        <f t="shared" si="13"/>
        <v>3.8184293022809283E-2</v>
      </c>
      <c r="O77" s="34">
        <f t="shared" si="13"/>
        <v>0.24461643068545788</v>
      </c>
      <c r="P77" s="34">
        <f t="shared" si="14"/>
        <v>5.6111329215325738E-2</v>
      </c>
      <c r="Q77" s="34">
        <f t="shared" si="15"/>
        <v>9.5559155142222584E-3</v>
      </c>
      <c r="R77" s="34">
        <f t="shared" si="16"/>
        <v>0.24849000772688001</v>
      </c>
      <c r="S77" s="34">
        <f t="shared" si="17"/>
        <v>0.30939422237806014</v>
      </c>
      <c r="T77" s="34">
        <f t="shared" si="18"/>
        <v>6.681424017499478E-2</v>
      </c>
      <c r="U77" s="34">
        <f t="shared" si="19"/>
        <v>2.6833561282249931E-2</v>
      </c>
      <c r="V77" s="33">
        <f>SUM(ClientPortfolioValue[[#This Row],[TCS]:[Cash]])</f>
        <v>42950255.313803941</v>
      </c>
      <c r="W77" s="35">
        <f>(ClientPortfolioValue[[#This Row],[TotalPortfolioValue]]-V72)/V72</f>
        <v>3.9954990959059052E-3</v>
      </c>
      <c r="X77" s="35">
        <f t="shared" si="11"/>
        <v>147453.57239709303</v>
      </c>
      <c r="Y77" s="35">
        <f>_xlfn.MAXIFS($V$2:$V77,$E$2:$E77,$E77)</f>
        <v>43490610.576581098</v>
      </c>
      <c r="Z77" s="34">
        <f>(ClientPortfolioValue[[#This Row],[TotalPortfolioValue]]-ClientPortfolioValue[[#This Row],[Running Max]])/ClientPortfolioValue[[#This Row],[Running Max]]</f>
        <v>-1.2424641908065751E-2</v>
      </c>
      <c r="AA77" s="35">
        <f t="shared" si="20"/>
        <v>1.0122052234980974</v>
      </c>
      <c r="AB77" s="46">
        <f>ClientPortfolioValue[[#This Row],[Cumulative_Returns]]-1</f>
        <v>1.2205223498097384E-2</v>
      </c>
    </row>
    <row r="78" spans="4:28" x14ac:dyDescent="0.35">
      <c r="D78" s="31">
        <f t="shared" si="12"/>
        <v>45673</v>
      </c>
      <c r="E78" s="32" t="s">
        <v>16</v>
      </c>
      <c r="F78" s="33">
        <f>_xlfn.IFNA(VLOOKUP(ClientPortfolioValue[[#This Row],[Date]],CleanAssets[#All],RowWiseApproach!$B$2,0)*VLOOKUP(ClientPortfolioValue[[#This Row],[Client]],Client_Portfolios!$A$1:$I$6,RowWiseApproach!$B$2,0),F73)</f>
        <v>197291.83425139711</v>
      </c>
      <c r="G78" s="33">
        <f>_xlfn.IFNA(VLOOKUP(ClientPortfolioValue[[#This Row],[Date]],CleanAssets[#All],RowWiseApproach!$B$3,0)*VLOOKUP(ClientPortfolioValue[[#This Row],[Client]],Client_Portfolios!$A$1:$I$6,RowWiseApproach!$B$3,0),G73)</f>
        <v>2716944.3898084494</v>
      </c>
      <c r="H78" s="33">
        <f>_xlfn.IFNA(VLOOKUP(ClientPortfolioValue[[#This Row],[Date]],CleanAssets[#All],RowWiseApproach!$B$4,0)*VLOOKUP(ClientPortfolioValue[[#This Row],[Client]],Client_Portfolios!$A$1:$I$6,RowWiseApproach!$B$4,0),H73)</f>
        <v>12936912.475143746</v>
      </c>
      <c r="I78" s="33">
        <f>_xlfn.IFNA(VLOOKUP(ClientPortfolioValue[[#This Row],[Date]],CleanAssets[#All],RowWiseApproach!$B$5,0)*VLOOKUP(ClientPortfolioValue[[#This Row],[Client]],Client_Portfolios!$A$1:$I$6,RowWiseApproach!$B$5,0),I73)</f>
        <v>5648149.8432782702</v>
      </c>
      <c r="J78" s="33">
        <f>_xlfn.IFNA(VLOOKUP(ClientPortfolioValue[[#This Row],[Date]],CleanAssets[#All],RowWiseApproach!$B$6,0)*VLOOKUP(ClientPortfolioValue[[#This Row],[Client]],Client_Portfolios!$A$1:$I$6,RowWiseApproach!$B$6,0),J73)</f>
        <v>8157219.5460195607</v>
      </c>
      <c r="K78" s="33">
        <f>_xlfn.IFNA(VLOOKUP(ClientPortfolioValue[[#This Row],[Date]],CleanAssets[#All],RowWiseApproach!$B$7,0)*VLOOKUP(ClientPortfolioValue[[#This Row],[Client]],Client_Portfolios!$A$1:$I$6,RowWiseApproach!$B$7,0),K73)</f>
        <v>1502931.5071930664</v>
      </c>
      <c r="L78" s="33">
        <f>_xlfn.IFNA(VLOOKUP(ClientPortfolioValue[[#This Row],[Date]],CleanAssets[#All],RowWiseApproach!$B$8,0)*VLOOKUP(ClientPortfolioValue[[#This Row],[Client]],Client_Portfolios!$A$1:$I$6,RowWiseApproach!$B$8,0),L73)</f>
        <v>13329352.803608937</v>
      </c>
      <c r="M78" s="33">
        <f>_xlfn.IFNA(VLOOKUP(ClientPortfolioValue[[#This Row],[Date]],CleanAssets[#All],RowWiseApproach!$B$9,0)*VLOOKUP(ClientPortfolioValue[[#This Row],[Client]],Client_Portfolios!$A$1:$I$6,RowWiseApproach!$B$9,0),M73)</f>
        <v>4671081.345083667</v>
      </c>
      <c r="N78" s="34">
        <f t="shared" si="13"/>
        <v>4.0132689344271125E-3</v>
      </c>
      <c r="O78" s="34">
        <f t="shared" si="13"/>
        <v>5.5267510475320449E-2</v>
      </c>
      <c r="P78" s="34">
        <f t="shared" si="14"/>
        <v>0.26315994851433788</v>
      </c>
      <c r="Q78" s="34">
        <f t="shared" si="15"/>
        <v>0.11489347437529601</v>
      </c>
      <c r="R78" s="34">
        <f t="shared" si="16"/>
        <v>0.16593244175340272</v>
      </c>
      <c r="S78" s="34">
        <f t="shared" si="17"/>
        <v>3.0572316139064627E-2</v>
      </c>
      <c r="T78" s="34">
        <f t="shared" si="18"/>
        <v>0.27114288701162431</v>
      </c>
      <c r="U78" s="34">
        <f t="shared" si="19"/>
        <v>9.5018152796526797E-2</v>
      </c>
      <c r="V78" s="33">
        <f>SUM(ClientPortfolioValue[[#This Row],[TCS]:[Cash]])</f>
        <v>49159883.744387098</v>
      </c>
      <c r="W78" s="35">
        <f>(ClientPortfolioValue[[#This Row],[TotalPortfolioValue]]-V73)/V73</f>
        <v>6.863095367413123E-3</v>
      </c>
      <c r="X78" s="35">
        <f t="shared" si="11"/>
        <v>222297.68639424539</v>
      </c>
      <c r="Y78" s="35">
        <f>_xlfn.MAXIFS($V$2:$V78,$E$2:$E78,$E78)</f>
        <v>49441390.412022419</v>
      </c>
      <c r="Z78" s="34">
        <f>(ClientPortfolioValue[[#This Row],[TotalPortfolioValue]]-ClientPortfolioValue[[#This Row],[Running Max]])/ClientPortfolioValue[[#This Row],[Running Max]]</f>
        <v>-5.6937449632660213E-3</v>
      </c>
      <c r="AA78" s="35">
        <f t="shared" si="20"/>
        <v>1.0121123721662919</v>
      </c>
      <c r="AB78" s="46">
        <f>ClientPortfolioValue[[#This Row],[Cumulative_Returns]]-1</f>
        <v>1.2112372166291907E-2</v>
      </c>
    </row>
    <row r="79" spans="4:28" x14ac:dyDescent="0.35">
      <c r="D79" s="31">
        <f t="shared" si="12"/>
        <v>45673</v>
      </c>
      <c r="E79" s="32" t="s">
        <v>12</v>
      </c>
      <c r="F79" s="33">
        <f>_xlfn.IFNA(VLOOKUP(ClientPortfolioValue[[#This Row],[Date]],CleanAssets[#All],RowWiseApproach!$B$2,0)*VLOOKUP(ClientPortfolioValue[[#This Row],[Client]],Client_Portfolios!$A$1:$I$6,RowWiseApproach!$B$2,0),F74)</f>
        <v>2600363.8584374771</v>
      </c>
      <c r="G79" s="33">
        <f>_xlfn.IFNA(VLOOKUP(ClientPortfolioValue[[#This Row],[Date]],CleanAssets[#All],RowWiseApproach!$B$3,0)*VLOOKUP(ClientPortfolioValue[[#This Row],[Client]],Client_Portfolios!$A$1:$I$6,RowWiseApproach!$B$3,0),G74)</f>
        <v>9382338.1654532813</v>
      </c>
      <c r="H79" s="33">
        <f>_xlfn.IFNA(VLOOKUP(ClientPortfolioValue[[#This Row],[Date]],CleanAssets[#All],RowWiseApproach!$B$4,0)*VLOOKUP(ClientPortfolioValue[[#This Row],[Client]],Client_Portfolios!$A$1:$I$6,RowWiseApproach!$B$4,0),H74)</f>
        <v>2129521.5204338119</v>
      </c>
      <c r="I79" s="33">
        <f>_xlfn.IFNA(VLOOKUP(ClientPortfolioValue[[#This Row],[Date]],CleanAssets[#All],RowWiseApproach!$B$5,0)*VLOOKUP(ClientPortfolioValue[[#This Row],[Client]],Client_Portfolios!$A$1:$I$6,RowWiseApproach!$B$5,0),I74)</f>
        <v>2881221.5517768771</v>
      </c>
      <c r="J79" s="33">
        <f>_xlfn.IFNA(VLOOKUP(ClientPortfolioValue[[#This Row],[Date]],CleanAssets[#All],RowWiseApproach!$B$6,0)*VLOOKUP(ClientPortfolioValue[[#This Row],[Client]],Client_Portfolios!$A$1:$I$6,RowWiseApproach!$B$6,0),J74)</f>
        <v>1193434.029622932</v>
      </c>
      <c r="K79" s="33">
        <f>_xlfn.IFNA(VLOOKUP(ClientPortfolioValue[[#This Row],[Date]],CleanAssets[#All],RowWiseApproach!$B$7,0)*VLOOKUP(ClientPortfolioValue[[#This Row],[Client]],Client_Portfolios!$A$1:$I$6,RowWiseApproach!$B$7,0),K74)</f>
        <v>12157062.021036759</v>
      </c>
      <c r="L79" s="33">
        <f>_xlfn.IFNA(VLOOKUP(ClientPortfolioValue[[#This Row],[Date]],CleanAssets[#All],RowWiseApproach!$B$8,0)*VLOOKUP(ClientPortfolioValue[[#This Row],[Client]],Client_Portfolios!$A$1:$I$6,RowWiseApproach!$B$8,0),L74)</f>
        <v>4899431.2193395402</v>
      </c>
      <c r="M79" s="33">
        <f>_xlfn.IFNA(VLOOKUP(ClientPortfolioValue[[#This Row],[Date]],CleanAssets[#All],RowWiseApproach!$B$9,0)*VLOOKUP(ClientPortfolioValue[[#This Row],[Client]],Client_Portfolios!$A$1:$I$6,RowWiseApproach!$B$9,0),M74)</f>
        <v>2237942.0669573648</v>
      </c>
      <c r="N79" s="34">
        <f t="shared" si="13"/>
        <v>6.9377605822275798E-2</v>
      </c>
      <c r="O79" s="34">
        <f t="shared" si="13"/>
        <v>0.2503204145150838</v>
      </c>
      <c r="P79" s="34">
        <f t="shared" si="14"/>
        <v>5.681555069892643E-2</v>
      </c>
      <c r="Q79" s="34">
        <f t="shared" si="15"/>
        <v>7.6870878072399632E-2</v>
      </c>
      <c r="R79" s="34">
        <f t="shared" si="16"/>
        <v>3.1840773133888244E-2</v>
      </c>
      <c r="S79" s="34">
        <f t="shared" si="17"/>
        <v>0.32434993822720332</v>
      </c>
      <c r="T79" s="34">
        <f t="shared" si="18"/>
        <v>0.13071663289957369</v>
      </c>
      <c r="U79" s="34">
        <f t="shared" si="19"/>
        <v>5.9708206630649234E-2</v>
      </c>
      <c r="V79" s="33">
        <f>SUM(ClientPortfolioValue[[#This Row],[TCS]:[Cash]])</f>
        <v>37481314.433058038</v>
      </c>
      <c r="W79" s="35">
        <f>(ClientPortfolioValue[[#This Row],[TotalPortfolioValue]]-V74)/V74</f>
        <v>4.2240716930975085E-3</v>
      </c>
      <c r="X79" s="35">
        <f t="shared" si="11"/>
        <v>222426.5691237885</v>
      </c>
      <c r="Y79" s="35">
        <f>_xlfn.MAXIFS($V$2:$V79,$E$2:$E79,$E79)</f>
        <v>38089341.933830813</v>
      </c>
      <c r="Z79" s="34">
        <f>(ClientPortfolioValue[[#This Row],[TotalPortfolioValue]]-ClientPortfolioValue[[#This Row],[Running Max]])/ClientPortfolioValue[[#This Row],[Running Max]]</f>
        <v>-1.5963192586237004E-2</v>
      </c>
      <c r="AA79" s="35">
        <f t="shared" si="20"/>
        <v>1.0007864632923691</v>
      </c>
      <c r="AB79" s="46">
        <f>ClientPortfolioValue[[#This Row],[Cumulative_Returns]]-1</f>
        <v>7.8646329236908841E-4</v>
      </c>
    </row>
    <row r="80" spans="4:28" x14ac:dyDescent="0.35">
      <c r="D80" s="31">
        <f t="shared" si="12"/>
        <v>45673</v>
      </c>
      <c r="E80" s="32" t="s">
        <v>13</v>
      </c>
      <c r="F80" s="33">
        <f>_xlfn.IFNA(VLOOKUP(ClientPortfolioValue[[#This Row],[Date]],CleanAssets[#All],RowWiseApproach!$B$2,0)*VLOOKUP(ClientPortfolioValue[[#This Row],[Client]],Client_Portfolios!$A$1:$I$6,RowWiseApproach!$B$2,0),F75)</f>
        <v>187240.91378050047</v>
      </c>
      <c r="G80" s="33">
        <f>_xlfn.IFNA(VLOOKUP(ClientPortfolioValue[[#This Row],[Date]],CleanAssets[#All],RowWiseApproach!$B$3,0)*VLOOKUP(ClientPortfolioValue[[#This Row],[Client]],Client_Portfolios!$A$1:$I$6,RowWiseApproach!$B$3,0),G75)</f>
        <v>1993487.6853515373</v>
      </c>
      <c r="H80" s="33">
        <f>_xlfn.IFNA(VLOOKUP(ClientPortfolioValue[[#This Row],[Date]],CleanAssets[#All],RowWiseApproach!$B$4,0)*VLOOKUP(ClientPortfolioValue[[#This Row],[Client]],Client_Portfolios!$A$1:$I$6,RowWiseApproach!$B$4,0),H75)</f>
        <v>3410657.0462213513</v>
      </c>
      <c r="I80" s="33">
        <f>_xlfn.IFNA(VLOOKUP(ClientPortfolioValue[[#This Row],[Date]],CleanAssets[#All],RowWiseApproach!$B$5,0)*VLOOKUP(ClientPortfolioValue[[#This Row],[Client]],Client_Portfolios!$A$1:$I$6,RowWiseApproach!$B$5,0),I75)</f>
        <v>2473294.0183281405</v>
      </c>
      <c r="J80" s="33">
        <f>_xlfn.IFNA(VLOOKUP(ClientPortfolioValue[[#This Row],[Date]],CleanAssets[#All],RowWiseApproach!$B$6,0)*VLOOKUP(ClientPortfolioValue[[#This Row],[Client]],Client_Portfolios!$A$1:$I$6,RowWiseApproach!$B$6,0),J75)</f>
        <v>10343297.493998971</v>
      </c>
      <c r="K80" s="33">
        <f>_xlfn.IFNA(VLOOKUP(ClientPortfolioValue[[#This Row],[Date]],CleanAssets[#All],RowWiseApproach!$B$7,0)*VLOOKUP(ClientPortfolioValue[[#This Row],[Client]],Client_Portfolios!$A$1:$I$6,RowWiseApproach!$B$7,0),K75)</f>
        <v>576121.83900142915</v>
      </c>
      <c r="L80" s="33">
        <f>_xlfn.IFNA(VLOOKUP(ClientPortfolioValue[[#This Row],[Date]],CleanAssets[#All],RowWiseApproach!$B$8,0)*VLOOKUP(ClientPortfolioValue[[#This Row],[Client]],Client_Portfolios!$A$1:$I$6,RowWiseApproach!$B$8,0),L75)</f>
        <v>20262506.193225775</v>
      </c>
      <c r="M80" s="33">
        <f>_xlfn.IFNA(VLOOKUP(ClientPortfolioValue[[#This Row],[Date]],CleanAssets[#All],RowWiseApproach!$B$9,0)*VLOOKUP(ClientPortfolioValue[[#This Row],[Client]],Client_Portfolios!$A$1:$I$6,RowWiseApproach!$B$9,0),M75)</f>
        <v>6418793.6815828411</v>
      </c>
      <c r="N80" s="34">
        <f t="shared" si="13"/>
        <v>4.100279826908448E-3</v>
      </c>
      <c r="O80" s="34">
        <f t="shared" si="13"/>
        <v>4.3654226933646602E-2</v>
      </c>
      <c r="P80" s="34">
        <f t="shared" si="14"/>
        <v>7.46879942036522E-2</v>
      </c>
      <c r="Q80" s="34">
        <f t="shared" si="15"/>
        <v>5.4161226649708474E-2</v>
      </c>
      <c r="R80" s="34">
        <f t="shared" si="16"/>
        <v>0.22650185369247736</v>
      </c>
      <c r="S80" s="34">
        <f t="shared" si="17"/>
        <v>1.2616156942430849E-2</v>
      </c>
      <c r="T80" s="34">
        <f t="shared" si="18"/>
        <v>0.44371683361942343</v>
      </c>
      <c r="U80" s="34">
        <f t="shared" si="19"/>
        <v>0.14056142813175276</v>
      </c>
      <c r="V80" s="33">
        <f>SUM(ClientPortfolioValue[[#This Row],[TCS]:[Cash]])</f>
        <v>45665398.871490538</v>
      </c>
      <c r="W80" s="35">
        <f>(ClientPortfolioValue[[#This Row],[TotalPortfolioValue]]-V75)/V75</f>
        <v>6.6525624798958573E-3</v>
      </c>
      <c r="X80" s="35">
        <f t="shared" si="11"/>
        <v>279702.79661030247</v>
      </c>
      <c r="Y80" s="35">
        <f>_xlfn.MAXIFS($V$2:$V80,$E$2:$E80,$E80)</f>
        <v>46143585.670435324</v>
      </c>
      <c r="Z80" s="34">
        <f>(ClientPortfolioValue[[#This Row],[TotalPortfolioValue]]-ClientPortfolioValue[[#This Row],[Running Max]])/ClientPortfolioValue[[#This Row],[Running Max]]</f>
        <v>-1.0363017784531761E-2</v>
      </c>
      <c r="AA80" s="35">
        <f t="shared" si="20"/>
        <v>1.0119497401131012</v>
      </c>
      <c r="AB80" s="46">
        <f>ClientPortfolioValue[[#This Row],[Cumulative_Returns]]-1</f>
        <v>1.1949740113101237E-2</v>
      </c>
    </row>
    <row r="81" spans="4:28" x14ac:dyDescent="0.35">
      <c r="D81" s="31">
        <f t="shared" si="12"/>
        <v>45673</v>
      </c>
      <c r="E81" s="32" t="s">
        <v>15</v>
      </c>
      <c r="F81" s="33">
        <f>_xlfn.IFNA(VLOOKUP(ClientPortfolioValue[[#This Row],[Date]],CleanAssets[#All],RowWiseApproach!$B$2,0)*VLOOKUP(ClientPortfolioValue[[#This Row],[Client]],Client_Portfolios!$A$1:$I$6,RowWiseApproach!$B$2,0),F76)</f>
        <v>938141.25412216643</v>
      </c>
      <c r="G81" s="33">
        <f>_xlfn.IFNA(VLOOKUP(ClientPortfolioValue[[#This Row],[Date]],CleanAssets[#All],RowWiseApproach!$B$3,0)*VLOOKUP(ClientPortfolioValue[[#This Row],[Client]],Client_Portfolios!$A$1:$I$6,RowWiseApproach!$B$3,0),G76)</f>
        <v>4555855.3167880373</v>
      </c>
      <c r="H81" s="33">
        <f>_xlfn.IFNA(VLOOKUP(ClientPortfolioValue[[#This Row],[Date]],CleanAssets[#All],RowWiseApproach!$B$4,0)*VLOOKUP(ClientPortfolioValue[[#This Row],[Client]],Client_Portfolios!$A$1:$I$6,RowWiseApproach!$B$4,0),H76)</f>
        <v>18606459.033234607</v>
      </c>
      <c r="I81" s="33">
        <f>_xlfn.IFNA(VLOOKUP(ClientPortfolioValue[[#This Row],[Date]],CleanAssets[#All],RowWiseApproach!$B$5,0)*VLOOKUP(ClientPortfolioValue[[#This Row],[Client]],Client_Portfolios!$A$1:$I$6,RowWiseApproach!$B$5,0),I76)</f>
        <v>7897430.9382408224</v>
      </c>
      <c r="J81" s="33">
        <f>_xlfn.IFNA(VLOOKUP(ClientPortfolioValue[[#This Row],[Date]],CleanAssets[#All],RowWiseApproach!$B$6,0)*VLOOKUP(ClientPortfolioValue[[#This Row],[Client]],Client_Portfolios!$A$1:$I$6,RowWiseApproach!$B$6,0),J76)</f>
        <v>12326490.324241165</v>
      </c>
      <c r="K81" s="33">
        <f>_xlfn.IFNA(VLOOKUP(ClientPortfolioValue[[#This Row],[Date]],CleanAssets[#All],RowWiseApproach!$B$7,0)*VLOOKUP(ClientPortfolioValue[[#This Row],[Client]],Client_Portfolios!$A$1:$I$6,RowWiseApproach!$B$7,0),K76)</f>
        <v>2484362.711935861</v>
      </c>
      <c r="L81" s="33">
        <f>_xlfn.IFNA(VLOOKUP(ClientPortfolioValue[[#This Row],[Date]],CleanAssets[#All],RowWiseApproach!$B$8,0)*VLOOKUP(ClientPortfolioValue[[#This Row],[Client]],Client_Portfolios!$A$1:$I$6,RowWiseApproach!$B$8,0),L76)</f>
        <v>2966977.687105007</v>
      </c>
      <c r="M81" s="33">
        <f>_xlfn.IFNA(VLOOKUP(ClientPortfolioValue[[#This Row],[Date]],CleanAssets[#All],RowWiseApproach!$B$9,0)*VLOOKUP(ClientPortfolioValue[[#This Row],[Client]],Client_Portfolios!$A$1:$I$6,RowWiseApproach!$B$9,0),M76)</f>
        <v>942786.39674923872</v>
      </c>
      <c r="N81" s="34">
        <f t="shared" si="13"/>
        <v>1.8497021528206908E-2</v>
      </c>
      <c r="O81" s="34">
        <f t="shared" si="13"/>
        <v>8.9826295884276791E-2</v>
      </c>
      <c r="P81" s="34">
        <f t="shared" si="14"/>
        <v>0.36685741277147033</v>
      </c>
      <c r="Q81" s="34">
        <f t="shared" si="15"/>
        <v>0.1557110397184869</v>
      </c>
      <c r="R81" s="34">
        <f t="shared" si="16"/>
        <v>0.24303734207709404</v>
      </c>
      <c r="S81" s="34">
        <f t="shared" si="17"/>
        <v>4.8983359770860262E-2</v>
      </c>
      <c r="T81" s="34">
        <f t="shared" si="18"/>
        <v>5.8498919977080822E-2</v>
      </c>
      <c r="U81" s="34">
        <f t="shared" si="19"/>
        <v>1.858860827252394E-2</v>
      </c>
      <c r="V81" s="33">
        <f>SUM(ClientPortfolioValue[[#This Row],[TCS]:[Cash]])</f>
        <v>50718503.662416905</v>
      </c>
      <c r="W81" s="35">
        <f>(ClientPortfolioValue[[#This Row],[TotalPortfolioValue]]-V76)/V76</f>
        <v>6.2459846253833844E-3</v>
      </c>
      <c r="X81" s="35">
        <f t="shared" si="11"/>
        <v>134005.34816274323</v>
      </c>
      <c r="Y81" s="35">
        <f>_xlfn.MAXIFS($V$2:$V81,$E$2:$E81,$E81)</f>
        <v>50760380.408997558</v>
      </c>
      <c r="Z81" s="34">
        <f>(ClientPortfolioValue[[#This Row],[TotalPortfolioValue]]-ClientPortfolioValue[[#This Row],[Running Max]])/ClientPortfolioValue[[#This Row],[Running Max]]</f>
        <v>-8.2498882481247138E-4</v>
      </c>
      <c r="AA81" s="35">
        <f t="shared" si="20"/>
        <v>1.0166331244057465</v>
      </c>
      <c r="AB81" s="46">
        <f>ClientPortfolioValue[[#This Row],[Cumulative_Returns]]-1</f>
        <v>1.6633124405746491E-2</v>
      </c>
    </row>
    <row r="82" spans="4:28" x14ac:dyDescent="0.35">
      <c r="D82" s="31">
        <f t="shared" si="12"/>
        <v>45674</v>
      </c>
      <c r="E82" s="32" t="s">
        <v>14</v>
      </c>
      <c r="F82" s="33">
        <f>_xlfn.IFNA(VLOOKUP(ClientPortfolioValue[[#This Row],[Date]],CleanAssets[#All],RowWiseApproach!$B$2,0)*VLOOKUP(ClientPortfolioValue[[#This Row],[Client]],Client_Portfolios!$A$1:$I$6,RowWiseApproach!$B$2,0),F77)</f>
        <v>1640218.3522583907</v>
      </c>
      <c r="G82" s="33">
        <f>_xlfn.IFNA(VLOOKUP(ClientPortfolioValue[[#This Row],[Date]],CleanAssets[#All],RowWiseApproach!$B$3,0)*VLOOKUP(ClientPortfolioValue[[#This Row],[Client]],Client_Portfolios!$A$1:$I$6,RowWiseApproach!$B$3,0),G77)</f>
        <v>10603238.60478667</v>
      </c>
      <c r="H82" s="33">
        <f>_xlfn.IFNA(VLOOKUP(ClientPortfolioValue[[#This Row],[Date]],CleanAssets[#All],RowWiseApproach!$B$4,0)*VLOOKUP(ClientPortfolioValue[[#This Row],[Client]],Client_Portfolios!$A$1:$I$6,RowWiseApproach!$B$4,0),H77)</f>
        <v>2420653.467279363</v>
      </c>
      <c r="I82" s="33">
        <f>_xlfn.IFNA(VLOOKUP(ClientPortfolioValue[[#This Row],[Date]],CleanAssets[#All],RowWiseApproach!$B$5,0)*VLOOKUP(ClientPortfolioValue[[#This Row],[Client]],Client_Portfolios!$A$1:$I$6,RowWiseApproach!$B$5,0),I77)</f>
        <v>408854.15143201035</v>
      </c>
      <c r="J82" s="33">
        <f>_xlfn.IFNA(VLOOKUP(ClientPortfolioValue[[#This Row],[Date]],CleanAssets[#All],RowWiseApproach!$B$6,0)*VLOOKUP(ClientPortfolioValue[[#This Row],[Client]],Client_Portfolios!$A$1:$I$6,RowWiseApproach!$B$6,0),J77)</f>
        <v>10762439.437192321</v>
      </c>
      <c r="K82" s="33">
        <f>_xlfn.IFNA(VLOOKUP(ClientPortfolioValue[[#This Row],[Date]],CleanAssets[#All],RowWiseApproach!$B$7,0)*VLOOKUP(ClientPortfolioValue[[#This Row],[Client]],Client_Portfolios!$A$1:$I$6,RowWiseApproach!$B$7,0),K77)</f>
        <v>13446219.373612156</v>
      </c>
      <c r="L82" s="33">
        <f>_xlfn.IFNA(VLOOKUP(ClientPortfolioValue[[#This Row],[Date]],CleanAssets[#All],RowWiseApproach!$B$8,0)*VLOOKUP(ClientPortfolioValue[[#This Row],[Client]],Client_Portfolios!$A$1:$I$6,RowWiseApproach!$B$8,0),L77)</f>
        <v>2853870.0956008169</v>
      </c>
      <c r="M82" s="33">
        <f>_xlfn.IFNA(VLOOKUP(ClientPortfolioValue[[#This Row],[Date]],CleanAssets[#All],RowWiseApproach!$B$9,0)*VLOOKUP(ClientPortfolioValue[[#This Row],[Client]],Client_Portfolios!$A$1:$I$6,RowWiseApproach!$B$9,0),M77)</f>
        <v>1152519.5071972038</v>
      </c>
      <c r="N82" s="34">
        <f t="shared" si="13"/>
        <v>3.7890821014621066E-2</v>
      </c>
      <c r="O82" s="34">
        <f t="shared" si="13"/>
        <v>0.2449462997387559</v>
      </c>
      <c r="P82" s="34">
        <f t="shared" si="14"/>
        <v>5.5919717725884277E-2</v>
      </c>
      <c r="Q82" s="34">
        <f t="shared" si="15"/>
        <v>9.4449738668419599E-3</v>
      </c>
      <c r="R82" s="34">
        <f t="shared" si="16"/>
        <v>0.24862401145180649</v>
      </c>
      <c r="S82" s="34">
        <f t="shared" si="17"/>
        <v>0.31062223569646197</v>
      </c>
      <c r="T82" s="34">
        <f t="shared" si="18"/>
        <v>6.5927491204143651E-2</v>
      </c>
      <c r="U82" s="34">
        <f t="shared" si="19"/>
        <v>2.6624449301484839E-2</v>
      </c>
      <c r="V82" s="33">
        <f>SUM(ClientPortfolioValue[[#This Row],[TCS]:[Cash]])</f>
        <v>43288012.989358924</v>
      </c>
      <c r="W82" s="35">
        <f>(ClientPortfolioValue[[#This Row],[TotalPortfolioValue]]-V77)/V77</f>
        <v>7.8639270730116034E-3</v>
      </c>
      <c r="X82" s="35">
        <f t="shared" si="11"/>
        <v>123153.00431123978</v>
      </c>
      <c r="Y82" s="35">
        <f>_xlfn.MAXIFS($V$2:$V82,$E$2:$E82,$E82)</f>
        <v>43490610.576581098</v>
      </c>
      <c r="Z82" s="34">
        <f>(ClientPortfolioValue[[#This Row],[TotalPortfolioValue]]-ClientPortfolioValue[[#This Row],[Running Max]])/ClientPortfolioValue[[#This Row],[Running Max]]</f>
        <v>-4.6584213129274602E-3</v>
      </c>
      <c r="AA82" s="35">
        <f t="shared" si="20"/>
        <v>1.0201651315586078</v>
      </c>
      <c r="AB82" s="46">
        <f>ClientPortfolioValue[[#This Row],[Cumulative_Returns]]-1</f>
        <v>2.0165131558607774E-2</v>
      </c>
    </row>
    <row r="83" spans="4:28" x14ac:dyDescent="0.35">
      <c r="D83" s="31">
        <f t="shared" si="12"/>
        <v>45674</v>
      </c>
      <c r="E83" s="32" t="s">
        <v>16</v>
      </c>
      <c r="F83" s="33">
        <f>_xlfn.IFNA(VLOOKUP(ClientPortfolioValue[[#This Row],[Date]],CleanAssets[#All],RowWiseApproach!$B$2,0)*VLOOKUP(ClientPortfolioValue[[#This Row],[Client]],Client_Portfolios!$A$1:$I$6,RowWiseApproach!$B$2,0),F78)</f>
        <v>197315.07799522145</v>
      </c>
      <c r="G83" s="33">
        <f>_xlfn.IFNA(VLOOKUP(ClientPortfolioValue[[#This Row],[Date]],CleanAssets[#All],RowWiseApproach!$B$3,0)*VLOOKUP(ClientPortfolioValue[[#This Row],[Client]],Client_Portfolios!$A$1:$I$6,RowWiseApproach!$B$3,0),G78)</f>
        <v>2742002.8962125191</v>
      </c>
      <c r="H83" s="33">
        <f>_xlfn.IFNA(VLOOKUP(ClientPortfolioValue[[#This Row],[Date]],CleanAssets[#All],RowWiseApproach!$B$4,0)*VLOOKUP(ClientPortfolioValue[[#This Row],[Client]],Client_Portfolios!$A$1:$I$6,RowWiseApproach!$B$4,0),H78)</f>
        <v>12994122.452076491</v>
      </c>
      <c r="I83" s="33">
        <f>_xlfn.IFNA(VLOOKUP(ClientPortfolioValue[[#This Row],[Date]],CleanAssets[#All],RowWiseApproach!$B$5,0)*VLOOKUP(ClientPortfolioValue[[#This Row],[Client]],Client_Portfolios!$A$1:$I$6,RowWiseApproach!$B$5,0),I78)</f>
        <v>5626477.2930761352</v>
      </c>
      <c r="J83" s="33">
        <f>_xlfn.IFNA(VLOOKUP(ClientPortfolioValue[[#This Row],[Date]],CleanAssets[#All],RowWiseApproach!$B$6,0)*VLOOKUP(ClientPortfolioValue[[#This Row],[Client]],Client_Portfolios!$A$1:$I$6,RowWiseApproach!$B$6,0),J78)</f>
        <v>8225800.8795590978</v>
      </c>
      <c r="K83" s="33">
        <f>_xlfn.IFNA(VLOOKUP(ClientPortfolioValue[[#This Row],[Date]],CleanAssets[#All],RowWiseApproach!$B$7,0)*VLOOKUP(ClientPortfolioValue[[#This Row],[Client]],Client_Portfolios!$A$1:$I$6,RowWiseApproach!$B$7,0),K78)</f>
        <v>1520762.6308706671</v>
      </c>
      <c r="L83" s="33">
        <f>_xlfn.IFNA(VLOOKUP(ClientPortfolioValue[[#This Row],[Date]],CleanAssets[#All],RowWiseApproach!$B$8,0)*VLOOKUP(ClientPortfolioValue[[#This Row],[Client]],Client_Portfolios!$A$1:$I$6,RowWiseApproach!$B$8,0),L78)</f>
        <v>13255877.441715607</v>
      </c>
      <c r="M83" s="33">
        <f>_xlfn.IFNA(VLOOKUP(ClientPortfolioValue[[#This Row],[Date]],CleanAssets[#All],RowWiseApproach!$B$9,0)*VLOOKUP(ClientPortfolioValue[[#This Row],[Client]],Client_Portfolios!$A$1:$I$6,RowWiseApproach!$B$9,0),M78)</f>
        <v>4671126.7348838393</v>
      </c>
      <c r="N83" s="34">
        <f t="shared" si="13"/>
        <v>4.0077414053975077E-3</v>
      </c>
      <c r="O83" s="34">
        <f t="shared" si="13"/>
        <v>5.5693861069942834E-2</v>
      </c>
      <c r="P83" s="34">
        <f t="shared" si="14"/>
        <v>0.26392855075805988</v>
      </c>
      <c r="Q83" s="34">
        <f t="shared" si="15"/>
        <v>0.11428151483961208</v>
      </c>
      <c r="R83" s="34">
        <f t="shared" si="16"/>
        <v>0.16707736232079851</v>
      </c>
      <c r="S83" s="34">
        <f t="shared" si="17"/>
        <v>3.0888786733618105E-2</v>
      </c>
      <c r="T83" s="34">
        <f t="shared" si="18"/>
        <v>0.26924515565569207</v>
      </c>
      <c r="U83" s="34">
        <f t="shared" si="19"/>
        <v>9.4877027216879004E-2</v>
      </c>
      <c r="V83" s="33">
        <f>SUM(ClientPortfolioValue[[#This Row],[TCS]:[Cash]])</f>
        <v>49233485.406389579</v>
      </c>
      <c r="W83" s="35">
        <f>(ClientPortfolioValue[[#This Row],[TotalPortfolioValue]]-V78)/V78</f>
        <v>1.4971895048650334E-3</v>
      </c>
      <c r="X83" s="35">
        <f t="shared" si="11"/>
        <v>224254.31704428699</v>
      </c>
      <c r="Y83" s="35">
        <f>_xlfn.MAXIFS($V$2:$V83,$E$2:$E83,$E83)</f>
        <v>49441390.412022419</v>
      </c>
      <c r="Z83" s="34">
        <f>(ClientPortfolioValue[[#This Row],[TotalPortfolioValue]]-ClientPortfolioValue[[#This Row],[Running Max]])/ClientPortfolioValue[[#This Row],[Running Max]]</f>
        <v>-4.2050800736033681E-3</v>
      </c>
      <c r="AA83" s="35">
        <f t="shared" si="20"/>
        <v>1.0136276961876434</v>
      </c>
      <c r="AB83" s="46">
        <f>ClientPortfolioValue[[#This Row],[Cumulative_Returns]]-1</f>
        <v>1.3627696187643368E-2</v>
      </c>
    </row>
    <row r="84" spans="4:28" x14ac:dyDescent="0.35">
      <c r="D84" s="31">
        <f t="shared" si="12"/>
        <v>45674</v>
      </c>
      <c r="E84" s="32" t="s">
        <v>12</v>
      </c>
      <c r="F84" s="33">
        <f>_xlfn.IFNA(VLOOKUP(ClientPortfolioValue[[#This Row],[Date]],CleanAssets[#All],RowWiseApproach!$B$2,0)*VLOOKUP(ClientPortfolioValue[[#This Row],[Client]],Client_Portfolios!$A$1:$I$6,RowWiseApproach!$B$2,0),F79)</f>
        <v>2600670.2177533857</v>
      </c>
      <c r="G84" s="33">
        <f>_xlfn.IFNA(VLOOKUP(ClientPortfolioValue[[#This Row],[Date]],CleanAssets[#All],RowWiseApproach!$B$3,0)*VLOOKUP(ClientPortfolioValue[[#This Row],[Client]],Client_Portfolios!$A$1:$I$6,RowWiseApproach!$B$3,0),G79)</f>
        <v>9468871.9133967701</v>
      </c>
      <c r="H84" s="33">
        <f>_xlfn.IFNA(VLOOKUP(ClientPortfolioValue[[#This Row],[Date]],CleanAssets[#All],RowWiseApproach!$B$4,0)*VLOOKUP(ClientPortfolioValue[[#This Row],[Client]],Client_Portfolios!$A$1:$I$6,RowWiseApproach!$B$4,0),H79)</f>
        <v>2138938.7501859553</v>
      </c>
      <c r="I84" s="33">
        <f>_xlfn.IFNA(VLOOKUP(ClientPortfolioValue[[#This Row],[Date]],CleanAssets[#All],RowWiseApproach!$B$5,0)*VLOOKUP(ClientPortfolioValue[[#This Row],[Client]],Client_Portfolios!$A$1:$I$6,RowWiseApproach!$B$5,0),I79)</f>
        <v>2870165.9989928678</v>
      </c>
      <c r="J84" s="33">
        <f>_xlfn.IFNA(VLOOKUP(ClientPortfolioValue[[#This Row],[Date]],CleanAssets[#All],RowWiseApproach!$B$6,0)*VLOOKUP(ClientPortfolioValue[[#This Row],[Client]],Client_Portfolios!$A$1:$I$6,RowWiseApproach!$B$6,0),J79)</f>
        <v>1203467.7545682099</v>
      </c>
      <c r="K84" s="33">
        <f>_xlfn.IFNA(VLOOKUP(ClientPortfolioValue[[#This Row],[Date]],CleanAssets[#All],RowWiseApproach!$B$7,0)*VLOOKUP(ClientPortfolioValue[[#This Row],[Client]],Client_Portfolios!$A$1:$I$6,RowWiseApproach!$B$7,0),K79)</f>
        <v>12301296.189670447</v>
      </c>
      <c r="L84" s="33">
        <f>_xlfn.IFNA(VLOOKUP(ClientPortfolioValue[[#This Row],[Date]],CleanAssets[#All],RowWiseApproach!$B$8,0)*VLOOKUP(ClientPortfolioValue[[#This Row],[Client]],Client_Portfolios!$A$1:$I$6,RowWiseApproach!$B$8,0),L79)</f>
        <v>4872424.0954966648</v>
      </c>
      <c r="M84" s="33">
        <f>_xlfn.IFNA(VLOOKUP(ClientPortfolioValue[[#This Row],[Date]],CleanAssets[#All],RowWiseApproach!$B$9,0)*VLOOKUP(ClientPortfolioValue[[#This Row],[Client]],Client_Portfolios!$A$1:$I$6,RowWiseApproach!$B$9,0),M79)</f>
        <v>2237963.8134729383</v>
      </c>
      <c r="N84" s="34">
        <f t="shared" si="13"/>
        <v>6.8994643817618079E-2</v>
      </c>
      <c r="O84" s="34">
        <f t="shared" si="13"/>
        <v>0.2512050319028219</v>
      </c>
      <c r="P84" s="34">
        <f t="shared" si="14"/>
        <v>5.6745109860282687E-2</v>
      </c>
      <c r="Q84" s="34">
        <f t="shared" si="15"/>
        <v>7.6144249065541902E-2</v>
      </c>
      <c r="R84" s="34">
        <f t="shared" si="16"/>
        <v>3.1927473351139067E-2</v>
      </c>
      <c r="S84" s="34">
        <f t="shared" si="17"/>
        <v>0.32634800956597765</v>
      </c>
      <c r="T84" s="34">
        <f t="shared" si="18"/>
        <v>0.12926328094285522</v>
      </c>
      <c r="U84" s="34">
        <f t="shared" si="19"/>
        <v>5.9372201493763439E-2</v>
      </c>
      <c r="V84" s="33">
        <f>SUM(ClientPortfolioValue[[#This Row],[TCS]:[Cash]])</f>
        <v>37693798.733537242</v>
      </c>
      <c r="W84" s="35">
        <f>(ClientPortfolioValue[[#This Row],[TotalPortfolioValue]]-V79)/V79</f>
        <v>5.6690728084977469E-3</v>
      </c>
      <c r="X84" s="35">
        <f t="shared" si="11"/>
        <v>203822.22761020926</v>
      </c>
      <c r="Y84" s="35">
        <f>_xlfn.MAXIFS($V$2:$V84,$E$2:$E84,$E84)</f>
        <v>38089341.933830813</v>
      </c>
      <c r="Z84" s="34">
        <f>(ClientPortfolioValue[[#This Row],[TotalPortfolioValue]]-ClientPortfolioValue[[#This Row],[Running Max]])/ClientPortfolioValue[[#This Row],[Running Max]]</f>
        <v>-1.0384616278766705E-2</v>
      </c>
      <c r="AA84" s="35">
        <f t="shared" si="20"/>
        <v>1.0064599946185326</v>
      </c>
      <c r="AB84" s="46">
        <f>ClientPortfolioValue[[#This Row],[Cumulative_Returns]]-1</f>
        <v>6.4599946185326385E-3</v>
      </c>
    </row>
    <row r="85" spans="4:28" x14ac:dyDescent="0.35">
      <c r="D85" s="31">
        <f t="shared" si="12"/>
        <v>45674</v>
      </c>
      <c r="E85" s="32" t="s">
        <v>13</v>
      </c>
      <c r="F85" s="33">
        <f>_xlfn.IFNA(VLOOKUP(ClientPortfolioValue[[#This Row],[Date]],CleanAssets[#All],RowWiseApproach!$B$2,0)*VLOOKUP(ClientPortfolioValue[[#This Row],[Client]],Client_Portfolios!$A$1:$I$6,RowWiseApproach!$B$2,0),F80)</f>
        <v>187262.97338499379</v>
      </c>
      <c r="G85" s="33">
        <f>_xlfn.IFNA(VLOOKUP(ClientPortfolioValue[[#This Row],[Date]],CleanAssets[#All],RowWiseApproach!$B$3,0)*VLOOKUP(ClientPortfolioValue[[#This Row],[Client]],Client_Portfolios!$A$1:$I$6,RowWiseApproach!$B$3,0),G80)</f>
        <v>2011873.7164080425</v>
      </c>
      <c r="H85" s="33">
        <f>_xlfn.IFNA(VLOOKUP(ClientPortfolioValue[[#This Row],[Date]],CleanAssets[#All],RowWiseApproach!$B$4,0)*VLOOKUP(ClientPortfolioValue[[#This Row],[Client]],Client_Portfolios!$A$1:$I$6,RowWiseApproach!$B$4,0),H80)</f>
        <v>3425739.7494022474</v>
      </c>
      <c r="I85" s="33">
        <f>_xlfn.IFNA(VLOOKUP(ClientPortfolioValue[[#This Row],[Date]],CleanAssets[#All],RowWiseApproach!$B$5,0)*VLOOKUP(ClientPortfolioValue[[#This Row],[Client]],Client_Portfolios!$A$1:$I$6,RowWiseApproach!$B$5,0),I80)</f>
        <v>2463803.7267699856</v>
      </c>
      <c r="J85" s="33">
        <f>_xlfn.IFNA(VLOOKUP(ClientPortfolioValue[[#This Row],[Date]],CleanAssets[#All],RowWiseApproach!$B$6,0)*VLOOKUP(ClientPortfolioValue[[#This Row],[Client]],Client_Portfolios!$A$1:$I$6,RowWiseApproach!$B$6,0),J80)</f>
        <v>10430258.146624871</v>
      </c>
      <c r="K85" s="33">
        <f>_xlfn.IFNA(VLOOKUP(ClientPortfolioValue[[#This Row],[Date]],CleanAssets[#All],RowWiseApproach!$B$7,0)*VLOOKUP(ClientPortfolioValue[[#This Row],[Client]],Client_Portfolios!$A$1:$I$6,RowWiseApproach!$B$7,0),K80)</f>
        <v>582957.0804714727</v>
      </c>
      <c r="L85" s="33">
        <f>_xlfn.IFNA(VLOOKUP(ClientPortfolioValue[[#This Row],[Date]],CleanAssets[#All],RowWiseApproach!$B$8,0)*VLOOKUP(ClientPortfolioValue[[#This Row],[Client]],Client_Portfolios!$A$1:$I$6,RowWiseApproach!$B$8,0),L80)</f>
        <v>20150813.225281376</v>
      </c>
      <c r="M85" s="33">
        <f>_xlfn.IFNA(VLOOKUP(ClientPortfolioValue[[#This Row],[Date]],CleanAssets[#All],RowWiseApproach!$B$9,0)*VLOOKUP(ClientPortfolioValue[[#This Row],[Client]],Client_Portfolios!$A$1:$I$6,RowWiseApproach!$B$9,0),M80)</f>
        <v>6418856.0542415529</v>
      </c>
      <c r="N85" s="34">
        <f t="shared" si="13"/>
        <v>4.100209281802927E-3</v>
      </c>
      <c r="O85" s="34">
        <f t="shared" si="13"/>
        <v>4.4050904120123524E-2</v>
      </c>
      <c r="P85" s="34">
        <f t="shared" si="14"/>
        <v>7.5008153847171133E-2</v>
      </c>
      <c r="Q85" s="34">
        <f t="shared" si="15"/>
        <v>5.394612040189075E-2</v>
      </c>
      <c r="R85" s="34">
        <f t="shared" si="16"/>
        <v>0.22837531889696533</v>
      </c>
      <c r="S85" s="34">
        <f t="shared" si="17"/>
        <v>1.2764114491164056E-2</v>
      </c>
      <c r="T85" s="34">
        <f t="shared" si="18"/>
        <v>0.44121136137421163</v>
      </c>
      <c r="U85" s="34">
        <f t="shared" si="19"/>
        <v>0.14054381758667064</v>
      </c>
      <c r="V85" s="33">
        <f>SUM(ClientPortfolioValue[[#This Row],[TCS]:[Cash]])</f>
        <v>45671564.672584541</v>
      </c>
      <c r="W85" s="35">
        <f>(ClientPortfolioValue[[#This Row],[TotalPortfolioValue]]-V80)/V80</f>
        <v>1.3502129065716769E-4</v>
      </c>
      <c r="X85" s="35">
        <f t="shared" si="11"/>
        <v>286889.32126427279</v>
      </c>
      <c r="Y85" s="35">
        <f>_xlfn.MAXIFS($V$2:$V85,$E$2:$E85,$E85)</f>
        <v>46143585.670435324</v>
      </c>
      <c r="Z85" s="34">
        <f>(ClientPortfolioValue[[#This Row],[TotalPortfolioValue]]-ClientPortfolioValue[[#This Row],[Running Max]])/ClientPortfolioValue[[#This Row],[Running Max]]</f>
        <v>-1.0229395721910964E-2</v>
      </c>
      <c r="AA85" s="35">
        <f t="shared" si="20"/>
        <v>1.0120863748730915</v>
      </c>
      <c r="AB85" s="46">
        <f>ClientPortfolioValue[[#This Row],[Cumulative_Returns]]-1</f>
        <v>1.2086374873091499E-2</v>
      </c>
    </row>
    <row r="86" spans="4:28" x14ac:dyDescent="0.35">
      <c r="D86" s="31">
        <f t="shared" si="12"/>
        <v>45674</v>
      </c>
      <c r="E86" s="32" t="s">
        <v>15</v>
      </c>
      <c r="F86" s="33">
        <f>_xlfn.IFNA(VLOOKUP(ClientPortfolioValue[[#This Row],[Date]],CleanAssets[#All],RowWiseApproach!$B$2,0)*VLOOKUP(ClientPortfolioValue[[#This Row],[Client]],Client_Portfolios!$A$1:$I$6,RowWiseApproach!$B$2,0),F81)</f>
        <v>938251.78031330148</v>
      </c>
      <c r="G86" s="33">
        <f>_xlfn.IFNA(VLOOKUP(ClientPortfolioValue[[#This Row],[Date]],CleanAssets[#All],RowWiseApproach!$B$3,0)*VLOOKUP(ClientPortfolioValue[[#This Row],[Client]],Client_Portfolios!$A$1:$I$6,RowWiseApproach!$B$3,0),G81)</f>
        <v>4597874.1855068766</v>
      </c>
      <c r="H86" s="33">
        <f>_xlfn.IFNA(VLOOKUP(ClientPortfolioValue[[#This Row],[Date]],CleanAssets[#All],RowWiseApproach!$B$4,0)*VLOOKUP(ClientPortfolioValue[[#This Row],[Client]],Client_Portfolios!$A$1:$I$6,RowWiseApproach!$B$4,0),H81)</f>
        <v>18688741.037857939</v>
      </c>
      <c r="I86" s="33">
        <f>_xlfn.IFNA(VLOOKUP(ClientPortfolioValue[[#This Row],[Date]],CleanAssets[#All],RowWiseApproach!$B$5,0)*VLOOKUP(ClientPortfolioValue[[#This Row],[Client]],Client_Portfolios!$A$1:$I$6,RowWiseApproach!$B$5,0),I81)</f>
        <v>7867127.6578346537</v>
      </c>
      <c r="J86" s="33">
        <f>_xlfn.IFNA(VLOOKUP(ClientPortfolioValue[[#This Row],[Date]],CleanAssets[#All],RowWiseApproach!$B$6,0)*VLOOKUP(ClientPortfolioValue[[#This Row],[Client]],Client_Portfolios!$A$1:$I$6,RowWiseApproach!$B$6,0),J81)</f>
        <v>12430124.551508123</v>
      </c>
      <c r="K86" s="33">
        <f>_xlfn.IFNA(VLOOKUP(ClientPortfolioValue[[#This Row],[Date]],CleanAssets[#All],RowWiseApproach!$B$7,0)*VLOOKUP(ClientPortfolioValue[[#This Row],[Client]],Client_Portfolios!$A$1:$I$6,RowWiseApproach!$B$7,0),K81)</f>
        <v>2513837.7602428072</v>
      </c>
      <c r="L86" s="33">
        <f>_xlfn.IFNA(VLOOKUP(ClientPortfolioValue[[#This Row],[Date]],CleanAssets[#All],RowWiseApproach!$B$8,0)*VLOOKUP(ClientPortfolioValue[[#This Row],[Client]],Client_Portfolios!$A$1:$I$6,RowWiseApproach!$B$8,0),L81)</f>
        <v>2950622.8225814686</v>
      </c>
      <c r="M86" s="33">
        <f>_xlfn.IFNA(VLOOKUP(ClientPortfolioValue[[#This Row],[Date]],CleanAssets[#All],RowWiseApproach!$B$9,0)*VLOOKUP(ClientPortfolioValue[[#This Row],[Client]],Client_Portfolios!$A$1:$I$6,RowWiseApproach!$B$9,0),M81)</f>
        <v>942795.55798686051</v>
      </c>
      <c r="N86" s="34">
        <f t="shared" si="13"/>
        <v>1.8422605299884275E-2</v>
      </c>
      <c r="O86" s="34">
        <f t="shared" si="13"/>
        <v>9.0279414455078782E-2</v>
      </c>
      <c r="P86" s="34">
        <f t="shared" si="14"/>
        <v>0.36695405957795163</v>
      </c>
      <c r="Q86" s="34">
        <f t="shared" si="15"/>
        <v>0.15447131646869325</v>
      </c>
      <c r="R86" s="34">
        <f t="shared" si="16"/>
        <v>0.24406591412421191</v>
      </c>
      <c r="S86" s="34">
        <f t="shared" si="17"/>
        <v>4.9359289069970128E-2</v>
      </c>
      <c r="T86" s="34">
        <f t="shared" si="18"/>
        <v>5.7935578476704365E-2</v>
      </c>
      <c r="U86" s="34">
        <f t="shared" si="19"/>
        <v>1.8511822527505682E-2</v>
      </c>
      <c r="V86" s="33">
        <f>SUM(ClientPortfolioValue[[#This Row],[TCS]:[Cash]])</f>
        <v>50929375.353832029</v>
      </c>
      <c r="W86" s="35">
        <f>(ClientPortfolioValue[[#This Row],[TotalPortfolioValue]]-V81)/V81</f>
        <v>4.1576875536133455E-3</v>
      </c>
      <c r="X86" s="35">
        <f t="shared" si="11"/>
        <v>148377.38056878984</v>
      </c>
      <c r="Y86" s="35">
        <f>_xlfn.MAXIFS($V$2:$V86,$E$2:$E86,$E86)</f>
        <v>50929375.353832029</v>
      </c>
      <c r="Z86" s="34">
        <f>(ClientPortfolioValue[[#This Row],[TotalPortfolioValue]]-ClientPortfolioValue[[#This Row],[Running Max]])/ClientPortfolioValue[[#This Row],[Running Max]]</f>
        <v>0</v>
      </c>
      <c r="AA86" s="35">
        <f t="shared" si="20"/>
        <v>1.0208599672936793</v>
      </c>
      <c r="AB86" s="46">
        <f>ClientPortfolioValue[[#This Row],[Cumulative_Returns]]-1</f>
        <v>2.0859967293679338E-2</v>
      </c>
    </row>
    <row r="87" spans="4:28" x14ac:dyDescent="0.35">
      <c r="D87" s="31">
        <f t="shared" si="12"/>
        <v>45675</v>
      </c>
      <c r="E87" s="32" t="s">
        <v>14</v>
      </c>
      <c r="F87" s="33">
        <f>_xlfn.IFNA(VLOOKUP(ClientPortfolioValue[[#This Row],[Date]],CleanAssets[#All],RowWiseApproach!$B$2,0)*VLOOKUP(ClientPortfolioValue[[#This Row],[Client]],Client_Portfolios!$A$1:$I$6,RowWiseApproach!$B$2,0),F82)</f>
        <v>1655566.5503475419</v>
      </c>
      <c r="G87" s="33">
        <f>_xlfn.IFNA(VLOOKUP(ClientPortfolioValue[[#This Row],[Date]],CleanAssets[#All],RowWiseApproach!$B$3,0)*VLOOKUP(ClientPortfolioValue[[#This Row],[Client]],Client_Portfolios!$A$1:$I$6,RowWiseApproach!$B$3,0),G82)</f>
        <v>10780557.184587935</v>
      </c>
      <c r="H87" s="33">
        <f>_xlfn.IFNA(VLOOKUP(ClientPortfolioValue[[#This Row],[Date]],CleanAssets[#All],RowWiseApproach!$B$4,0)*VLOOKUP(ClientPortfolioValue[[#This Row],[Client]],Client_Portfolios!$A$1:$I$6,RowWiseApproach!$B$4,0),H82)</f>
        <v>2381736.7994963326</v>
      </c>
      <c r="I87" s="33">
        <f>_xlfn.IFNA(VLOOKUP(ClientPortfolioValue[[#This Row],[Date]],CleanAssets[#All],RowWiseApproach!$B$5,0)*VLOOKUP(ClientPortfolioValue[[#This Row],[Client]],Client_Portfolios!$A$1:$I$6,RowWiseApproach!$B$5,0),I82)</f>
        <v>408710.40218150947</v>
      </c>
      <c r="J87" s="33">
        <f>_xlfn.IFNA(VLOOKUP(ClientPortfolioValue[[#This Row],[Date]],CleanAssets[#All],RowWiseApproach!$B$6,0)*VLOOKUP(ClientPortfolioValue[[#This Row],[Client]],Client_Portfolios!$A$1:$I$6,RowWiseApproach!$B$6,0),J82)</f>
        <v>10806524.467997747</v>
      </c>
      <c r="K87" s="33">
        <f>_xlfn.IFNA(VLOOKUP(ClientPortfolioValue[[#This Row],[Date]],CleanAssets[#All],RowWiseApproach!$B$7,0)*VLOOKUP(ClientPortfolioValue[[#This Row],[Client]],Client_Portfolios!$A$1:$I$6,RowWiseApproach!$B$7,0),K82)</f>
        <v>13554413.675696539</v>
      </c>
      <c r="L87" s="33">
        <f>_xlfn.IFNA(VLOOKUP(ClientPortfolioValue[[#This Row],[Date]],CleanAssets[#All],RowWiseApproach!$B$8,0)*VLOOKUP(ClientPortfolioValue[[#This Row],[Client]],Client_Portfolios!$A$1:$I$6,RowWiseApproach!$B$8,0),L82)</f>
        <v>2860154.9205374685</v>
      </c>
      <c r="M87" s="33">
        <f>_xlfn.IFNA(VLOOKUP(ClientPortfolioValue[[#This Row],[Date]],CleanAssets[#All],RowWiseApproach!$B$9,0)*VLOOKUP(ClientPortfolioValue[[#This Row],[Client]],Client_Portfolios!$A$1:$I$6,RowWiseApproach!$B$9,0),M82)</f>
        <v>1152672.2468147846</v>
      </c>
      <c r="N87" s="34">
        <f t="shared" si="13"/>
        <v>3.797141703090421E-2</v>
      </c>
      <c r="O87" s="34">
        <f t="shared" si="13"/>
        <v>0.24725857900159093</v>
      </c>
      <c r="P87" s="34">
        <f t="shared" si="14"/>
        <v>5.4626569528444094E-2</v>
      </c>
      <c r="Q87" s="34">
        <f t="shared" si="15"/>
        <v>9.3740194997566327E-3</v>
      </c>
      <c r="R87" s="34">
        <f t="shared" si="16"/>
        <v>0.24785415430317373</v>
      </c>
      <c r="S87" s="34">
        <f t="shared" si="17"/>
        <v>0.31087865007976945</v>
      </c>
      <c r="T87" s="34">
        <f t="shared" si="18"/>
        <v>6.5599377589455637E-2</v>
      </c>
      <c r="U87" s="34">
        <f t="shared" si="19"/>
        <v>2.6437232966905189E-2</v>
      </c>
      <c r="V87" s="33">
        <f>SUM(ClientPortfolioValue[[#This Row],[TCS]:[Cash]])</f>
        <v>43600336.247659862</v>
      </c>
      <c r="W87" s="35">
        <f>(ClientPortfolioValue[[#This Row],[TotalPortfolioValue]]-V82)/V82</f>
        <v>7.2150056501256625E-3</v>
      </c>
      <c r="X87" s="35">
        <f t="shared" si="11"/>
        <v>172174.44846079129</v>
      </c>
      <c r="Y87" s="35">
        <f>_xlfn.MAXIFS($V$2:$V87,$E$2:$E87,$E87)</f>
        <v>43600336.247659862</v>
      </c>
      <c r="Z87" s="34">
        <f>(ClientPortfolioValue[[#This Row],[TotalPortfolioValue]]-ClientPortfolioValue[[#This Row],[Running Max]])/ClientPortfolioValue[[#This Row],[Running Max]]</f>
        <v>0</v>
      </c>
      <c r="AA87" s="35">
        <f t="shared" si="20"/>
        <v>1.0275256287468644</v>
      </c>
      <c r="AB87" s="46">
        <f>ClientPortfolioValue[[#This Row],[Cumulative_Returns]]-1</f>
        <v>2.7525628746864372E-2</v>
      </c>
    </row>
    <row r="88" spans="4:28" x14ac:dyDescent="0.35">
      <c r="D88" s="31">
        <f t="shared" si="12"/>
        <v>45675</v>
      </c>
      <c r="E88" s="32" t="s">
        <v>16</v>
      </c>
      <c r="F88" s="33">
        <f>_xlfn.IFNA(VLOOKUP(ClientPortfolioValue[[#This Row],[Date]],CleanAssets[#All],RowWiseApproach!$B$2,0)*VLOOKUP(ClientPortfolioValue[[#This Row],[Client]],Client_Portfolios!$A$1:$I$6,RowWiseApproach!$B$2,0),F83)</f>
        <v>199161.43637724858</v>
      </c>
      <c r="G88" s="33">
        <f>_xlfn.IFNA(VLOOKUP(ClientPortfolioValue[[#This Row],[Date]],CleanAssets[#All],RowWiseApproach!$B$3,0)*VLOOKUP(ClientPortfolioValue[[#This Row],[Client]],Client_Portfolios!$A$1:$I$6,RowWiseApproach!$B$3,0),G83)</f>
        <v>2787857.5711368266</v>
      </c>
      <c r="H88" s="33">
        <f>_xlfn.IFNA(VLOOKUP(ClientPortfolioValue[[#This Row],[Date]],CleanAssets[#All],RowWiseApproach!$B$4,0)*VLOOKUP(ClientPortfolioValue[[#This Row],[Client]],Client_Portfolios!$A$1:$I$6,RowWiseApproach!$B$4,0),H83)</f>
        <v>12785216.900978409</v>
      </c>
      <c r="I88" s="33">
        <f>_xlfn.IFNA(VLOOKUP(ClientPortfolioValue[[#This Row],[Date]],CleanAssets[#All],RowWiseApproach!$B$5,0)*VLOOKUP(ClientPortfolioValue[[#This Row],[Client]],Client_Portfolios!$A$1:$I$6,RowWiseApproach!$B$5,0),I83)</f>
        <v>5624499.0769053884</v>
      </c>
      <c r="J88" s="33">
        <f>_xlfn.IFNA(VLOOKUP(ClientPortfolioValue[[#This Row],[Date]],CleanAssets[#All],RowWiseApproach!$B$6,0)*VLOOKUP(ClientPortfolioValue[[#This Row],[Client]],Client_Portfolios!$A$1:$I$6,RowWiseApproach!$B$6,0),J83)</f>
        <v>8259495.348855854</v>
      </c>
      <c r="K88" s="33">
        <f>_xlfn.IFNA(VLOOKUP(ClientPortfolioValue[[#This Row],[Date]],CleanAssets[#All],RowWiseApproach!$B$7,0)*VLOOKUP(ClientPortfolioValue[[#This Row],[Client]],Client_Portfolios!$A$1:$I$6,RowWiseApproach!$B$7,0),K83)</f>
        <v>1532999.3679720983</v>
      </c>
      <c r="L88" s="33">
        <f>_xlfn.IFNA(VLOOKUP(ClientPortfolioValue[[#This Row],[Date]],CleanAssets[#All],RowWiseApproach!$B$8,0)*VLOOKUP(ClientPortfolioValue[[#This Row],[Client]],Client_Portfolios!$A$1:$I$6,RowWiseApproach!$B$8,0),L83)</f>
        <v>13285069.684639107</v>
      </c>
      <c r="M88" s="33">
        <f>_xlfn.IFNA(VLOOKUP(ClientPortfolioValue[[#This Row],[Date]],CleanAssets[#All],RowWiseApproach!$B$9,0)*VLOOKUP(ClientPortfolioValue[[#This Row],[Client]],Client_Portfolios!$A$1:$I$6,RowWiseApproach!$B$9,0),M83)</f>
        <v>4671745.7839382812</v>
      </c>
      <c r="N88" s="34">
        <f t="shared" si="13"/>
        <v>4.0524407545933488E-3</v>
      </c>
      <c r="O88" s="34">
        <f t="shared" si="13"/>
        <v>5.6725979912480184E-2</v>
      </c>
      <c r="P88" s="34">
        <f t="shared" si="14"/>
        <v>0.26014742094800086</v>
      </c>
      <c r="Q88" s="34">
        <f t="shared" si="15"/>
        <v>0.11444459177453414</v>
      </c>
      <c r="R88" s="34">
        <f t="shared" si="16"/>
        <v>0.16806022377081672</v>
      </c>
      <c r="S88" s="34">
        <f t="shared" si="17"/>
        <v>3.1192731025340485E-2</v>
      </c>
      <c r="T88" s="34">
        <f t="shared" si="18"/>
        <v>0.27031818406685409</v>
      </c>
      <c r="U88" s="34">
        <f t="shared" si="19"/>
        <v>9.5058427747380214E-2</v>
      </c>
      <c r="V88" s="33">
        <f>SUM(ClientPortfolioValue[[#This Row],[TCS]:[Cash]])</f>
        <v>49146045.170803212</v>
      </c>
      <c r="W88" s="35">
        <f>(ClientPortfolioValue[[#This Row],[TotalPortfolioValue]]-V83)/V83</f>
        <v>-1.7760317975582419E-3</v>
      </c>
      <c r="X88" s="35">
        <f t="shared" si="11"/>
        <v>223812.33123313202</v>
      </c>
      <c r="Y88" s="35">
        <f>_xlfn.MAXIFS($V$2:$V88,$E$2:$E88,$E88)</f>
        <v>49441390.412022419</v>
      </c>
      <c r="Z88" s="34">
        <f>(ClientPortfolioValue[[#This Row],[TotalPortfolioValue]]-ClientPortfolioValue[[#This Row],[Running Max]])/ClientPortfolioValue[[#This Row],[Running Max]]</f>
        <v>-5.9736435152396121E-3</v>
      </c>
      <c r="AA88" s="35">
        <f t="shared" si="20"/>
        <v>1.0118274611683284</v>
      </c>
      <c r="AB88" s="46">
        <f>ClientPortfolioValue[[#This Row],[Cumulative_Returns]]-1</f>
        <v>1.1827461168328446E-2</v>
      </c>
    </row>
    <row r="89" spans="4:28" x14ac:dyDescent="0.35">
      <c r="D89" s="31">
        <f t="shared" si="12"/>
        <v>45675</v>
      </c>
      <c r="E89" s="32" t="s">
        <v>12</v>
      </c>
      <c r="F89" s="33">
        <f>_xlfn.IFNA(VLOOKUP(ClientPortfolioValue[[#This Row],[Date]],CleanAssets[#All],RowWiseApproach!$B$2,0)*VLOOKUP(ClientPortfolioValue[[#This Row],[Client]],Client_Portfolios!$A$1:$I$6,RowWiseApproach!$B$2,0),F84)</f>
        <v>2625005.7591839982</v>
      </c>
      <c r="G89" s="33">
        <f>_xlfn.IFNA(VLOOKUP(ClientPortfolioValue[[#This Row],[Date]],CleanAssets[#All],RowWiseApproach!$B$3,0)*VLOOKUP(ClientPortfolioValue[[#This Row],[Client]],Client_Portfolios!$A$1:$I$6,RowWiseApproach!$B$3,0),G84)</f>
        <v>9627220.4126228113</v>
      </c>
      <c r="H89" s="33">
        <f>_xlfn.IFNA(VLOOKUP(ClientPortfolioValue[[#This Row],[Date]],CleanAssets[#All],RowWiseApproach!$B$4,0)*VLOOKUP(ClientPortfolioValue[[#This Row],[Client]],Client_Portfolios!$A$1:$I$6,RowWiseApproach!$B$4,0),H84)</f>
        <v>2104551.1891928515</v>
      </c>
      <c r="I89" s="33">
        <f>_xlfn.IFNA(VLOOKUP(ClientPortfolioValue[[#This Row],[Date]],CleanAssets[#All],RowWiseApproach!$B$5,0)*VLOOKUP(ClientPortfolioValue[[#This Row],[Client]],Client_Portfolios!$A$1:$I$6,RowWiseApproach!$B$5,0),I84)</f>
        <v>2869156.8757890966</v>
      </c>
      <c r="J89" s="33">
        <f>_xlfn.IFNA(VLOOKUP(ClientPortfolioValue[[#This Row],[Date]],CleanAssets[#All],RowWiseApproach!$B$6,0)*VLOOKUP(ClientPortfolioValue[[#This Row],[Client]],Client_Portfolios!$A$1:$I$6,RowWiseApproach!$B$6,0),J84)</f>
        <v>1208397.3909525163</v>
      </c>
      <c r="K89" s="33">
        <f>_xlfn.IFNA(VLOOKUP(ClientPortfolioValue[[#This Row],[Date]],CleanAssets[#All],RowWiseApproach!$B$7,0)*VLOOKUP(ClientPortfolioValue[[#This Row],[Client]],Client_Portfolios!$A$1:$I$6,RowWiseApproach!$B$7,0),K84)</f>
        <v>12400277.927138347</v>
      </c>
      <c r="L89" s="33">
        <f>_xlfn.IFNA(VLOOKUP(ClientPortfolioValue[[#This Row],[Date]],CleanAssets[#All],RowWiseApproach!$B$8,0)*VLOOKUP(ClientPortfolioValue[[#This Row],[Client]],Client_Portfolios!$A$1:$I$6,RowWiseApproach!$B$8,0),L84)</f>
        <v>4883154.2028356511</v>
      </c>
      <c r="M89" s="33">
        <f>_xlfn.IFNA(VLOOKUP(ClientPortfolioValue[[#This Row],[Date]],CleanAssets[#All],RowWiseApproach!$B$9,0)*VLOOKUP(ClientPortfolioValue[[#This Row],[Client]],Client_Portfolios!$A$1:$I$6,RowWiseApproach!$B$9,0),M84)</f>
        <v>2238260.4034524523</v>
      </c>
      <c r="N89" s="34">
        <f t="shared" si="13"/>
        <v>6.9159133950325719E-2</v>
      </c>
      <c r="O89" s="34">
        <f t="shared" si="13"/>
        <v>0.2536414344069336</v>
      </c>
      <c r="P89" s="34">
        <f t="shared" si="14"/>
        <v>5.5447092673789271E-2</v>
      </c>
      <c r="Q89" s="34">
        <f t="shared" si="15"/>
        <v>7.5591607371893563E-2</v>
      </c>
      <c r="R89" s="34">
        <f t="shared" si="16"/>
        <v>3.1836774732291656E-2</v>
      </c>
      <c r="S89" s="34">
        <f t="shared" si="17"/>
        <v>0.32670118120076697</v>
      </c>
      <c r="T89" s="34">
        <f t="shared" si="18"/>
        <v>0.12865294273449054</v>
      </c>
      <c r="U89" s="34">
        <f t="shared" si="19"/>
        <v>5.8969832929508588E-2</v>
      </c>
      <c r="V89" s="33">
        <f>SUM(ClientPortfolioValue[[#This Row],[TCS]:[Cash]])</f>
        <v>37956024.161167726</v>
      </c>
      <c r="W89" s="35">
        <f>(ClientPortfolioValue[[#This Row],[TotalPortfolioValue]]-V84)/V84</f>
        <v>6.9567259454053039E-3</v>
      </c>
      <c r="X89" s="35">
        <f t="shared" si="11"/>
        <v>148042.72230023655</v>
      </c>
      <c r="Y89" s="35">
        <f>_xlfn.MAXIFS($V$2:$V89,$E$2:$E89,$E89)</f>
        <v>38089341.933830813</v>
      </c>
      <c r="Z89" s="34">
        <f>(ClientPortfolioValue[[#This Row],[TotalPortfolioValue]]-ClientPortfolioValue[[#This Row],[Running Max]])/ClientPortfolioValue[[#This Row],[Running Max]]</f>
        <v>-3.5001332628609764E-3</v>
      </c>
      <c r="AA89" s="35">
        <f t="shared" si="20"/>
        <v>1.0134616609761078</v>
      </c>
      <c r="AB89" s="46">
        <f>ClientPortfolioValue[[#This Row],[Cumulative_Returns]]-1</f>
        <v>1.3461660976107792E-2</v>
      </c>
    </row>
    <row r="90" spans="4:28" x14ac:dyDescent="0.35">
      <c r="D90" s="31">
        <f t="shared" si="12"/>
        <v>45675</v>
      </c>
      <c r="E90" s="32" t="s">
        <v>13</v>
      </c>
      <c r="F90" s="33">
        <f>_xlfn.IFNA(VLOOKUP(ClientPortfolioValue[[#This Row],[Date]],CleanAssets[#All],RowWiseApproach!$B$2,0)*VLOOKUP(ClientPortfolioValue[[#This Row],[Client]],Client_Portfolios!$A$1:$I$6,RowWiseApproach!$B$2,0),F85)</f>
        <v>189015.27008763645</v>
      </c>
      <c r="G90" s="33">
        <f>_xlfn.IFNA(VLOOKUP(ClientPortfolioValue[[#This Row],[Date]],CleanAssets[#All],RowWiseApproach!$B$3,0)*VLOOKUP(ClientPortfolioValue[[#This Row],[Client]],Client_Portfolios!$A$1:$I$6,RowWiseApproach!$B$3,0),G85)</f>
        <v>2045518.3983236151</v>
      </c>
      <c r="H90" s="33">
        <f>_xlfn.IFNA(VLOOKUP(ClientPortfolioValue[[#This Row],[Date]],CleanAssets[#All],RowWiseApproach!$B$4,0)*VLOOKUP(ClientPortfolioValue[[#This Row],[Client]],Client_Portfolios!$A$1:$I$6,RowWiseApproach!$B$4,0),H85)</f>
        <v>3370664.3833737304</v>
      </c>
      <c r="I90" s="33">
        <f>_xlfn.IFNA(VLOOKUP(ClientPortfolioValue[[#This Row],[Date]],CleanAssets[#All],RowWiseApproach!$B$5,0)*VLOOKUP(ClientPortfolioValue[[#This Row],[Client]],Client_Portfolios!$A$1:$I$6,RowWiseApproach!$B$5,0),I85)</f>
        <v>2462937.4766955669</v>
      </c>
      <c r="J90" s="33">
        <f>_xlfn.IFNA(VLOOKUP(ClientPortfolioValue[[#This Row],[Date]],CleanAssets[#All],RowWiseApproach!$B$6,0)*VLOOKUP(ClientPortfolioValue[[#This Row],[Client]],Client_Portfolios!$A$1:$I$6,RowWiseApproach!$B$6,0),J85)</f>
        <v>10472982.49870006</v>
      </c>
      <c r="K90" s="33">
        <f>_xlfn.IFNA(VLOOKUP(ClientPortfolioValue[[#This Row],[Date]],CleanAssets[#All],RowWiseApproach!$B$7,0)*VLOOKUP(ClientPortfolioValue[[#This Row],[Client]],Client_Portfolios!$A$1:$I$6,RowWiseApproach!$B$7,0),K85)</f>
        <v>587647.81417990371</v>
      </c>
      <c r="L90" s="33">
        <f>_xlfn.IFNA(VLOOKUP(ClientPortfolioValue[[#This Row],[Date]],CleanAssets[#All],RowWiseApproach!$B$8,0)*VLOOKUP(ClientPortfolioValue[[#This Row],[Client]],Client_Portfolios!$A$1:$I$6,RowWiseApproach!$B$8,0),L85)</f>
        <v>20195189.573611762</v>
      </c>
      <c r="M90" s="33">
        <f>_xlfn.IFNA(VLOOKUP(ClientPortfolioValue[[#This Row],[Date]],CleanAssets[#All],RowWiseApproach!$B$9,0)*VLOOKUP(ClientPortfolioValue[[#This Row],[Client]],Client_Portfolios!$A$1:$I$6,RowWiseApproach!$B$9,0),M85)</f>
        <v>6419706.7241112664</v>
      </c>
      <c r="N90" s="34">
        <f t="shared" si="13"/>
        <v>4.1320537370387132E-3</v>
      </c>
      <c r="O90" s="34">
        <f t="shared" si="13"/>
        <v>4.4716979416825418E-2</v>
      </c>
      <c r="P90" s="34">
        <f t="shared" si="14"/>
        <v>7.3685932121595993E-2</v>
      </c>
      <c r="Q90" s="34">
        <f t="shared" si="15"/>
        <v>5.3842157831767136E-2</v>
      </c>
      <c r="R90" s="34">
        <f t="shared" si="16"/>
        <v>0.2289493671682204</v>
      </c>
      <c r="S90" s="34">
        <f t="shared" si="17"/>
        <v>1.2846540628801457E-2</v>
      </c>
      <c r="T90" s="34">
        <f t="shared" si="18"/>
        <v>0.4414860688724116</v>
      </c>
      <c r="U90" s="34">
        <f t="shared" si="19"/>
        <v>0.14034090022333928</v>
      </c>
      <c r="V90" s="33">
        <f>SUM(ClientPortfolioValue[[#This Row],[TCS]:[Cash]])</f>
        <v>45743662.139083542</v>
      </c>
      <c r="W90" s="35">
        <f>(ClientPortfolioValue[[#This Row],[TotalPortfolioValue]]-V85)/V85</f>
        <v>1.5786073241821521E-3</v>
      </c>
      <c r="X90" s="35">
        <f t="shared" si="11"/>
        <v>274331.37664222409</v>
      </c>
      <c r="Y90" s="35">
        <f>_xlfn.MAXIFS($V$2:$V90,$E$2:$E90,$E90)</f>
        <v>46143585.670435324</v>
      </c>
      <c r="Z90" s="34">
        <f>(ClientPortfolioValue[[#This Row],[TotalPortfolioValue]]-ClientPortfolioValue[[#This Row],[Running Max]])/ClientPortfolioValue[[#This Row],[Running Max]]</f>
        <v>-8.6669365967373783E-3</v>
      </c>
      <c r="AA90" s="35">
        <f t="shared" si="20"/>
        <v>1.0136840618371712</v>
      </c>
      <c r="AB90" s="46">
        <f>ClientPortfolioValue[[#This Row],[Cumulative_Returns]]-1</f>
        <v>1.3684061837171191E-2</v>
      </c>
    </row>
    <row r="91" spans="4:28" x14ac:dyDescent="0.35">
      <c r="D91" s="31">
        <f t="shared" si="12"/>
        <v>45675</v>
      </c>
      <c r="E91" s="32" t="s">
        <v>15</v>
      </c>
      <c r="F91" s="33">
        <f>_xlfn.IFNA(VLOOKUP(ClientPortfolioValue[[#This Row],[Date]],CleanAssets[#All],RowWiseApproach!$B$2,0)*VLOOKUP(ClientPortfolioValue[[#This Row],[Client]],Client_Portfolios!$A$1:$I$6,RowWiseApproach!$B$2,0),F86)</f>
        <v>947031.38832214964</v>
      </c>
      <c r="G91" s="33">
        <f>_xlfn.IFNA(VLOOKUP(ClientPortfolioValue[[#This Row],[Date]],CleanAssets[#All],RowWiseApproach!$B$3,0)*VLOOKUP(ClientPortfolioValue[[#This Row],[Client]],Client_Portfolios!$A$1:$I$6,RowWiseApproach!$B$3,0),G86)</f>
        <v>4674764.7046272261</v>
      </c>
      <c r="H91" s="33">
        <f>_xlfn.IFNA(VLOOKUP(ClientPortfolioValue[[#This Row],[Date]],CleanAssets[#All],RowWiseApproach!$B$4,0)*VLOOKUP(ClientPortfolioValue[[#This Row],[Client]],Client_Portfolios!$A$1:$I$6,RowWiseApproach!$B$4,0),H86)</f>
        <v>18388283.522528064</v>
      </c>
      <c r="I91" s="33">
        <f>_xlfn.IFNA(VLOOKUP(ClientPortfolioValue[[#This Row],[Date]],CleanAssets[#All],RowWiseApproach!$B$5,0)*VLOOKUP(ClientPortfolioValue[[#This Row],[Client]],Client_Portfolios!$A$1:$I$6,RowWiseApproach!$B$5,0),I86)</f>
        <v>7864361.6501997858</v>
      </c>
      <c r="J91" s="33">
        <f>_xlfn.IFNA(VLOOKUP(ClientPortfolioValue[[#This Row],[Date]],CleanAssets[#All],RowWiseApproach!$B$6,0)*VLOOKUP(ClientPortfolioValue[[#This Row],[Client]],Client_Portfolios!$A$1:$I$6,RowWiseApproach!$B$6,0),J86)</f>
        <v>12481040.742671518</v>
      </c>
      <c r="K91" s="33">
        <f>_xlfn.IFNA(VLOOKUP(ClientPortfolioValue[[#This Row],[Date]],CleanAssets[#All],RowWiseApproach!$B$7,0)*VLOOKUP(ClientPortfolioValue[[#This Row],[Client]],Client_Portfolios!$A$1:$I$6,RowWiseApproach!$B$7,0),K86)</f>
        <v>2534065.2245184979</v>
      </c>
      <c r="L91" s="33">
        <f>_xlfn.IFNA(VLOOKUP(ClientPortfolioValue[[#This Row],[Date]],CleanAssets[#All],RowWiseApproach!$B$8,0)*VLOOKUP(ClientPortfolioValue[[#This Row],[Client]],Client_Portfolios!$A$1:$I$6,RowWiseApproach!$B$8,0),L86)</f>
        <v>2957120.7174655418</v>
      </c>
      <c r="M91" s="33">
        <f>_xlfn.IFNA(VLOOKUP(ClientPortfolioValue[[#This Row],[Date]],CleanAssets[#All],RowWiseApproach!$B$9,0)*VLOOKUP(ClientPortfolioValue[[#This Row],[Client]],Client_Portfolios!$A$1:$I$6,RowWiseApproach!$B$9,0),M86)</f>
        <v>942920.50357961131</v>
      </c>
      <c r="N91" s="34">
        <f t="shared" si="13"/>
        <v>1.864617172831607E-2</v>
      </c>
      <c r="O91" s="34">
        <f t="shared" si="13"/>
        <v>9.2041791377561799E-2</v>
      </c>
      <c r="P91" s="34">
        <f t="shared" si="14"/>
        <v>0.36204828749919882</v>
      </c>
      <c r="Q91" s="34">
        <f t="shared" si="15"/>
        <v>0.15484200383580748</v>
      </c>
      <c r="R91" s="34">
        <f t="shared" si="16"/>
        <v>0.2457401432578469</v>
      </c>
      <c r="S91" s="34">
        <f t="shared" si="17"/>
        <v>4.9893399447762124E-2</v>
      </c>
      <c r="T91" s="34">
        <f t="shared" si="18"/>
        <v>5.8222970641884593E-2</v>
      </c>
      <c r="U91" s="34">
        <f t="shared" si="19"/>
        <v>1.8565232211622238E-2</v>
      </c>
      <c r="V91" s="33">
        <f>SUM(ClientPortfolioValue[[#This Row],[TCS]:[Cash]])</f>
        <v>50789588.453912392</v>
      </c>
      <c r="W91" s="35">
        <f>(ClientPortfolioValue[[#This Row],[TotalPortfolioValue]]-V86)/V86</f>
        <v>-2.7447204869187288E-3</v>
      </c>
      <c r="X91" s="35">
        <f t="shared" si="11"/>
        <v>177903.18763385082</v>
      </c>
      <c r="Y91" s="35">
        <f>_xlfn.MAXIFS($V$2:$V91,$E$2:$E91,$E91)</f>
        <v>50929375.353832029</v>
      </c>
      <c r="Z91" s="34">
        <f>(ClientPortfolioValue[[#This Row],[TotalPortfolioValue]]-ClientPortfolioValue[[#This Row],[Running Max]])/ClientPortfolioValue[[#This Row],[Running Max]]</f>
        <v>-2.7447204869187288E-3</v>
      </c>
      <c r="AA91" s="35">
        <f t="shared" si="20"/>
        <v>1.0180579920271731</v>
      </c>
      <c r="AB91" s="46">
        <f>ClientPortfolioValue[[#This Row],[Cumulative_Returns]]-1</f>
        <v>1.8057992027173064E-2</v>
      </c>
    </row>
    <row r="92" spans="4:28" x14ac:dyDescent="0.35">
      <c r="D92" s="31">
        <f t="shared" si="12"/>
        <v>45676</v>
      </c>
      <c r="E92" s="32" t="s">
        <v>14</v>
      </c>
      <c r="F92" s="33">
        <f>_xlfn.IFNA(VLOOKUP(ClientPortfolioValue[[#This Row],[Date]],CleanAssets[#All],RowWiseApproach!$B$2,0)*VLOOKUP(ClientPortfolioValue[[#This Row],[Client]],Client_Portfolios!$A$1:$I$6,RowWiseApproach!$B$2,0),F87)</f>
        <v>1680743.6077372304</v>
      </c>
      <c r="G92" s="33">
        <f>_xlfn.IFNA(VLOOKUP(ClientPortfolioValue[[#This Row],[Date]],CleanAssets[#All],RowWiseApproach!$B$3,0)*VLOOKUP(ClientPortfolioValue[[#This Row],[Client]],Client_Portfolios!$A$1:$I$6,RowWiseApproach!$B$3,0),G87)</f>
        <v>10628620.617586648</v>
      </c>
      <c r="H92" s="33">
        <f>_xlfn.IFNA(VLOOKUP(ClientPortfolioValue[[#This Row],[Date]],CleanAssets[#All],RowWiseApproach!$B$4,0)*VLOOKUP(ClientPortfolioValue[[#This Row],[Client]],Client_Portfolios!$A$1:$I$6,RowWiseApproach!$B$4,0),H87)</f>
        <v>2380890.2279849611</v>
      </c>
      <c r="I92" s="33">
        <f>_xlfn.IFNA(VLOOKUP(ClientPortfolioValue[[#This Row],[Date]],CleanAssets[#All],RowWiseApproach!$B$5,0)*VLOOKUP(ClientPortfolioValue[[#This Row],[Client]],Client_Portfolios!$A$1:$I$6,RowWiseApproach!$B$5,0),I87)</f>
        <v>419945.27304008533</v>
      </c>
      <c r="J92" s="33">
        <f>_xlfn.IFNA(VLOOKUP(ClientPortfolioValue[[#This Row],[Date]],CleanAssets[#All],RowWiseApproach!$B$6,0)*VLOOKUP(ClientPortfolioValue[[#This Row],[Client]],Client_Portfolios!$A$1:$I$6,RowWiseApproach!$B$6,0),J87)</f>
        <v>10832197.006033432</v>
      </c>
      <c r="K92" s="33">
        <f>_xlfn.IFNA(VLOOKUP(ClientPortfolioValue[[#This Row],[Date]],CleanAssets[#All],RowWiseApproach!$B$7,0)*VLOOKUP(ClientPortfolioValue[[#This Row],[Client]],Client_Portfolios!$A$1:$I$6,RowWiseApproach!$B$7,0),K87)</f>
        <v>13492773.340914061</v>
      </c>
      <c r="L92" s="33">
        <f>_xlfn.IFNA(VLOOKUP(ClientPortfolioValue[[#This Row],[Date]],CleanAssets[#All],RowWiseApproach!$B$8,0)*VLOOKUP(ClientPortfolioValue[[#This Row],[Client]],Client_Portfolios!$A$1:$I$6,RowWiseApproach!$B$8,0),L87)</f>
        <v>2873121.8316168007</v>
      </c>
      <c r="M92" s="33">
        <f>_xlfn.IFNA(VLOOKUP(ClientPortfolioValue[[#This Row],[Date]],CleanAssets[#All],RowWiseApproach!$B$9,0)*VLOOKUP(ClientPortfolioValue[[#This Row],[Client]],Client_Portfolios!$A$1:$I$6,RowWiseApproach!$B$9,0),M87)</f>
        <v>1152710.4787459443</v>
      </c>
      <c r="N92" s="34">
        <f t="shared" si="13"/>
        <v>3.8672453821938776E-2</v>
      </c>
      <c r="O92" s="34">
        <f t="shared" si="13"/>
        <v>0.24455534927061151</v>
      </c>
      <c r="P92" s="34">
        <f t="shared" si="14"/>
        <v>5.478222078191524E-2</v>
      </c>
      <c r="Q92" s="34">
        <f t="shared" si="15"/>
        <v>9.6625767931661846E-3</v>
      </c>
      <c r="R92" s="34">
        <f t="shared" si="16"/>
        <v>0.24923946554224463</v>
      </c>
      <c r="S92" s="34">
        <f t="shared" si="17"/>
        <v>0.31045702125791713</v>
      </c>
      <c r="T92" s="34">
        <f t="shared" si="18"/>
        <v>6.6108043396096661E-2</v>
      </c>
      <c r="U92" s="34">
        <f t="shared" si="19"/>
        <v>2.6522869136109711E-2</v>
      </c>
      <c r="V92" s="33">
        <f>SUM(ClientPortfolioValue[[#This Row],[TCS]:[Cash]])</f>
        <v>43461002.383659169</v>
      </c>
      <c r="W92" s="35">
        <f>(ClientPortfolioValue[[#This Row],[TotalPortfolioValue]]-V87)/V87</f>
        <v>-3.1957061800910163E-3</v>
      </c>
      <c r="X92" s="35">
        <f t="shared" si="11"/>
        <v>304745.32041680487</v>
      </c>
      <c r="Y92" s="35">
        <f>_xlfn.MAXIFS($V$2:$V92,$E$2:$E92,$E92)</f>
        <v>43600336.247659862</v>
      </c>
      <c r="Z92" s="34">
        <f>(ClientPortfolioValue[[#This Row],[TotalPortfolioValue]]-ClientPortfolioValue[[#This Row],[Running Max]])/ClientPortfolioValue[[#This Row],[Running Max]]</f>
        <v>-3.1957061800910163E-3</v>
      </c>
      <c r="AA92" s="35">
        <f t="shared" si="20"/>
        <v>1.0242419587448761</v>
      </c>
      <c r="AB92" s="46">
        <f>ClientPortfolioValue[[#This Row],[Cumulative_Returns]]-1</f>
        <v>2.4241958744876113E-2</v>
      </c>
    </row>
    <row r="93" spans="4:28" x14ac:dyDescent="0.35">
      <c r="D93" s="31">
        <f t="shared" si="12"/>
        <v>45676</v>
      </c>
      <c r="E93" s="32" t="s">
        <v>16</v>
      </c>
      <c r="F93" s="33">
        <f>_xlfn.IFNA(VLOOKUP(ClientPortfolioValue[[#This Row],[Date]],CleanAssets[#All],RowWiseApproach!$B$2,0)*VLOOKUP(ClientPortfolioValue[[#This Row],[Client]],Client_Portfolios!$A$1:$I$6,RowWiseApproach!$B$2,0),F88)</f>
        <v>202190.187418655</v>
      </c>
      <c r="G93" s="33">
        <f>_xlfn.IFNA(VLOOKUP(ClientPortfolioValue[[#This Row],[Date]],CleanAssets[#All],RowWiseApproach!$B$3,0)*VLOOKUP(ClientPortfolioValue[[#This Row],[Client]],Client_Portfolios!$A$1:$I$6,RowWiseApproach!$B$3,0),G88)</f>
        <v>2748566.6976323817</v>
      </c>
      <c r="H93" s="33">
        <f>_xlfn.IFNA(VLOOKUP(ClientPortfolioValue[[#This Row],[Date]],CleanAssets[#All],RowWiseApproach!$B$4,0)*VLOOKUP(ClientPortfolioValue[[#This Row],[Client]],Client_Portfolios!$A$1:$I$6,RowWiseApproach!$B$4,0),H88)</f>
        <v>12780672.4859963</v>
      </c>
      <c r="I93" s="33">
        <f>_xlfn.IFNA(VLOOKUP(ClientPortfolioValue[[#This Row],[Date]],CleanAssets[#All],RowWiseApproach!$B$5,0)*VLOOKUP(ClientPortfolioValue[[#This Row],[Client]],Client_Portfolios!$A$1:$I$6,RowWiseApproach!$B$5,0),I88)</f>
        <v>5779108.6009985572</v>
      </c>
      <c r="J93" s="33">
        <f>_xlfn.IFNA(VLOOKUP(ClientPortfolioValue[[#This Row],[Date]],CleanAssets[#All],RowWiseApproach!$B$6,0)*VLOOKUP(ClientPortfolioValue[[#This Row],[Client]],Client_Portfolios!$A$1:$I$6,RowWiseApproach!$B$6,0),J88)</f>
        <v>8279117.0328789633</v>
      </c>
      <c r="K93" s="33">
        <f>_xlfn.IFNA(VLOOKUP(ClientPortfolioValue[[#This Row],[Date]],CleanAssets[#All],RowWiseApproach!$B$7,0)*VLOOKUP(ClientPortfolioValue[[#This Row],[Client]],Client_Portfolios!$A$1:$I$6,RowWiseApproach!$B$7,0),K88)</f>
        <v>1526027.8680220444</v>
      </c>
      <c r="L93" s="33">
        <f>_xlfn.IFNA(VLOOKUP(ClientPortfolioValue[[#This Row],[Date]],CleanAssets[#All],RowWiseApproach!$B$8,0)*VLOOKUP(ClientPortfolioValue[[#This Row],[Client]],Client_Portfolios!$A$1:$I$6,RowWiseApproach!$B$8,0),L88)</f>
        <v>13345299.400185801</v>
      </c>
      <c r="M93" s="33">
        <f>_xlfn.IFNA(VLOOKUP(ClientPortfolioValue[[#This Row],[Date]],CleanAssets[#All],RowWiseApproach!$B$9,0)*VLOOKUP(ClientPortfolioValue[[#This Row],[Client]],Client_Portfolios!$A$1:$I$6,RowWiseApproach!$B$9,0),M88)</f>
        <v>4671900.7367999479</v>
      </c>
      <c r="N93" s="34">
        <f t="shared" si="13"/>
        <v>4.0984871566891031E-3</v>
      </c>
      <c r="O93" s="34">
        <f t="shared" si="13"/>
        <v>5.5714698390503296E-2</v>
      </c>
      <c r="P93" s="34">
        <f t="shared" si="14"/>
        <v>0.2590700503642378</v>
      </c>
      <c r="Q93" s="34">
        <f t="shared" si="15"/>
        <v>0.11714516258526785</v>
      </c>
      <c r="R93" s="34">
        <f t="shared" si="16"/>
        <v>0.16782147175976017</v>
      </c>
      <c r="S93" s="34">
        <f t="shared" si="17"/>
        <v>3.0933279689224633E-2</v>
      </c>
      <c r="T93" s="34">
        <f t="shared" si="18"/>
        <v>0.2705152949909469</v>
      </c>
      <c r="U93" s="34">
        <f t="shared" si="19"/>
        <v>9.4701555063370427E-2</v>
      </c>
      <c r="V93" s="33">
        <f>SUM(ClientPortfolioValue[[#This Row],[TCS]:[Cash]])</f>
        <v>49332883.009932645</v>
      </c>
      <c r="W93" s="35">
        <f>(ClientPortfolioValue[[#This Row],[TotalPortfolioValue]]-V88)/V88</f>
        <v>3.8016861474833392E-3</v>
      </c>
      <c r="X93" s="35">
        <f t="shared" si="11"/>
        <v>198560.75190811127</v>
      </c>
      <c r="Y93" s="35">
        <f>_xlfn.MAXIFS($V$2:$V93,$E$2:$E93,$E93)</f>
        <v>49441390.412022419</v>
      </c>
      <c r="Z93" s="34">
        <f>(ClientPortfolioValue[[#This Row],[TotalPortfolioValue]]-ClientPortfolioValue[[#This Row],[Running Max]])/ClientPortfolioValue[[#This Row],[Running Max]]</f>
        <v>-2.1946672855581626E-3</v>
      </c>
      <c r="AA93" s="35">
        <f t="shared" si="20"/>
        <v>1.0156741116110954</v>
      </c>
      <c r="AB93" s="46">
        <f>ClientPortfolioValue[[#This Row],[Cumulative_Returns]]-1</f>
        <v>1.5674111611095443E-2</v>
      </c>
    </row>
    <row r="94" spans="4:28" x14ac:dyDescent="0.35">
      <c r="D94" s="31">
        <f t="shared" si="12"/>
        <v>45676</v>
      </c>
      <c r="E94" s="32" t="s">
        <v>12</v>
      </c>
      <c r="F94" s="33">
        <f>_xlfn.IFNA(VLOOKUP(ClientPortfolioValue[[#This Row],[Date]],CleanAssets[#All],RowWiseApproach!$B$2,0)*VLOOKUP(ClientPortfolioValue[[#This Row],[Client]],Client_Portfolios!$A$1:$I$6,RowWiseApproach!$B$2,0),F89)</f>
        <v>2664925.580367486</v>
      </c>
      <c r="G94" s="33">
        <f>_xlfn.IFNA(VLOOKUP(ClientPortfolioValue[[#This Row],[Date]],CleanAssets[#All],RowWiseApproach!$B$3,0)*VLOOKUP(ClientPortfolioValue[[#This Row],[Client]],Client_Portfolios!$A$1:$I$6,RowWiseApproach!$B$3,0),G89)</f>
        <v>9491538.4813261852</v>
      </c>
      <c r="H94" s="33">
        <f>_xlfn.IFNA(VLOOKUP(ClientPortfolioValue[[#This Row],[Date]],CleanAssets[#All],RowWiseApproach!$B$4,0)*VLOOKUP(ClientPortfolioValue[[#This Row],[Client]],Client_Portfolios!$A$1:$I$6,RowWiseApproach!$B$4,0),H89)</f>
        <v>2103803.141347527</v>
      </c>
      <c r="I94" s="33">
        <f>_xlfn.IFNA(VLOOKUP(ClientPortfolioValue[[#This Row],[Date]],CleanAssets[#All],RowWiseApproach!$B$5,0)*VLOOKUP(ClientPortfolioValue[[#This Row],[Client]],Client_Portfolios!$A$1:$I$6,RowWiseApproach!$B$5,0),I89)</f>
        <v>2948025.9400468981</v>
      </c>
      <c r="J94" s="33">
        <f>_xlfn.IFNA(VLOOKUP(ClientPortfolioValue[[#This Row],[Date]],CleanAssets[#All],RowWiseApproach!$B$6,0)*VLOOKUP(ClientPortfolioValue[[#This Row],[Client]],Client_Portfolios!$A$1:$I$6,RowWiseApproach!$B$6,0),J89)</f>
        <v>1211268.1222476074</v>
      </c>
      <c r="K94" s="33">
        <f>_xlfn.IFNA(VLOOKUP(ClientPortfolioValue[[#This Row],[Date]],CleanAssets[#All],RowWiseApproach!$B$7,0)*VLOOKUP(ClientPortfolioValue[[#This Row],[Client]],Client_Portfolios!$A$1:$I$6,RowWiseApproach!$B$7,0),K89)</f>
        <v>12343886.164195837</v>
      </c>
      <c r="L94" s="33">
        <f>_xlfn.IFNA(VLOOKUP(ClientPortfolioValue[[#This Row],[Date]],CleanAssets[#All],RowWiseApproach!$B$8,0)*VLOOKUP(ClientPortfolioValue[[#This Row],[Client]],Client_Portfolios!$A$1:$I$6,RowWiseApproach!$B$8,0),L89)</f>
        <v>4905292.6631967211</v>
      </c>
      <c r="M94" s="33">
        <f>_xlfn.IFNA(VLOOKUP(ClientPortfolioValue[[#This Row],[Date]],CleanAssets[#All],RowWiseApproach!$B$9,0)*VLOOKUP(ClientPortfolioValue[[#This Row],[Client]],Client_Portfolios!$A$1:$I$6,RowWiseApproach!$B$9,0),M89)</f>
        <v>2238334.642263961</v>
      </c>
      <c r="N94" s="34">
        <f t="shared" si="13"/>
        <v>7.0301536032467277E-2</v>
      </c>
      <c r="O94" s="34">
        <f t="shared" si="13"/>
        <v>0.25038963168963535</v>
      </c>
      <c r="P94" s="34">
        <f t="shared" si="14"/>
        <v>5.5498957808144844E-2</v>
      </c>
      <c r="Q94" s="34">
        <f t="shared" si="15"/>
        <v>7.7769808423796924E-2</v>
      </c>
      <c r="R94" s="34">
        <f t="shared" si="16"/>
        <v>3.1953616329288503E-2</v>
      </c>
      <c r="S94" s="34">
        <f t="shared" si="17"/>
        <v>0.32563541899478538</v>
      </c>
      <c r="T94" s="34">
        <f t="shared" si="18"/>
        <v>0.12940309157299912</v>
      </c>
      <c r="U94" s="34">
        <f t="shared" si="19"/>
        <v>5.9047939148882463E-2</v>
      </c>
      <c r="V94" s="33">
        <f>SUM(ClientPortfolioValue[[#This Row],[TCS]:[Cash]])</f>
        <v>37907074.734992228</v>
      </c>
      <c r="W94" s="35">
        <f>(ClientPortfolioValue[[#This Row],[TotalPortfolioValue]]-V89)/V89</f>
        <v>-1.2896352359680744E-3</v>
      </c>
      <c r="X94" s="35">
        <f t="shared" si="11"/>
        <v>212280.85716967346</v>
      </c>
      <c r="Y94" s="35">
        <f>_xlfn.MAXIFS($V$2:$V94,$E$2:$E94,$E94)</f>
        <v>38089341.933830813</v>
      </c>
      <c r="Z94" s="34">
        <f>(ClientPortfolioValue[[#This Row],[TotalPortfolioValue]]-ClientPortfolioValue[[#This Row],[Running Max]])/ClientPortfolioValue[[#This Row],[Running Max]]</f>
        <v>-4.785254603642681E-3</v>
      </c>
      <c r="AA94" s="35">
        <f t="shared" si="20"/>
        <v>1.0121546651078104</v>
      </c>
      <c r="AB94" s="46">
        <f>ClientPortfolioValue[[#This Row],[Cumulative_Returns]]-1</f>
        <v>1.2154665107810381E-2</v>
      </c>
    </row>
    <row r="95" spans="4:28" x14ac:dyDescent="0.35">
      <c r="D95" s="31">
        <f t="shared" si="12"/>
        <v>45676</v>
      </c>
      <c r="E95" s="32" t="s">
        <v>13</v>
      </c>
      <c r="F95" s="33">
        <f>_xlfn.IFNA(VLOOKUP(ClientPortfolioValue[[#This Row],[Date]],CleanAssets[#All],RowWiseApproach!$B$2,0)*VLOOKUP(ClientPortfolioValue[[#This Row],[Client]],Client_Portfolios!$A$1:$I$6,RowWiseApproach!$B$2,0),F90)</f>
        <v>191889.72312700527</v>
      </c>
      <c r="G95" s="33">
        <f>_xlfn.IFNA(VLOOKUP(ClientPortfolioValue[[#This Row],[Date]],CleanAssets[#All],RowWiseApproach!$B$3,0)*VLOOKUP(ClientPortfolioValue[[#This Row],[Client]],Client_Portfolios!$A$1:$I$6,RowWiseApproach!$B$3,0),G90)</f>
        <v>2016689.735958782</v>
      </c>
      <c r="H95" s="33">
        <f>_xlfn.IFNA(VLOOKUP(ClientPortfolioValue[[#This Row],[Date]],CleanAssets[#All],RowWiseApproach!$B$4,0)*VLOOKUP(ClientPortfolioValue[[#This Row],[Client]],Client_Portfolios!$A$1:$I$6,RowWiseApproach!$B$4,0),H90)</f>
        <v>3369466.3045423659</v>
      </c>
      <c r="I95" s="33">
        <f>_xlfn.IFNA(VLOOKUP(ClientPortfolioValue[[#This Row],[Date]],CleanAssets[#All],RowWiseApproach!$B$5,0)*VLOOKUP(ClientPortfolioValue[[#This Row],[Client]],Client_Portfolios!$A$1:$I$6,RowWiseApproach!$B$5,0),I90)</f>
        <v>2530640.1442463002</v>
      </c>
      <c r="J95" s="33">
        <f>_xlfn.IFNA(VLOOKUP(ClientPortfolioValue[[#This Row],[Date]],CleanAssets[#All],RowWiseApproach!$B$6,0)*VLOOKUP(ClientPortfolioValue[[#This Row],[Client]],Client_Portfolios!$A$1:$I$6,RowWiseApproach!$B$6,0),J90)</f>
        <v>10497862.657195156</v>
      </c>
      <c r="K95" s="33">
        <f>_xlfn.IFNA(VLOOKUP(ClientPortfolioValue[[#This Row],[Date]],CleanAssets[#All],RowWiseApproach!$B$7,0)*VLOOKUP(ClientPortfolioValue[[#This Row],[Client]],Client_Portfolios!$A$1:$I$6,RowWiseApproach!$B$7,0),K90)</f>
        <v>584975.41470421199</v>
      </c>
      <c r="L95" s="33">
        <f>_xlfn.IFNA(VLOOKUP(ClientPortfolioValue[[#This Row],[Date]],CleanAssets[#All],RowWiseApproach!$B$8,0)*VLOOKUP(ClientPortfolioValue[[#This Row],[Client]],Client_Portfolios!$A$1:$I$6,RowWiseApproach!$B$8,0),L90)</f>
        <v>20286747.28104604</v>
      </c>
      <c r="M95" s="33">
        <f>_xlfn.IFNA(VLOOKUP(ClientPortfolioValue[[#This Row],[Date]],CleanAssets[#All],RowWiseApproach!$B$9,0)*VLOOKUP(ClientPortfolioValue[[#This Row],[Client]],Client_Portfolios!$A$1:$I$6,RowWiseApproach!$B$9,0),M90)</f>
        <v>6419919.6534901261</v>
      </c>
      <c r="N95" s="34">
        <f t="shared" si="13"/>
        <v>4.1807687689751306E-3</v>
      </c>
      <c r="O95" s="34">
        <f t="shared" si="13"/>
        <v>4.3938327323703411E-2</v>
      </c>
      <c r="P95" s="34">
        <f t="shared" si="14"/>
        <v>7.3411745374300688E-2</v>
      </c>
      <c r="Q95" s="34">
        <f t="shared" si="15"/>
        <v>5.5135945313637746E-2</v>
      </c>
      <c r="R95" s="34">
        <f t="shared" si="16"/>
        <v>0.22872061944215252</v>
      </c>
      <c r="S95" s="34">
        <f t="shared" si="17"/>
        <v>1.2745064741142778E-2</v>
      </c>
      <c r="T95" s="34">
        <f t="shared" si="18"/>
        <v>0.44199448555435561</v>
      </c>
      <c r="U95" s="34">
        <f t="shared" si="19"/>
        <v>0.13987304348173218</v>
      </c>
      <c r="V95" s="33">
        <f>SUM(ClientPortfolioValue[[#This Row],[TCS]:[Cash]])</f>
        <v>45898190.914309986</v>
      </c>
      <c r="W95" s="35">
        <f>(ClientPortfolioValue[[#This Row],[TotalPortfolioValue]]-V90)/V90</f>
        <v>3.3781461299840724E-3</v>
      </c>
      <c r="X95" s="35">
        <f t="shared" si="11"/>
        <v>201898.26198842871</v>
      </c>
      <c r="Y95" s="35">
        <f>_xlfn.MAXIFS($V$2:$V95,$E$2:$E95,$E95)</f>
        <v>46143585.670435324</v>
      </c>
      <c r="Z95" s="34">
        <f>(ClientPortfolioValue[[#This Row],[TotalPortfolioValue]]-ClientPortfolioValue[[#This Row],[Running Max]])/ClientPortfolioValue[[#This Row],[Running Max]]</f>
        <v>-5.3180686450763912E-3</v>
      </c>
      <c r="AA95" s="35">
        <f t="shared" si="20"/>
        <v>1.0171084347276929</v>
      </c>
      <c r="AB95" s="46">
        <f>ClientPortfolioValue[[#This Row],[Cumulative_Returns]]-1</f>
        <v>1.7108434727692856E-2</v>
      </c>
    </row>
    <row r="96" spans="4:28" x14ac:dyDescent="0.35">
      <c r="D96" s="31">
        <f t="shared" si="12"/>
        <v>45676</v>
      </c>
      <c r="E96" s="32" t="s">
        <v>15</v>
      </c>
      <c r="F96" s="33">
        <f>_xlfn.IFNA(VLOOKUP(ClientPortfolioValue[[#This Row],[Date]],CleanAssets[#All],RowWiseApproach!$B$2,0)*VLOOKUP(ClientPortfolioValue[[#This Row],[Client]],Client_Portfolios!$A$1:$I$6,RowWiseApproach!$B$2,0),F91)</f>
        <v>961433.38479194883</v>
      </c>
      <c r="G96" s="33">
        <f>_xlfn.IFNA(VLOOKUP(ClientPortfolioValue[[#This Row],[Date]],CleanAssets[#All],RowWiseApproach!$B$3,0)*VLOOKUP(ClientPortfolioValue[[#This Row],[Client]],Client_Portfolios!$A$1:$I$6,RowWiseApproach!$B$3,0),G91)</f>
        <v>4608880.5681583565</v>
      </c>
      <c r="H96" s="33">
        <f>_xlfn.IFNA(VLOOKUP(ClientPortfolioValue[[#This Row],[Date]],CleanAssets[#All],RowWiseApproach!$B$4,0)*VLOOKUP(ClientPortfolioValue[[#This Row],[Client]],Client_Portfolios!$A$1:$I$6,RowWiseApproach!$B$4,0),H91)</f>
        <v>18381747.537117552</v>
      </c>
      <c r="I96" s="33">
        <f>_xlfn.IFNA(VLOOKUP(ClientPortfolioValue[[#This Row],[Date]],CleanAssets[#All],RowWiseApproach!$B$5,0)*VLOOKUP(ClientPortfolioValue[[#This Row],[Client]],Client_Portfolios!$A$1:$I$6,RowWiseApproach!$B$5,0),I91)</f>
        <v>8080541.8282758314</v>
      </c>
      <c r="J96" s="33">
        <f>_xlfn.IFNA(VLOOKUP(ClientPortfolioValue[[#This Row],[Date]],CleanAssets[#All],RowWiseApproach!$B$6,0)*VLOOKUP(ClientPortfolioValue[[#This Row],[Client]],Client_Portfolios!$A$1:$I$6,RowWiseApproach!$B$6,0),J91)</f>
        <v>12510691.348112706</v>
      </c>
      <c r="K96" s="33">
        <f>_xlfn.IFNA(VLOOKUP(ClientPortfolioValue[[#This Row],[Date]],CleanAssets[#All],RowWiseApproach!$B$7,0)*VLOOKUP(ClientPortfolioValue[[#This Row],[Client]],Client_Portfolios!$A$1:$I$6,RowWiseApproach!$B$7,0),K91)</f>
        <v>2522541.2565670088</v>
      </c>
      <c r="L96" s="33">
        <f>_xlfn.IFNA(VLOOKUP(ClientPortfolioValue[[#This Row],[Date]],CleanAssets[#All],RowWiseApproach!$B$8,0)*VLOOKUP(ClientPortfolioValue[[#This Row],[Client]],Client_Portfolios!$A$1:$I$6,RowWiseApproach!$B$8,0),L91)</f>
        <v>2970527.2365036858</v>
      </c>
      <c r="M96" s="33">
        <f>_xlfn.IFNA(VLOOKUP(ClientPortfolioValue[[#This Row],[Date]],CleanAssets[#All],RowWiseApproach!$B$9,0)*VLOOKUP(ClientPortfolioValue[[#This Row],[Client]],Client_Portfolios!$A$1:$I$6,RowWiseApproach!$B$9,0),M91)</f>
        <v>942951.77844710439</v>
      </c>
      <c r="N96" s="34">
        <f t="shared" si="13"/>
        <v>1.8859284122623284E-2</v>
      </c>
      <c r="O96" s="34">
        <f t="shared" si="13"/>
        <v>9.0406875293752284E-2</v>
      </c>
      <c r="P96" s="34">
        <f t="shared" si="14"/>
        <v>0.36057266676655736</v>
      </c>
      <c r="Q96" s="34">
        <f t="shared" si="15"/>
        <v>0.15850628511009437</v>
      </c>
      <c r="R96" s="34">
        <f t="shared" si="16"/>
        <v>0.24540720806731681</v>
      </c>
      <c r="S96" s="34">
        <f t="shared" si="17"/>
        <v>4.9481662506374369E-2</v>
      </c>
      <c r="T96" s="34">
        <f t="shared" si="18"/>
        <v>5.8269265487735242E-2</v>
      </c>
      <c r="U96" s="34">
        <f t="shared" si="19"/>
        <v>1.8496752645546146E-2</v>
      </c>
      <c r="V96" s="33">
        <f>SUM(ClientPortfolioValue[[#This Row],[TCS]:[Cash]])</f>
        <v>50979314.9379742</v>
      </c>
      <c r="W96" s="35">
        <f>(ClientPortfolioValue[[#This Row],[TotalPortfolioValue]]-V91)/V91</f>
        <v>3.7355389133339688E-3</v>
      </c>
      <c r="X96" s="35">
        <f t="shared" ref="X96:X159" si="21">_xlfn.STDEV.P($V71,$V76,$V81,$V86,$V91)</f>
        <v>172260.30009797809</v>
      </c>
      <c r="Y96" s="35">
        <f>_xlfn.MAXIFS($V$2:$V96,$E$2:$E96,$E96)</f>
        <v>50979314.9379742</v>
      </c>
      <c r="Z96" s="34">
        <f>(ClientPortfolioValue[[#This Row],[TotalPortfolioValue]]-ClientPortfolioValue[[#This Row],[Running Max]])/ClientPortfolioValue[[#This Row],[Running Max]]</f>
        <v>0</v>
      </c>
      <c r="AA96" s="35">
        <f t="shared" si="20"/>
        <v>1.0218609872724211</v>
      </c>
      <c r="AB96" s="46">
        <f>ClientPortfolioValue[[#This Row],[Cumulative_Returns]]-1</f>
        <v>2.186098727242114E-2</v>
      </c>
    </row>
    <row r="97" spans="4:28" x14ac:dyDescent="0.35">
      <c r="D97" s="31">
        <f t="shared" si="12"/>
        <v>45677</v>
      </c>
      <c r="E97" s="32" t="s">
        <v>14</v>
      </c>
      <c r="F97" s="33">
        <f>_xlfn.IFNA(VLOOKUP(ClientPortfolioValue[[#This Row],[Date]],CleanAssets[#All],RowWiseApproach!$B$2,0)*VLOOKUP(ClientPortfolioValue[[#This Row],[Client]],Client_Portfolios!$A$1:$I$6,RowWiseApproach!$B$2,0),F92)</f>
        <v>1666462.5894063646</v>
      </c>
      <c r="G97" s="33">
        <f>_xlfn.IFNA(VLOOKUP(ClientPortfolioValue[[#This Row],[Date]],CleanAssets[#All],RowWiseApproach!$B$3,0)*VLOOKUP(ClientPortfolioValue[[#This Row],[Client]],Client_Portfolios!$A$1:$I$6,RowWiseApproach!$B$3,0),G92)</f>
        <v>10739168.21621903</v>
      </c>
      <c r="H97" s="33">
        <f>_xlfn.IFNA(VLOOKUP(ClientPortfolioValue[[#This Row],[Date]],CleanAssets[#All],RowWiseApproach!$B$4,0)*VLOOKUP(ClientPortfolioValue[[#This Row],[Client]],Client_Portfolios!$A$1:$I$6,RowWiseApproach!$B$4,0),H92)</f>
        <v>2396564.8366378876</v>
      </c>
      <c r="I97" s="33">
        <f>_xlfn.IFNA(VLOOKUP(ClientPortfolioValue[[#This Row],[Date]],CleanAssets[#All],RowWiseApproach!$B$5,0)*VLOOKUP(ClientPortfolioValue[[#This Row],[Client]],Client_Portfolios!$A$1:$I$6,RowWiseApproach!$B$5,0),I92)</f>
        <v>418771.00053234684</v>
      </c>
      <c r="J97" s="33">
        <f>_xlfn.IFNA(VLOOKUP(ClientPortfolioValue[[#This Row],[Date]],CleanAssets[#All],RowWiseApproach!$B$6,0)*VLOOKUP(ClientPortfolioValue[[#This Row],[Client]],Client_Portfolios!$A$1:$I$6,RowWiseApproach!$B$6,0),J92)</f>
        <v>10889027.461167736</v>
      </c>
      <c r="K97" s="33">
        <f>_xlfn.IFNA(VLOOKUP(ClientPortfolioValue[[#This Row],[Date]],CleanAssets[#All],RowWiseApproach!$B$7,0)*VLOOKUP(ClientPortfolioValue[[#This Row],[Client]],Client_Portfolios!$A$1:$I$6,RowWiseApproach!$B$7,0),K92)</f>
        <v>13508160.760493014</v>
      </c>
      <c r="L97" s="33">
        <f>_xlfn.IFNA(VLOOKUP(ClientPortfolioValue[[#This Row],[Date]],CleanAssets[#All],RowWiseApproach!$B$8,0)*VLOOKUP(ClientPortfolioValue[[#This Row],[Client]],Client_Portfolios!$A$1:$I$6,RowWiseApproach!$B$8,0),L92)</f>
        <v>2873249.7849486955</v>
      </c>
      <c r="M97" s="33">
        <f>_xlfn.IFNA(VLOOKUP(ClientPortfolioValue[[#This Row],[Date]],CleanAssets[#All],RowWiseApproach!$B$9,0)*VLOOKUP(ClientPortfolioValue[[#This Row],[Client]],Client_Portfolios!$A$1:$I$6,RowWiseApproach!$B$9,0),M92)</f>
        <v>1152782.7795125281</v>
      </c>
      <c r="N97" s="34">
        <f t="shared" si="13"/>
        <v>3.8182921657563179E-2</v>
      </c>
      <c r="O97" s="34">
        <f t="shared" si="13"/>
        <v>0.24606182057369483</v>
      </c>
      <c r="P97" s="34">
        <f t="shared" si="14"/>
        <v>5.4911432147548261E-2</v>
      </c>
      <c r="Q97" s="34">
        <f t="shared" si="15"/>
        <v>9.5951150703490733E-3</v>
      </c>
      <c r="R97" s="34">
        <f t="shared" si="16"/>
        <v>0.24949547929841684</v>
      </c>
      <c r="S97" s="34">
        <f t="shared" si="17"/>
        <v>0.30950652437952891</v>
      </c>
      <c r="T97" s="34">
        <f t="shared" si="18"/>
        <v>6.5833503937455559E-2</v>
      </c>
      <c r="U97" s="34">
        <f t="shared" si="19"/>
        <v>2.6413202935443393E-2</v>
      </c>
      <c r="V97" s="33">
        <f>SUM(ClientPortfolioValue[[#This Row],[TCS]:[Cash]])</f>
        <v>43644187.428917602</v>
      </c>
      <c r="W97" s="35">
        <f>(ClientPortfolioValue[[#This Row],[TotalPortfolioValue]]-V92)/V92</f>
        <v>4.21492913673128E-3</v>
      </c>
      <c r="X97" s="35">
        <f t="shared" si="21"/>
        <v>307969.68097103131</v>
      </c>
      <c r="Y97" s="35">
        <f>_xlfn.MAXIFS($V$2:$V97,$E$2:$E97,$E97)</f>
        <v>43644187.428917602</v>
      </c>
      <c r="Z97" s="34">
        <f>(ClientPortfolioValue[[#This Row],[TotalPortfolioValue]]-ClientPortfolioValue[[#This Row],[Running Max]])/ClientPortfolioValue[[#This Row],[Running Max]]</f>
        <v>0</v>
      </c>
      <c r="AA97" s="35">
        <f t="shared" si="20"/>
        <v>1.0285590660198527</v>
      </c>
      <c r="AB97" s="46">
        <f>ClientPortfolioValue[[#This Row],[Cumulative_Returns]]-1</f>
        <v>2.8559066019852697E-2</v>
      </c>
    </row>
    <row r="98" spans="4:28" x14ac:dyDescent="0.35">
      <c r="D98" s="31">
        <f t="shared" si="12"/>
        <v>45677</v>
      </c>
      <c r="E98" s="32" t="s">
        <v>16</v>
      </c>
      <c r="F98" s="33">
        <f>_xlfn.IFNA(VLOOKUP(ClientPortfolioValue[[#This Row],[Date]],CleanAssets[#All],RowWiseApproach!$B$2,0)*VLOOKUP(ClientPortfolioValue[[#This Row],[Client]],Client_Portfolios!$A$1:$I$6,RowWiseApproach!$B$2,0),F93)</f>
        <v>200472.20868617337</v>
      </c>
      <c r="G98" s="33">
        <f>_xlfn.IFNA(VLOOKUP(ClientPortfolioValue[[#This Row],[Date]],CleanAssets[#All],RowWiseApproach!$B$3,0)*VLOOKUP(ClientPortfolioValue[[#This Row],[Client]],Client_Portfolios!$A$1:$I$6,RowWiseApproach!$B$3,0),G93)</f>
        <v>2777154.3628653879</v>
      </c>
      <c r="H98" s="33">
        <f>_xlfn.IFNA(VLOOKUP(ClientPortfolioValue[[#This Row],[Date]],CleanAssets[#All],RowWiseApproach!$B$4,0)*VLOOKUP(ClientPortfolioValue[[#This Row],[Client]],Client_Portfolios!$A$1:$I$6,RowWiseApproach!$B$4,0),H93)</f>
        <v>12864814.139057208</v>
      </c>
      <c r="I98" s="33">
        <f>_xlfn.IFNA(VLOOKUP(ClientPortfolioValue[[#This Row],[Date]],CleanAssets[#All],RowWiseApproach!$B$5,0)*VLOOKUP(ClientPortfolioValue[[#This Row],[Client]],Client_Portfolios!$A$1:$I$6,RowWiseApproach!$B$5,0),I93)</f>
        <v>5762948.7611692855</v>
      </c>
      <c r="J98" s="33">
        <f>_xlfn.IFNA(VLOOKUP(ClientPortfolioValue[[#This Row],[Date]],CleanAssets[#All],RowWiseApproach!$B$6,0)*VLOOKUP(ClientPortfolioValue[[#This Row],[Client]],Client_Portfolios!$A$1:$I$6,RowWiseApproach!$B$6,0),J93)</f>
        <v>8322552.9110139925</v>
      </c>
      <c r="K98" s="33">
        <f>_xlfn.IFNA(VLOOKUP(ClientPortfolioValue[[#This Row],[Date]],CleanAssets[#All],RowWiseApproach!$B$7,0)*VLOOKUP(ClientPortfolioValue[[#This Row],[Client]],Client_Portfolios!$A$1:$I$6,RowWiseApproach!$B$7,0),K93)</f>
        <v>1527768.17970602</v>
      </c>
      <c r="L98" s="33">
        <f>_xlfn.IFNA(VLOOKUP(ClientPortfolioValue[[#This Row],[Date]],CleanAssets[#All],RowWiseApproach!$B$8,0)*VLOOKUP(ClientPortfolioValue[[#This Row],[Client]],Client_Portfolios!$A$1:$I$6,RowWiseApproach!$B$8,0),L93)</f>
        <v>13345893.727758199</v>
      </c>
      <c r="M98" s="33">
        <f>_xlfn.IFNA(VLOOKUP(ClientPortfolioValue[[#This Row],[Date]],CleanAssets[#All],RowWiseApproach!$B$9,0)*VLOOKUP(ClientPortfolioValue[[#This Row],[Client]],Client_Portfolios!$A$1:$I$6,RowWiseApproach!$B$9,0),M93)</f>
        <v>4672193.7696220679</v>
      </c>
      <c r="N98" s="34">
        <f t="shared" si="13"/>
        <v>4.052088510438214E-3</v>
      </c>
      <c r="O98" s="34">
        <f t="shared" si="13"/>
        <v>5.6133841988524662E-2</v>
      </c>
      <c r="P98" s="34">
        <f t="shared" si="14"/>
        <v>0.26003287888847493</v>
      </c>
      <c r="Q98" s="34">
        <f t="shared" si="15"/>
        <v>0.11648486647809748</v>
      </c>
      <c r="R98" s="34">
        <f t="shared" si="16"/>
        <v>0.16822142704591175</v>
      </c>
      <c r="S98" s="34">
        <f t="shared" si="17"/>
        <v>3.0880349591453568E-2</v>
      </c>
      <c r="T98" s="34">
        <f t="shared" si="18"/>
        <v>0.26975680564499238</v>
      </c>
      <c r="U98" s="34">
        <f t="shared" si="19"/>
        <v>9.4437741852107127E-2</v>
      </c>
      <c r="V98" s="33">
        <f>SUM(ClientPortfolioValue[[#This Row],[TCS]:[Cash]])</f>
        <v>49473798.059878327</v>
      </c>
      <c r="W98" s="35">
        <f>(ClientPortfolioValue[[#This Row],[TotalPortfolioValue]]-V93)/V93</f>
        <v>2.8564122213840725E-3</v>
      </c>
      <c r="X98" s="35">
        <f t="shared" si="21"/>
        <v>170720.8746476497</v>
      </c>
      <c r="Y98" s="35">
        <f>_xlfn.MAXIFS($V$2:$V98,$E$2:$E98,$E98)</f>
        <v>49473798.059878327</v>
      </c>
      <c r="Z98" s="34">
        <f>(ClientPortfolioValue[[#This Row],[TotalPortfolioValue]]-ClientPortfolioValue[[#This Row],[Running Max]])/ClientPortfolioValue[[#This Row],[Running Max]]</f>
        <v>0</v>
      </c>
      <c r="AA98" s="35">
        <f t="shared" si="20"/>
        <v>1.0185752955564449</v>
      </c>
      <c r="AB98" s="46">
        <f>ClientPortfolioValue[[#This Row],[Cumulative_Returns]]-1</f>
        <v>1.8575295556444882E-2</v>
      </c>
    </row>
    <row r="99" spans="4:28" x14ac:dyDescent="0.35">
      <c r="D99" s="31">
        <f t="shared" si="12"/>
        <v>45677</v>
      </c>
      <c r="E99" s="32" t="s">
        <v>12</v>
      </c>
      <c r="F99" s="33">
        <f>_xlfn.IFNA(VLOOKUP(ClientPortfolioValue[[#This Row],[Date]],CleanAssets[#All],RowWiseApproach!$B$2,0)*VLOOKUP(ClientPortfolioValue[[#This Row],[Client]],Client_Portfolios!$A$1:$I$6,RowWiseApproach!$B$2,0),F94)</f>
        <v>2642282.1201226139</v>
      </c>
      <c r="G99" s="33">
        <f>_xlfn.IFNA(VLOOKUP(ClientPortfolioValue[[#This Row],[Date]],CleanAssets[#All],RowWiseApproach!$B$3,0)*VLOOKUP(ClientPortfolioValue[[#This Row],[Client]],Client_Portfolios!$A$1:$I$6,RowWiseApproach!$B$3,0),G94)</f>
        <v>9590259.3618797045</v>
      </c>
      <c r="H99" s="33">
        <f>_xlfn.IFNA(VLOOKUP(ClientPortfolioValue[[#This Row],[Date]],CleanAssets[#All],RowWiseApproach!$B$4,0)*VLOOKUP(ClientPortfolioValue[[#This Row],[Client]],Client_Portfolios!$A$1:$I$6,RowWiseApproach!$B$4,0),H94)</f>
        <v>2117653.5450897142</v>
      </c>
      <c r="I99" s="33">
        <f>_xlfn.IFNA(VLOOKUP(ClientPortfolioValue[[#This Row],[Date]],CleanAssets[#All],RowWiseApproach!$B$5,0)*VLOOKUP(ClientPortfolioValue[[#This Row],[Client]],Client_Portfolios!$A$1:$I$6,RowWiseApproach!$B$5,0),I94)</f>
        <v>2939782.5187352677</v>
      </c>
      <c r="J99" s="33">
        <f>_xlfn.IFNA(VLOOKUP(ClientPortfolioValue[[#This Row],[Date]],CleanAssets[#All],RowWiseApproach!$B$6,0)*VLOOKUP(ClientPortfolioValue[[#This Row],[Client]],Client_Portfolios!$A$1:$I$6,RowWiseApproach!$B$6,0),J94)</f>
        <v>1217622.9659269336</v>
      </c>
      <c r="K99" s="33">
        <f>_xlfn.IFNA(VLOOKUP(ClientPortfolioValue[[#This Row],[Date]],CleanAssets[#All],RowWiseApproach!$B$7,0)*VLOOKUP(ClientPortfolioValue[[#This Row],[Client]],Client_Portfolios!$A$1:$I$6,RowWiseApproach!$B$7,0),K94)</f>
        <v>12357963.370626584</v>
      </c>
      <c r="L99" s="33">
        <f>_xlfn.IFNA(VLOOKUP(ClientPortfolioValue[[#This Row],[Date]],CleanAssets[#All],RowWiseApproach!$B$8,0)*VLOOKUP(ClientPortfolioValue[[#This Row],[Client]],Client_Portfolios!$A$1:$I$6,RowWiseApproach!$B$8,0),L94)</f>
        <v>4905511.1184439948</v>
      </c>
      <c r="M99" s="33">
        <f>_xlfn.IFNA(VLOOKUP(ClientPortfolioValue[[#This Row],[Date]],CleanAssets[#All],RowWiseApproach!$B$9,0)*VLOOKUP(ClientPortfolioValue[[#This Row],[Client]],Client_Portfolios!$A$1:$I$6,RowWiseApproach!$B$9,0),M94)</f>
        <v>2238475.0359824975</v>
      </c>
      <c r="N99" s="34">
        <f t="shared" si="13"/>
        <v>6.9516269399766822E-2</v>
      </c>
      <c r="O99" s="34">
        <f t="shared" si="13"/>
        <v>0.25231183617256153</v>
      </c>
      <c r="P99" s="34">
        <f t="shared" si="14"/>
        <v>5.5713723078516901E-2</v>
      </c>
      <c r="Q99" s="34">
        <f t="shared" si="15"/>
        <v>7.734326020404006E-2</v>
      </c>
      <c r="R99" s="34">
        <f t="shared" si="16"/>
        <v>3.2034658783064364E-2</v>
      </c>
      <c r="S99" s="34">
        <f t="shared" si="17"/>
        <v>0.3251278523071045</v>
      </c>
      <c r="T99" s="34">
        <f t="shared" si="18"/>
        <v>0.12905996292230887</v>
      </c>
      <c r="U99" s="34">
        <f t="shared" si="19"/>
        <v>5.8892437132637074E-2</v>
      </c>
      <c r="V99" s="33">
        <f>SUM(ClientPortfolioValue[[#This Row],[TCS]:[Cash]])</f>
        <v>38009550.036807306</v>
      </c>
      <c r="W99" s="35">
        <f>(ClientPortfolioValue[[#This Row],[TotalPortfolioValue]]-V94)/V94</f>
        <v>2.7033291946551114E-3</v>
      </c>
      <c r="X99" s="35">
        <f t="shared" si="21"/>
        <v>242531.82442257099</v>
      </c>
      <c r="Y99" s="35">
        <f>_xlfn.MAXIFS($V$2:$V99,$E$2:$E99,$E99)</f>
        <v>38089341.933830813</v>
      </c>
      <c r="Z99" s="34">
        <f>(ClientPortfolioValue[[#This Row],[TotalPortfolioValue]]-ClientPortfolioValue[[#This Row],[Running Max]])/ClientPortfolioValue[[#This Row],[Running Max]]</f>
        <v>-2.0948615274614551E-3</v>
      </c>
      <c r="AA99" s="35">
        <f t="shared" si="20"/>
        <v>1.0148908523635027</v>
      </c>
      <c r="AB99" s="46">
        <f>ClientPortfolioValue[[#This Row],[Cumulative_Returns]]-1</f>
        <v>1.4890852363502738E-2</v>
      </c>
    </row>
    <row r="100" spans="4:28" x14ac:dyDescent="0.35">
      <c r="D100" s="31">
        <f t="shared" si="12"/>
        <v>45677</v>
      </c>
      <c r="E100" s="32" t="s">
        <v>13</v>
      </c>
      <c r="F100" s="33">
        <f>_xlfn.IFNA(VLOOKUP(ClientPortfolioValue[[#This Row],[Date]],CleanAssets[#All],RowWiseApproach!$B$2,0)*VLOOKUP(ClientPortfolioValue[[#This Row],[Client]],Client_Portfolios!$A$1:$I$6,RowWiseApproach!$B$2,0),F95)</f>
        <v>190259.26584555776</v>
      </c>
      <c r="G100" s="33">
        <f>_xlfn.IFNA(VLOOKUP(ClientPortfolioValue[[#This Row],[Date]],CleanAssets[#All],RowWiseApproach!$B$3,0)*VLOOKUP(ClientPortfolioValue[[#This Row],[Client]],Client_Portfolios!$A$1:$I$6,RowWiseApproach!$B$3,0),G95)</f>
        <v>2037665.1960413374</v>
      </c>
      <c r="H100" s="33">
        <f>_xlfn.IFNA(VLOOKUP(ClientPortfolioValue[[#This Row],[Date]],CleanAssets[#All],RowWiseApproach!$B$4,0)*VLOOKUP(ClientPortfolioValue[[#This Row],[Client]],Client_Portfolios!$A$1:$I$6,RowWiseApproach!$B$4,0),H95)</f>
        <v>3391649.2112014536</v>
      </c>
      <c r="I100" s="33">
        <f>_xlfn.IFNA(VLOOKUP(ClientPortfolioValue[[#This Row],[Date]],CleanAssets[#All],RowWiseApproach!$B$5,0)*VLOOKUP(ClientPortfolioValue[[#This Row],[Client]],Client_Portfolios!$A$1:$I$6,RowWiseApproach!$B$5,0),I95)</f>
        <v>2523563.8385008988</v>
      </c>
      <c r="J100" s="33">
        <f>_xlfn.IFNA(VLOOKUP(ClientPortfolioValue[[#This Row],[Date]],CleanAssets[#All],RowWiseApproach!$B$6,0)*VLOOKUP(ClientPortfolioValue[[#This Row],[Client]],Client_Portfolios!$A$1:$I$6,RowWiseApproach!$B$6,0),J95)</f>
        <v>10552939.047738418</v>
      </c>
      <c r="K100" s="33">
        <f>_xlfn.IFNA(VLOOKUP(ClientPortfolioValue[[#This Row],[Date]],CleanAssets[#All],RowWiseApproach!$B$7,0)*VLOOKUP(ClientPortfolioValue[[#This Row],[Client]],Client_Portfolios!$A$1:$I$6,RowWiseApproach!$B$7,0),K95)</f>
        <v>585642.53197669529</v>
      </c>
      <c r="L100" s="33">
        <f>_xlfn.IFNA(VLOOKUP(ClientPortfolioValue[[#This Row],[Date]],CleanAssets[#All],RowWiseApproach!$B$8,0)*VLOOKUP(ClientPortfolioValue[[#This Row],[Client]],Client_Portfolios!$A$1:$I$6,RowWiseApproach!$B$8,0),L95)</f>
        <v>20287650.743224133</v>
      </c>
      <c r="M100" s="33">
        <f>_xlfn.IFNA(VLOOKUP(ClientPortfolioValue[[#This Row],[Date]],CleanAssets[#All],RowWiseApproach!$B$9,0)*VLOOKUP(ClientPortfolioValue[[#This Row],[Client]],Client_Portfolios!$A$1:$I$6,RowWiseApproach!$B$9,0),M95)</f>
        <v>6420322.3262522044</v>
      </c>
      <c r="N100" s="34">
        <f t="shared" si="13"/>
        <v>4.1369980294803524E-3</v>
      </c>
      <c r="O100" s="34">
        <f t="shared" si="13"/>
        <v>4.4306997944618273E-2</v>
      </c>
      <c r="P100" s="34">
        <f t="shared" si="14"/>
        <v>7.374803030523E-2</v>
      </c>
      <c r="Q100" s="34">
        <f t="shared" si="15"/>
        <v>5.4872379438385438E-2</v>
      </c>
      <c r="R100" s="34">
        <f t="shared" si="16"/>
        <v>0.22946313732314569</v>
      </c>
      <c r="S100" s="34">
        <f t="shared" si="17"/>
        <v>1.2734212917305027E-2</v>
      </c>
      <c r="T100" s="34">
        <f t="shared" si="18"/>
        <v>0.44113473672096309</v>
      </c>
      <c r="U100" s="34">
        <f t="shared" si="19"/>
        <v>0.13960350732087215</v>
      </c>
      <c r="V100" s="33">
        <f>SUM(ClientPortfolioValue[[#This Row],[TCS]:[Cash]])</f>
        <v>45989692.160780698</v>
      </c>
      <c r="W100" s="35">
        <f>(ClientPortfolioValue[[#This Row],[TotalPortfolioValue]]-V95)/V95</f>
        <v>1.9935697823371982E-3</v>
      </c>
      <c r="X100" s="35">
        <f t="shared" si="21"/>
        <v>174000.79545319319</v>
      </c>
      <c r="Y100" s="35">
        <f>_xlfn.MAXIFS($V$2:$V100,$E$2:$E100,$E100)</f>
        <v>46143585.670435324</v>
      </c>
      <c r="Z100" s="34">
        <f>(ClientPortfolioValue[[#This Row],[TotalPortfolioValue]]-ClientPortfolioValue[[#This Row],[Running Max]])/ClientPortfolioValue[[#This Row],[Running Max]]</f>
        <v>-3.3351008036904125E-3</v>
      </c>
      <c r="AA100" s="35">
        <f t="shared" si="20"/>
        <v>1.0191361113685262</v>
      </c>
      <c r="AB100" s="46">
        <f>ClientPortfolioValue[[#This Row],[Cumulative_Returns]]-1</f>
        <v>1.9136111368526221E-2</v>
      </c>
    </row>
    <row r="101" spans="4:28" x14ac:dyDescent="0.35">
      <c r="D101" s="31">
        <f t="shared" si="12"/>
        <v>45677</v>
      </c>
      <c r="E101" s="32" t="s">
        <v>15</v>
      </c>
      <c r="F101" s="33">
        <f>_xlfn.IFNA(VLOOKUP(ClientPortfolioValue[[#This Row],[Date]],CleanAssets[#All],RowWiseApproach!$B$2,0)*VLOOKUP(ClientPortfolioValue[[#This Row],[Client]],Client_Portfolios!$A$1:$I$6,RowWiseApproach!$B$2,0),F96)</f>
        <v>953264.2341083386</v>
      </c>
      <c r="G101" s="33">
        <f>_xlfn.IFNA(VLOOKUP(ClientPortfolioValue[[#This Row],[Date]],CleanAssets[#All],RowWiseApproach!$B$3,0)*VLOOKUP(ClientPortfolioValue[[#This Row],[Client]],Client_Portfolios!$A$1:$I$6,RowWiseApproach!$B$3,0),G96)</f>
        <v>4656817.2381670969</v>
      </c>
      <c r="H101" s="33">
        <f>_xlfn.IFNA(VLOOKUP(ClientPortfolioValue[[#This Row],[Date]],CleanAssets[#All],RowWiseApproach!$B$4,0)*VLOOKUP(ClientPortfolioValue[[#This Row],[Client]],Client_Portfolios!$A$1:$I$6,RowWiseApproach!$B$4,0),H96)</f>
        <v>18502763.90973926</v>
      </c>
      <c r="I101" s="33">
        <f>_xlfn.IFNA(VLOOKUP(ClientPortfolioValue[[#This Row],[Date]],CleanAssets[#All],RowWiseApproach!$B$5,0)*VLOOKUP(ClientPortfolioValue[[#This Row],[Client]],Client_Portfolios!$A$1:$I$6,RowWiseApproach!$B$5,0),I96)</f>
        <v>8057946.6028363733</v>
      </c>
      <c r="J101" s="33">
        <f>_xlfn.IFNA(VLOOKUP(ClientPortfolioValue[[#This Row],[Date]],CleanAssets[#All],RowWiseApproach!$B$6,0)*VLOOKUP(ClientPortfolioValue[[#This Row],[Client]],Client_Portfolios!$A$1:$I$6,RowWiseApproach!$B$6,0),J96)</f>
        <v>12576327.920542292</v>
      </c>
      <c r="K101" s="33">
        <f>_xlfn.IFNA(VLOOKUP(ClientPortfolioValue[[#This Row],[Date]],CleanAssets[#All],RowWiseApproach!$B$7,0)*VLOOKUP(ClientPortfolioValue[[#This Row],[Client]],Client_Portfolios!$A$1:$I$6,RowWiseApproach!$B$7,0),K96)</f>
        <v>2525418.0113852574</v>
      </c>
      <c r="L101" s="33">
        <f>_xlfn.IFNA(VLOOKUP(ClientPortfolioValue[[#This Row],[Date]],CleanAssets[#All],RowWiseApproach!$B$8,0)*VLOOKUP(ClientPortfolioValue[[#This Row],[Client]],Client_Portfolios!$A$1:$I$6,RowWiseApproach!$B$8,0),L96)</f>
        <v>2970659.5277463375</v>
      </c>
      <c r="M101" s="33">
        <f>_xlfn.IFNA(VLOOKUP(ClientPortfolioValue[[#This Row],[Date]],CleanAssets[#All],RowWiseApproach!$B$9,0)*VLOOKUP(ClientPortfolioValue[[#This Row],[Client]],Client_Portfolios!$A$1:$I$6,RowWiseApproach!$B$9,0),M96)</f>
        <v>943010.92264479352</v>
      </c>
      <c r="N101" s="34">
        <f t="shared" si="13"/>
        <v>1.8623458633043651E-2</v>
      </c>
      <c r="O101" s="34">
        <f t="shared" si="13"/>
        <v>9.0977968220711705E-2</v>
      </c>
      <c r="P101" s="34">
        <f t="shared" si="14"/>
        <v>0.36147947855435847</v>
      </c>
      <c r="Q101" s="34">
        <f t="shared" si="15"/>
        <v>0.15742417459474589</v>
      </c>
      <c r="R101" s="34">
        <f t="shared" si="16"/>
        <v>0.24569758772381756</v>
      </c>
      <c r="S101" s="34">
        <f t="shared" si="17"/>
        <v>4.9337860567242792E-2</v>
      </c>
      <c r="T101" s="34">
        <f t="shared" si="18"/>
        <v>5.8036327020691864E-2</v>
      </c>
      <c r="U101" s="34">
        <f t="shared" si="19"/>
        <v>1.8423144685388144E-2</v>
      </c>
      <c r="V101" s="33">
        <f>SUM(ClientPortfolioValue[[#This Row],[TCS]:[Cash]])</f>
        <v>51186208.367169745</v>
      </c>
      <c r="W101" s="35">
        <f>(ClientPortfolioValue[[#This Row],[TotalPortfolioValue]]-V96)/V96</f>
        <v>4.0583799418895663E-3</v>
      </c>
      <c r="X101" s="35">
        <f t="shared" si="21"/>
        <v>203107.10926247924</v>
      </c>
      <c r="Y101" s="35">
        <f>_xlfn.MAXIFS($V$2:$V101,$E$2:$E101,$E101)</f>
        <v>51186208.367169745</v>
      </c>
      <c r="Z101" s="34">
        <f>(ClientPortfolioValue[[#This Row],[TotalPortfolioValue]]-ClientPortfolioValue[[#This Row],[Running Max]])/ClientPortfolioValue[[#This Row],[Running Max]]</f>
        <v>0</v>
      </c>
      <c r="AA101" s="35">
        <f t="shared" si="20"/>
        <v>1.0260080874065671</v>
      </c>
      <c r="AB101" s="46">
        <f>ClientPortfolioValue[[#This Row],[Cumulative_Returns]]-1</f>
        <v>2.6008087406567126E-2</v>
      </c>
    </row>
    <row r="102" spans="4:28" x14ac:dyDescent="0.35">
      <c r="D102" s="31">
        <f t="shared" si="12"/>
        <v>45678</v>
      </c>
      <c r="E102" s="32" t="s">
        <v>14</v>
      </c>
      <c r="F102" s="33">
        <f>_xlfn.IFNA(VLOOKUP(ClientPortfolioValue[[#This Row],[Date]],CleanAssets[#All],RowWiseApproach!$B$2,0)*VLOOKUP(ClientPortfolioValue[[#This Row],[Client]],Client_Portfolios!$A$1:$I$6,RowWiseApproach!$B$2,0),F97)</f>
        <v>1677582.1051627526</v>
      </c>
      <c r="G102" s="33">
        <f>_xlfn.IFNA(VLOOKUP(ClientPortfolioValue[[#This Row],[Date]],CleanAssets[#All],RowWiseApproach!$B$3,0)*VLOOKUP(ClientPortfolioValue[[#This Row],[Client]],Client_Portfolios!$A$1:$I$6,RowWiseApproach!$B$3,0),G97)</f>
        <v>10725454.270625733</v>
      </c>
      <c r="H102" s="33">
        <f>_xlfn.IFNA(VLOOKUP(ClientPortfolioValue[[#This Row],[Date]],CleanAssets[#All],RowWiseApproach!$B$4,0)*VLOOKUP(ClientPortfolioValue[[#This Row],[Client]],Client_Portfolios!$A$1:$I$6,RowWiseApproach!$B$4,0),H97)</f>
        <v>2424436.4215926221</v>
      </c>
      <c r="I102" s="33">
        <f>_xlfn.IFNA(VLOOKUP(ClientPortfolioValue[[#This Row],[Date]],CleanAssets[#All],RowWiseApproach!$B$5,0)*VLOOKUP(ClientPortfolioValue[[#This Row],[Client]],Client_Portfolios!$A$1:$I$6,RowWiseApproach!$B$5,0),I97)</f>
        <v>414073.37693265523</v>
      </c>
      <c r="J102" s="33">
        <f>_xlfn.IFNA(VLOOKUP(ClientPortfolioValue[[#This Row],[Date]],CleanAssets[#All],RowWiseApproach!$B$6,0)*VLOOKUP(ClientPortfolioValue[[#This Row],[Client]],Client_Portfolios!$A$1:$I$6,RowWiseApproach!$B$6,0),J97)</f>
        <v>10862688.693512302</v>
      </c>
      <c r="K102" s="33">
        <f>_xlfn.IFNA(VLOOKUP(ClientPortfolioValue[[#This Row],[Date]],CleanAssets[#All],RowWiseApproach!$B$7,0)*VLOOKUP(ClientPortfolioValue[[#This Row],[Client]],Client_Portfolios!$A$1:$I$6,RowWiseApproach!$B$7,0),K97)</f>
        <v>13706282.680313332</v>
      </c>
      <c r="L102" s="33">
        <f>_xlfn.IFNA(VLOOKUP(ClientPortfolioValue[[#This Row],[Date]],CleanAssets[#All],RowWiseApproach!$B$8,0)*VLOOKUP(ClientPortfolioValue[[#This Row],[Client]],Client_Portfolios!$A$1:$I$6,RowWiseApproach!$B$8,0),L97)</f>
        <v>2838812.5722213616</v>
      </c>
      <c r="M102" s="33">
        <f>_xlfn.IFNA(VLOOKUP(ClientPortfolioValue[[#This Row],[Date]],CleanAssets[#All],RowWiseApproach!$B$9,0)*VLOOKUP(ClientPortfolioValue[[#This Row],[Client]],Client_Portfolios!$A$1:$I$6,RowWiseApproach!$B$9,0),M97)</f>
        <v>1152615.8922358048</v>
      </c>
      <c r="N102" s="34">
        <f t="shared" si="13"/>
        <v>3.8299259687693182E-2</v>
      </c>
      <c r="O102" s="34">
        <f t="shared" si="13"/>
        <v>0.24486250605261481</v>
      </c>
      <c r="P102" s="34">
        <f t="shared" si="14"/>
        <v>5.5349970544582718E-2</v>
      </c>
      <c r="Q102" s="34">
        <f t="shared" si="15"/>
        <v>9.4533100610090706E-3</v>
      </c>
      <c r="R102" s="34">
        <f t="shared" si="16"/>
        <v>0.24799557285396431</v>
      </c>
      <c r="S102" s="34">
        <f t="shared" si="17"/>
        <v>0.31291492566041884</v>
      </c>
      <c r="T102" s="34">
        <f t="shared" si="18"/>
        <v>6.4810192939943265E-2</v>
      </c>
      <c r="U102" s="34">
        <f t="shared" si="19"/>
        <v>2.6314262199773855E-2</v>
      </c>
      <c r="V102" s="33">
        <f>SUM(ClientPortfolioValue[[#This Row],[TCS]:[Cash]])</f>
        <v>43801946.012596563</v>
      </c>
      <c r="W102" s="35">
        <f>(ClientPortfolioValue[[#This Row],[TotalPortfolioValue]]-V97)/V97</f>
        <v>3.6146527859156272E-3</v>
      </c>
      <c r="X102" s="35">
        <f t="shared" si="21"/>
        <v>252056.72455886006</v>
      </c>
      <c r="Y102" s="35">
        <f>_xlfn.MAXIFS($V$2:$V102,$E$2:$E102,$E102)</f>
        <v>43801946.012596563</v>
      </c>
      <c r="Z102" s="34">
        <f>(ClientPortfolioValue[[#This Row],[TotalPortfolioValue]]-ClientPortfolioValue[[#This Row],[Running Max]])/ClientPortfolioValue[[#This Row],[Running Max]]</f>
        <v>0</v>
      </c>
      <c r="AA102" s="35">
        <f t="shared" si="20"/>
        <v>1.03227694991332</v>
      </c>
      <c r="AB102" s="46">
        <f>ClientPortfolioValue[[#This Row],[Cumulative_Returns]]-1</f>
        <v>3.2276949913319974E-2</v>
      </c>
    </row>
    <row r="103" spans="4:28" x14ac:dyDescent="0.35">
      <c r="D103" s="31">
        <f t="shared" si="12"/>
        <v>45678</v>
      </c>
      <c r="E103" s="32" t="s">
        <v>16</v>
      </c>
      <c r="F103" s="33">
        <f>_xlfn.IFNA(VLOOKUP(ClientPortfolioValue[[#This Row],[Date]],CleanAssets[#All],RowWiseApproach!$B$2,0)*VLOOKUP(ClientPortfolioValue[[#This Row],[Client]],Client_Portfolios!$A$1:$I$6,RowWiseApproach!$B$2,0),F98)</f>
        <v>201809.86480721351</v>
      </c>
      <c r="G103" s="33">
        <f>_xlfn.IFNA(VLOOKUP(ClientPortfolioValue[[#This Row],[Date]],CleanAssets[#All],RowWiseApproach!$B$3,0)*VLOOKUP(ClientPortfolioValue[[#This Row],[Client]],Client_Portfolios!$A$1:$I$6,RowWiseApproach!$B$3,0),G98)</f>
        <v>2773607.9295597803</v>
      </c>
      <c r="H103" s="33">
        <f>_xlfn.IFNA(VLOOKUP(ClientPortfolioValue[[#This Row],[Date]],CleanAssets[#All],RowWiseApproach!$B$4,0)*VLOOKUP(ClientPortfolioValue[[#This Row],[Client]],Client_Portfolios!$A$1:$I$6,RowWiseApproach!$B$4,0),H98)</f>
        <v>13014429.436220052</v>
      </c>
      <c r="I103" s="33">
        <f>_xlfn.IFNA(VLOOKUP(ClientPortfolioValue[[#This Row],[Date]],CleanAssets[#All],RowWiseApproach!$B$5,0)*VLOOKUP(ClientPortfolioValue[[#This Row],[Client]],Client_Portfolios!$A$1:$I$6,RowWiseApproach!$B$5,0),I98)</f>
        <v>5698302.0591057045</v>
      </c>
      <c r="J103" s="33">
        <f>_xlfn.IFNA(VLOOKUP(ClientPortfolioValue[[#This Row],[Date]],CleanAssets[#All],RowWiseApproach!$B$6,0)*VLOOKUP(ClientPortfolioValue[[#This Row],[Client]],Client_Portfolios!$A$1:$I$6,RowWiseApproach!$B$6,0),J98)</f>
        <v>8302422.023457231</v>
      </c>
      <c r="K103" s="33">
        <f>_xlfn.IFNA(VLOOKUP(ClientPortfolioValue[[#This Row],[Date]],CleanAssets[#All],RowWiseApproach!$B$7,0)*VLOOKUP(ClientPortfolioValue[[#This Row],[Client]],Client_Portfolios!$A$1:$I$6,RowWiseApproach!$B$7,0),K98)</f>
        <v>1550175.6984030884</v>
      </c>
      <c r="L103" s="33">
        <f>_xlfn.IFNA(VLOOKUP(ClientPortfolioValue[[#This Row],[Date]],CleanAssets[#All],RowWiseApproach!$B$8,0)*VLOOKUP(ClientPortfolioValue[[#This Row],[Client]],Client_Portfolios!$A$1:$I$6,RowWiseApproach!$B$8,0),L98)</f>
        <v>13185937.087807592</v>
      </c>
      <c r="M103" s="33">
        <f>_xlfn.IFNA(VLOOKUP(ClientPortfolioValue[[#This Row],[Date]],CleanAssets[#All],RowWiseApproach!$B$9,0)*VLOOKUP(ClientPortfolioValue[[#This Row],[Client]],Client_Portfolios!$A$1:$I$6,RowWiseApproach!$B$9,0),M98)</f>
        <v>4671517.3805326456</v>
      </c>
      <c r="N103" s="34">
        <f t="shared" si="13"/>
        <v>4.0853686725691174E-3</v>
      </c>
      <c r="O103" s="34">
        <f t="shared" si="13"/>
        <v>5.6147953700070037E-2</v>
      </c>
      <c r="P103" s="34">
        <f t="shared" si="14"/>
        <v>0.26345958043669571</v>
      </c>
      <c r="Q103" s="34">
        <f t="shared" si="15"/>
        <v>0.11535444385409661</v>
      </c>
      <c r="R103" s="34">
        <f t="shared" si="16"/>
        <v>0.16807134216893688</v>
      </c>
      <c r="S103" s="34">
        <f t="shared" si="17"/>
        <v>3.1381217371528415E-2</v>
      </c>
      <c r="T103" s="34">
        <f t="shared" si="18"/>
        <v>0.26693152165012934</v>
      </c>
      <c r="U103" s="34">
        <f t="shared" si="19"/>
        <v>9.4568572145973917E-2</v>
      </c>
      <c r="V103" s="33">
        <f>SUM(ClientPortfolioValue[[#This Row],[TCS]:[Cash]])</f>
        <v>49398201.479893304</v>
      </c>
      <c r="W103" s="35">
        <f>(ClientPortfolioValue[[#This Row],[TotalPortfolioValue]]-V98)/V98</f>
        <v>-1.5280124621426419E-3</v>
      </c>
      <c r="X103" s="35">
        <f t="shared" si="21"/>
        <v>121908.63622617253</v>
      </c>
      <c r="Y103" s="35">
        <f>_xlfn.MAXIFS($V$2:$V103,$E$2:$E103,$E103)</f>
        <v>49473798.059878327</v>
      </c>
      <c r="Z103" s="34">
        <f>(ClientPortfolioValue[[#This Row],[TotalPortfolioValue]]-ClientPortfolioValue[[#This Row],[Running Max]])/ClientPortfolioValue[[#This Row],[Running Max]]</f>
        <v>-1.5280124621426419E-3</v>
      </c>
      <c r="AA103" s="35">
        <f t="shared" si="20"/>
        <v>1.017018899811204</v>
      </c>
      <c r="AB103" s="46">
        <f>ClientPortfolioValue[[#This Row],[Cumulative_Returns]]-1</f>
        <v>1.7018899811203969E-2</v>
      </c>
    </row>
    <row r="104" spans="4:28" x14ac:dyDescent="0.35">
      <c r="D104" s="31">
        <f t="shared" si="12"/>
        <v>45678</v>
      </c>
      <c r="E104" s="32" t="s">
        <v>12</v>
      </c>
      <c r="F104" s="33">
        <f>_xlfn.IFNA(VLOOKUP(ClientPortfolioValue[[#This Row],[Date]],CleanAssets[#All],RowWiseApproach!$B$2,0)*VLOOKUP(ClientPortfolioValue[[#This Row],[Client]],Client_Portfolios!$A$1:$I$6,RowWiseApproach!$B$2,0),F99)</f>
        <v>2659912.8175377846</v>
      </c>
      <c r="G104" s="33">
        <f>_xlfn.IFNA(VLOOKUP(ClientPortfolioValue[[#This Row],[Date]],CleanAssets[#All],RowWiseApproach!$B$3,0)*VLOOKUP(ClientPortfolioValue[[#This Row],[Client]],Client_Portfolios!$A$1:$I$6,RowWiseApproach!$B$3,0),G99)</f>
        <v>9578012.5758655146</v>
      </c>
      <c r="H104" s="33">
        <f>_xlfn.IFNA(VLOOKUP(ClientPortfolioValue[[#This Row],[Date]],CleanAssets[#All],RowWiseApproach!$B$4,0)*VLOOKUP(ClientPortfolioValue[[#This Row],[Client]],Client_Portfolios!$A$1:$I$6,RowWiseApproach!$B$4,0),H99)</f>
        <v>2142281.4457349828</v>
      </c>
      <c r="I104" s="33">
        <f>_xlfn.IFNA(VLOOKUP(ClientPortfolioValue[[#This Row],[Date]],CleanAssets[#All],RowWiseApproach!$B$5,0)*VLOOKUP(ClientPortfolioValue[[#This Row],[Client]],Client_Portfolios!$A$1:$I$6,RowWiseApproach!$B$5,0),I99)</f>
        <v>2906805.0878233467</v>
      </c>
      <c r="J104" s="33">
        <f>_xlfn.IFNA(VLOOKUP(ClientPortfolioValue[[#This Row],[Date]],CleanAssets[#All],RowWiseApproach!$B$6,0)*VLOOKUP(ClientPortfolioValue[[#This Row],[Client]],Client_Portfolios!$A$1:$I$6,RowWiseApproach!$B$6,0),J99)</f>
        <v>1214677.7361067464</v>
      </c>
      <c r="K104" s="33">
        <f>_xlfn.IFNA(VLOOKUP(ClientPortfolioValue[[#This Row],[Date]],CleanAssets[#All],RowWiseApproach!$B$7,0)*VLOOKUP(ClientPortfolioValue[[#This Row],[Client]],Client_Portfolios!$A$1:$I$6,RowWiseApproach!$B$7,0),K99)</f>
        <v>12539215.538961627</v>
      </c>
      <c r="L104" s="33">
        <f>_xlfn.IFNA(VLOOKUP(ClientPortfolioValue[[#This Row],[Date]],CleanAssets[#All],RowWiseApproach!$B$8,0)*VLOOKUP(ClientPortfolioValue[[#This Row],[Client]],Client_Portfolios!$A$1:$I$6,RowWiseApproach!$B$8,0),L99)</f>
        <v>4846716.3241984351</v>
      </c>
      <c r="M104" s="33">
        <f>_xlfn.IFNA(VLOOKUP(ClientPortfolioValue[[#This Row],[Date]],CleanAssets[#All],RowWiseApproach!$B$9,0)*VLOOKUP(ClientPortfolioValue[[#This Row],[Client]],Client_Portfolios!$A$1:$I$6,RowWiseApproach!$B$9,0),M99)</f>
        <v>2238150.9740608521</v>
      </c>
      <c r="N104" s="34">
        <f t="shared" si="13"/>
        <v>6.9766791414327456E-2</v>
      </c>
      <c r="O104" s="34">
        <f t="shared" si="13"/>
        <v>0.25122146904152143</v>
      </c>
      <c r="P104" s="34">
        <f t="shared" si="14"/>
        <v>5.6189850204837882E-2</v>
      </c>
      <c r="Q104" s="34">
        <f t="shared" si="15"/>
        <v>7.6242523028255765E-2</v>
      </c>
      <c r="R104" s="34">
        <f t="shared" si="16"/>
        <v>3.1859754083606556E-2</v>
      </c>
      <c r="S104" s="34">
        <f t="shared" si="17"/>
        <v>0.32889079267486271</v>
      </c>
      <c r="T104" s="34">
        <f t="shared" si="18"/>
        <v>0.12712440971947936</v>
      </c>
      <c r="U104" s="34">
        <f t="shared" si="19"/>
        <v>5.870440983310881E-2</v>
      </c>
      <c r="V104" s="33">
        <f>SUM(ClientPortfolioValue[[#This Row],[TCS]:[Cash]])</f>
        <v>38125772.500289291</v>
      </c>
      <c r="W104" s="35">
        <f>(ClientPortfolioValue[[#This Row],[TotalPortfolioValue]]-V99)/V99</f>
        <v>3.057717425474353E-3</v>
      </c>
      <c r="X104" s="35">
        <f t="shared" si="21"/>
        <v>196011.58721472599</v>
      </c>
      <c r="Y104" s="35">
        <f>_xlfn.MAXIFS($V$2:$V104,$E$2:$E104,$E104)</f>
        <v>38125772.500289291</v>
      </c>
      <c r="Z104" s="34">
        <f>(ClientPortfolioValue[[#This Row],[TotalPortfolioValue]]-ClientPortfolioValue[[#This Row],[Running Max]])/ClientPortfolioValue[[#This Row],[Running Max]]</f>
        <v>0</v>
      </c>
      <c r="AA104" s="35">
        <f t="shared" si="20"/>
        <v>1.0179941018077292</v>
      </c>
      <c r="AB104" s="46">
        <f>ClientPortfolioValue[[#This Row],[Cumulative_Returns]]-1</f>
        <v>1.7994101807729201E-2</v>
      </c>
    </row>
    <row r="105" spans="4:28" x14ac:dyDescent="0.35">
      <c r="D105" s="31">
        <f t="shared" si="12"/>
        <v>45678</v>
      </c>
      <c r="E105" s="32" t="s">
        <v>13</v>
      </c>
      <c r="F105" s="33">
        <f>_xlfn.IFNA(VLOOKUP(ClientPortfolioValue[[#This Row],[Date]],CleanAssets[#All],RowWiseApproach!$B$2,0)*VLOOKUP(ClientPortfolioValue[[#This Row],[Client]],Client_Portfolios!$A$1:$I$6,RowWiseApproach!$B$2,0),F100)</f>
        <v>191528.77583505123</v>
      </c>
      <c r="G105" s="33">
        <f>_xlfn.IFNA(VLOOKUP(ClientPortfolioValue[[#This Row],[Date]],CleanAssets[#All],RowWiseApproach!$B$3,0)*VLOOKUP(ClientPortfolioValue[[#This Row],[Client]],Client_Portfolios!$A$1:$I$6,RowWiseApproach!$B$3,0),G100)</f>
        <v>2035063.0923147507</v>
      </c>
      <c r="H105" s="33">
        <f>_xlfn.IFNA(VLOOKUP(ClientPortfolioValue[[#This Row],[Date]],CleanAssets[#All],RowWiseApproach!$B$4,0)*VLOOKUP(ClientPortfolioValue[[#This Row],[Client]],Client_Portfolios!$A$1:$I$6,RowWiseApproach!$B$4,0),H100)</f>
        <v>3431093.4347340306</v>
      </c>
      <c r="I105" s="33">
        <f>_xlfn.IFNA(VLOOKUP(ClientPortfolioValue[[#This Row],[Date]],CleanAssets[#All],RowWiseApproach!$B$5,0)*VLOOKUP(ClientPortfolioValue[[#This Row],[Client]],Client_Portfolios!$A$1:$I$6,RowWiseApproach!$B$5,0),I100)</f>
        <v>2495255.4001706415</v>
      </c>
      <c r="J105" s="33">
        <f>_xlfn.IFNA(VLOOKUP(ClientPortfolioValue[[#This Row],[Date]],CleanAssets[#All],RowWiseApproach!$B$6,0)*VLOOKUP(ClientPortfolioValue[[#This Row],[Client]],Client_Portfolios!$A$1:$I$6,RowWiseApproach!$B$6,0),J100)</f>
        <v>10527413.222713955</v>
      </c>
      <c r="K105" s="33">
        <f>_xlfn.IFNA(VLOOKUP(ClientPortfolioValue[[#This Row],[Date]],CleanAssets[#All],RowWiseApproach!$B$7,0)*VLOOKUP(ClientPortfolioValue[[#This Row],[Client]],Client_Portfolios!$A$1:$I$6,RowWiseApproach!$B$7,0),K100)</f>
        <v>594232.05240222951</v>
      </c>
      <c r="L105" s="33">
        <f>_xlfn.IFNA(VLOOKUP(ClientPortfolioValue[[#This Row],[Date]],CleanAssets[#All],RowWiseApproach!$B$8,0)*VLOOKUP(ClientPortfolioValue[[#This Row],[Client]],Client_Portfolios!$A$1:$I$6,RowWiseApproach!$B$8,0),L100)</f>
        <v>20044493.97069357</v>
      </c>
      <c r="M105" s="33">
        <f>_xlfn.IFNA(VLOOKUP(ClientPortfolioValue[[#This Row],[Date]],CleanAssets[#All],RowWiseApproach!$B$9,0)*VLOOKUP(ClientPortfolioValue[[#This Row],[Client]],Client_Portfolios!$A$1:$I$6,RowWiseApproach!$B$9,0),M100)</f>
        <v>6419392.8622388998</v>
      </c>
      <c r="N105" s="34">
        <f t="shared" si="13"/>
        <v>4.187476408013281E-3</v>
      </c>
      <c r="O105" s="34">
        <f t="shared" si="13"/>
        <v>4.4493463975490109E-2</v>
      </c>
      <c r="P105" s="34">
        <f t="shared" si="14"/>
        <v>7.5015478739402175E-2</v>
      </c>
      <c r="Q105" s="34">
        <f t="shared" si="15"/>
        <v>5.4554847304934775E-2</v>
      </c>
      <c r="R105" s="34">
        <f t="shared" si="16"/>
        <v>0.23016538541178402</v>
      </c>
      <c r="S105" s="34">
        <f t="shared" si="17"/>
        <v>1.2991952198674599E-2</v>
      </c>
      <c r="T105" s="34">
        <f t="shared" si="18"/>
        <v>0.43824143524590359</v>
      </c>
      <c r="U105" s="34">
        <f t="shared" si="19"/>
        <v>0.14034996071579761</v>
      </c>
      <c r="V105" s="33">
        <f>SUM(ClientPortfolioValue[[#This Row],[TCS]:[Cash]])</f>
        <v>45738472.81110312</v>
      </c>
      <c r="W105" s="35">
        <f>(ClientPortfolioValue[[#This Row],[TotalPortfolioValue]]-V100)/V100</f>
        <v>-5.46251426948697E-3</v>
      </c>
      <c r="X105" s="35">
        <f t="shared" si="21"/>
        <v>129006.42119697765</v>
      </c>
      <c r="Y105" s="35">
        <f>_xlfn.MAXIFS($V$2:$V105,$E$2:$E105,$E105)</f>
        <v>46143585.670435324</v>
      </c>
      <c r="Z105" s="34">
        <f>(ClientPortfolioValue[[#This Row],[TotalPortfolioValue]]-ClientPortfolioValue[[#This Row],[Running Max]])/ClientPortfolioValue[[#This Row],[Running Max]]</f>
        <v>-8.7793970374470467E-3</v>
      </c>
      <c r="AA105" s="35">
        <f t="shared" si="20"/>
        <v>1.0135690658176262</v>
      </c>
      <c r="AB105" s="46">
        <f>ClientPortfolioValue[[#This Row],[Cumulative_Returns]]-1</f>
        <v>1.356906581762618E-2</v>
      </c>
    </row>
    <row r="106" spans="4:28" x14ac:dyDescent="0.35">
      <c r="D106" s="31">
        <f t="shared" si="12"/>
        <v>45678</v>
      </c>
      <c r="E106" s="32" t="s">
        <v>15</v>
      </c>
      <c r="F106" s="33">
        <f>_xlfn.IFNA(VLOOKUP(ClientPortfolioValue[[#This Row],[Date]],CleanAssets[#All],RowWiseApproach!$B$2,0)*VLOOKUP(ClientPortfolioValue[[#This Row],[Client]],Client_Portfolios!$A$1:$I$6,RowWiseApproach!$B$2,0),F101)</f>
        <v>959624.91495323216</v>
      </c>
      <c r="G106" s="33">
        <f>_xlfn.IFNA(VLOOKUP(ClientPortfolioValue[[#This Row],[Date]],CleanAssets[#All],RowWiseApproach!$B$3,0)*VLOOKUP(ClientPortfolioValue[[#This Row],[Client]],Client_Portfolios!$A$1:$I$6,RowWiseApproach!$B$3,0),G101)</f>
        <v>4650870.4705072241</v>
      </c>
      <c r="H106" s="33">
        <f>_xlfn.IFNA(VLOOKUP(ClientPortfolioValue[[#This Row],[Date]],CleanAssets[#All],RowWiseApproach!$B$4,0)*VLOOKUP(ClientPortfolioValue[[#This Row],[Client]],Client_Portfolios!$A$1:$I$6,RowWiseApproach!$B$4,0),H101)</f>
        <v>18717947.470944788</v>
      </c>
      <c r="I106" s="33">
        <f>_xlfn.IFNA(VLOOKUP(ClientPortfolioValue[[#This Row],[Date]],CleanAssets[#All],RowWiseApproach!$B$5,0)*VLOOKUP(ClientPortfolioValue[[#This Row],[Client]],Client_Portfolios!$A$1:$I$6,RowWiseApproach!$B$5,0),I101)</f>
        <v>7967555.4342062175</v>
      </c>
      <c r="J106" s="33">
        <f>_xlfn.IFNA(VLOOKUP(ClientPortfolioValue[[#This Row],[Date]],CleanAssets[#All],RowWiseApproach!$B$6,0)*VLOOKUP(ClientPortfolioValue[[#This Row],[Client]],Client_Portfolios!$A$1:$I$6,RowWiseApproach!$B$6,0),J101)</f>
        <v>12545907.850408481</v>
      </c>
      <c r="K106" s="33">
        <f>_xlfn.IFNA(VLOOKUP(ClientPortfolioValue[[#This Row],[Date]],CleanAssets[#All],RowWiseApproach!$B$7,0)*VLOOKUP(ClientPortfolioValue[[#This Row],[Client]],Client_Portfolios!$A$1:$I$6,RowWiseApproach!$B$7,0),K101)</f>
        <v>2562457.8922125418</v>
      </c>
      <c r="L106" s="33">
        <f>_xlfn.IFNA(VLOOKUP(ClientPortfolioValue[[#This Row],[Date]],CleanAssets[#All],RowWiseApproach!$B$8,0)*VLOOKUP(ClientPortfolioValue[[#This Row],[Client]],Client_Portfolios!$A$1:$I$6,RowWiseApproach!$B$8,0),L101)</f>
        <v>2935054.8147021118</v>
      </c>
      <c r="M106" s="33">
        <f>_xlfn.IFNA(VLOOKUP(ClientPortfolioValue[[#This Row],[Date]],CleanAssets[#All],RowWiseApproach!$B$9,0)*VLOOKUP(ClientPortfolioValue[[#This Row],[Client]],Client_Portfolios!$A$1:$I$6,RowWiseApproach!$B$9,0),M101)</f>
        <v>942874.40384212101</v>
      </c>
      <c r="N106" s="34">
        <f t="shared" si="13"/>
        <v>1.8712597547887257E-2</v>
      </c>
      <c r="O106" s="34">
        <f t="shared" si="13"/>
        <v>9.0691546255024222E-2</v>
      </c>
      <c r="P106" s="34">
        <f t="shared" si="14"/>
        <v>0.36499825347214349</v>
      </c>
      <c r="Q106" s="34">
        <f t="shared" si="15"/>
        <v>0.15536659788376714</v>
      </c>
      <c r="R106" s="34">
        <f t="shared" si="16"/>
        <v>0.24464404875212595</v>
      </c>
      <c r="S106" s="34">
        <f t="shared" si="17"/>
        <v>4.9967693130099321E-2</v>
      </c>
      <c r="T106" s="34">
        <f t="shared" si="18"/>
        <v>5.7233298836541886E-2</v>
      </c>
      <c r="U106" s="34">
        <f t="shared" si="19"/>
        <v>1.8385964122410895E-2</v>
      </c>
      <c r="V106" s="33">
        <f>SUM(ClientPortfolioValue[[#This Row],[TCS]:[Cash]])</f>
        <v>51282293.25177671</v>
      </c>
      <c r="W106" s="35">
        <f>(ClientPortfolioValue[[#This Row],[TotalPortfolioValue]]-V101)/V101</f>
        <v>1.8771635499493775E-3</v>
      </c>
      <c r="X106" s="35">
        <f t="shared" si="21"/>
        <v>162529.51137717496</v>
      </c>
      <c r="Y106" s="35">
        <f>_xlfn.MAXIFS($V$2:$V106,$E$2:$E106,$E106)</f>
        <v>51282293.25177671</v>
      </c>
      <c r="Z106" s="34">
        <f>(ClientPortfolioValue[[#This Row],[TotalPortfolioValue]]-ClientPortfolioValue[[#This Row],[Running Max]])/ClientPortfolioValue[[#This Row],[Running Max]]</f>
        <v>0</v>
      </c>
      <c r="AA106" s="35">
        <f t="shared" si="20"/>
        <v>1.0279340723902</v>
      </c>
      <c r="AB106" s="46">
        <f>ClientPortfolioValue[[#This Row],[Cumulative_Returns]]-1</f>
        <v>2.793407239019996E-2</v>
      </c>
    </row>
    <row r="107" spans="4:28" x14ac:dyDescent="0.35">
      <c r="D107" s="31">
        <f t="shared" si="12"/>
        <v>45679</v>
      </c>
      <c r="E107" s="32" t="s">
        <v>14</v>
      </c>
      <c r="F107" s="33">
        <f>_xlfn.IFNA(VLOOKUP(ClientPortfolioValue[[#This Row],[Date]],CleanAssets[#All],RowWiseApproach!$B$2,0)*VLOOKUP(ClientPortfolioValue[[#This Row],[Client]],Client_Portfolios!$A$1:$I$6,RowWiseApproach!$B$2,0),F102)</f>
        <v>1679656.1848470382</v>
      </c>
      <c r="G107" s="33">
        <f>_xlfn.IFNA(VLOOKUP(ClientPortfolioValue[[#This Row],[Date]],CleanAssets[#All],RowWiseApproach!$B$3,0)*VLOOKUP(ClientPortfolioValue[[#This Row],[Client]],Client_Portfolios!$A$1:$I$6,RowWiseApproach!$B$3,0),G102)</f>
        <v>10908053.799400803</v>
      </c>
      <c r="H107" s="33">
        <f>_xlfn.IFNA(VLOOKUP(ClientPortfolioValue[[#This Row],[Date]],CleanAssets[#All],RowWiseApproach!$B$4,0)*VLOOKUP(ClientPortfolioValue[[#This Row],[Client]],Client_Portfolios!$A$1:$I$6,RowWiseApproach!$B$4,0),H102)</f>
        <v>2437554.0360624623</v>
      </c>
      <c r="I107" s="33">
        <f>_xlfn.IFNA(VLOOKUP(ClientPortfolioValue[[#This Row],[Date]],CleanAssets[#All],RowWiseApproach!$B$5,0)*VLOOKUP(ClientPortfolioValue[[#This Row],[Client]],Client_Portfolios!$A$1:$I$6,RowWiseApproach!$B$5,0),I102)</f>
        <v>411046.50661376404</v>
      </c>
      <c r="J107" s="33">
        <f>_xlfn.IFNA(VLOOKUP(ClientPortfolioValue[[#This Row],[Date]],CleanAssets[#All],RowWiseApproach!$B$6,0)*VLOOKUP(ClientPortfolioValue[[#This Row],[Client]],Client_Portfolios!$A$1:$I$6,RowWiseApproach!$B$6,0),J102)</f>
        <v>10611304.35986115</v>
      </c>
      <c r="K107" s="33">
        <f>_xlfn.IFNA(VLOOKUP(ClientPortfolioValue[[#This Row],[Date]],CleanAssets[#All],RowWiseApproach!$B$7,0)*VLOOKUP(ClientPortfolioValue[[#This Row],[Client]],Client_Portfolios!$A$1:$I$6,RowWiseApproach!$B$7,0),K102)</f>
        <v>13837959.87952441</v>
      </c>
      <c r="L107" s="33">
        <f>_xlfn.IFNA(VLOOKUP(ClientPortfolioValue[[#This Row],[Date]],CleanAssets[#All],RowWiseApproach!$B$8,0)*VLOOKUP(ClientPortfolioValue[[#This Row],[Client]],Client_Portfolios!$A$1:$I$6,RowWiseApproach!$B$8,0),L102)</f>
        <v>2862076.6039370606</v>
      </c>
      <c r="M107" s="33">
        <f>_xlfn.IFNA(VLOOKUP(ClientPortfolioValue[[#This Row],[Date]],CleanAssets[#All],RowWiseApproach!$B$9,0)*VLOOKUP(ClientPortfolioValue[[#This Row],[Client]],Client_Portfolios!$A$1:$I$6,RowWiseApproach!$B$9,0),M102)</f>
        <v>1152762.8356541942</v>
      </c>
      <c r="N107" s="34">
        <f t="shared" si="13"/>
        <v>3.8260599933502837E-2</v>
      </c>
      <c r="O107" s="34">
        <f t="shared" si="13"/>
        <v>0.24847268520611351</v>
      </c>
      <c r="P107" s="34">
        <f t="shared" si="14"/>
        <v>5.5524624998522641E-2</v>
      </c>
      <c r="Q107" s="34">
        <f t="shared" si="15"/>
        <v>9.3631578209235483E-3</v>
      </c>
      <c r="R107" s="34">
        <f t="shared" si="16"/>
        <v>0.24171308065778641</v>
      </c>
      <c r="S107" s="34">
        <f t="shared" si="17"/>
        <v>0.31521251290755198</v>
      </c>
      <c r="T107" s="34">
        <f t="shared" si="18"/>
        <v>6.519475170583594E-2</v>
      </c>
      <c r="U107" s="34">
        <f t="shared" si="19"/>
        <v>2.6258586769763222E-2</v>
      </c>
      <c r="V107" s="33">
        <f>SUM(ClientPortfolioValue[[#This Row],[TCS]:[Cash]])</f>
        <v>43900414.205900878</v>
      </c>
      <c r="W107" s="35">
        <f>(ClientPortfolioValue[[#This Row],[TotalPortfolioValue]]-V102)/V102</f>
        <v>2.2480323882413289E-3</v>
      </c>
      <c r="X107" s="35">
        <f t="shared" si="21"/>
        <v>173796.3141958788</v>
      </c>
      <c r="Y107" s="35">
        <f>_xlfn.MAXIFS($V$2:$V107,$E$2:$E107,$E107)</f>
        <v>43900414.205900878</v>
      </c>
      <c r="Z107" s="34">
        <f>(ClientPortfolioValue[[#This Row],[TotalPortfolioValue]]-ClientPortfolioValue[[#This Row],[Running Max]])/ClientPortfolioValue[[#This Row],[Running Max]]</f>
        <v>0</v>
      </c>
      <c r="AA107" s="35">
        <f t="shared" si="20"/>
        <v>1.0345975419303599</v>
      </c>
      <c r="AB107" s="46">
        <f>ClientPortfolioValue[[#This Row],[Cumulative_Returns]]-1</f>
        <v>3.459754193035991E-2</v>
      </c>
    </row>
    <row r="108" spans="4:28" x14ac:dyDescent="0.35">
      <c r="D108" s="31">
        <f t="shared" si="12"/>
        <v>45679</v>
      </c>
      <c r="E108" s="32" t="s">
        <v>16</v>
      </c>
      <c r="F108" s="33">
        <f>_xlfn.IFNA(VLOOKUP(ClientPortfolioValue[[#This Row],[Date]],CleanAssets[#All],RowWiseApproach!$B$2,0)*VLOOKUP(ClientPortfolioValue[[#This Row],[Client]],Client_Portfolios!$A$1:$I$6,RowWiseApproach!$B$2,0),F103)</f>
        <v>202059.37255970857</v>
      </c>
      <c r="G108" s="33">
        <f>_xlfn.IFNA(VLOOKUP(ClientPortfolioValue[[#This Row],[Date]],CleanAssets[#All],RowWiseApproach!$B$3,0)*VLOOKUP(ClientPortfolioValue[[#This Row],[Client]],Client_Portfolios!$A$1:$I$6,RowWiseApproach!$B$3,0),G103)</f>
        <v>2820828.2605747073</v>
      </c>
      <c r="H108" s="33">
        <f>_xlfn.IFNA(VLOOKUP(ClientPortfolioValue[[#This Row],[Date]],CleanAssets[#All],RowWiseApproach!$B$4,0)*VLOOKUP(ClientPortfolioValue[[#This Row],[Client]],Client_Portfolios!$A$1:$I$6,RowWiseApproach!$B$4,0),H103)</f>
        <v>13084845.086788908</v>
      </c>
      <c r="I108" s="33">
        <f>_xlfn.IFNA(VLOOKUP(ClientPortfolioValue[[#This Row],[Date]],CleanAssets[#All],RowWiseApproach!$B$5,0)*VLOOKUP(ClientPortfolioValue[[#This Row],[Client]],Client_Portfolios!$A$1:$I$6,RowWiseApproach!$B$5,0),I103)</f>
        <v>5656647.5545380544</v>
      </c>
      <c r="J108" s="33">
        <f>_xlfn.IFNA(VLOOKUP(ClientPortfolioValue[[#This Row],[Date]],CleanAssets[#All],RowWiseApproach!$B$6,0)*VLOOKUP(ClientPortfolioValue[[#This Row],[Client]],Client_Portfolios!$A$1:$I$6,RowWiseApproach!$B$6,0),J103)</f>
        <v>8110287.3791767638</v>
      </c>
      <c r="K108" s="33">
        <f>_xlfn.IFNA(VLOOKUP(ClientPortfolioValue[[#This Row],[Date]],CleanAssets[#All],RowWiseApproach!$B$7,0)*VLOOKUP(ClientPortfolioValue[[#This Row],[Client]],Client_Portfolios!$A$1:$I$6,RowWiseApproach!$B$7,0),K103)</f>
        <v>1565068.34282111</v>
      </c>
      <c r="L108" s="33">
        <f>_xlfn.IFNA(VLOOKUP(ClientPortfolioValue[[#This Row],[Date]],CleanAssets[#All],RowWiseApproach!$B$8,0)*VLOOKUP(ClientPortfolioValue[[#This Row],[Client]],Client_Portfolios!$A$1:$I$6,RowWiseApproach!$B$8,0),L103)</f>
        <v>13293995.668924812</v>
      </c>
      <c r="M108" s="33">
        <f>_xlfn.IFNA(VLOOKUP(ClientPortfolioValue[[#This Row],[Date]],CleanAssets[#All],RowWiseApproach!$B$9,0)*VLOOKUP(ClientPortfolioValue[[#This Row],[Client]],Client_Portfolios!$A$1:$I$6,RowWiseApproach!$B$9,0),M103)</f>
        <v>4672112.9377669198</v>
      </c>
      <c r="N108" s="34">
        <f t="shared" si="13"/>
        <v>4.0897868295287016E-3</v>
      </c>
      <c r="O108" s="34">
        <f t="shared" si="13"/>
        <v>5.7095031635079105E-2</v>
      </c>
      <c r="P108" s="34">
        <f t="shared" si="14"/>
        <v>0.26484407243499264</v>
      </c>
      <c r="Q108" s="34">
        <f t="shared" si="15"/>
        <v>0.11449348958558818</v>
      </c>
      <c r="R108" s="34">
        <f t="shared" si="16"/>
        <v>0.16415643623385218</v>
      </c>
      <c r="S108" s="34">
        <f t="shared" si="17"/>
        <v>3.1677797543841479E-2</v>
      </c>
      <c r="T108" s="34">
        <f t="shared" si="18"/>
        <v>0.26907738903580963</v>
      </c>
      <c r="U108" s="34">
        <f t="shared" si="19"/>
        <v>9.4565996701308178E-2</v>
      </c>
      <c r="V108" s="33">
        <f>SUM(ClientPortfolioValue[[#This Row],[TCS]:[Cash]])</f>
        <v>49405844.603150979</v>
      </c>
      <c r="W108" s="35">
        <f>(ClientPortfolioValue[[#This Row],[TotalPortfolioValue]]-V103)/V103</f>
        <v>1.547247273928643E-4</v>
      </c>
      <c r="X108" s="35">
        <f t="shared" si="21"/>
        <v>116302.84090304901</v>
      </c>
      <c r="Y108" s="35">
        <f>_xlfn.MAXIFS($V$2:$V108,$E$2:$E108,$E108)</f>
        <v>49473798.059878327</v>
      </c>
      <c r="Z108" s="34">
        <f>(ClientPortfolioValue[[#This Row],[TotalPortfolioValue]]-ClientPortfolioValue[[#This Row],[Running Max]])/ClientPortfolioValue[[#This Row],[Running Max]]</f>
        <v>-1.3735241560614356E-3</v>
      </c>
      <c r="AA108" s="35">
        <f t="shared" si="20"/>
        <v>1.0171762577832308</v>
      </c>
      <c r="AB108" s="46">
        <f>ClientPortfolioValue[[#This Row],[Cumulative_Returns]]-1</f>
        <v>1.7176257783230842E-2</v>
      </c>
    </row>
    <row r="109" spans="4:28" x14ac:dyDescent="0.35">
      <c r="D109" s="31">
        <f t="shared" si="12"/>
        <v>45679</v>
      </c>
      <c r="E109" s="32" t="s">
        <v>12</v>
      </c>
      <c r="F109" s="33">
        <f>_xlfn.IFNA(VLOOKUP(ClientPortfolioValue[[#This Row],[Date]],CleanAssets[#All],RowWiseApproach!$B$2,0)*VLOOKUP(ClientPortfolioValue[[#This Row],[Client]],Client_Portfolios!$A$1:$I$6,RowWiseApproach!$B$2,0),F104)</f>
        <v>2663201.4024123182</v>
      </c>
      <c r="G109" s="33">
        <f>_xlfn.IFNA(VLOOKUP(ClientPortfolioValue[[#This Row],[Date]],CleanAssets[#All],RowWiseApproach!$B$3,0)*VLOOKUP(ClientPortfolioValue[[#This Row],[Client]],Client_Portfolios!$A$1:$I$6,RowWiseApproach!$B$3,0),G104)</f>
        <v>9741077.0520942397</v>
      </c>
      <c r="H109" s="33">
        <f>_xlfn.IFNA(VLOOKUP(ClientPortfolioValue[[#This Row],[Date]],CleanAssets[#All],RowWiseApproach!$B$4,0)*VLOOKUP(ClientPortfolioValue[[#This Row],[Client]],Client_Portfolios!$A$1:$I$6,RowWiseApproach!$B$4,0),H104)</f>
        <v>2153872.4372911085</v>
      </c>
      <c r="I109" s="33">
        <f>_xlfn.IFNA(VLOOKUP(ClientPortfolioValue[[#This Row],[Date]],CleanAssets[#All],RowWiseApproach!$B$5,0)*VLOOKUP(ClientPortfolioValue[[#This Row],[Client]],Client_Portfolios!$A$1:$I$6,RowWiseApproach!$B$5,0),I104)</f>
        <v>2885556.3852182394</v>
      </c>
      <c r="J109" s="33">
        <f>_xlfn.IFNA(VLOOKUP(ClientPortfolioValue[[#This Row],[Date]],CleanAssets[#All],RowWiseApproach!$B$6,0)*VLOOKUP(ClientPortfolioValue[[#This Row],[Client]],Client_Portfolios!$A$1:$I$6,RowWiseApproach!$B$6,0),J104)</f>
        <v>1186567.6648428561</v>
      </c>
      <c r="K109" s="33">
        <f>_xlfn.IFNA(VLOOKUP(ClientPortfolioValue[[#This Row],[Date]],CleanAssets[#All],RowWiseApproach!$B$7,0)*VLOOKUP(ClientPortfolioValue[[#This Row],[Client]],Client_Portfolios!$A$1:$I$6,RowWiseApproach!$B$7,0),K104)</f>
        <v>12659680.643978471</v>
      </c>
      <c r="L109" s="33">
        <f>_xlfn.IFNA(VLOOKUP(ClientPortfolioValue[[#This Row],[Date]],CleanAssets[#All],RowWiseApproach!$B$8,0)*VLOOKUP(ClientPortfolioValue[[#This Row],[Client]],Client_Portfolios!$A$1:$I$6,RowWiseApproach!$B$8,0),L104)</f>
        <v>4886435.1007694853</v>
      </c>
      <c r="M109" s="33">
        <f>_xlfn.IFNA(VLOOKUP(ClientPortfolioValue[[#This Row],[Date]],CleanAssets[#All],RowWiseApproach!$B$9,0)*VLOOKUP(ClientPortfolioValue[[#This Row],[Client]],Client_Portfolios!$A$1:$I$6,RowWiseApproach!$B$9,0),M104)</f>
        <v>2238436.3089735624</v>
      </c>
      <c r="N109" s="34">
        <f t="shared" si="13"/>
        <v>6.9327434501233756E-2</v>
      </c>
      <c r="O109" s="34">
        <f t="shared" si="13"/>
        <v>0.25357597089308709</v>
      </c>
      <c r="P109" s="34">
        <f t="shared" si="14"/>
        <v>5.606877879572169E-2</v>
      </c>
      <c r="Q109" s="34">
        <f t="shared" si="15"/>
        <v>7.5115693884297063E-2</v>
      </c>
      <c r="R109" s="34">
        <f t="shared" si="16"/>
        <v>3.0888273035288526E-2</v>
      </c>
      <c r="S109" s="34">
        <f t="shared" si="17"/>
        <v>0.32955193694963142</v>
      </c>
      <c r="T109" s="34">
        <f t="shared" si="18"/>
        <v>0.1272017989650632</v>
      </c>
      <c r="U109" s="34">
        <f t="shared" si="19"/>
        <v>5.8270112975677336E-2</v>
      </c>
      <c r="V109" s="33">
        <f>SUM(ClientPortfolioValue[[#This Row],[TCS]:[Cash]])</f>
        <v>38414826.995580278</v>
      </c>
      <c r="W109" s="35">
        <f>(ClientPortfolioValue[[#This Row],[TotalPortfolioValue]]-V104)/V104</f>
        <v>7.5816036327865594E-3</v>
      </c>
      <c r="X109" s="35">
        <f t="shared" si="21"/>
        <v>142332.31168467426</v>
      </c>
      <c r="Y109" s="35">
        <f>_xlfn.MAXIFS($V$2:$V109,$E$2:$E109,$E109)</f>
        <v>38414826.995580278</v>
      </c>
      <c r="Z109" s="34">
        <f>(ClientPortfolioValue[[#This Row],[TotalPortfolioValue]]-ClientPortfolioValue[[#This Row],[Running Max]])/ClientPortfolioValue[[#This Row],[Running Max]]</f>
        <v>0</v>
      </c>
      <c r="AA109" s="35">
        <f t="shared" si="20"/>
        <v>1.0257121295881499</v>
      </c>
      <c r="AB109" s="46">
        <f>ClientPortfolioValue[[#This Row],[Cumulative_Returns]]-1</f>
        <v>2.5712129588149946E-2</v>
      </c>
    </row>
    <row r="110" spans="4:28" x14ac:dyDescent="0.35">
      <c r="D110" s="31">
        <f t="shared" si="12"/>
        <v>45679</v>
      </c>
      <c r="E110" s="32" t="s">
        <v>13</v>
      </c>
      <c r="F110" s="33">
        <f>_xlfn.IFNA(VLOOKUP(ClientPortfolioValue[[#This Row],[Date]],CleanAssets[#All],RowWiseApproach!$B$2,0)*VLOOKUP(ClientPortfolioValue[[#This Row],[Client]],Client_Portfolios!$A$1:$I$6,RowWiseApproach!$B$2,0),F105)</f>
        <v>191765.57255676936</v>
      </c>
      <c r="G110" s="33">
        <f>_xlfn.IFNA(VLOOKUP(ClientPortfolioValue[[#This Row],[Date]],CleanAssets[#All],RowWiseApproach!$B$3,0)*VLOOKUP(ClientPortfolioValue[[#This Row],[Client]],Client_Portfolios!$A$1:$I$6,RowWiseApproach!$B$3,0),G105)</f>
        <v>2069709.7890707036</v>
      </c>
      <c r="H110" s="33">
        <f>_xlfn.IFNA(VLOOKUP(ClientPortfolioValue[[#This Row],[Date]],CleanAssets[#All],RowWiseApproach!$B$4,0)*VLOOKUP(ClientPortfolioValue[[#This Row],[Client]],Client_Portfolios!$A$1:$I$6,RowWiseApproach!$B$4,0),H105)</f>
        <v>3449657.6505187755</v>
      </c>
      <c r="I110" s="33">
        <f>_xlfn.IFNA(VLOOKUP(ClientPortfolioValue[[#This Row],[Date]],CleanAssets[#All],RowWiseApproach!$B$5,0)*VLOOKUP(ClientPortfolioValue[[#This Row],[Client]],Client_Portfolios!$A$1:$I$6,RowWiseApproach!$B$5,0),I105)</f>
        <v>2477015.1197527628</v>
      </c>
      <c r="J110" s="33">
        <f>_xlfn.IFNA(VLOOKUP(ClientPortfolioValue[[#This Row],[Date]],CleanAssets[#All],RowWiseApproach!$B$6,0)*VLOOKUP(ClientPortfolioValue[[#This Row],[Client]],Client_Portfolios!$A$1:$I$6,RowWiseApproach!$B$6,0),J105)</f>
        <v>10283787.833758194</v>
      </c>
      <c r="K110" s="33">
        <f>_xlfn.IFNA(VLOOKUP(ClientPortfolioValue[[#This Row],[Date]],CleanAssets[#All],RowWiseApproach!$B$7,0)*VLOOKUP(ClientPortfolioValue[[#This Row],[Client]],Client_Portfolios!$A$1:$I$6,RowWiseApproach!$B$7,0),K105)</f>
        <v>599940.88054818369</v>
      </c>
      <c r="L110" s="33">
        <f>_xlfn.IFNA(VLOOKUP(ClientPortfolioValue[[#This Row],[Date]],CleanAssets[#All],RowWiseApproach!$B$8,0)*VLOOKUP(ClientPortfolioValue[[#This Row],[Client]],Client_Portfolios!$A$1:$I$6,RowWiseApproach!$B$8,0),L105)</f>
        <v>20208758.335316438</v>
      </c>
      <c r="M110" s="33">
        <f>_xlfn.IFNA(VLOOKUP(ClientPortfolioValue[[#This Row],[Date]],CleanAssets[#All],RowWiseApproach!$B$9,0)*VLOOKUP(ClientPortfolioValue[[#This Row],[Client]],Client_Portfolios!$A$1:$I$6,RowWiseApproach!$B$9,0),M105)</f>
        <v>6420211.2506868774</v>
      </c>
      <c r="N110" s="34">
        <f t="shared" si="13"/>
        <v>4.196105488795023E-3</v>
      </c>
      <c r="O110" s="34">
        <f t="shared" si="13"/>
        <v>4.5288215660093965E-2</v>
      </c>
      <c r="P110" s="34">
        <f t="shared" si="14"/>
        <v>7.5483452054567454E-2</v>
      </c>
      <c r="Q110" s="34">
        <f t="shared" si="15"/>
        <v>5.4200639881519359E-2</v>
      </c>
      <c r="R110" s="34">
        <f t="shared" si="16"/>
        <v>0.22502401238919861</v>
      </c>
      <c r="S110" s="34">
        <f t="shared" si="17"/>
        <v>1.3127566060250513E-2</v>
      </c>
      <c r="T110" s="34">
        <f t="shared" si="18"/>
        <v>0.44219658743724843</v>
      </c>
      <c r="U110" s="34">
        <f t="shared" si="19"/>
        <v>0.1404834210283267</v>
      </c>
      <c r="V110" s="33">
        <f>SUM(ClientPortfolioValue[[#This Row],[TCS]:[Cash]])</f>
        <v>45700846.432208702</v>
      </c>
      <c r="W110" s="35">
        <f>(ClientPortfolioValue[[#This Row],[TotalPortfolioValue]]-V105)/V105</f>
        <v>-8.2264178451722564E-4</v>
      </c>
      <c r="X110" s="35">
        <f t="shared" si="21"/>
        <v>117246.68885465139</v>
      </c>
      <c r="Y110" s="35">
        <f>_xlfn.MAXIFS($V$2:$V110,$E$2:$E110,$E110)</f>
        <v>46143585.670435324</v>
      </c>
      <c r="Z110" s="34">
        <f>(ClientPortfolioValue[[#This Row],[TotalPortfolioValue]]-ClientPortfolioValue[[#This Row],[Running Max]])/ClientPortfolioValue[[#This Row],[Running Max]]</f>
        <v>-9.5948165231184018E-3</v>
      </c>
      <c r="AA110" s="35">
        <f t="shared" si="20"/>
        <v>1.0127352615525906</v>
      </c>
      <c r="AB110" s="46">
        <f>ClientPortfolioValue[[#This Row],[Cumulative_Returns]]-1</f>
        <v>1.2735261552590638E-2</v>
      </c>
    </row>
    <row r="111" spans="4:28" x14ac:dyDescent="0.35">
      <c r="D111" s="31">
        <f t="shared" si="12"/>
        <v>45679</v>
      </c>
      <c r="E111" s="32" t="s">
        <v>15</v>
      </c>
      <c r="F111" s="33">
        <f>_xlfn.IFNA(VLOOKUP(ClientPortfolioValue[[#This Row],[Date]],CleanAssets[#All],RowWiseApproach!$B$2,0)*VLOOKUP(ClientPortfolioValue[[#This Row],[Client]],Client_Portfolios!$A$1:$I$6,RowWiseApproach!$B$2,0),F106)</f>
        <v>960811.34781664528</v>
      </c>
      <c r="G111" s="33">
        <f>_xlfn.IFNA(VLOOKUP(ClientPortfolioValue[[#This Row],[Date]],CleanAssets[#All],RowWiseApproach!$B$3,0)*VLOOKUP(ClientPortfolioValue[[#This Row],[Client]],Client_Portfolios!$A$1:$I$6,RowWiseApproach!$B$3,0),G106)</f>
        <v>4730050.9634616692</v>
      </c>
      <c r="H111" s="33">
        <f>_xlfn.IFNA(VLOOKUP(ClientPortfolioValue[[#This Row],[Date]],CleanAssets[#All],RowWiseApproach!$B$4,0)*VLOOKUP(ClientPortfolioValue[[#This Row],[Client]],Client_Portfolios!$A$1:$I$6,RowWiseApproach!$B$4,0),H106)</f>
        <v>18819222.479191564</v>
      </c>
      <c r="I111" s="33">
        <f>_xlfn.IFNA(VLOOKUP(ClientPortfolioValue[[#This Row],[Date]],CleanAssets[#All],RowWiseApproach!$B$5,0)*VLOOKUP(ClientPortfolioValue[[#This Row],[Client]],Client_Portfolios!$A$1:$I$6,RowWiseApproach!$B$5,0),I106)</f>
        <v>7909312.7207128508</v>
      </c>
      <c r="J111" s="33">
        <f>_xlfn.IFNA(VLOOKUP(ClientPortfolioValue[[#This Row],[Date]],CleanAssets[#All],RowWiseApproach!$B$6,0)*VLOOKUP(ClientPortfolioValue[[#This Row],[Client]],Client_Portfolios!$A$1:$I$6,RowWiseApproach!$B$6,0),J106)</f>
        <v>12255570.460282655</v>
      </c>
      <c r="K111" s="33">
        <f>_xlfn.IFNA(VLOOKUP(ClientPortfolioValue[[#This Row],[Date]],CleanAssets[#All],RowWiseApproach!$B$7,0)*VLOOKUP(ClientPortfolioValue[[#This Row],[Client]],Client_Portfolios!$A$1:$I$6,RowWiseApproach!$B$7,0),K106)</f>
        <v>2587075.6012013918</v>
      </c>
      <c r="L111" s="33">
        <f>_xlfn.IFNA(VLOOKUP(ClientPortfolioValue[[#This Row],[Date]],CleanAssets[#All],RowWiseApproach!$B$8,0)*VLOOKUP(ClientPortfolioValue[[#This Row],[Client]],Client_Portfolios!$A$1:$I$6,RowWiseApproach!$B$8,0),L106)</f>
        <v>2959107.5503299222</v>
      </c>
      <c r="M111" s="33">
        <f>_xlfn.IFNA(VLOOKUP(ClientPortfolioValue[[#This Row],[Date]],CleanAssets[#All],RowWiseApproach!$B$9,0)*VLOOKUP(ClientPortfolioValue[[#This Row],[Client]],Client_Portfolios!$A$1:$I$6,RowWiseApproach!$B$9,0),M106)</f>
        <v>942994.60796991899</v>
      </c>
      <c r="N111" s="34">
        <f t="shared" si="13"/>
        <v>1.877899716861926E-2</v>
      </c>
      <c r="O111" s="34">
        <f t="shared" si="13"/>
        <v>9.2448547628126432E-2</v>
      </c>
      <c r="P111" s="34">
        <f t="shared" si="14"/>
        <v>0.36782051591650844</v>
      </c>
      <c r="Q111" s="34">
        <f t="shared" si="15"/>
        <v>0.15458701807124697</v>
      </c>
      <c r="R111" s="34">
        <f t="shared" si="16"/>
        <v>0.23953435135466528</v>
      </c>
      <c r="S111" s="34">
        <f t="shared" si="17"/>
        <v>5.0564229388385715E-2</v>
      </c>
      <c r="T111" s="34">
        <f t="shared" si="18"/>
        <v>5.7835570359947394E-2</v>
      </c>
      <c r="U111" s="34">
        <f t="shared" si="19"/>
        <v>1.8430770112500487E-2</v>
      </c>
      <c r="V111" s="33">
        <f>SUM(ClientPortfolioValue[[#This Row],[TCS]:[Cash]])</f>
        <v>51164145.73096662</v>
      </c>
      <c r="W111" s="35">
        <f>(ClientPortfolioValue[[#This Row],[TotalPortfolioValue]]-V106)/V106</f>
        <v>-2.3038657852142114E-3</v>
      </c>
      <c r="X111" s="35">
        <f t="shared" si="21"/>
        <v>178038.55153278934</v>
      </c>
      <c r="Y111" s="35">
        <f>_xlfn.MAXIFS($V$2:$V111,$E$2:$E111,$E111)</f>
        <v>51282293.25177671</v>
      </c>
      <c r="Z111" s="34">
        <f>(ClientPortfolioValue[[#This Row],[TotalPortfolioValue]]-ClientPortfolioValue[[#This Row],[Running Max]])/ClientPortfolioValue[[#This Row],[Running Max]]</f>
        <v>-2.3038657852142114E-3</v>
      </c>
      <c r="AA111" s="35">
        <f t="shared" si="20"/>
        <v>1.0255658502513643</v>
      </c>
      <c r="AB111" s="46">
        <f>ClientPortfolioValue[[#This Row],[Cumulative_Returns]]-1</f>
        <v>2.5565850251364264E-2</v>
      </c>
    </row>
    <row r="112" spans="4:28" x14ac:dyDescent="0.35">
      <c r="D112" s="31">
        <f t="shared" si="12"/>
        <v>45680</v>
      </c>
      <c r="E112" s="32" t="s">
        <v>14</v>
      </c>
      <c r="F112" s="33">
        <f>_xlfn.IFNA(VLOOKUP(ClientPortfolioValue[[#This Row],[Date]],CleanAssets[#All],RowWiseApproach!$B$2,0)*VLOOKUP(ClientPortfolioValue[[#This Row],[Client]],Client_Portfolios!$A$1:$I$6,RowWiseApproach!$B$2,0),F107)</f>
        <v>1676531.8642625802</v>
      </c>
      <c r="G112" s="33">
        <f>_xlfn.IFNA(VLOOKUP(ClientPortfolioValue[[#This Row],[Date]],CleanAssets[#All],RowWiseApproach!$B$3,0)*VLOOKUP(ClientPortfolioValue[[#This Row],[Client]],Client_Portfolios!$A$1:$I$6,RowWiseApproach!$B$3,0),G107)</f>
        <v>10834769.823589552</v>
      </c>
      <c r="H112" s="33">
        <f>_xlfn.IFNA(VLOOKUP(ClientPortfolioValue[[#This Row],[Date]],CleanAssets[#All],RowWiseApproach!$B$4,0)*VLOOKUP(ClientPortfolioValue[[#This Row],[Client]],Client_Portfolios!$A$1:$I$6,RowWiseApproach!$B$4,0),H107)</f>
        <v>2438705.9522255356</v>
      </c>
      <c r="I112" s="33">
        <f>_xlfn.IFNA(VLOOKUP(ClientPortfolioValue[[#This Row],[Date]],CleanAssets[#All],RowWiseApproach!$B$5,0)*VLOOKUP(ClientPortfolioValue[[#This Row],[Client]],Client_Portfolios!$A$1:$I$6,RowWiseApproach!$B$5,0),I107)</f>
        <v>414178.47924932232</v>
      </c>
      <c r="J112" s="33">
        <f>_xlfn.IFNA(VLOOKUP(ClientPortfolioValue[[#This Row],[Date]],CleanAssets[#All],RowWiseApproach!$B$6,0)*VLOOKUP(ClientPortfolioValue[[#This Row],[Client]],Client_Portfolios!$A$1:$I$6,RowWiseApproach!$B$6,0),J107)</f>
        <v>10587641.827653555</v>
      </c>
      <c r="K112" s="33">
        <f>_xlfn.IFNA(VLOOKUP(ClientPortfolioValue[[#This Row],[Date]],CleanAssets[#All],RowWiseApproach!$B$7,0)*VLOOKUP(ClientPortfolioValue[[#This Row],[Client]],Client_Portfolios!$A$1:$I$6,RowWiseApproach!$B$7,0),K107)</f>
        <v>13919791.45409351</v>
      </c>
      <c r="L112" s="33">
        <f>_xlfn.IFNA(VLOOKUP(ClientPortfolioValue[[#This Row],[Date]],CleanAssets[#All],RowWiseApproach!$B$8,0)*VLOOKUP(ClientPortfolioValue[[#This Row],[Client]],Client_Portfolios!$A$1:$I$6,RowWiseApproach!$B$8,0),L107)</f>
        <v>2879481.6109312535</v>
      </c>
      <c r="M112" s="33">
        <f>_xlfn.IFNA(VLOOKUP(ClientPortfolioValue[[#This Row],[Date]],CleanAssets[#All],RowWiseApproach!$B$9,0)*VLOOKUP(ClientPortfolioValue[[#This Row],[Client]],Client_Portfolios!$A$1:$I$6,RowWiseApproach!$B$9,0),M107)</f>
        <v>1152475.032498314</v>
      </c>
      <c r="N112" s="34">
        <f t="shared" si="13"/>
        <v>3.8186681252641796E-2</v>
      </c>
      <c r="O112" s="34">
        <f t="shared" si="13"/>
        <v>0.246785587866617</v>
      </c>
      <c r="P112" s="34">
        <f t="shared" si="14"/>
        <v>5.5546863648498666E-2</v>
      </c>
      <c r="Q112" s="34">
        <f t="shared" si="15"/>
        <v>9.4338210361152135E-3</v>
      </c>
      <c r="R112" s="34">
        <f t="shared" si="16"/>
        <v>0.24115670707372919</v>
      </c>
      <c r="S112" s="34">
        <f t="shared" si="17"/>
        <v>0.31705370514655729</v>
      </c>
      <c r="T112" s="34">
        <f t="shared" si="18"/>
        <v>6.5586493638067581E-2</v>
      </c>
      <c r="U112" s="34">
        <f t="shared" si="19"/>
        <v>2.6250140337773113E-2</v>
      </c>
      <c r="V112" s="33">
        <f>SUM(ClientPortfolioValue[[#This Row],[TCS]:[Cash]])</f>
        <v>43903576.044503629</v>
      </c>
      <c r="W112" s="35">
        <f>(ClientPortfolioValue[[#This Row],[TotalPortfolioValue]]-V107)/V107</f>
        <v>7.2022978824798757E-5</v>
      </c>
      <c r="X112" s="35">
        <f t="shared" si="21"/>
        <v>154291.68682730099</v>
      </c>
      <c r="Y112" s="35">
        <f>_xlfn.MAXIFS($V$2:$V112,$E$2:$E112,$E112)</f>
        <v>43903576.044503629</v>
      </c>
      <c r="Z112" s="34">
        <f>(ClientPortfolioValue[[#This Row],[TotalPortfolioValue]]-ClientPortfolioValue[[#This Row],[Running Max]])/ClientPortfolioValue[[#This Row],[Running Max]]</f>
        <v>0</v>
      </c>
      <c r="AA112" s="35">
        <f t="shared" si="20"/>
        <v>1.0346720567272145</v>
      </c>
      <c r="AB112" s="46">
        <f>ClientPortfolioValue[[#This Row],[Cumulative_Returns]]-1</f>
        <v>3.4672056727214517E-2</v>
      </c>
    </row>
    <row r="113" spans="4:28" x14ac:dyDescent="0.35">
      <c r="D113" s="31">
        <f t="shared" si="12"/>
        <v>45680</v>
      </c>
      <c r="E113" s="32" t="s">
        <v>16</v>
      </c>
      <c r="F113" s="33">
        <f>_xlfn.IFNA(VLOOKUP(ClientPortfolioValue[[#This Row],[Date]],CleanAssets[#All],RowWiseApproach!$B$2,0)*VLOOKUP(ClientPortfolioValue[[#This Row],[Client]],Client_Portfolios!$A$1:$I$6,RowWiseApproach!$B$2,0),F108)</f>
        <v>201683.52286935752</v>
      </c>
      <c r="G113" s="33">
        <f>_xlfn.IFNA(VLOOKUP(ClientPortfolioValue[[#This Row],[Date]],CleanAssets[#All],RowWiseApproach!$B$3,0)*VLOOKUP(ClientPortfolioValue[[#This Row],[Client]],Client_Portfolios!$A$1:$I$6,RowWiseApproach!$B$3,0),G108)</f>
        <v>2801876.9871562538</v>
      </c>
      <c r="H113" s="33">
        <f>_xlfn.IFNA(VLOOKUP(ClientPortfolioValue[[#This Row],[Date]],CleanAssets[#All],RowWiseApproach!$B$4,0)*VLOOKUP(ClientPortfolioValue[[#This Row],[Client]],Client_Portfolios!$A$1:$I$6,RowWiseApproach!$B$4,0),H108)</f>
        <v>13091028.598753685</v>
      </c>
      <c r="I113" s="33">
        <f>_xlfn.IFNA(VLOOKUP(ClientPortfolioValue[[#This Row],[Date]],CleanAssets[#All],RowWiseApproach!$B$5,0)*VLOOKUP(ClientPortfolioValue[[#This Row],[Client]],Client_Portfolios!$A$1:$I$6,RowWiseApproach!$B$5,0),I108)</f>
        <v>5699748.432576797</v>
      </c>
      <c r="J113" s="33">
        <f>_xlfn.IFNA(VLOOKUP(ClientPortfolioValue[[#This Row],[Date]],CleanAssets[#All],RowWiseApproach!$B$6,0)*VLOOKUP(ClientPortfolioValue[[#This Row],[Client]],Client_Portfolios!$A$1:$I$6,RowWiseApproach!$B$6,0),J108)</f>
        <v>8092201.9553858349</v>
      </c>
      <c r="K113" s="33">
        <f>_xlfn.IFNA(VLOOKUP(ClientPortfolioValue[[#This Row],[Date]],CleanAssets[#All],RowWiseApproach!$B$7,0)*VLOOKUP(ClientPortfolioValue[[#This Row],[Client]],Client_Portfolios!$A$1:$I$6,RowWiseApproach!$B$7,0),K108)</f>
        <v>1574323.464812814</v>
      </c>
      <c r="L113" s="33">
        <f>_xlfn.IFNA(VLOOKUP(ClientPortfolioValue[[#This Row],[Date]],CleanAssets[#All],RowWiseApproach!$B$8,0)*VLOOKUP(ClientPortfolioValue[[#This Row],[Client]],Client_Portfolios!$A$1:$I$6,RowWiseApproach!$B$8,0),L108)</f>
        <v>13374839.79702401</v>
      </c>
      <c r="M113" s="33">
        <f>_xlfn.IFNA(VLOOKUP(ClientPortfolioValue[[#This Row],[Date]],CleanAssets[#All],RowWiseApproach!$B$9,0)*VLOOKUP(ClientPortfolioValue[[#This Row],[Client]],Client_Portfolios!$A$1:$I$6,RowWiseApproach!$B$9,0),M108)</f>
        <v>4670946.4802732114</v>
      </c>
      <c r="N113" s="34">
        <f t="shared" si="13"/>
        <v>4.0738673687307396E-3</v>
      </c>
      <c r="O113" s="34">
        <f t="shared" si="13"/>
        <v>5.6595973070974658E-2</v>
      </c>
      <c r="P113" s="34">
        <f t="shared" si="14"/>
        <v>0.26442970388874698</v>
      </c>
      <c r="Q113" s="34">
        <f t="shared" si="15"/>
        <v>0.11513096766209199</v>
      </c>
      <c r="R113" s="34">
        <f t="shared" si="16"/>
        <v>0.16345687053760879</v>
      </c>
      <c r="S113" s="34">
        <f t="shared" si="17"/>
        <v>3.1800242775819137E-2</v>
      </c>
      <c r="T113" s="34">
        <f t="shared" si="18"/>
        <v>0.27016249337528719</v>
      </c>
      <c r="U113" s="34">
        <f t="shared" si="19"/>
        <v>9.4349881320740514E-2</v>
      </c>
      <c r="V113" s="33">
        <f>SUM(ClientPortfolioValue[[#This Row],[TCS]:[Cash]])</f>
        <v>49506649.238851964</v>
      </c>
      <c r="W113" s="35">
        <f>(ClientPortfolioValue[[#This Row],[TotalPortfolioValue]]-V108)/V108</f>
        <v>2.0403382739571005E-3</v>
      </c>
      <c r="X113" s="35">
        <f t="shared" si="21"/>
        <v>111936.90439059213</v>
      </c>
      <c r="Y113" s="35">
        <f>_xlfn.MAXIFS($V$2:$V113,$E$2:$E113,$E113)</f>
        <v>49506649.238851964</v>
      </c>
      <c r="Z113" s="34">
        <f>(ClientPortfolioValue[[#This Row],[TotalPortfolioValue]]-ClientPortfolioValue[[#This Row],[Running Max]])/ClientPortfolioValue[[#This Row],[Running Max]]</f>
        <v>0</v>
      </c>
      <c r="AA113" s="35">
        <f t="shared" si="20"/>
        <v>1.0192516414333463</v>
      </c>
      <c r="AB113" s="46">
        <f>ClientPortfolioValue[[#This Row],[Cumulative_Returns]]-1</f>
        <v>1.9251641433346345E-2</v>
      </c>
    </row>
    <row r="114" spans="4:28" x14ac:dyDescent="0.35">
      <c r="D114" s="31">
        <f t="shared" si="12"/>
        <v>45680</v>
      </c>
      <c r="E114" s="32" t="s">
        <v>12</v>
      </c>
      <c r="F114" s="33">
        <f>_xlfn.IFNA(VLOOKUP(ClientPortfolioValue[[#This Row],[Date]],CleanAssets[#All],RowWiseApproach!$B$2,0)*VLOOKUP(ClientPortfolioValue[[#This Row],[Client]],Client_Portfolios!$A$1:$I$6,RowWiseApproach!$B$2,0),F109)</f>
        <v>2658247.5939858202</v>
      </c>
      <c r="G114" s="33">
        <f>_xlfn.IFNA(VLOOKUP(ClientPortfolioValue[[#This Row],[Date]],CleanAssets[#All],RowWiseApproach!$B$3,0)*VLOOKUP(ClientPortfolioValue[[#This Row],[Client]],Client_Portfolios!$A$1:$I$6,RowWiseApproach!$B$3,0),G109)</f>
        <v>9675633.2187405378</v>
      </c>
      <c r="H114" s="33">
        <f>_xlfn.IFNA(VLOOKUP(ClientPortfolioValue[[#This Row],[Date]],CleanAssets[#All],RowWiseApproach!$B$4,0)*VLOOKUP(ClientPortfolioValue[[#This Row],[Client]],Client_Portfolios!$A$1:$I$6,RowWiseApproach!$B$4,0),H109)</f>
        <v>2154890.293895314</v>
      </c>
      <c r="I114" s="33">
        <f>_xlfn.IFNA(VLOOKUP(ClientPortfolioValue[[#This Row],[Date]],CleanAssets[#All],RowWiseApproach!$B$5,0)*VLOOKUP(ClientPortfolioValue[[#This Row],[Client]],Client_Portfolios!$A$1:$I$6,RowWiseApproach!$B$5,0),I109)</f>
        <v>2907542.9086199724</v>
      </c>
      <c r="J114" s="33">
        <f>_xlfn.IFNA(VLOOKUP(ClientPortfolioValue[[#This Row],[Date]],CleanAssets[#All],RowWiseApproach!$B$6,0)*VLOOKUP(ClientPortfolioValue[[#This Row],[Client]],Client_Portfolios!$A$1:$I$6,RowWiseApproach!$B$6,0),J109)</f>
        <v>1183921.6945988925</v>
      </c>
      <c r="K114" s="33">
        <f>_xlfn.IFNA(VLOOKUP(ClientPortfolioValue[[#This Row],[Date]],CleanAssets[#All],RowWiseApproach!$B$7,0)*VLOOKUP(ClientPortfolioValue[[#This Row],[Client]],Client_Portfolios!$A$1:$I$6,RowWiseApproach!$B$7,0),K109)</f>
        <v>12734544.396269849</v>
      </c>
      <c r="L114" s="33">
        <f>_xlfn.IFNA(VLOOKUP(ClientPortfolioValue[[#This Row],[Date]],CleanAssets[#All],RowWiseApproach!$B$8,0)*VLOOKUP(ClientPortfolioValue[[#This Row],[Client]],Client_Portfolios!$A$1:$I$6,RowWiseApproach!$B$8,0),L109)</f>
        <v>4916150.7404517252</v>
      </c>
      <c r="M114" s="33">
        <f>_xlfn.IFNA(VLOOKUP(ClientPortfolioValue[[#This Row],[Date]],CleanAssets[#All],RowWiseApproach!$B$9,0)*VLOOKUP(ClientPortfolioValue[[#This Row],[Client]],Client_Portfolios!$A$1:$I$6,RowWiseApproach!$B$9,0),M109)</f>
        <v>2237877.4524472817</v>
      </c>
      <c r="N114" s="34">
        <f t="shared" si="13"/>
        <v>6.9101376193508771E-2</v>
      </c>
      <c r="O114" s="34">
        <f t="shared" si="13"/>
        <v>0.25151892264335352</v>
      </c>
      <c r="P114" s="34">
        <f t="shared" si="14"/>
        <v>5.6016559627889602E-2</v>
      </c>
      <c r="Q114" s="34">
        <f t="shared" si="15"/>
        <v>7.5581829466103964E-2</v>
      </c>
      <c r="R114" s="34">
        <f t="shared" si="16"/>
        <v>3.0776146882339987E-2</v>
      </c>
      <c r="S114" s="34">
        <f t="shared" si="17"/>
        <v>0.3310355833559257</v>
      </c>
      <c r="T114" s="34">
        <f t="shared" si="18"/>
        <v>0.12779576383649818</v>
      </c>
      <c r="U114" s="34">
        <f t="shared" si="19"/>
        <v>5.8173817994380379E-2</v>
      </c>
      <c r="V114" s="33">
        <f>SUM(ClientPortfolioValue[[#This Row],[TCS]:[Cash]])</f>
        <v>38468808.29900939</v>
      </c>
      <c r="W114" s="35">
        <f>(ClientPortfolioValue[[#This Row],[TotalPortfolioValue]]-V109)/V109</f>
        <v>1.4052205268377891E-3</v>
      </c>
      <c r="X114" s="35">
        <f t="shared" si="21"/>
        <v>181331.45771473073</v>
      </c>
      <c r="Y114" s="35">
        <f>_xlfn.MAXIFS($V$2:$V114,$E$2:$E114,$E114)</f>
        <v>38468808.29900939</v>
      </c>
      <c r="Z114" s="34">
        <f>(ClientPortfolioValue[[#This Row],[TotalPortfolioValue]]-ClientPortfolioValue[[#This Row],[Running Max]])/ClientPortfolioValue[[#This Row],[Running Max]]</f>
        <v>0</v>
      </c>
      <c r="AA114" s="35">
        <f t="shared" si="20"/>
        <v>1.0271534813272738</v>
      </c>
      <c r="AB114" s="46">
        <f>ClientPortfolioValue[[#This Row],[Cumulative_Returns]]-1</f>
        <v>2.7153481327273798E-2</v>
      </c>
    </row>
    <row r="115" spans="4:28" x14ac:dyDescent="0.35">
      <c r="D115" s="31">
        <f t="shared" si="12"/>
        <v>45680</v>
      </c>
      <c r="E115" s="32" t="s">
        <v>13</v>
      </c>
      <c r="F115" s="33">
        <f>_xlfn.IFNA(VLOOKUP(ClientPortfolioValue[[#This Row],[Date]],CleanAssets[#All],RowWiseApproach!$B$2,0)*VLOOKUP(ClientPortfolioValue[[#This Row],[Client]],Client_Portfolios!$A$1:$I$6,RowWiseApproach!$B$2,0),F110)</f>
        <v>191408.8703154806</v>
      </c>
      <c r="G115" s="33">
        <f>_xlfn.IFNA(VLOOKUP(ClientPortfolioValue[[#This Row],[Date]],CleanAssets[#All],RowWiseApproach!$B$3,0)*VLOOKUP(ClientPortfolioValue[[#This Row],[Client]],Client_Portfolios!$A$1:$I$6,RowWiseApproach!$B$3,0),G110)</f>
        <v>2055804.7822832509</v>
      </c>
      <c r="H115" s="33">
        <f>_xlfn.IFNA(VLOOKUP(ClientPortfolioValue[[#This Row],[Date]],CleanAssets[#All],RowWiseApproach!$B$4,0)*VLOOKUP(ClientPortfolioValue[[#This Row],[Client]],Client_Portfolios!$A$1:$I$6,RowWiseApproach!$B$4,0),H110)</f>
        <v>3451287.8570068832</v>
      </c>
      <c r="I115" s="33">
        <f>_xlfn.IFNA(VLOOKUP(ClientPortfolioValue[[#This Row],[Date]],CleanAssets[#All],RowWiseApproach!$B$5,0)*VLOOKUP(ClientPortfolioValue[[#This Row],[Client]],Client_Portfolios!$A$1:$I$6,RowWiseApproach!$B$5,0),I110)</f>
        <v>2495888.7592268954</v>
      </c>
      <c r="J115" s="33">
        <f>_xlfn.IFNA(VLOOKUP(ClientPortfolioValue[[#This Row],[Date]],CleanAssets[#All],RowWiseApproach!$B$6,0)*VLOOKUP(ClientPortfolioValue[[#This Row],[Client]],Client_Portfolios!$A$1:$I$6,RowWiseApproach!$B$6,0),J110)</f>
        <v>10260855.642523266</v>
      </c>
      <c r="K115" s="33">
        <f>_xlfn.IFNA(VLOOKUP(ClientPortfolioValue[[#This Row],[Date]],CleanAssets[#All],RowWiseApproach!$B$7,0)*VLOOKUP(ClientPortfolioValue[[#This Row],[Client]],Client_Portfolios!$A$1:$I$6,RowWiseApproach!$B$7,0),K110)</f>
        <v>603488.66557798954</v>
      </c>
      <c r="L115" s="33">
        <f>_xlfn.IFNA(VLOOKUP(ClientPortfolioValue[[#This Row],[Date]],CleanAssets[#All],RowWiseApproach!$B$8,0)*VLOOKUP(ClientPortfolioValue[[#This Row],[Client]],Client_Portfolios!$A$1:$I$6,RowWiseApproach!$B$8,0),L110)</f>
        <v>20331652.872690555</v>
      </c>
      <c r="M115" s="33">
        <f>_xlfn.IFNA(VLOOKUP(ClientPortfolioValue[[#This Row],[Date]],CleanAssets[#All],RowWiseApproach!$B$9,0)*VLOOKUP(ClientPortfolioValue[[#This Row],[Client]],Client_Portfolios!$A$1:$I$6,RowWiseApproach!$B$9,0),M110)</f>
        <v>6418608.3563167471</v>
      </c>
      <c r="N115" s="34">
        <f t="shared" si="13"/>
        <v>4.1784122735704322E-3</v>
      </c>
      <c r="O115" s="34">
        <f t="shared" si="13"/>
        <v>4.4877752636014547E-2</v>
      </c>
      <c r="P115" s="34">
        <f t="shared" si="14"/>
        <v>7.5340831997877555E-2</v>
      </c>
      <c r="Q115" s="34">
        <f t="shared" si="15"/>
        <v>5.4484686147675786E-2</v>
      </c>
      <c r="R115" s="34">
        <f t="shared" si="16"/>
        <v>0.22399215398632497</v>
      </c>
      <c r="S115" s="34">
        <f t="shared" si="17"/>
        <v>1.3174020843733968E-2</v>
      </c>
      <c r="T115" s="34">
        <f t="shared" si="18"/>
        <v>0.44383537589037697</v>
      </c>
      <c r="U115" s="34">
        <f t="shared" si="19"/>
        <v>0.14011676622442581</v>
      </c>
      <c r="V115" s="33">
        <f>SUM(ClientPortfolioValue[[#This Row],[TCS]:[Cash]])</f>
        <v>45808995.805941068</v>
      </c>
      <c r="W115" s="35">
        <f>(ClientPortfolioValue[[#This Row],[TotalPortfolioValue]]-V110)/V110</f>
        <v>2.3664632534277298E-3</v>
      </c>
      <c r="X115" s="35">
        <f t="shared" si="21"/>
        <v>110825.26498922601</v>
      </c>
      <c r="Y115" s="35">
        <f>_xlfn.MAXIFS($V$2:$V115,$E$2:$E115,$E115)</f>
        <v>46143585.670435324</v>
      </c>
      <c r="Z115" s="34">
        <f>(ClientPortfolioValue[[#This Row],[TotalPortfolioValue]]-ClientPortfolioValue[[#This Row],[Running Max]])/ClientPortfolioValue[[#This Row],[Running Max]]</f>
        <v>-7.2510590504160123E-3</v>
      </c>
      <c r="AA115" s="35">
        <f t="shared" si="20"/>
        <v>1.0151318623345054</v>
      </c>
      <c r="AB115" s="46">
        <f>ClientPortfolioValue[[#This Row],[Cumulative_Returns]]-1</f>
        <v>1.5131862334505364E-2</v>
      </c>
    </row>
    <row r="116" spans="4:28" x14ac:dyDescent="0.35">
      <c r="D116" s="31">
        <f t="shared" si="12"/>
        <v>45680</v>
      </c>
      <c r="E116" s="32" t="s">
        <v>15</v>
      </c>
      <c r="F116" s="33">
        <f>_xlfn.IFNA(VLOOKUP(ClientPortfolioValue[[#This Row],[Date]],CleanAssets[#All],RowWiseApproach!$B$2,0)*VLOOKUP(ClientPortfolioValue[[#This Row],[Client]],Client_Portfolios!$A$1:$I$6,RowWiseApproach!$B$2,0),F111)</f>
        <v>959024.14713900315</v>
      </c>
      <c r="G116" s="33">
        <f>_xlfn.IFNA(VLOOKUP(ClientPortfolioValue[[#This Row],[Date]],CleanAssets[#All],RowWiseApproach!$B$3,0)*VLOOKUP(ClientPortfolioValue[[#This Row],[Client]],Client_Portfolios!$A$1:$I$6,RowWiseApproach!$B$3,0),G111)</f>
        <v>4698272.8895021006</v>
      </c>
      <c r="H116" s="33">
        <f>_xlfn.IFNA(VLOOKUP(ClientPortfolioValue[[#This Row],[Date]],CleanAssets[#All],RowWiseApproach!$B$4,0)*VLOOKUP(ClientPortfolioValue[[#This Row],[Client]],Client_Portfolios!$A$1:$I$6,RowWiseApproach!$B$4,0),H111)</f>
        <v>18828115.888826605</v>
      </c>
      <c r="I116" s="33">
        <f>_xlfn.IFNA(VLOOKUP(ClientPortfolioValue[[#This Row],[Date]],CleanAssets[#All],RowWiseApproach!$B$5,0)*VLOOKUP(ClientPortfolioValue[[#This Row],[Client]],Client_Portfolios!$A$1:$I$6,RowWiseApproach!$B$5,0),I111)</f>
        <v>7969577.8016921729</v>
      </c>
      <c r="J116" s="33">
        <f>_xlfn.IFNA(VLOOKUP(ClientPortfolioValue[[#This Row],[Date]],CleanAssets[#All],RowWiseApproach!$B$6,0)*VLOOKUP(ClientPortfolioValue[[#This Row],[Client]],Client_Portfolios!$A$1:$I$6,RowWiseApproach!$B$6,0),J111)</f>
        <v>12228241.31949994</v>
      </c>
      <c r="K116" s="33">
        <f>_xlfn.IFNA(VLOOKUP(ClientPortfolioValue[[#This Row],[Date]],CleanAssets[#All],RowWiseApproach!$B$7,0)*VLOOKUP(ClientPortfolioValue[[#This Row],[Client]],Client_Portfolios!$A$1:$I$6,RowWiseApproach!$B$7,0),K111)</f>
        <v>2602374.4221127653</v>
      </c>
      <c r="L116" s="33">
        <f>_xlfn.IFNA(VLOOKUP(ClientPortfolioValue[[#This Row],[Date]],CleanAssets[#All],RowWiseApproach!$B$8,0)*VLOOKUP(ClientPortfolioValue[[#This Row],[Client]],Client_Portfolios!$A$1:$I$6,RowWiseApproach!$B$8,0),L111)</f>
        <v>2977102.6268904912</v>
      </c>
      <c r="M116" s="33">
        <f>_xlfn.IFNA(VLOOKUP(ClientPortfolioValue[[#This Row],[Date]],CleanAssets[#All],RowWiseApproach!$B$9,0)*VLOOKUP(ClientPortfolioValue[[#This Row],[Client]],Client_Portfolios!$A$1:$I$6,RowWiseApproach!$B$9,0),M111)</f>
        <v>942759.17634794302</v>
      </c>
      <c r="N116" s="34">
        <f t="shared" si="13"/>
        <v>1.8728940082034309E-2</v>
      </c>
      <c r="O116" s="34">
        <f t="shared" si="13"/>
        <v>9.1753342915334379E-2</v>
      </c>
      <c r="P116" s="34">
        <f t="shared" si="14"/>
        <v>0.36769736757037103</v>
      </c>
      <c r="Q116" s="34">
        <f t="shared" si="15"/>
        <v>0.1556391938329047</v>
      </c>
      <c r="R116" s="34">
        <f t="shared" si="16"/>
        <v>0.23880733312586294</v>
      </c>
      <c r="S116" s="34">
        <f t="shared" si="17"/>
        <v>5.0822197510011387E-2</v>
      </c>
      <c r="T116" s="34">
        <f t="shared" si="18"/>
        <v>5.814032616742576E-2</v>
      </c>
      <c r="U116" s="34">
        <f t="shared" si="19"/>
        <v>1.8411298796055669E-2</v>
      </c>
      <c r="V116" s="33">
        <f>SUM(ClientPortfolioValue[[#This Row],[TCS]:[Cash]])</f>
        <v>51205468.272011012</v>
      </c>
      <c r="W116" s="35">
        <f>(ClientPortfolioValue[[#This Row],[TotalPortfolioValue]]-V111)/V111</f>
        <v>8.0764645737809338E-4</v>
      </c>
      <c r="X116" s="35">
        <f t="shared" si="21"/>
        <v>175361.99580711543</v>
      </c>
      <c r="Y116" s="35">
        <f>_xlfn.MAXIFS($V$2:$V116,$E$2:$E116,$E116)</f>
        <v>51282293.25177671</v>
      </c>
      <c r="Z116" s="34">
        <f>(ClientPortfolioValue[[#This Row],[TotalPortfolioValue]]-ClientPortfolioValue[[#This Row],[Running Max]])/ClientPortfolioValue[[#This Row],[Running Max]]</f>
        <v>-1.4980800368758209E-3</v>
      </c>
      <c r="AA116" s="35">
        <f t="shared" si="20"/>
        <v>1.0263941448771277</v>
      </c>
      <c r="AB116" s="46">
        <f>ClientPortfolioValue[[#This Row],[Cumulative_Returns]]-1</f>
        <v>2.6394144877127657E-2</v>
      </c>
    </row>
    <row r="117" spans="4:28" x14ac:dyDescent="0.35">
      <c r="D117" s="31">
        <f t="shared" si="12"/>
        <v>45681</v>
      </c>
      <c r="E117" s="32" t="s">
        <v>14</v>
      </c>
      <c r="F117" s="33">
        <f>_xlfn.IFNA(VLOOKUP(ClientPortfolioValue[[#This Row],[Date]],CleanAssets[#All],RowWiseApproach!$B$2,0)*VLOOKUP(ClientPortfolioValue[[#This Row],[Client]],Client_Portfolios!$A$1:$I$6,RowWiseApproach!$B$2,0),F112)</f>
        <v>1674553.376625136</v>
      </c>
      <c r="G117" s="33">
        <f>_xlfn.IFNA(VLOOKUP(ClientPortfolioValue[[#This Row],[Date]],CleanAssets[#All],RowWiseApproach!$B$3,0)*VLOOKUP(ClientPortfolioValue[[#This Row],[Client]],Client_Portfolios!$A$1:$I$6,RowWiseApproach!$B$3,0),G112)</f>
        <v>10930897.017472988</v>
      </c>
      <c r="H117" s="33">
        <f>_xlfn.IFNA(VLOOKUP(ClientPortfolioValue[[#This Row],[Date]],CleanAssets[#All],RowWiseApproach!$B$4,0)*VLOOKUP(ClientPortfolioValue[[#This Row],[Client]],Client_Portfolios!$A$1:$I$6,RowWiseApproach!$B$4,0),H112)</f>
        <v>2435148.0397685352</v>
      </c>
      <c r="I117" s="33">
        <f>_xlfn.IFNA(VLOOKUP(ClientPortfolioValue[[#This Row],[Date]],CleanAssets[#All],RowWiseApproach!$B$5,0)*VLOOKUP(ClientPortfolioValue[[#This Row],[Client]],Client_Portfolios!$A$1:$I$6,RowWiseApproach!$B$5,0),I112)</f>
        <v>412661.32584840315</v>
      </c>
      <c r="J117" s="33">
        <f>_xlfn.IFNA(VLOOKUP(ClientPortfolioValue[[#This Row],[Date]],CleanAssets[#All],RowWiseApproach!$B$6,0)*VLOOKUP(ClientPortfolioValue[[#This Row],[Client]],Client_Portfolios!$A$1:$I$6,RowWiseApproach!$B$6,0),J112)</f>
        <v>10490386.104841262</v>
      </c>
      <c r="K117" s="33">
        <f>_xlfn.IFNA(VLOOKUP(ClientPortfolioValue[[#This Row],[Date]],CleanAssets[#All],RowWiseApproach!$B$7,0)*VLOOKUP(ClientPortfolioValue[[#This Row],[Client]],Client_Portfolios!$A$1:$I$6,RowWiseApproach!$B$7,0),K112)</f>
        <v>13962387.291307285</v>
      </c>
      <c r="L117" s="33">
        <f>_xlfn.IFNA(VLOOKUP(ClientPortfolioValue[[#This Row],[Date]],CleanAssets[#All],RowWiseApproach!$B$8,0)*VLOOKUP(ClientPortfolioValue[[#This Row],[Client]],Client_Portfolios!$A$1:$I$6,RowWiseApproach!$B$8,0),L112)</f>
        <v>2845564.9195146863</v>
      </c>
      <c r="M117" s="33">
        <f>_xlfn.IFNA(VLOOKUP(ClientPortfolioValue[[#This Row],[Date]],CleanAssets[#All],RowWiseApproach!$B$9,0)*VLOOKUP(ClientPortfolioValue[[#This Row],[Client]],Client_Portfolios!$A$1:$I$6,RowWiseApproach!$B$9,0),M112)</f>
        <v>1152807.8854372601</v>
      </c>
      <c r="N117" s="34">
        <f t="shared" si="13"/>
        <v>3.8140895884564881E-2</v>
      </c>
      <c r="O117" s="34">
        <f t="shared" si="13"/>
        <v>0.24897038869467347</v>
      </c>
      <c r="P117" s="34">
        <f t="shared" si="14"/>
        <v>5.5464775948498003E-2</v>
      </c>
      <c r="Q117" s="34">
        <f t="shared" si="15"/>
        <v>9.3990868756247646E-3</v>
      </c>
      <c r="R117" s="34">
        <f t="shared" si="16"/>
        <v>0.23893697853932644</v>
      </c>
      <c r="S117" s="34">
        <f t="shared" si="17"/>
        <v>0.31801790699021504</v>
      </c>
      <c r="T117" s="34">
        <f t="shared" si="18"/>
        <v>6.4812741619926201E-2</v>
      </c>
      <c r="U117" s="34">
        <f t="shared" si="19"/>
        <v>2.6257225447171177E-2</v>
      </c>
      <c r="V117" s="33">
        <f>SUM(ClientPortfolioValue[[#This Row],[TCS]:[Cash]])</f>
        <v>43904405.960815556</v>
      </c>
      <c r="W117" s="35">
        <f>(ClientPortfolioValue[[#This Row],[TotalPortfolioValue]]-V112)/V112</f>
        <v>1.8903159758236562E-5</v>
      </c>
      <c r="X117" s="35">
        <f t="shared" si="21"/>
        <v>169305.70519424815</v>
      </c>
      <c r="Y117" s="35">
        <f>_xlfn.MAXIFS($V$2:$V117,$E$2:$E117,$E117)</f>
        <v>43904405.960815556</v>
      </c>
      <c r="Z117" s="34">
        <f>(ClientPortfolioValue[[#This Row],[TotalPortfolioValue]]-ClientPortfolioValue[[#This Row],[Running Max]])/ClientPortfolioValue[[#This Row],[Running Max]]</f>
        <v>0</v>
      </c>
      <c r="AA117" s="35">
        <f t="shared" si="20"/>
        <v>1.0346916152984</v>
      </c>
      <c r="AB117" s="46">
        <f>ClientPortfolioValue[[#This Row],[Cumulative_Returns]]-1</f>
        <v>3.4691615298400036E-2</v>
      </c>
    </row>
    <row r="118" spans="4:28" x14ac:dyDescent="0.35">
      <c r="D118" s="31">
        <f t="shared" si="12"/>
        <v>45681</v>
      </c>
      <c r="E118" s="32" t="s">
        <v>16</v>
      </c>
      <c r="F118" s="33">
        <f>_xlfn.IFNA(VLOOKUP(ClientPortfolioValue[[#This Row],[Date]],CleanAssets[#All],RowWiseApproach!$B$2,0)*VLOOKUP(ClientPortfolioValue[[#This Row],[Client]],Client_Portfolios!$A$1:$I$6,RowWiseApproach!$B$2,0),F113)</f>
        <v>201445.5146541968</v>
      </c>
      <c r="G118" s="33">
        <f>_xlfn.IFNA(VLOOKUP(ClientPortfolioValue[[#This Row],[Date]],CleanAssets[#All],RowWiseApproach!$B$3,0)*VLOOKUP(ClientPortfolioValue[[#This Row],[Client]],Client_Portfolios!$A$1:$I$6,RowWiseApproach!$B$3,0),G113)</f>
        <v>2826735.5283866823</v>
      </c>
      <c r="H118" s="33">
        <f>_xlfn.IFNA(VLOOKUP(ClientPortfolioValue[[#This Row],[Date]],CleanAssets[#All],RowWiseApproach!$B$4,0)*VLOOKUP(ClientPortfolioValue[[#This Row],[Client]],Client_Portfolios!$A$1:$I$6,RowWiseApproach!$B$4,0),H113)</f>
        <v>13071929.644374233</v>
      </c>
      <c r="I118" s="33">
        <f>_xlfn.IFNA(VLOOKUP(ClientPortfolioValue[[#This Row],[Date]],CleanAssets[#All],RowWiseApproach!$B$5,0)*VLOOKUP(ClientPortfolioValue[[#This Row],[Client]],Client_Portfolios!$A$1:$I$6,RowWiseApproach!$B$5,0),I113)</f>
        <v>5678870.0114320274</v>
      </c>
      <c r="J118" s="33">
        <f>_xlfn.IFNA(VLOOKUP(ClientPortfolioValue[[#This Row],[Date]],CleanAssets[#All],RowWiseApproach!$B$6,0)*VLOOKUP(ClientPortfolioValue[[#This Row],[Client]],Client_Portfolios!$A$1:$I$6,RowWiseApproach!$B$6,0),J113)</f>
        <v>8017868.7881777668</v>
      </c>
      <c r="K118" s="33">
        <f>_xlfn.IFNA(VLOOKUP(ClientPortfolioValue[[#This Row],[Date]],CleanAssets[#All],RowWiseApproach!$B$7,0)*VLOOKUP(ClientPortfolioValue[[#This Row],[Client]],Client_Portfolios!$A$1:$I$6,RowWiseApproach!$B$7,0),K113)</f>
        <v>1579141.0388583844</v>
      </c>
      <c r="L118" s="33">
        <f>_xlfn.IFNA(VLOOKUP(ClientPortfolioValue[[#This Row],[Date]],CleanAssets[#All],RowWiseApproach!$B$8,0)*VLOOKUP(ClientPortfolioValue[[#This Row],[Client]],Client_Portfolios!$A$1:$I$6,RowWiseApproach!$B$8,0),L113)</f>
        <v>13217300.914879533</v>
      </c>
      <c r="M118" s="33">
        <f>_xlfn.IFNA(VLOOKUP(ClientPortfolioValue[[#This Row],[Date]],CleanAssets[#All],RowWiseApproach!$B$9,0)*VLOOKUP(ClientPortfolioValue[[#This Row],[Client]],Client_Portfolios!$A$1:$I$6,RowWiseApproach!$B$9,0),M113)</f>
        <v>4672295.5231763348</v>
      </c>
      <c r="N118" s="34">
        <f t="shared" si="13"/>
        <v>4.0889701527690829E-3</v>
      </c>
      <c r="O118" s="34">
        <f t="shared" si="13"/>
        <v>5.7377486042250202E-2</v>
      </c>
      <c r="P118" s="34">
        <f t="shared" si="14"/>
        <v>0.26533591600040146</v>
      </c>
      <c r="Q118" s="34">
        <f t="shared" si="15"/>
        <v>0.11527052373472745</v>
      </c>
      <c r="R118" s="34">
        <f t="shared" si="16"/>
        <v>0.16274785874461603</v>
      </c>
      <c r="S118" s="34">
        <f t="shared" si="17"/>
        <v>3.2053632894179569E-2</v>
      </c>
      <c r="T118" s="34">
        <f t="shared" si="18"/>
        <v>0.26828668304620379</v>
      </c>
      <c r="U118" s="34">
        <f t="shared" si="19"/>
        <v>9.4838929384852499E-2</v>
      </c>
      <c r="V118" s="33">
        <f>SUM(ClientPortfolioValue[[#This Row],[TCS]:[Cash]])</f>
        <v>49265586.963939153</v>
      </c>
      <c r="W118" s="35">
        <f>(ClientPortfolioValue[[#This Row],[TotalPortfolioValue]]-V113)/V113</f>
        <v>-4.8692908653496653E-3</v>
      </c>
      <c r="X118" s="35">
        <f t="shared" si="21"/>
        <v>61003.040481168289</v>
      </c>
      <c r="Y118" s="35">
        <f>_xlfn.MAXIFS($V$2:$V118,$E$2:$E118,$E118)</f>
        <v>49506649.238851964</v>
      </c>
      <c r="Z118" s="34">
        <f>(ClientPortfolioValue[[#This Row],[TotalPortfolioValue]]-ClientPortfolioValue[[#This Row],[Running Max]])/ClientPortfolioValue[[#This Row],[Running Max]]</f>
        <v>-4.8692908653496653E-3</v>
      </c>
      <c r="AA118" s="35">
        <f t="shared" si="20"/>
        <v>1.0142886087262222</v>
      </c>
      <c r="AB118" s="46">
        <f>ClientPortfolioValue[[#This Row],[Cumulative_Returns]]-1</f>
        <v>1.4288608726222174E-2</v>
      </c>
    </row>
    <row r="119" spans="4:28" x14ac:dyDescent="0.35">
      <c r="D119" s="31">
        <f t="shared" si="12"/>
        <v>45681</v>
      </c>
      <c r="E119" s="32" t="s">
        <v>12</v>
      </c>
      <c r="F119" s="33">
        <f>_xlfn.IFNA(VLOOKUP(ClientPortfolioValue[[#This Row],[Date]],CleanAssets[#All],RowWiseApproach!$B$2,0)*VLOOKUP(ClientPortfolioValue[[#This Row],[Client]],Client_Portfolios!$A$1:$I$6,RowWiseApproach!$B$2,0),F114)</f>
        <v>2655110.576363862</v>
      </c>
      <c r="G119" s="33">
        <f>_xlfn.IFNA(VLOOKUP(ClientPortfolioValue[[#This Row],[Date]],CleanAssets[#All],RowWiseApproach!$B$3,0)*VLOOKUP(ClientPortfolioValue[[#This Row],[Client]],Client_Portfolios!$A$1:$I$6,RowWiseApproach!$B$3,0),G114)</f>
        <v>9761476.4332717657</v>
      </c>
      <c r="H119" s="33">
        <f>_xlfn.IFNA(VLOOKUP(ClientPortfolioValue[[#This Row],[Date]],CleanAssets[#All],RowWiseApproach!$B$4,0)*VLOOKUP(ClientPortfolioValue[[#This Row],[Client]],Client_Portfolios!$A$1:$I$6,RowWiseApproach!$B$4,0),H114)</f>
        <v>2151746.4499180922</v>
      </c>
      <c r="I119" s="33">
        <f>_xlfn.IFNA(VLOOKUP(ClientPortfolioValue[[#This Row],[Date]],CleanAssets[#All],RowWiseApproach!$B$5,0)*VLOOKUP(ClientPortfolioValue[[#This Row],[Client]],Client_Portfolios!$A$1:$I$6,RowWiseApproach!$B$5,0),I114)</f>
        <v>2896892.4551726417</v>
      </c>
      <c r="J119" s="33">
        <f>_xlfn.IFNA(VLOOKUP(ClientPortfolioValue[[#This Row],[Date]],CleanAssets[#All],RowWiseApproach!$B$6,0)*VLOOKUP(ClientPortfolioValue[[#This Row],[Client]],Client_Portfolios!$A$1:$I$6,RowWiseApproach!$B$6,0),J114)</f>
        <v>1173046.4532528326</v>
      </c>
      <c r="K119" s="33">
        <f>_xlfn.IFNA(VLOOKUP(ClientPortfolioValue[[#This Row],[Date]],CleanAssets[#All],RowWiseApproach!$B$7,0)*VLOOKUP(ClientPortfolioValue[[#This Row],[Client]],Client_Portfolios!$A$1:$I$6,RowWiseApproach!$B$7,0),K114)</f>
        <v>12773513.268891541</v>
      </c>
      <c r="L119" s="33">
        <f>_xlfn.IFNA(VLOOKUP(ClientPortfolioValue[[#This Row],[Date]],CleanAssets[#All],RowWiseApproach!$B$8,0)*VLOOKUP(ClientPortfolioValue[[#This Row],[Client]],Client_Portfolios!$A$1:$I$6,RowWiseApproach!$B$8,0),L114)</f>
        <v>4858244.6343706017</v>
      </c>
      <c r="M119" s="33">
        <f>_xlfn.IFNA(VLOOKUP(ClientPortfolioValue[[#This Row],[Date]],CleanAssets[#All],RowWiseApproach!$B$9,0)*VLOOKUP(ClientPortfolioValue[[#This Row],[Client]],Client_Portfolios!$A$1:$I$6,RowWiseApproach!$B$9,0),M114)</f>
        <v>2238523.7866983879</v>
      </c>
      <c r="N119" s="34">
        <f t="shared" si="13"/>
        <v>6.8948591847125693E-2</v>
      </c>
      <c r="O119" s="34">
        <f t="shared" si="13"/>
        <v>0.25348852150056611</v>
      </c>
      <c r="P119" s="34">
        <f t="shared" si="14"/>
        <v>5.5877103219211723E-2</v>
      </c>
      <c r="Q119" s="34">
        <f t="shared" si="15"/>
        <v>7.5227245635190454E-2</v>
      </c>
      <c r="R119" s="34">
        <f t="shared" si="16"/>
        <v>3.0461970903604287E-2</v>
      </c>
      <c r="S119" s="34">
        <f t="shared" si="17"/>
        <v>0.33170586591417051</v>
      </c>
      <c r="T119" s="34">
        <f t="shared" si="18"/>
        <v>0.12616014164180037</v>
      </c>
      <c r="U119" s="34">
        <f t="shared" si="19"/>
        <v>5.8130559338330889E-2</v>
      </c>
      <c r="V119" s="33">
        <f>SUM(ClientPortfolioValue[[#This Row],[TCS]:[Cash]])</f>
        <v>38508554.057939723</v>
      </c>
      <c r="W119" s="35">
        <f>(ClientPortfolioValue[[#This Row],[TotalPortfolioValue]]-V114)/V114</f>
        <v>1.0331944421412308E-3</v>
      </c>
      <c r="X119" s="35">
        <f t="shared" si="21"/>
        <v>221314.4480060944</v>
      </c>
      <c r="Y119" s="35">
        <f>_xlfn.MAXIFS($V$2:$V119,$E$2:$E119,$E119)</f>
        <v>38508554.057939723</v>
      </c>
      <c r="Z119" s="34">
        <f>(ClientPortfolioValue[[#This Row],[TotalPortfolioValue]]-ClientPortfolioValue[[#This Row],[Running Max]])/ClientPortfolioValue[[#This Row],[Running Max]]</f>
        <v>0</v>
      </c>
      <c r="AA119" s="35">
        <f t="shared" si="20"/>
        <v>1.0282147305954072</v>
      </c>
      <c r="AB119" s="46">
        <f>ClientPortfolioValue[[#This Row],[Cumulative_Returns]]-1</f>
        <v>2.8214730595407245E-2</v>
      </c>
    </row>
    <row r="120" spans="4:28" x14ac:dyDescent="0.35">
      <c r="D120" s="31">
        <f t="shared" si="12"/>
        <v>45681</v>
      </c>
      <c r="E120" s="32" t="s">
        <v>13</v>
      </c>
      <c r="F120" s="33">
        <f>_xlfn.IFNA(VLOOKUP(ClientPortfolioValue[[#This Row],[Date]],CleanAssets[#All],RowWiseApproach!$B$2,0)*VLOOKUP(ClientPortfolioValue[[#This Row],[Client]],Client_Portfolios!$A$1:$I$6,RowWiseApproach!$B$2,0),F115)</f>
        <v>191182.98729369687</v>
      </c>
      <c r="G120" s="33">
        <f>_xlfn.IFNA(VLOOKUP(ClientPortfolioValue[[#This Row],[Date]],CleanAssets[#All],RowWiseApproach!$B$3,0)*VLOOKUP(ClientPortfolioValue[[#This Row],[Client]],Client_Portfolios!$A$1:$I$6,RowWiseApproach!$B$3,0),G115)</f>
        <v>2074044.0940647323</v>
      </c>
      <c r="H120" s="33">
        <f>_xlfn.IFNA(VLOOKUP(ClientPortfolioValue[[#This Row],[Date]],CleanAssets[#All],RowWiseApproach!$B$4,0)*VLOOKUP(ClientPortfolioValue[[#This Row],[Client]],Client_Portfolios!$A$1:$I$6,RowWiseApproach!$B$4,0),H115)</f>
        <v>3446252.6537885815</v>
      </c>
      <c r="I120" s="33">
        <f>_xlfn.IFNA(VLOOKUP(ClientPortfolioValue[[#This Row],[Date]],CleanAssets[#All],RowWiseApproach!$B$5,0)*VLOOKUP(ClientPortfolioValue[[#This Row],[Client]],Client_Portfolios!$A$1:$I$6,RowWiseApproach!$B$5,0),I115)</f>
        <v>2486746.2124527604</v>
      </c>
      <c r="J120" s="33">
        <f>_xlfn.IFNA(VLOOKUP(ClientPortfolioValue[[#This Row],[Date]],CleanAssets[#All],RowWiseApproach!$B$6,0)*VLOOKUP(ClientPortfolioValue[[#This Row],[Client]],Client_Portfolios!$A$1:$I$6,RowWiseApproach!$B$6,0),J115)</f>
        <v>10166601.704920299</v>
      </c>
      <c r="K120" s="33">
        <f>_xlfn.IFNA(VLOOKUP(ClientPortfolioValue[[#This Row],[Date]],CleanAssets[#All],RowWiseApproach!$B$7,0)*VLOOKUP(ClientPortfolioValue[[#This Row],[Client]],Client_Portfolios!$A$1:$I$6,RowWiseApproach!$B$7,0),K115)</f>
        <v>605335.39618771838</v>
      </c>
      <c r="L120" s="33">
        <f>_xlfn.IFNA(VLOOKUP(ClientPortfolioValue[[#This Row],[Date]],CleanAssets[#All],RowWiseApproach!$B$8,0)*VLOOKUP(ClientPortfolioValue[[#This Row],[Client]],Client_Portfolios!$A$1:$I$6,RowWiseApproach!$B$8,0),L115)</f>
        <v>20092171.434832446</v>
      </c>
      <c r="M120" s="33">
        <f>_xlfn.IFNA(VLOOKUP(ClientPortfolioValue[[#This Row],[Date]],CleanAssets[#All],RowWiseApproach!$B$9,0)*VLOOKUP(ClientPortfolioValue[[#This Row],[Client]],Client_Portfolios!$A$1:$I$6,RowWiseApproach!$B$9,0),M115)</f>
        <v>6420462.1514924336</v>
      </c>
      <c r="N120" s="34">
        <f t="shared" si="13"/>
        <v>4.2034131899980854E-3</v>
      </c>
      <c r="O120" s="34">
        <f t="shared" si="13"/>
        <v>4.5600628094782117E-2</v>
      </c>
      <c r="P120" s="34">
        <f t="shared" si="14"/>
        <v>7.5770465071493431E-2</v>
      </c>
      <c r="Q120" s="34">
        <f t="shared" si="15"/>
        <v>5.4674435092616297E-2</v>
      </c>
      <c r="R120" s="34">
        <f t="shared" si="16"/>
        <v>0.22352631010137966</v>
      </c>
      <c r="S120" s="34">
        <f t="shared" si="17"/>
        <v>1.3309106760631004E-2</v>
      </c>
      <c r="T120" s="34">
        <f t="shared" si="18"/>
        <v>0.44175321047335625</v>
      </c>
      <c r="U120" s="34">
        <f t="shared" si="19"/>
        <v>0.14116243121574315</v>
      </c>
      <c r="V120" s="33">
        <f>SUM(ClientPortfolioValue[[#This Row],[TCS]:[Cash]])</f>
        <v>45482796.635032669</v>
      </c>
      <c r="W120" s="35">
        <f>(ClientPortfolioValue[[#This Row],[TotalPortfolioValue]]-V115)/V115</f>
        <v>-7.1208539975480857E-3</v>
      </c>
      <c r="X120" s="35">
        <f t="shared" si="21"/>
        <v>105463.29712612332</v>
      </c>
      <c r="Y120" s="35">
        <f>_xlfn.MAXIFS($V$2:$V120,$E$2:$E120,$E120)</f>
        <v>46143585.670435324</v>
      </c>
      <c r="Z120" s="34">
        <f>(ClientPortfolioValue[[#This Row],[TotalPortfolioValue]]-ClientPortfolioValue[[#This Row],[Running Max]])/ClientPortfolioValue[[#This Row],[Running Max]]</f>
        <v>-1.4320279315138485E-2</v>
      </c>
      <c r="AA120" s="35">
        <f t="shared" si="20"/>
        <v>1.0079032565545623</v>
      </c>
      <c r="AB120" s="46">
        <f>ClientPortfolioValue[[#This Row],[Cumulative_Returns]]-1</f>
        <v>7.9032565545622546E-3</v>
      </c>
    </row>
    <row r="121" spans="4:28" x14ac:dyDescent="0.35">
      <c r="D121" s="31">
        <f t="shared" si="12"/>
        <v>45681</v>
      </c>
      <c r="E121" s="32" t="s">
        <v>15</v>
      </c>
      <c r="F121" s="33">
        <f>_xlfn.IFNA(VLOOKUP(ClientPortfolioValue[[#This Row],[Date]],CleanAssets[#All],RowWiseApproach!$B$2,0)*VLOOKUP(ClientPortfolioValue[[#This Row],[Client]],Client_Portfolios!$A$1:$I$6,RowWiseApproach!$B$2,0),F116)</f>
        <v>957892.39565871772</v>
      </c>
      <c r="G121" s="33">
        <f>_xlfn.IFNA(VLOOKUP(ClientPortfolioValue[[#This Row],[Date]],CleanAssets[#All],RowWiseApproach!$B$3,0)*VLOOKUP(ClientPortfolioValue[[#This Row],[Client]],Client_Portfolios!$A$1:$I$6,RowWiseApproach!$B$3,0),G116)</f>
        <v>4739956.4505116902</v>
      </c>
      <c r="H121" s="33">
        <f>_xlfn.IFNA(VLOOKUP(ClientPortfolioValue[[#This Row],[Date]],CleanAssets[#All],RowWiseApproach!$B$4,0)*VLOOKUP(ClientPortfolioValue[[#This Row],[Client]],Client_Portfolios!$A$1:$I$6,RowWiseApproach!$B$4,0),H116)</f>
        <v>18800646.899380967</v>
      </c>
      <c r="I121" s="33">
        <f>_xlfn.IFNA(VLOOKUP(ClientPortfolioValue[[#This Row],[Date]],CleanAssets[#All],RowWiseApproach!$B$5,0)*VLOOKUP(ClientPortfolioValue[[#This Row],[Client]],Client_Portfolios!$A$1:$I$6,RowWiseApproach!$B$5,0),I116)</f>
        <v>7940384.8989425134</v>
      </c>
      <c r="J121" s="33">
        <f>_xlfn.IFNA(VLOOKUP(ClientPortfolioValue[[#This Row],[Date]],CleanAssets[#All],RowWiseApproach!$B$6,0)*VLOOKUP(ClientPortfolioValue[[#This Row],[Client]],Client_Portfolios!$A$1:$I$6,RowWiseApproach!$B$6,0),J116)</f>
        <v>12115915.41467523</v>
      </c>
      <c r="K121" s="33">
        <f>_xlfn.IFNA(VLOOKUP(ClientPortfolioValue[[#This Row],[Date]],CleanAssets[#All],RowWiseApproach!$B$7,0)*VLOOKUP(ClientPortfolioValue[[#This Row],[Client]],Client_Portfolios!$A$1:$I$6,RowWiseApproach!$B$7,0),K116)</f>
        <v>2610337.9262801358</v>
      </c>
      <c r="L121" s="33">
        <f>_xlfn.IFNA(VLOOKUP(ClientPortfolioValue[[#This Row],[Date]],CleanAssets[#All],RowWiseApproach!$B$8,0)*VLOOKUP(ClientPortfolioValue[[#This Row],[Client]],Client_Portfolios!$A$1:$I$6,RowWiseApproach!$B$8,0),L116)</f>
        <v>2942036.082020618</v>
      </c>
      <c r="M121" s="33">
        <f>_xlfn.IFNA(VLOOKUP(ClientPortfolioValue[[#This Row],[Date]],CleanAssets[#All],RowWiseApproach!$B$9,0)*VLOOKUP(ClientPortfolioValue[[#This Row],[Client]],Client_Portfolios!$A$1:$I$6,RowWiseApproach!$B$9,0),M116)</f>
        <v>943031.4600449577</v>
      </c>
      <c r="N121" s="34">
        <f t="shared" si="13"/>
        <v>1.8763733873654483E-2</v>
      </c>
      <c r="O121" s="34">
        <f t="shared" si="13"/>
        <v>9.2848927304566439E-2</v>
      </c>
      <c r="P121" s="34">
        <f t="shared" si="14"/>
        <v>0.36827762353196342</v>
      </c>
      <c r="Q121" s="34">
        <f t="shared" si="15"/>
        <v>0.15554071602759176</v>
      </c>
      <c r="R121" s="34">
        <f t="shared" si="16"/>
        <v>0.23733335133153285</v>
      </c>
      <c r="S121" s="34">
        <f t="shared" si="17"/>
        <v>5.1132764380434952E-2</v>
      </c>
      <c r="T121" s="34">
        <f t="shared" si="18"/>
        <v>5.7630254024265345E-2</v>
      </c>
      <c r="U121" s="34">
        <f t="shared" si="19"/>
        <v>1.8472629525990932E-2</v>
      </c>
      <c r="V121" s="33">
        <f>SUM(ClientPortfolioValue[[#This Row],[TCS]:[Cash]])</f>
        <v>51050201.527514823</v>
      </c>
      <c r="W121" s="35">
        <f>(ClientPortfolioValue[[#This Row],[TotalPortfolioValue]]-V116)/V116</f>
        <v>-3.032229754669739E-3</v>
      </c>
      <c r="X121" s="35">
        <f t="shared" si="21"/>
        <v>100312.90598954326</v>
      </c>
      <c r="Y121" s="35">
        <f>_xlfn.MAXIFS($V$2:$V121,$E$2:$E121,$E121)</f>
        <v>51282293.25177671</v>
      </c>
      <c r="Z121" s="34">
        <f>(ClientPortfolioValue[[#This Row],[TotalPortfolioValue]]-ClientPortfolioValue[[#This Row],[Running Max]])/ClientPortfolioValue[[#This Row],[Running Max]]</f>
        <v>-4.5257672686828685E-3</v>
      </c>
      <c r="AA121" s="35">
        <f t="shared" si="20"/>
        <v>1.0232818820110123</v>
      </c>
      <c r="AB121" s="46">
        <f>ClientPortfolioValue[[#This Row],[Cumulative_Returns]]-1</f>
        <v>2.3281882011012334E-2</v>
      </c>
    </row>
    <row r="122" spans="4:28" x14ac:dyDescent="0.35">
      <c r="D122" s="31">
        <f t="shared" si="12"/>
        <v>45682</v>
      </c>
      <c r="E122" s="32" t="s">
        <v>14</v>
      </c>
      <c r="F122" s="33">
        <f>_xlfn.IFNA(VLOOKUP(ClientPortfolioValue[[#This Row],[Date]],CleanAssets[#All],RowWiseApproach!$B$2,0)*VLOOKUP(ClientPortfolioValue[[#This Row],[Client]],Client_Portfolios!$A$1:$I$6,RowWiseApproach!$B$2,0),F117)</f>
        <v>1716287.5704264245</v>
      </c>
      <c r="G122" s="33">
        <f>_xlfn.IFNA(VLOOKUP(ClientPortfolioValue[[#This Row],[Date]],CleanAssets[#All],RowWiseApproach!$B$3,0)*VLOOKUP(ClientPortfolioValue[[#This Row],[Client]],Client_Portfolios!$A$1:$I$6,RowWiseApproach!$B$3,0),G117)</f>
        <v>10971549.036332717</v>
      </c>
      <c r="H122" s="33">
        <f>_xlfn.IFNA(VLOOKUP(ClientPortfolioValue[[#This Row],[Date]],CleanAssets[#All],RowWiseApproach!$B$4,0)*VLOOKUP(ClientPortfolioValue[[#This Row],[Client]],Client_Portfolios!$A$1:$I$6,RowWiseApproach!$B$4,0),H117)</f>
        <v>2453660.0555312769</v>
      </c>
      <c r="I122" s="33">
        <f>_xlfn.IFNA(VLOOKUP(ClientPortfolioValue[[#This Row],[Date]],CleanAssets[#All],RowWiseApproach!$B$5,0)*VLOOKUP(ClientPortfolioValue[[#This Row],[Client]],Client_Portfolios!$A$1:$I$6,RowWiseApproach!$B$5,0),I117)</f>
        <v>411060.44364559947</v>
      </c>
      <c r="J122" s="33">
        <f>_xlfn.IFNA(VLOOKUP(ClientPortfolioValue[[#This Row],[Date]],CleanAssets[#All],RowWiseApproach!$B$6,0)*VLOOKUP(ClientPortfolioValue[[#This Row],[Client]],Client_Portfolios!$A$1:$I$6,RowWiseApproach!$B$6,0),J117)</f>
        <v>10358582.052224679</v>
      </c>
      <c r="K122" s="33">
        <f>_xlfn.IFNA(VLOOKUP(ClientPortfolioValue[[#This Row],[Date]],CleanAssets[#All],RowWiseApproach!$B$7,0)*VLOOKUP(ClientPortfolioValue[[#This Row],[Client]],Client_Portfolios!$A$1:$I$6,RowWiseApproach!$B$7,0),K117)</f>
        <v>9269953.8726655096</v>
      </c>
      <c r="L122" s="33">
        <f>_xlfn.IFNA(VLOOKUP(ClientPortfolioValue[[#This Row],[Date]],CleanAssets[#All],RowWiseApproach!$B$8,0)*VLOOKUP(ClientPortfolioValue[[#This Row],[Client]],Client_Portfolios!$A$1:$I$6,RowWiseApproach!$B$8,0),L117)</f>
        <v>2853382.0954317837</v>
      </c>
      <c r="M122" s="33">
        <f>_xlfn.IFNA(VLOOKUP(ClientPortfolioValue[[#This Row],[Date]],CleanAssets[#All],RowWiseApproach!$B$9,0)*VLOOKUP(ClientPortfolioValue[[#This Row],[Client]],Client_Portfolios!$A$1:$I$6,RowWiseApproach!$B$9,0),M117)</f>
        <v>1152726.8622182799</v>
      </c>
      <c r="N122" s="34">
        <f t="shared" si="13"/>
        <v>4.3797145071269201E-2</v>
      </c>
      <c r="O122" s="34">
        <f t="shared" si="13"/>
        <v>0.27997786214895121</v>
      </c>
      <c r="P122" s="34">
        <f t="shared" si="14"/>
        <v>6.2613810913390064E-2</v>
      </c>
      <c r="Q122" s="34">
        <f t="shared" si="15"/>
        <v>1.0489660470438268E-2</v>
      </c>
      <c r="R122" s="34">
        <f t="shared" si="16"/>
        <v>0.26433584248425829</v>
      </c>
      <c r="S122" s="34">
        <f t="shared" si="17"/>
        <v>0.23655564577923965</v>
      </c>
      <c r="T122" s="34">
        <f t="shared" si="18"/>
        <v>7.2814131926818196E-2</v>
      </c>
      <c r="U122" s="34">
        <f t="shared" si="19"/>
        <v>2.9415901205634955E-2</v>
      </c>
      <c r="V122" s="33">
        <f>SUM(ClientPortfolioValue[[#This Row],[TCS]:[Cash]])</f>
        <v>39187201.988476276</v>
      </c>
      <c r="W122" s="35">
        <f>(ClientPortfolioValue[[#This Row],[TotalPortfolioValue]]-V117)/V117</f>
        <v>-0.1074426101232154</v>
      </c>
      <c r="X122" s="35">
        <f t="shared" si="21"/>
        <v>101209.75837639603</v>
      </c>
      <c r="Y122" s="35">
        <f>_xlfn.MAXIFS($V$2:$V122,$E$2:$E122,$E122)</f>
        <v>43904405.960815556</v>
      </c>
      <c r="Z122" s="34">
        <f>(ClientPortfolioValue[[#This Row],[TotalPortfolioValue]]-ClientPortfolioValue[[#This Row],[Running Max]])/ClientPortfolioValue[[#This Row],[Running Max]]</f>
        <v>-0.1074426101232154</v>
      </c>
      <c r="AA122" s="35">
        <f t="shared" si="20"/>
        <v>0.92352164747813403</v>
      </c>
      <c r="AB122" s="46">
        <f>ClientPortfolioValue[[#This Row],[Cumulative_Returns]]-1</f>
        <v>-7.6478352521865967E-2</v>
      </c>
    </row>
    <row r="123" spans="4:28" x14ac:dyDescent="0.35">
      <c r="D123" s="31">
        <f t="shared" si="12"/>
        <v>45682</v>
      </c>
      <c r="E123" s="32" t="s">
        <v>16</v>
      </c>
      <c r="F123" s="33">
        <f>_xlfn.IFNA(VLOOKUP(ClientPortfolioValue[[#This Row],[Date]],CleanAssets[#All],RowWiseApproach!$B$2,0)*VLOOKUP(ClientPortfolioValue[[#This Row],[Client]],Client_Portfolios!$A$1:$I$6,RowWiseApproach!$B$2,0),F118)</f>
        <v>206466.05700676257</v>
      </c>
      <c r="G123" s="33">
        <f>_xlfn.IFNA(VLOOKUP(ClientPortfolioValue[[#This Row],[Date]],CleanAssets[#All],RowWiseApproach!$B$3,0)*VLOOKUP(ClientPortfolioValue[[#This Row],[Client]],Client_Portfolios!$A$1:$I$6,RowWiseApproach!$B$3,0),G118)</f>
        <v>2837248.1611402207</v>
      </c>
      <c r="H123" s="33">
        <f>_xlfn.IFNA(VLOOKUP(ClientPortfolioValue[[#This Row],[Date]],CleanAssets[#All],RowWiseApproach!$B$4,0)*VLOOKUP(ClientPortfolioValue[[#This Row],[Client]],Client_Portfolios!$A$1:$I$6,RowWiseApproach!$B$4,0),H118)</f>
        <v>13171302.562847439</v>
      </c>
      <c r="I123" s="33">
        <f>_xlfn.IFNA(VLOOKUP(ClientPortfolioValue[[#This Row],[Date]],CleanAssets[#All],RowWiseApproach!$B$5,0)*VLOOKUP(ClientPortfolioValue[[#This Row],[Client]],Client_Portfolios!$A$1:$I$6,RowWiseApproach!$B$5,0),I118)</f>
        <v>5656839.3500545742</v>
      </c>
      <c r="J123" s="33">
        <f>_xlfn.IFNA(VLOOKUP(ClientPortfolioValue[[#This Row],[Date]],CleanAssets[#All],RowWiseApproach!$B$6,0)*VLOOKUP(ClientPortfolioValue[[#This Row],[Client]],Client_Portfolios!$A$1:$I$6,RowWiseApproach!$B$6,0),J118)</f>
        <v>7917130.1128737051</v>
      </c>
      <c r="K123" s="33">
        <f>_xlfn.IFNA(VLOOKUP(ClientPortfolioValue[[#This Row],[Date]],CleanAssets[#All],RowWiseApproach!$B$7,0)*VLOOKUP(ClientPortfolioValue[[#This Row],[Client]],Client_Portfolios!$A$1:$I$6,RowWiseApproach!$B$7,0),K118)</f>
        <v>1048428.4874237808</v>
      </c>
      <c r="L123" s="33">
        <f>_xlfn.IFNA(VLOOKUP(ClientPortfolioValue[[#This Row],[Date]],CleanAssets[#All],RowWiseApproach!$B$8,0)*VLOOKUP(ClientPortfolioValue[[#This Row],[Client]],Client_Portfolios!$A$1:$I$6,RowWiseApproach!$B$8,0),L118)</f>
        <v>13253610.740634078</v>
      </c>
      <c r="M123" s="33">
        <f>_xlfn.IFNA(VLOOKUP(ClientPortfolioValue[[#This Row],[Date]],CleanAssets[#All],RowWiseApproach!$B$9,0)*VLOOKUP(ClientPortfolioValue[[#This Row],[Client]],Client_Portfolios!$A$1:$I$6,RowWiseApproach!$B$9,0),M118)</f>
        <v>4671967.1385182347</v>
      </c>
      <c r="N123" s="34">
        <f t="shared" si="13"/>
        <v>4.234072725108136E-3</v>
      </c>
      <c r="O123" s="34">
        <f t="shared" si="13"/>
        <v>5.8184455244638812E-2</v>
      </c>
      <c r="P123" s="34">
        <f t="shared" si="14"/>
        <v>0.27010857738070043</v>
      </c>
      <c r="Q123" s="34">
        <f t="shared" si="15"/>
        <v>0.11600681269173463</v>
      </c>
      <c r="R123" s="34">
        <f t="shared" si="16"/>
        <v>0.16235939775298217</v>
      </c>
      <c r="S123" s="34">
        <f t="shared" si="17"/>
        <v>2.1500495176706023E-2</v>
      </c>
      <c r="T123" s="34">
        <f t="shared" si="18"/>
        <v>0.27179650040142411</v>
      </c>
      <c r="U123" s="34">
        <f t="shared" si="19"/>
        <v>9.5809688626705566E-2</v>
      </c>
      <c r="V123" s="33">
        <f>SUM(ClientPortfolioValue[[#This Row],[TCS]:[Cash]])</f>
        <v>48762992.610498801</v>
      </c>
      <c r="W123" s="35">
        <f>(ClientPortfolioValue[[#This Row],[TotalPortfolioValue]]-V118)/V118</f>
        <v>-1.0201732779683208E-2</v>
      </c>
      <c r="X123" s="35">
        <f t="shared" si="21"/>
        <v>82973.325723160538</v>
      </c>
      <c r="Y123" s="35">
        <f>_xlfn.MAXIFS($V$2:$V123,$E$2:$E123,$E123)</f>
        <v>49506649.238851964</v>
      </c>
      <c r="Z123" s="34">
        <f>(ClientPortfolioValue[[#This Row],[TotalPortfolioValue]]-ClientPortfolioValue[[#This Row],[Running Max]])/ClientPortfolioValue[[#This Row],[Running Max]]</f>
        <v>-1.5021348440798023E-2</v>
      </c>
      <c r="AA123" s="35">
        <f t="shared" si="20"/>
        <v>1.0039411073785207</v>
      </c>
      <c r="AB123" s="46">
        <f>ClientPortfolioValue[[#This Row],[Cumulative_Returns]]-1</f>
        <v>3.941107378520714E-3</v>
      </c>
    </row>
    <row r="124" spans="4:28" x14ac:dyDescent="0.35">
      <c r="D124" s="31">
        <f t="shared" si="12"/>
        <v>45682</v>
      </c>
      <c r="E124" s="32" t="s">
        <v>12</v>
      </c>
      <c r="F124" s="33">
        <f>_xlfn.IFNA(VLOOKUP(ClientPortfolioValue[[#This Row],[Date]],CleanAssets[#All],RowWiseApproach!$B$2,0)*VLOOKUP(ClientPortfolioValue[[#This Row],[Client]],Client_Portfolios!$A$1:$I$6,RowWiseApproach!$B$2,0),F119)</f>
        <v>2721282.7873573042</v>
      </c>
      <c r="G124" s="33">
        <f>_xlfn.IFNA(VLOOKUP(ClientPortfolioValue[[#This Row],[Date]],CleanAssets[#All],RowWiseApproach!$B$3,0)*VLOOKUP(ClientPortfolioValue[[#This Row],[Client]],Client_Portfolios!$A$1:$I$6,RowWiseApproach!$B$3,0),G119)</f>
        <v>9797779.3756039329</v>
      </c>
      <c r="H124" s="33">
        <f>_xlfn.IFNA(VLOOKUP(ClientPortfolioValue[[#This Row],[Date]],CleanAssets[#All],RowWiseApproach!$B$4,0)*VLOOKUP(ClientPortfolioValue[[#This Row],[Client]],Client_Portfolios!$A$1:$I$6,RowWiseApproach!$B$4,0),H119)</f>
        <v>2168104.0444247872</v>
      </c>
      <c r="I124" s="33">
        <f>_xlfn.IFNA(VLOOKUP(ClientPortfolioValue[[#This Row],[Date]],CleanAssets[#All],RowWiseApproach!$B$5,0)*VLOOKUP(ClientPortfolioValue[[#This Row],[Client]],Client_Portfolios!$A$1:$I$6,RowWiseApproach!$B$5,0),I119)</f>
        <v>2885654.223517694</v>
      </c>
      <c r="J124" s="33">
        <f>_xlfn.IFNA(VLOOKUP(ClientPortfolioValue[[#This Row],[Date]],CleanAssets[#All],RowWiseApproach!$B$6,0)*VLOOKUP(ClientPortfolioValue[[#This Row],[Client]],Client_Portfolios!$A$1:$I$6,RowWiseApproach!$B$6,0),J119)</f>
        <v>1158307.9798638616</v>
      </c>
      <c r="K124" s="33">
        <f>_xlfn.IFNA(VLOOKUP(ClientPortfolioValue[[#This Row],[Date]],CleanAssets[#All],RowWiseApproach!$B$7,0)*VLOOKUP(ClientPortfolioValue[[#This Row],[Client]],Client_Portfolios!$A$1:$I$6,RowWiseApproach!$B$7,0),K119)</f>
        <v>8480632.7402352709</v>
      </c>
      <c r="L124" s="33">
        <f>_xlfn.IFNA(VLOOKUP(ClientPortfolioValue[[#This Row],[Date]],CleanAssets[#All],RowWiseApproach!$B$8,0)*VLOOKUP(ClientPortfolioValue[[#This Row],[Client]],Client_Portfolios!$A$1:$I$6,RowWiseApproach!$B$8,0),L119)</f>
        <v>4871590.9308106229</v>
      </c>
      <c r="M124" s="33">
        <f>_xlfn.IFNA(VLOOKUP(ClientPortfolioValue[[#This Row],[Date]],CleanAssets[#All],RowWiseApproach!$B$9,0)*VLOOKUP(ClientPortfolioValue[[#This Row],[Client]],Client_Portfolios!$A$1:$I$6,RowWiseApproach!$B$9,0),M119)</f>
        <v>2238366.4557109326</v>
      </c>
      <c r="N124" s="34">
        <f t="shared" si="13"/>
        <v>7.9287486271472349E-2</v>
      </c>
      <c r="O124" s="34">
        <f t="shared" si="13"/>
        <v>0.28546878749360666</v>
      </c>
      <c r="P124" s="34">
        <f t="shared" si="14"/>
        <v>6.3170031595427528E-2</v>
      </c>
      <c r="Q124" s="34">
        <f t="shared" si="15"/>
        <v>8.4076623970992859E-2</v>
      </c>
      <c r="R124" s="34">
        <f t="shared" si="16"/>
        <v>3.3748542591113775E-2</v>
      </c>
      <c r="S124" s="34">
        <f t="shared" si="17"/>
        <v>0.24709231068844295</v>
      </c>
      <c r="T124" s="34">
        <f t="shared" si="18"/>
        <v>0.14193901524728275</v>
      </c>
      <c r="U124" s="34">
        <f t="shared" si="19"/>
        <v>6.5217202141661296E-2</v>
      </c>
      <c r="V124" s="33">
        <f>SUM(ClientPortfolioValue[[#This Row],[TCS]:[Cash]])</f>
        <v>34321718.537524402</v>
      </c>
      <c r="W124" s="35">
        <f>(ClientPortfolioValue[[#This Row],[TotalPortfolioValue]]-V119)/V119</f>
        <v>-0.10872481771493771</v>
      </c>
      <c r="X124" s="35">
        <f t="shared" si="21"/>
        <v>199870.60702939096</v>
      </c>
      <c r="Y124" s="35">
        <f>_xlfn.MAXIFS($V$2:$V124,$E$2:$E124,$E124)</f>
        <v>38508554.057939723</v>
      </c>
      <c r="Z124" s="34">
        <f>(ClientPortfolioValue[[#This Row],[TotalPortfolioValue]]-ClientPortfolioValue[[#This Row],[Running Max]])/ClientPortfolioValue[[#This Row],[Running Max]]</f>
        <v>-0.10872481771493771</v>
      </c>
      <c r="AA124" s="35">
        <f t="shared" si="20"/>
        <v>0.91642227143960786</v>
      </c>
      <c r="AB124" s="46">
        <f>ClientPortfolioValue[[#This Row],[Cumulative_Returns]]-1</f>
        <v>-8.3577728560392139E-2</v>
      </c>
    </row>
    <row r="125" spans="4:28" x14ac:dyDescent="0.35">
      <c r="D125" s="31">
        <f t="shared" si="12"/>
        <v>45682</v>
      </c>
      <c r="E125" s="32" t="s">
        <v>13</v>
      </c>
      <c r="F125" s="33">
        <f>_xlfn.IFNA(VLOOKUP(ClientPortfolioValue[[#This Row],[Date]],CleanAssets[#All],RowWiseApproach!$B$2,0)*VLOOKUP(ClientPortfolioValue[[#This Row],[Client]],Client_Portfolios!$A$1:$I$6,RowWiseApproach!$B$2,0),F120)</f>
        <v>195947.7609668448</v>
      </c>
      <c r="G125" s="33">
        <f>_xlfn.IFNA(VLOOKUP(ClientPortfolioValue[[#This Row],[Date]],CleanAssets[#All],RowWiseApproach!$B$3,0)*VLOOKUP(ClientPortfolioValue[[#This Row],[Client]],Client_Portfolios!$A$1:$I$6,RowWiseApproach!$B$3,0),G120)</f>
        <v>2081757.466489068</v>
      </c>
      <c r="H125" s="33">
        <f>_xlfn.IFNA(VLOOKUP(ClientPortfolioValue[[#This Row],[Date]],CleanAssets[#All],RowWiseApproach!$B$4,0)*VLOOKUP(ClientPortfolioValue[[#This Row],[Client]],Client_Portfolios!$A$1:$I$6,RowWiseApproach!$B$4,0),H120)</f>
        <v>3472451.0952826715</v>
      </c>
      <c r="I125" s="33">
        <f>_xlfn.IFNA(VLOOKUP(ClientPortfolioValue[[#This Row],[Date]],CleanAssets[#All],RowWiseApproach!$B$5,0)*VLOOKUP(ClientPortfolioValue[[#This Row],[Client]],Client_Portfolios!$A$1:$I$6,RowWiseApproach!$B$5,0),I120)</f>
        <v>2477099.1059636306</v>
      </c>
      <c r="J125" s="33">
        <f>_xlfn.IFNA(VLOOKUP(ClientPortfolioValue[[#This Row],[Date]],CleanAssets[#All],RowWiseApproach!$B$6,0)*VLOOKUP(ClientPortfolioValue[[#This Row],[Client]],Client_Portfolios!$A$1:$I$6,RowWiseApproach!$B$6,0),J120)</f>
        <v>10038865.767209794</v>
      </c>
      <c r="K125" s="33">
        <f>_xlfn.IFNA(VLOOKUP(ClientPortfolioValue[[#This Row],[Date]],CleanAssets[#All],RowWiseApproach!$B$7,0)*VLOOKUP(ClientPortfolioValue[[#This Row],[Client]],Client_Portfolios!$A$1:$I$6,RowWiseApproach!$B$7,0),K120)</f>
        <v>401896.2576439504</v>
      </c>
      <c r="L125" s="33">
        <f>_xlfn.IFNA(VLOOKUP(ClientPortfolioValue[[#This Row],[Date]],CleanAssets[#All],RowWiseApproach!$B$8,0)*VLOOKUP(ClientPortfolioValue[[#This Row],[Client]],Client_Portfolios!$A$1:$I$6,RowWiseApproach!$B$8,0),L120)</f>
        <v>20147367.51824823</v>
      </c>
      <c r="M125" s="33">
        <f>_xlfn.IFNA(VLOOKUP(ClientPortfolioValue[[#This Row],[Date]],CleanAssets[#All],RowWiseApproach!$B$9,0)*VLOOKUP(ClientPortfolioValue[[#This Row],[Client]],Client_Portfolios!$A$1:$I$6,RowWiseApproach!$B$9,0),M120)</f>
        <v>6420010.8997986987</v>
      </c>
      <c r="N125" s="34">
        <f t="shared" si="13"/>
        <v>4.3317352969127788E-3</v>
      </c>
      <c r="O125" s="34">
        <f t="shared" si="13"/>
        <v>4.6020542682946176E-2</v>
      </c>
      <c r="P125" s="34">
        <f t="shared" si="14"/>
        <v>7.6764025789427176E-2</v>
      </c>
      <c r="Q125" s="34">
        <f t="shared" si="15"/>
        <v>5.476019515767435E-2</v>
      </c>
      <c r="R125" s="34">
        <f t="shared" si="16"/>
        <v>0.22192501190227948</v>
      </c>
      <c r="S125" s="34">
        <f t="shared" si="17"/>
        <v>8.8845526804872295E-3</v>
      </c>
      <c r="T125" s="34">
        <f t="shared" si="18"/>
        <v>0.44538943740947795</v>
      </c>
      <c r="U125" s="34">
        <f t="shared" si="19"/>
        <v>0.14192449908079494</v>
      </c>
      <c r="V125" s="33">
        <f>SUM(ClientPortfolioValue[[#This Row],[TCS]:[Cash]])</f>
        <v>45235395.871602885</v>
      </c>
      <c r="W125" s="35">
        <f>(ClientPortfolioValue[[#This Row],[TotalPortfolioValue]]-V120)/V120</f>
        <v>-5.4394360446873959E-3</v>
      </c>
      <c r="X125" s="35">
        <f t="shared" si="21"/>
        <v>164139.53912821616</v>
      </c>
      <c r="Y125" s="35">
        <f>_xlfn.MAXIFS($V$2:$V125,$E$2:$E125,$E125)</f>
        <v>46143585.670435324</v>
      </c>
      <c r="Z125" s="34">
        <f>(ClientPortfolioValue[[#This Row],[TotalPortfolioValue]]-ClientPortfolioValue[[#This Row],[Running Max]])/ClientPortfolioValue[[#This Row],[Running Max]]</f>
        <v>-1.9681821116349127E-2</v>
      </c>
      <c r="AA125" s="35">
        <f t="shared" si="20"/>
        <v>1.0024208312513014</v>
      </c>
      <c r="AB125" s="46">
        <f>ClientPortfolioValue[[#This Row],[Cumulative_Returns]]-1</f>
        <v>2.4208312513014363E-3</v>
      </c>
    </row>
    <row r="126" spans="4:28" x14ac:dyDescent="0.35">
      <c r="D126" s="31">
        <f t="shared" si="12"/>
        <v>45682</v>
      </c>
      <c r="E126" s="32" t="s">
        <v>15</v>
      </c>
      <c r="F126" s="33">
        <f>_xlfn.IFNA(VLOOKUP(ClientPortfolioValue[[#This Row],[Date]],CleanAssets[#All],RowWiseApproach!$B$2,0)*VLOOKUP(ClientPortfolioValue[[#This Row],[Client]],Client_Portfolios!$A$1:$I$6,RowWiseApproach!$B$2,0),F121)</f>
        <v>981765.54741322913</v>
      </c>
      <c r="G126" s="33">
        <f>_xlfn.IFNA(VLOOKUP(ClientPortfolioValue[[#This Row],[Date]],CleanAssets[#All],RowWiseApproach!$B$3,0)*VLOOKUP(ClientPortfolioValue[[#This Row],[Client]],Client_Portfolios!$A$1:$I$6,RowWiseApproach!$B$3,0),G121)</f>
        <v>4757584.3541240366</v>
      </c>
      <c r="H126" s="33">
        <f>_xlfn.IFNA(VLOOKUP(ClientPortfolioValue[[#This Row],[Date]],CleanAssets[#All],RowWiseApproach!$B$4,0)*VLOOKUP(ClientPortfolioValue[[#This Row],[Client]],Client_Portfolios!$A$1:$I$6,RowWiseApproach!$B$4,0),H121)</f>
        <v>18943569.574334297</v>
      </c>
      <c r="I126" s="33">
        <f>_xlfn.IFNA(VLOOKUP(ClientPortfolioValue[[#This Row],[Date]],CleanAssets[#All],RowWiseApproach!$B$5,0)*VLOOKUP(ClientPortfolioValue[[#This Row],[Client]],Client_Portfolios!$A$1:$I$6,RowWiseApproach!$B$5,0),I121)</f>
        <v>7909580.895582146</v>
      </c>
      <c r="J126" s="33">
        <f>_xlfn.IFNA(VLOOKUP(ClientPortfolioValue[[#This Row],[Date]],CleanAssets[#All],RowWiseApproach!$B$6,0)*VLOOKUP(ClientPortfolioValue[[#This Row],[Client]],Client_Portfolios!$A$1:$I$6,RowWiseApproach!$B$6,0),J121)</f>
        <v>11963687.771492777</v>
      </c>
      <c r="K126" s="33">
        <f>_xlfn.IFNA(VLOOKUP(ClientPortfolioValue[[#This Row],[Date]],CleanAssets[#All],RowWiseApproach!$B$7,0)*VLOOKUP(ClientPortfolioValue[[#This Row],[Client]],Client_Portfolios!$A$1:$I$6,RowWiseApproach!$B$7,0),K121)</f>
        <v>1733064.1002739721</v>
      </c>
      <c r="L126" s="33">
        <f>_xlfn.IFNA(VLOOKUP(ClientPortfolioValue[[#This Row],[Date]],CleanAssets[#All],RowWiseApproach!$B$8,0)*VLOOKUP(ClientPortfolioValue[[#This Row],[Client]],Client_Portfolios!$A$1:$I$6,RowWiseApproach!$B$8,0),L121)</f>
        <v>2950118.278089975</v>
      </c>
      <c r="M126" s="33">
        <f>_xlfn.IFNA(VLOOKUP(ClientPortfolioValue[[#This Row],[Date]],CleanAssets[#All],RowWiseApproach!$B$9,0)*VLOOKUP(ClientPortfolioValue[[#This Row],[Client]],Client_Portfolios!$A$1:$I$6,RowWiseApproach!$B$9,0),M121)</f>
        <v>942965.18061934167</v>
      </c>
      <c r="N126" s="34">
        <f t="shared" si="13"/>
        <v>1.9563966756044694E-2</v>
      </c>
      <c r="O126" s="34">
        <f t="shared" si="13"/>
        <v>9.4805956868625418E-2</v>
      </c>
      <c r="P126" s="34">
        <f t="shared" si="14"/>
        <v>0.37749477598759545</v>
      </c>
      <c r="Q126" s="34">
        <f t="shared" si="15"/>
        <v>0.15761683438895768</v>
      </c>
      <c r="R126" s="34">
        <f t="shared" si="16"/>
        <v>0.23840436289283179</v>
      </c>
      <c r="S126" s="34">
        <f t="shared" si="17"/>
        <v>3.4535341490837111E-2</v>
      </c>
      <c r="T126" s="34">
        <f t="shared" si="18"/>
        <v>5.8787982600350085E-2</v>
      </c>
      <c r="U126" s="34">
        <f t="shared" si="19"/>
        <v>1.8790779014757567E-2</v>
      </c>
      <c r="V126" s="33">
        <f>SUM(ClientPortfolioValue[[#This Row],[TCS]:[Cash]])</f>
        <v>50182335.701929785</v>
      </c>
      <c r="W126" s="35">
        <f>(ClientPortfolioValue[[#This Row],[TotalPortfolioValue]]-V121)/V121</f>
        <v>-1.7000242890662806E-2</v>
      </c>
      <c r="X126" s="35">
        <f t="shared" si="21"/>
        <v>75130.272950144703</v>
      </c>
      <c r="Y126" s="35">
        <f>_xlfn.MAXIFS($V$2:$V126,$E$2:$E126,$E126)</f>
        <v>51282293.25177671</v>
      </c>
      <c r="Z126" s="34">
        <f>(ClientPortfolioValue[[#This Row],[TotalPortfolioValue]]-ClientPortfolioValue[[#This Row],[Running Max]])/ClientPortfolioValue[[#This Row],[Running Max]]</f>
        <v>-2.1449071016511456E-2</v>
      </c>
      <c r="AA126" s="35">
        <f t="shared" si="20"/>
        <v>1.0058858414712106</v>
      </c>
      <c r="AB126" s="46">
        <f>ClientPortfolioValue[[#This Row],[Cumulative_Returns]]-1</f>
        <v>5.8858414712106288E-3</v>
      </c>
    </row>
    <row r="127" spans="4:28" x14ac:dyDescent="0.35">
      <c r="D127" s="31">
        <f t="shared" si="12"/>
        <v>45683</v>
      </c>
      <c r="E127" s="32" t="s">
        <v>14</v>
      </c>
      <c r="F127" s="33">
        <f>_xlfn.IFNA(VLOOKUP(ClientPortfolioValue[[#This Row],[Date]],CleanAssets[#All],RowWiseApproach!$B$2,0)*VLOOKUP(ClientPortfolioValue[[#This Row],[Client]],Client_Portfolios!$A$1:$I$6,RowWiseApproach!$B$2,0),F122)</f>
        <v>1724013.8623201402</v>
      </c>
      <c r="G127" s="33">
        <f>_xlfn.IFNA(VLOOKUP(ClientPortfolioValue[[#This Row],[Date]],CleanAssets[#All],RowWiseApproach!$B$3,0)*VLOOKUP(ClientPortfolioValue[[#This Row],[Client]],Client_Portfolios!$A$1:$I$6,RowWiseApproach!$B$3,0),G122)</f>
        <v>10767154.583705826</v>
      </c>
      <c r="H127" s="33">
        <f>_xlfn.IFNA(VLOOKUP(ClientPortfolioValue[[#This Row],[Date]],CleanAssets[#All],RowWiseApproach!$B$4,0)*VLOOKUP(ClientPortfolioValue[[#This Row],[Client]],Client_Portfolios!$A$1:$I$6,RowWiseApproach!$B$4,0),H122)</f>
        <v>2427401.7836726741</v>
      </c>
      <c r="I127" s="33">
        <f>_xlfn.IFNA(VLOOKUP(ClientPortfolioValue[[#This Row],[Date]],CleanAssets[#All],RowWiseApproach!$B$5,0)*VLOOKUP(ClientPortfolioValue[[#This Row],[Client]],Client_Portfolios!$A$1:$I$6,RowWiseApproach!$B$5,0),I122)</f>
        <v>417911.70136735361</v>
      </c>
      <c r="J127" s="33">
        <f>_xlfn.IFNA(VLOOKUP(ClientPortfolioValue[[#This Row],[Date]],CleanAssets[#All],RowWiseApproach!$B$6,0)*VLOOKUP(ClientPortfolioValue[[#This Row],[Client]],Client_Portfolios!$A$1:$I$6,RowWiseApproach!$B$6,0),J122)</f>
        <v>10528362.547574192</v>
      </c>
      <c r="K127" s="33">
        <f>_xlfn.IFNA(VLOOKUP(ClientPortfolioValue[[#This Row],[Date]],CleanAssets[#All],RowWiseApproach!$B$7,0)*VLOOKUP(ClientPortfolioValue[[#This Row],[Client]],Client_Portfolios!$A$1:$I$6,RowWiseApproach!$B$7,0),K122)</f>
        <v>13847474.326689249</v>
      </c>
      <c r="L127" s="33">
        <f>_xlfn.IFNA(VLOOKUP(ClientPortfolioValue[[#This Row],[Date]],CleanAssets[#All],RowWiseApproach!$B$8,0)*VLOOKUP(ClientPortfolioValue[[#This Row],[Client]],Client_Portfolios!$A$1:$I$6,RowWiseApproach!$B$8,0),L122)</f>
        <v>2851236.4018282974</v>
      </c>
      <c r="M127" s="33">
        <f>_xlfn.IFNA(VLOOKUP(ClientPortfolioValue[[#This Row],[Date]],CleanAssets[#All],RowWiseApproach!$B$9,0)*VLOOKUP(ClientPortfolioValue[[#This Row],[Client]],Client_Portfolios!$A$1:$I$6,RowWiseApproach!$B$9,0),M122)</f>
        <v>1152618.2890125941</v>
      </c>
      <c r="N127" s="34">
        <f t="shared" si="13"/>
        <v>3.9436522560035346E-2</v>
      </c>
      <c r="O127" s="34">
        <f t="shared" si="13"/>
        <v>0.24629682157906757</v>
      </c>
      <c r="P127" s="34">
        <f t="shared" si="14"/>
        <v>5.5526401090098203E-2</v>
      </c>
      <c r="Q127" s="34">
        <f t="shared" si="15"/>
        <v>9.559658770316757E-3</v>
      </c>
      <c r="R127" s="34">
        <f t="shared" si="16"/>
        <v>0.24083449454917433</v>
      </c>
      <c r="S127" s="34">
        <f t="shared" si="17"/>
        <v>0.31675860944010414</v>
      </c>
      <c r="T127" s="34">
        <f t="shared" si="18"/>
        <v>6.5221545570041131E-2</v>
      </c>
      <c r="U127" s="34">
        <f t="shared" si="19"/>
        <v>2.6365946441162493E-2</v>
      </c>
      <c r="V127" s="33">
        <f>SUM(ClientPortfolioValue[[#This Row],[TCS]:[Cash]])</f>
        <v>43716173.496170327</v>
      </c>
      <c r="W127" s="35">
        <f>(ClientPortfolioValue[[#This Row],[TotalPortfolioValue]]-V122)/V122</f>
        <v>0.11557271960947553</v>
      </c>
      <c r="X127" s="35">
        <f t="shared" si="21"/>
        <v>1876560.4565503837</v>
      </c>
      <c r="Y127" s="35">
        <f>_xlfn.MAXIFS($V$2:$V127,$E$2:$E127,$E127)</f>
        <v>43904405.960815556</v>
      </c>
      <c r="Z127" s="34">
        <f>(ClientPortfolioValue[[#This Row],[TotalPortfolioValue]]-ClientPortfolioValue[[#This Row],[Running Max]])/ClientPortfolioValue[[#This Row],[Running Max]]</f>
        <v>-4.2873251676204373E-3</v>
      </c>
      <c r="AA127" s="35">
        <f t="shared" si="20"/>
        <v>1.0302555558954054</v>
      </c>
      <c r="AB127" s="46">
        <f>ClientPortfolioValue[[#This Row],[Cumulative_Returns]]-1</f>
        <v>3.0255555895405406E-2</v>
      </c>
    </row>
    <row r="128" spans="4:28" x14ac:dyDescent="0.35">
      <c r="D128" s="31">
        <f t="shared" si="12"/>
        <v>45683</v>
      </c>
      <c r="E128" s="32" t="s">
        <v>16</v>
      </c>
      <c r="F128" s="33">
        <f>_xlfn.IFNA(VLOOKUP(ClientPortfolioValue[[#This Row],[Date]],CleanAssets[#All],RowWiseApproach!$B$2,0)*VLOOKUP(ClientPortfolioValue[[#This Row],[Client]],Client_Portfolios!$A$1:$I$6,RowWiseApproach!$B$2,0),F123)</f>
        <v>207395.5148960267</v>
      </c>
      <c r="G128" s="33">
        <f>_xlfn.IFNA(VLOOKUP(ClientPortfolioValue[[#This Row],[Date]],CleanAssets[#All],RowWiseApproach!$B$3,0)*VLOOKUP(ClientPortfolioValue[[#This Row],[Client]],Client_Portfolios!$A$1:$I$6,RowWiseApproach!$B$3,0),G123)</f>
        <v>2784391.6517318878</v>
      </c>
      <c r="H128" s="33">
        <f>_xlfn.IFNA(VLOOKUP(ClientPortfolioValue[[#This Row],[Date]],CleanAssets[#All],RowWiseApproach!$B$4,0)*VLOOKUP(ClientPortfolioValue[[#This Row],[Client]],Client_Portfolios!$A$1:$I$6,RowWiseApproach!$B$4,0),H123)</f>
        <v>13030347.566800818</v>
      </c>
      <c r="I128" s="33">
        <f>_xlfn.IFNA(VLOOKUP(ClientPortfolioValue[[#This Row],[Date]],CleanAssets[#All],RowWiseApproach!$B$5,0)*VLOOKUP(ClientPortfolioValue[[#This Row],[Client]],Client_Portfolios!$A$1:$I$6,RowWiseApproach!$B$5,0),I123)</f>
        <v>5751123.450791833</v>
      </c>
      <c r="J128" s="33">
        <f>_xlfn.IFNA(VLOOKUP(ClientPortfolioValue[[#This Row],[Date]],CleanAssets[#All],RowWiseApproach!$B$6,0)*VLOOKUP(ClientPortfolioValue[[#This Row],[Client]],Client_Portfolios!$A$1:$I$6,RowWiseApproach!$B$6,0),J123)</f>
        <v>8046894.4247779166</v>
      </c>
      <c r="K128" s="33">
        <f>_xlfn.IFNA(VLOOKUP(ClientPortfolioValue[[#This Row],[Date]],CleanAssets[#All],RowWiseApproach!$B$7,0)*VLOOKUP(ClientPortfolioValue[[#This Row],[Client]],Client_Portfolios!$A$1:$I$6,RowWiseApproach!$B$7,0),K123)</f>
        <v>1566144.4234129584</v>
      </c>
      <c r="L128" s="33">
        <f>_xlfn.IFNA(VLOOKUP(ClientPortfolioValue[[#This Row],[Date]],CleanAssets[#All],RowWiseApproach!$B$8,0)*VLOOKUP(ClientPortfolioValue[[#This Row],[Client]],Client_Portfolios!$A$1:$I$6,RowWiseApproach!$B$8,0),L123)</f>
        <v>13243644.256357472</v>
      </c>
      <c r="M128" s="33">
        <f>_xlfn.IFNA(VLOOKUP(ClientPortfolioValue[[#This Row],[Date]],CleanAssets[#All],RowWiseApproach!$B$9,0)*VLOOKUP(ClientPortfolioValue[[#This Row],[Client]],Client_Portfolios!$A$1:$I$6,RowWiseApproach!$B$9,0),M123)</f>
        <v>4671527.0945965452</v>
      </c>
      <c r="N128" s="34">
        <f t="shared" si="13"/>
        <v>4.2066802814741903E-3</v>
      </c>
      <c r="O128" s="34">
        <f t="shared" si="13"/>
        <v>5.6476850346131965E-2</v>
      </c>
      <c r="P128" s="34">
        <f t="shared" si="14"/>
        <v>0.26429938081108589</v>
      </c>
      <c r="Q128" s="34">
        <f t="shared" si="15"/>
        <v>0.11665217364463507</v>
      </c>
      <c r="R128" s="34">
        <f t="shared" si="16"/>
        <v>0.16321814924873465</v>
      </c>
      <c r="S128" s="34">
        <f t="shared" si="17"/>
        <v>3.1766689203548804E-2</v>
      </c>
      <c r="T128" s="34">
        <f t="shared" si="18"/>
        <v>0.26862575681064171</v>
      </c>
      <c r="U128" s="34">
        <f t="shared" si="19"/>
        <v>9.4754319653747671E-2</v>
      </c>
      <c r="V128" s="33">
        <f>SUM(ClientPortfolioValue[[#This Row],[TCS]:[Cash]])</f>
        <v>49301468.38336546</v>
      </c>
      <c r="W128" s="35">
        <f>(ClientPortfolioValue[[#This Row],[TotalPortfolioValue]]-V123)/V123</f>
        <v>1.104271382947739E-2</v>
      </c>
      <c r="X128" s="35">
        <f t="shared" si="21"/>
        <v>263797.34654755756</v>
      </c>
      <c r="Y128" s="35">
        <f>_xlfn.MAXIFS($V$2:$V128,$E$2:$E128,$E128)</f>
        <v>49506649.238851964</v>
      </c>
      <c r="Z128" s="34">
        <f>(ClientPortfolioValue[[#This Row],[TotalPortfolioValue]]-ClientPortfolioValue[[#This Row],[Running Max]])/ClientPortfolioValue[[#This Row],[Running Max]]</f>
        <v>-4.1445110634852327E-3</v>
      </c>
      <c r="AA128" s="35">
        <f t="shared" si="20"/>
        <v>1.0150273417289504</v>
      </c>
      <c r="AB128" s="46">
        <f>ClientPortfolioValue[[#This Row],[Cumulative_Returns]]-1</f>
        <v>1.5027341728950372E-2</v>
      </c>
    </row>
    <row r="129" spans="4:28" x14ac:dyDescent="0.35">
      <c r="D129" s="31">
        <f t="shared" si="12"/>
        <v>45683</v>
      </c>
      <c r="E129" s="32" t="s">
        <v>12</v>
      </c>
      <c r="F129" s="33">
        <f>_xlfn.IFNA(VLOOKUP(ClientPortfolioValue[[#This Row],[Date]],CleanAssets[#All],RowWiseApproach!$B$2,0)*VLOOKUP(ClientPortfolioValue[[#This Row],[Client]],Client_Portfolios!$A$1:$I$6,RowWiseApproach!$B$2,0),F124)</f>
        <v>2733533.3131449162</v>
      </c>
      <c r="G129" s="33">
        <f>_xlfn.IFNA(VLOOKUP(ClientPortfolioValue[[#This Row],[Date]],CleanAssets[#All],RowWiseApproach!$B$3,0)*VLOOKUP(ClientPortfolioValue[[#This Row],[Client]],Client_Portfolios!$A$1:$I$6,RowWiseApproach!$B$3,0),G124)</f>
        <v>9615251.6627163645</v>
      </c>
      <c r="H129" s="33">
        <f>_xlfn.IFNA(VLOOKUP(ClientPortfolioValue[[#This Row],[Date]],CleanAssets[#All],RowWiseApproach!$B$4,0)*VLOOKUP(ClientPortfolioValue[[#This Row],[Client]],Client_Portfolios!$A$1:$I$6,RowWiseApproach!$B$4,0),H124)</f>
        <v>2144901.7001196323</v>
      </c>
      <c r="I129" s="33">
        <f>_xlfn.IFNA(VLOOKUP(ClientPortfolioValue[[#This Row],[Date]],CleanAssets[#All],RowWiseApproach!$B$5,0)*VLOOKUP(ClientPortfolioValue[[#This Row],[Client]],Client_Portfolios!$A$1:$I$6,RowWiseApproach!$B$5,0),I124)</f>
        <v>2933750.2178825354</v>
      </c>
      <c r="J129" s="33">
        <f>_xlfn.IFNA(VLOOKUP(ClientPortfolioValue[[#This Row],[Date]],CleanAssets[#All],RowWiseApproach!$B$6,0)*VLOOKUP(ClientPortfolioValue[[#This Row],[Client]],Client_Portfolios!$A$1:$I$6,RowWiseApproach!$B$6,0),J124)</f>
        <v>1177293.0206346055</v>
      </c>
      <c r="K129" s="33">
        <f>_xlfn.IFNA(VLOOKUP(ClientPortfolioValue[[#This Row],[Date]],CleanAssets[#All],RowWiseApproach!$B$7,0)*VLOOKUP(ClientPortfolioValue[[#This Row],[Client]],Client_Portfolios!$A$1:$I$6,RowWiseApproach!$B$7,0),K124)</f>
        <v>12668384.951814273</v>
      </c>
      <c r="L129" s="33">
        <f>_xlfn.IFNA(VLOOKUP(ClientPortfolioValue[[#This Row],[Date]],CleanAssets[#All],RowWiseApproach!$B$8,0)*VLOOKUP(ClientPortfolioValue[[#This Row],[Client]],Client_Portfolios!$A$1:$I$6,RowWiseApproach!$B$8,0),L124)</f>
        <v>4867927.5793387769</v>
      </c>
      <c r="M129" s="33">
        <f>_xlfn.IFNA(VLOOKUP(ClientPortfolioValue[[#This Row],[Date]],CleanAssets[#All],RowWiseApproach!$B$9,0)*VLOOKUP(ClientPortfolioValue[[#This Row],[Client]],Client_Portfolios!$A$1:$I$6,RowWiseApproach!$B$9,0),M124)</f>
        <v>2238155.6281250045</v>
      </c>
      <c r="N129" s="34">
        <f t="shared" si="13"/>
        <v>7.122434679042175E-2</v>
      </c>
      <c r="O129" s="34">
        <f t="shared" si="13"/>
        <v>0.25053289660281652</v>
      </c>
      <c r="P129" s="34">
        <f t="shared" si="14"/>
        <v>5.5887090084490568E-2</v>
      </c>
      <c r="Q129" s="34">
        <f t="shared" si="15"/>
        <v>7.6441154717276902E-2</v>
      </c>
      <c r="R129" s="34">
        <f t="shared" si="16"/>
        <v>3.0675289733034596E-2</v>
      </c>
      <c r="S129" s="34">
        <f t="shared" si="17"/>
        <v>0.33008467054110691</v>
      </c>
      <c r="T129" s="34">
        <f t="shared" si="18"/>
        <v>0.12683765747218553</v>
      </c>
      <c r="U129" s="34">
        <f t="shared" si="19"/>
        <v>5.8316894058667169E-2</v>
      </c>
      <c r="V129" s="33">
        <f>SUM(ClientPortfolioValue[[#This Row],[TCS]:[Cash]])</f>
        <v>38379198.073776111</v>
      </c>
      <c r="W129" s="35">
        <f>(ClientPortfolioValue[[#This Row],[TotalPortfolioValue]]-V124)/V124</f>
        <v>0.11821900852125487</v>
      </c>
      <c r="X129" s="35">
        <f t="shared" si="21"/>
        <v>1628659.9990898161</v>
      </c>
      <c r="Y129" s="35">
        <f>_xlfn.MAXIFS($V$2:$V129,$E$2:$E129,$E129)</f>
        <v>38508554.057939723</v>
      </c>
      <c r="Z129" s="34">
        <f>(ClientPortfolioValue[[#This Row],[TotalPortfolioValue]]-ClientPortfolioValue[[#This Row],[Running Max]])/ClientPortfolioValue[[#This Row],[Running Max]]</f>
        <v>-3.3591493455969275E-3</v>
      </c>
      <c r="AA129" s="35">
        <f t="shared" si="20"/>
        <v>1.0247608037559945</v>
      </c>
      <c r="AB129" s="46">
        <f>ClientPortfolioValue[[#This Row],[Cumulative_Returns]]-1</f>
        <v>2.4760803755994543E-2</v>
      </c>
    </row>
    <row r="130" spans="4:28" x14ac:dyDescent="0.35">
      <c r="D130" s="31">
        <f t="shared" ref="D130:D193" si="22">DATE(2025,1,1) + INT((ROW(D130)-2)/5)</f>
        <v>45683</v>
      </c>
      <c r="E130" s="32" t="s">
        <v>13</v>
      </c>
      <c r="F130" s="33">
        <f>_xlfn.IFNA(VLOOKUP(ClientPortfolioValue[[#This Row],[Date]],CleanAssets[#All],RowWiseApproach!$B$2,0)*VLOOKUP(ClientPortfolioValue[[#This Row],[Client]],Client_Portfolios!$A$1:$I$6,RowWiseApproach!$B$2,0),F125)</f>
        <v>196829.86815169945</v>
      </c>
      <c r="G130" s="33">
        <f>_xlfn.IFNA(VLOOKUP(ClientPortfolioValue[[#This Row],[Date]],CleanAssets[#All],RowWiseApproach!$B$3,0)*VLOOKUP(ClientPortfolioValue[[#This Row],[Client]],Client_Portfolios!$A$1:$I$6,RowWiseApproach!$B$3,0),G125)</f>
        <v>2042975.3695895402</v>
      </c>
      <c r="H130" s="33">
        <f>_xlfn.IFNA(VLOOKUP(ClientPortfolioValue[[#This Row],[Date]],CleanAssets[#All],RowWiseApproach!$B$4,0)*VLOOKUP(ClientPortfolioValue[[#This Row],[Client]],Client_Portfolios!$A$1:$I$6,RowWiseApproach!$B$4,0),H125)</f>
        <v>3435290.0530795809</v>
      </c>
      <c r="I130" s="33">
        <f>_xlfn.IFNA(VLOOKUP(ClientPortfolioValue[[#This Row],[Date]],CleanAssets[#All],RowWiseApproach!$B$5,0)*VLOOKUP(ClientPortfolioValue[[#This Row],[Client]],Client_Portfolios!$A$1:$I$6,RowWiseApproach!$B$5,0),I125)</f>
        <v>2518385.5995672708</v>
      </c>
      <c r="J130" s="33">
        <f>_xlfn.IFNA(VLOOKUP(ClientPortfolioValue[[#This Row],[Date]],CleanAssets[#All],RowWiseApproach!$B$6,0)*VLOOKUP(ClientPortfolioValue[[#This Row],[Client]],Client_Portfolios!$A$1:$I$6,RowWiseApproach!$B$6,0),J125)</f>
        <v>10203406.009697722</v>
      </c>
      <c r="K130" s="33">
        <f>_xlfn.IFNA(VLOOKUP(ClientPortfolioValue[[#This Row],[Date]],CleanAssets[#All],RowWiseApproach!$B$7,0)*VLOOKUP(ClientPortfolioValue[[#This Row],[Client]],Client_Portfolios!$A$1:$I$6,RowWiseApproach!$B$7,0),K125)</f>
        <v>600353.37674413295</v>
      </c>
      <c r="L130" s="33">
        <f>_xlfn.IFNA(VLOOKUP(ClientPortfolioValue[[#This Row],[Date]],CleanAssets[#All],RowWiseApproach!$B$8,0)*VLOOKUP(ClientPortfolioValue[[#This Row],[Client]],Client_Portfolios!$A$1:$I$6,RowWiseApproach!$B$8,0),L125)</f>
        <v>20132217.049027793</v>
      </c>
      <c r="M130" s="33">
        <f>_xlfn.IFNA(VLOOKUP(ClientPortfolioValue[[#This Row],[Date]],CleanAssets[#All],RowWiseApproach!$B$9,0)*VLOOKUP(ClientPortfolioValue[[#This Row],[Client]],Client_Portfolios!$A$1:$I$6,RowWiseApproach!$B$9,0),M125)</f>
        <v>6419406.2108764788</v>
      </c>
      <c r="N130" s="34">
        <f t="shared" ref="N130:O193" si="23">F130/$V130</f>
        <v>4.3212904311643301E-3</v>
      </c>
      <c r="O130" s="34">
        <f t="shared" si="23"/>
        <v>4.4852389521023342E-2</v>
      </c>
      <c r="P130" s="34">
        <f t="shared" si="14"/>
        <v>7.54198850715362E-2</v>
      </c>
      <c r="Q130" s="34">
        <f t="shared" si="15"/>
        <v>5.5289757065755209E-2</v>
      </c>
      <c r="R130" s="34">
        <f t="shared" si="16"/>
        <v>0.22401011172252158</v>
      </c>
      <c r="S130" s="34">
        <f t="shared" si="17"/>
        <v>1.3180424935519198E-2</v>
      </c>
      <c r="T130" s="34">
        <f t="shared" si="18"/>
        <v>0.44199164338736074</v>
      </c>
      <c r="U130" s="34">
        <f t="shared" si="19"/>
        <v>0.14093449786511927</v>
      </c>
      <c r="V130" s="33">
        <f>SUM(ClientPortfolioValue[[#This Row],[TCS]:[Cash]])</f>
        <v>45548863.536734223</v>
      </c>
      <c r="W130" s="35">
        <f>(ClientPortfolioValue[[#This Row],[TotalPortfolioValue]]-V125)/V125</f>
        <v>6.9296987257741983E-3</v>
      </c>
      <c r="X130" s="35">
        <f t="shared" si="21"/>
        <v>209510.10459944559</v>
      </c>
      <c r="Y130" s="35">
        <f>_xlfn.MAXIFS($V$2:$V130,$E$2:$E130,$E130)</f>
        <v>46143585.670435324</v>
      </c>
      <c r="Z130" s="34">
        <f>(ClientPortfolioValue[[#This Row],[TotalPortfolioValue]]-ClientPortfolioValue[[#This Row],[Running Max]])/ClientPortfolioValue[[#This Row],[Running Max]]</f>
        <v>-1.2888511481285808E-2</v>
      </c>
      <c r="AA130" s="35">
        <f t="shared" si="20"/>
        <v>1.009367305608313</v>
      </c>
      <c r="AB130" s="46">
        <f>ClientPortfolioValue[[#This Row],[Cumulative_Returns]]-1</f>
        <v>9.3673056083130035E-3</v>
      </c>
    </row>
    <row r="131" spans="4:28" x14ac:dyDescent="0.35">
      <c r="D131" s="31">
        <f t="shared" si="22"/>
        <v>45683</v>
      </c>
      <c r="E131" s="32" t="s">
        <v>15</v>
      </c>
      <c r="F131" s="33">
        <f>_xlfn.IFNA(VLOOKUP(ClientPortfolioValue[[#This Row],[Date]],CleanAssets[#All],RowWiseApproach!$B$2,0)*VLOOKUP(ClientPortfolioValue[[#This Row],[Client]],Client_Portfolios!$A$1:$I$6,RowWiseApproach!$B$2,0),F126)</f>
        <v>986185.20721920417</v>
      </c>
      <c r="G131" s="33">
        <f>_xlfn.IFNA(VLOOKUP(ClientPortfolioValue[[#This Row],[Date]],CleanAssets[#All],RowWiseApproach!$B$3,0)*VLOOKUP(ClientPortfolioValue[[#This Row],[Client]],Client_Portfolios!$A$1:$I$6,RowWiseApproach!$B$3,0),G126)</f>
        <v>4668952.9451345475</v>
      </c>
      <c r="H131" s="33">
        <f>_xlfn.IFNA(VLOOKUP(ClientPortfolioValue[[#This Row],[Date]],CleanAssets[#All],RowWiseApproach!$B$4,0)*VLOOKUP(ClientPortfolioValue[[#This Row],[Client]],Client_Portfolios!$A$1:$I$6,RowWiseApproach!$B$4,0),H126)</f>
        <v>18740841.654167082</v>
      </c>
      <c r="I131" s="33">
        <f>_xlfn.IFNA(VLOOKUP(ClientPortfolioValue[[#This Row],[Date]],CleanAssets[#All],RowWiseApproach!$B$5,0)*VLOOKUP(ClientPortfolioValue[[#This Row],[Client]],Client_Portfolios!$A$1:$I$6,RowWiseApproach!$B$5,0),I126)</f>
        <v>8041412.060619805</v>
      </c>
      <c r="J131" s="33">
        <f>_xlfn.IFNA(VLOOKUP(ClientPortfolioValue[[#This Row],[Date]],CleanAssets[#All],RowWiseApproach!$B$6,0)*VLOOKUP(ClientPortfolioValue[[#This Row],[Client]],Client_Portfolios!$A$1:$I$6,RowWiseApproach!$B$6,0),J126)</f>
        <v>12159776.466432907</v>
      </c>
      <c r="K131" s="33">
        <f>_xlfn.IFNA(VLOOKUP(ClientPortfolioValue[[#This Row],[Date]],CleanAssets[#All],RowWiseApproach!$B$7,0)*VLOOKUP(ClientPortfolioValue[[#This Row],[Client]],Client_Portfolios!$A$1:$I$6,RowWiseApproach!$B$7,0),K126)</f>
        <v>2588854.3745417809</v>
      </c>
      <c r="L131" s="33">
        <f>_xlfn.IFNA(VLOOKUP(ClientPortfolioValue[[#This Row],[Date]],CleanAssets[#All],RowWiseApproach!$B$8,0)*VLOOKUP(ClientPortfolioValue[[#This Row],[Client]],Client_Portfolios!$A$1:$I$6,RowWiseApproach!$B$8,0),L126)</f>
        <v>2947899.8405631683</v>
      </c>
      <c r="M131" s="33">
        <f>_xlfn.IFNA(VLOOKUP(ClientPortfolioValue[[#This Row],[Date]],CleanAssets[#All],RowWiseApproach!$B$9,0)*VLOOKUP(ClientPortfolioValue[[#This Row],[Client]],Client_Portfolios!$A$1:$I$6,RowWiseApproach!$B$9,0),M126)</f>
        <v>942876.36447749101</v>
      </c>
      <c r="N131" s="34">
        <f t="shared" si="23"/>
        <v>1.930788984830429E-2</v>
      </c>
      <c r="O131" s="34">
        <f t="shared" si="23"/>
        <v>9.141044553463494E-2</v>
      </c>
      <c r="P131" s="34">
        <f t="shared" ref="P131:P194" si="24">H131/$V131</f>
        <v>0.36691496047024103</v>
      </c>
      <c r="Q131" s="34">
        <f t="shared" ref="Q131:Q194" si="25">I131/$V131</f>
        <v>0.15743766703728482</v>
      </c>
      <c r="R131" s="34">
        <f t="shared" ref="R131:R194" si="26">J131/$V131</f>
        <v>0.2380684914712006</v>
      </c>
      <c r="S131" s="34">
        <f t="shared" ref="S131:S194" si="27">K131/$V131</f>
        <v>5.0685525123520661E-2</v>
      </c>
      <c r="T131" s="34">
        <f t="shared" ref="T131:T194" si="28">L131/$V131</f>
        <v>5.7715046817545752E-2</v>
      </c>
      <c r="U131" s="34">
        <f t="shared" ref="U131:U194" si="29">M131/$V131</f>
        <v>1.8459973697267699E-2</v>
      </c>
      <c r="V131" s="33">
        <f>SUM(ClientPortfolioValue[[#This Row],[TCS]:[Cash]])</f>
        <v>51076798.913155995</v>
      </c>
      <c r="W131" s="35">
        <f>(ClientPortfolioValue[[#This Row],[TotalPortfolioValue]]-V126)/V126</f>
        <v>1.7824264229929276E-2</v>
      </c>
      <c r="X131" s="35">
        <f t="shared" si="21"/>
        <v>404295.68240422633</v>
      </c>
      <c r="Y131" s="35">
        <f>_xlfn.MAXIFS($V$2:$V131,$E$2:$E131,$E131)</f>
        <v>51282293.25177671</v>
      </c>
      <c r="Z131" s="34">
        <f>(ClientPortfolioValue[[#This Row],[TotalPortfolioValue]]-ClientPortfolioValue[[#This Row],[Running Max]])/ClientPortfolioValue[[#This Row],[Running Max]]</f>
        <v>-4.0071206958669963E-3</v>
      </c>
      <c r="AA131" s="35">
        <f t="shared" si="20"/>
        <v>1.0238150164947384</v>
      </c>
      <c r="AB131" s="46">
        <f>ClientPortfolioValue[[#This Row],[Cumulative_Returns]]-1</f>
        <v>2.3815016494738384E-2</v>
      </c>
    </row>
    <row r="132" spans="4:28" x14ac:dyDescent="0.35">
      <c r="D132" s="31">
        <f t="shared" si="22"/>
        <v>45684</v>
      </c>
      <c r="E132" s="32" t="s">
        <v>14</v>
      </c>
      <c r="F132" s="33">
        <f>_xlfn.IFNA(VLOOKUP(ClientPortfolioValue[[#This Row],[Date]],CleanAssets[#All],RowWiseApproach!$B$2,0)*VLOOKUP(ClientPortfolioValue[[#This Row],[Client]],Client_Portfolios!$A$1:$I$6,RowWiseApproach!$B$2,0),F127)</f>
        <v>1717176.828209026</v>
      </c>
      <c r="G132" s="33">
        <f>_xlfn.IFNA(VLOOKUP(ClientPortfolioValue[[#This Row],[Date]],CleanAssets[#All],RowWiseApproach!$B$3,0)*VLOOKUP(ClientPortfolioValue[[#This Row],[Client]],Client_Portfolios!$A$1:$I$6,RowWiseApproach!$B$3,0),G127)</f>
        <v>10768971.678421393</v>
      </c>
      <c r="H132" s="33">
        <f>_xlfn.IFNA(VLOOKUP(ClientPortfolioValue[[#This Row],[Date]],CleanAssets[#All],RowWiseApproach!$B$4,0)*VLOOKUP(ClientPortfolioValue[[#This Row],[Client]],Client_Portfolios!$A$1:$I$6,RowWiseApproach!$B$4,0),H127)</f>
        <v>2452683.8607912716</v>
      </c>
      <c r="I132" s="33">
        <f>_xlfn.IFNA(VLOOKUP(ClientPortfolioValue[[#This Row],[Date]],CleanAssets[#All],RowWiseApproach!$B$5,0)*VLOOKUP(ClientPortfolioValue[[#This Row],[Client]],Client_Portfolios!$A$1:$I$6,RowWiseApproach!$B$5,0),I127)</f>
        <v>414490.55355721328</v>
      </c>
      <c r="J132" s="33">
        <f>_xlfn.IFNA(VLOOKUP(ClientPortfolioValue[[#This Row],[Date]],CleanAssets[#All],RowWiseApproach!$B$6,0)*VLOOKUP(ClientPortfolioValue[[#This Row],[Client]],Client_Portfolios!$A$1:$I$6,RowWiseApproach!$B$6,0),J127)</f>
        <v>10554383.958274256</v>
      </c>
      <c r="K132" s="33">
        <f>_xlfn.IFNA(VLOOKUP(ClientPortfolioValue[[#This Row],[Date]],CleanAssets[#All],RowWiseApproach!$B$7,0)*VLOOKUP(ClientPortfolioValue[[#This Row],[Client]],Client_Portfolios!$A$1:$I$6,RowWiseApproach!$B$7,0),K127)</f>
        <v>13790736.94966366</v>
      </c>
      <c r="L132" s="33">
        <f>_xlfn.IFNA(VLOOKUP(ClientPortfolioValue[[#This Row],[Date]],CleanAssets[#All],RowWiseApproach!$B$8,0)*VLOOKUP(ClientPortfolioValue[[#This Row],[Client]],Client_Portfolios!$A$1:$I$6,RowWiseApproach!$B$8,0),L127)</f>
        <v>2858767.2818144918</v>
      </c>
      <c r="M132" s="33">
        <f>_xlfn.IFNA(VLOOKUP(ClientPortfolioValue[[#This Row],[Date]],CleanAssets[#All],RowWiseApproach!$B$9,0)*VLOOKUP(ClientPortfolioValue[[#This Row],[Client]],Client_Portfolios!$A$1:$I$6,RowWiseApproach!$B$9,0),M127)</f>
        <v>1152642.5732615024</v>
      </c>
      <c r="N132" s="34">
        <f t="shared" si="23"/>
        <v>3.9285805910576212E-2</v>
      </c>
      <c r="O132" s="34">
        <f t="shared" si="23"/>
        <v>0.24637400427549699</v>
      </c>
      <c r="P132" s="34">
        <f t="shared" si="24"/>
        <v>5.6112836215909831E-2</v>
      </c>
      <c r="Q132" s="34">
        <f t="shared" si="25"/>
        <v>9.4827714719394225E-3</v>
      </c>
      <c r="R132" s="34">
        <f t="shared" si="26"/>
        <v>0.24146463711772675</v>
      </c>
      <c r="S132" s="34">
        <f t="shared" si="27"/>
        <v>0.31550636269263077</v>
      </c>
      <c r="T132" s="34">
        <f t="shared" si="28"/>
        <v>6.5403268161966288E-2</v>
      </c>
      <c r="U132" s="34">
        <f t="shared" si="29"/>
        <v>2.6370314153753779E-2</v>
      </c>
      <c r="V132" s="33">
        <f>SUM(ClientPortfolioValue[[#This Row],[TCS]:[Cash]])</f>
        <v>43709853.683992811</v>
      </c>
      <c r="W132" s="35">
        <f>(ClientPortfolioValue[[#This Row],[TotalPortfolioValue]]-V127)/V127</f>
        <v>-1.4456462384728516E-4</v>
      </c>
      <c r="X132" s="35">
        <f t="shared" si="21"/>
        <v>1868974.8239298293</v>
      </c>
      <c r="Y132" s="35">
        <f>_xlfn.MAXIFS($V$2:$V132,$E$2:$E132,$E132)</f>
        <v>43904405.960815556</v>
      </c>
      <c r="Z132" s="34">
        <f>(ClientPortfolioValue[[#This Row],[TotalPortfolioValue]]-ClientPortfolioValue[[#This Row],[Running Max]])/ClientPortfolioValue[[#This Row],[Running Max]]</f>
        <v>-4.431269995917554E-3</v>
      </c>
      <c r="AA132" s="35">
        <f t="shared" si="20"/>
        <v>1.0301066173885007</v>
      </c>
      <c r="AB132" s="46">
        <f>ClientPortfolioValue[[#This Row],[Cumulative_Returns]]-1</f>
        <v>3.0106617388500734E-2</v>
      </c>
    </row>
    <row r="133" spans="4:28" x14ac:dyDescent="0.35">
      <c r="D133" s="31">
        <f t="shared" si="22"/>
        <v>45684</v>
      </c>
      <c r="E133" s="32" t="s">
        <v>16</v>
      </c>
      <c r="F133" s="33">
        <f>_xlfn.IFNA(VLOOKUP(ClientPortfolioValue[[#This Row],[Date]],CleanAssets[#All],RowWiseApproach!$B$2,0)*VLOOKUP(ClientPortfolioValue[[#This Row],[Client]],Client_Portfolios!$A$1:$I$6,RowWiseApproach!$B$2,0),F128)</f>
        <v>206573.03298864348</v>
      </c>
      <c r="G133" s="33">
        <f>_xlfn.IFNA(VLOOKUP(ClientPortfolioValue[[#This Row],[Date]],CleanAssets[#All],RowWiseApproach!$B$3,0)*VLOOKUP(ClientPortfolioValue[[#This Row],[Client]],Client_Portfolios!$A$1:$I$6,RowWiseApproach!$B$3,0),G128)</f>
        <v>2784861.5533495434</v>
      </c>
      <c r="H133" s="33">
        <f>_xlfn.IFNA(VLOOKUP(ClientPortfolioValue[[#This Row],[Date]],CleanAssets[#All],RowWiseApproach!$B$4,0)*VLOOKUP(ClientPortfolioValue[[#This Row],[Client]],Client_Portfolios!$A$1:$I$6,RowWiseApproach!$B$4,0),H128)</f>
        <v>13166062.327448128</v>
      </c>
      <c r="I133" s="33">
        <f>_xlfn.IFNA(VLOOKUP(ClientPortfolioValue[[#This Row],[Date]],CleanAssets[#All],RowWiseApproach!$B$5,0)*VLOOKUP(ClientPortfolioValue[[#This Row],[Client]],Client_Portfolios!$A$1:$I$6,RowWiseApproach!$B$5,0),I128)</f>
        <v>5704043.0667414516</v>
      </c>
      <c r="J133" s="33">
        <f>_xlfn.IFNA(VLOOKUP(ClientPortfolioValue[[#This Row],[Date]],CleanAssets[#All],RowWiseApproach!$B$6,0)*VLOOKUP(ClientPortfolioValue[[#This Row],[Client]],Client_Portfolios!$A$1:$I$6,RowWiseApproach!$B$6,0),J128)</f>
        <v>8066782.7543962244</v>
      </c>
      <c r="K133" s="33">
        <f>_xlfn.IFNA(VLOOKUP(ClientPortfolioValue[[#This Row],[Date]],CleanAssets[#All],RowWiseApproach!$B$7,0)*VLOOKUP(ClientPortfolioValue[[#This Row],[Client]],Client_Portfolios!$A$1:$I$6,RowWiseApproach!$B$7,0),K128)</f>
        <v>1559727.4462421511</v>
      </c>
      <c r="L133" s="33">
        <f>_xlfn.IFNA(VLOOKUP(ClientPortfolioValue[[#This Row],[Date]],CleanAssets[#All],RowWiseApproach!$B$8,0)*VLOOKUP(ClientPortfolioValue[[#This Row],[Client]],Client_Portfolios!$A$1:$I$6,RowWiseApproach!$B$8,0),L128)</f>
        <v>13278624.272539407</v>
      </c>
      <c r="M133" s="33">
        <f>_xlfn.IFNA(VLOOKUP(ClientPortfolioValue[[#This Row],[Date]],CleanAssets[#All],RowWiseApproach!$B$9,0)*VLOOKUP(ClientPortfolioValue[[#This Row],[Client]],Client_Portfolios!$A$1:$I$6,RowWiseApproach!$B$9,0),M128)</f>
        <v>4671625.5179235293</v>
      </c>
      <c r="N133" s="34">
        <f t="shared" si="23"/>
        <v>4.1784008169210626E-3</v>
      </c>
      <c r="O133" s="34">
        <f t="shared" si="23"/>
        <v>5.6330042799766146E-2</v>
      </c>
      <c r="P133" s="34">
        <f t="shared" si="24"/>
        <v>0.26631300702094679</v>
      </c>
      <c r="Q133" s="34">
        <f t="shared" si="25"/>
        <v>0.11537700669349076</v>
      </c>
      <c r="R133" s="34">
        <f t="shared" si="26"/>
        <v>0.16316869226946459</v>
      </c>
      <c r="S133" s="34">
        <f t="shared" si="27"/>
        <v>3.1548970072539401E-2</v>
      </c>
      <c r="T133" s="34">
        <f t="shared" si="28"/>
        <v>0.2685898236824395</v>
      </c>
      <c r="U133" s="34">
        <f t="shared" si="29"/>
        <v>9.4494056644431806E-2</v>
      </c>
      <c r="V133" s="33">
        <f>SUM(ClientPortfolioValue[[#This Row],[TCS]:[Cash]])</f>
        <v>49438299.971629076</v>
      </c>
      <c r="W133" s="35">
        <f>(ClientPortfolioValue[[#This Row],[TotalPortfolioValue]]-V128)/V128</f>
        <v>2.7754059412515098E-3</v>
      </c>
      <c r="X133" s="35">
        <f t="shared" si="21"/>
        <v>256987.70108486517</v>
      </c>
      <c r="Y133" s="35">
        <f>_xlfn.MAXIFS($V$2:$V133,$E$2:$E133,$E133)</f>
        <v>49506649.238851964</v>
      </c>
      <c r="Z133" s="34">
        <f>(ClientPortfolioValue[[#This Row],[TotalPortfolioValue]]-ClientPortfolioValue[[#This Row],[Running Max]])/ClientPortfolioValue[[#This Row],[Running Max]]</f>
        <v>-1.3806078228629022E-3</v>
      </c>
      <c r="AA133" s="35">
        <f t="shared" si="20"/>
        <v>1.0178444546437175</v>
      </c>
      <c r="AB133" s="46">
        <f>ClientPortfolioValue[[#This Row],[Cumulative_Returns]]-1</f>
        <v>1.7844454643717533E-2</v>
      </c>
    </row>
    <row r="134" spans="4:28" x14ac:dyDescent="0.35">
      <c r="D134" s="31">
        <f t="shared" si="22"/>
        <v>45684</v>
      </c>
      <c r="E134" s="32" t="s">
        <v>12</v>
      </c>
      <c r="F134" s="33">
        <f>_xlfn.IFNA(VLOOKUP(ClientPortfolioValue[[#This Row],[Date]],CleanAssets[#All],RowWiseApproach!$B$2,0)*VLOOKUP(ClientPortfolioValue[[#This Row],[Client]],Client_Portfolios!$A$1:$I$6,RowWiseApproach!$B$2,0),F129)</f>
        <v>2722692.7619670462</v>
      </c>
      <c r="G134" s="33">
        <f>_xlfn.IFNA(VLOOKUP(ClientPortfolioValue[[#This Row],[Date]],CleanAssets[#All],RowWiseApproach!$B$3,0)*VLOOKUP(ClientPortfolioValue[[#This Row],[Client]],Client_Portfolios!$A$1:$I$6,RowWiseApproach!$B$3,0),G129)</f>
        <v>9616874.3591167312</v>
      </c>
      <c r="H134" s="33">
        <f>_xlfn.IFNA(VLOOKUP(ClientPortfolioValue[[#This Row],[Date]],CleanAssets[#All],RowWiseApproach!$B$4,0)*VLOOKUP(ClientPortfolioValue[[#This Row],[Client]],Client_Portfolios!$A$1:$I$6,RowWiseApproach!$B$4,0),H129)</f>
        <v>2167241.4588521933</v>
      </c>
      <c r="I134" s="33">
        <f>_xlfn.IFNA(VLOOKUP(ClientPortfolioValue[[#This Row],[Date]],CleanAssets[#All],RowWiseApproach!$B$5,0)*VLOOKUP(ClientPortfolioValue[[#This Row],[Client]],Client_Portfolios!$A$1:$I$6,RowWiseApproach!$B$5,0),I129)</f>
        <v>2909733.6777843079</v>
      </c>
      <c r="J134" s="33">
        <f>_xlfn.IFNA(VLOOKUP(ClientPortfolioValue[[#This Row],[Date]],CleanAssets[#All],RowWiseApproach!$B$6,0)*VLOOKUP(ClientPortfolioValue[[#This Row],[Client]],Client_Portfolios!$A$1:$I$6,RowWiseApproach!$B$6,0),J129)</f>
        <v>1180202.7632527784</v>
      </c>
      <c r="K134" s="33">
        <f>_xlfn.IFNA(VLOOKUP(ClientPortfolioValue[[#This Row],[Date]],CleanAssets[#All],RowWiseApproach!$B$7,0)*VLOOKUP(ClientPortfolioValue[[#This Row],[Client]],Client_Portfolios!$A$1:$I$6,RowWiseApproach!$B$7,0),K129)</f>
        <v>12616478.667941911</v>
      </c>
      <c r="L134" s="33">
        <f>_xlfn.IFNA(VLOOKUP(ClientPortfolioValue[[#This Row],[Date]],CleanAssets[#All],RowWiseApproach!$B$8,0)*VLOOKUP(ClientPortfolioValue[[#This Row],[Client]],Client_Portfolios!$A$1:$I$6,RowWiseApproach!$B$8,0),L129)</f>
        <v>4880785.0815641191</v>
      </c>
      <c r="M134" s="33">
        <f>_xlfn.IFNA(VLOOKUP(ClientPortfolioValue[[#This Row],[Date]],CleanAssets[#All],RowWiseApproach!$B$9,0)*VLOOKUP(ClientPortfolioValue[[#This Row],[Client]],Client_Portfolios!$A$1:$I$6,RowWiseApproach!$B$9,0),M129)</f>
        <v>2238202.7833097582</v>
      </c>
      <c r="N134" s="34">
        <f t="shared" si="23"/>
        <v>7.1028846278448771E-2</v>
      </c>
      <c r="O134" s="34">
        <f t="shared" si="23"/>
        <v>0.25088232505505348</v>
      </c>
      <c r="P134" s="34">
        <f t="shared" si="24"/>
        <v>5.6538388238076442E-2</v>
      </c>
      <c r="Q134" s="34">
        <f t="shared" si="25"/>
        <v>7.5908317309093601E-2</v>
      </c>
      <c r="R134" s="34">
        <f t="shared" si="26"/>
        <v>3.0788799169510071E-2</v>
      </c>
      <c r="S134" s="34">
        <f t="shared" si="27"/>
        <v>0.32913516221828498</v>
      </c>
      <c r="T134" s="34">
        <f t="shared" si="28"/>
        <v>0.12732855433387302</v>
      </c>
      <c r="U134" s="34">
        <f t="shared" si="29"/>
        <v>5.8389607397659499E-2</v>
      </c>
      <c r="V134" s="33">
        <f>SUM(ClientPortfolioValue[[#This Row],[TCS]:[Cash]])</f>
        <v>38332211.553788848</v>
      </c>
      <c r="W134" s="35">
        <f>(ClientPortfolioValue[[#This Row],[TotalPortfolioValue]]-V129)/V129</f>
        <v>-1.2242704992673601E-3</v>
      </c>
      <c r="X134" s="35">
        <f t="shared" si="21"/>
        <v>1649047.3983873306</v>
      </c>
      <c r="Y134" s="35">
        <f>_xlfn.MAXIFS($V$2:$V134,$E$2:$E134,$E134)</f>
        <v>38508554.057939723</v>
      </c>
      <c r="Z134" s="34">
        <f>(ClientPortfolioValue[[#This Row],[TotalPortfolioValue]]-ClientPortfolioValue[[#This Row],[Running Max]])/ClientPortfolioValue[[#This Row],[Running Max]]</f>
        <v>-4.5793073374178397E-3</v>
      </c>
      <c r="AA134" s="35">
        <f t="shared" si="20"/>
        <v>1.0235062193351505</v>
      </c>
      <c r="AB134" s="46">
        <f>ClientPortfolioValue[[#This Row],[Cumulative_Returns]]-1</f>
        <v>2.3506219335150513E-2</v>
      </c>
    </row>
    <row r="135" spans="4:28" x14ac:dyDescent="0.35">
      <c r="D135" s="31">
        <f t="shared" si="22"/>
        <v>45684</v>
      </c>
      <c r="E135" s="32" t="s">
        <v>13</v>
      </c>
      <c r="F135" s="33">
        <f>_xlfn.IFNA(VLOOKUP(ClientPortfolioValue[[#This Row],[Date]],CleanAssets[#All],RowWiseApproach!$B$2,0)*VLOOKUP(ClientPortfolioValue[[#This Row],[Client]],Client_Portfolios!$A$1:$I$6,RowWiseApproach!$B$2,0),F130)</f>
        <v>196049.2871180712</v>
      </c>
      <c r="G135" s="33">
        <f>_xlfn.IFNA(VLOOKUP(ClientPortfolioValue[[#This Row],[Date]],CleanAssets[#All],RowWiseApproach!$B$3,0)*VLOOKUP(ClientPortfolioValue[[#This Row],[Client]],Client_Portfolios!$A$1:$I$6,RowWiseApproach!$B$3,0),G130)</f>
        <v>2043320.1477497548</v>
      </c>
      <c r="H135" s="33">
        <f>_xlfn.IFNA(VLOOKUP(ClientPortfolioValue[[#This Row],[Date]],CleanAssets[#All],RowWiseApproach!$B$4,0)*VLOOKUP(ClientPortfolioValue[[#This Row],[Client]],Client_Portfolios!$A$1:$I$6,RowWiseApproach!$B$4,0),H130)</f>
        <v>3471069.5720001371</v>
      </c>
      <c r="I135" s="33">
        <f>_xlfn.IFNA(VLOOKUP(ClientPortfolioValue[[#This Row],[Date]],CleanAssets[#All],RowWiseApproach!$B$5,0)*VLOOKUP(ClientPortfolioValue[[#This Row],[Client]],Client_Portfolios!$A$1:$I$6,RowWiseApproach!$B$5,0),I130)</f>
        <v>2497769.3561099595</v>
      </c>
      <c r="J135" s="33">
        <f>_xlfn.IFNA(VLOOKUP(ClientPortfolioValue[[#This Row],[Date]],CleanAssets[#All],RowWiseApproach!$B$6,0)*VLOOKUP(ClientPortfolioValue[[#This Row],[Client]],Client_Portfolios!$A$1:$I$6,RowWiseApproach!$B$6,0),J130)</f>
        <v>10228624.272947881</v>
      </c>
      <c r="K135" s="33">
        <f>_xlfn.IFNA(VLOOKUP(ClientPortfolioValue[[#This Row],[Date]],CleanAssets[#All],RowWiseApproach!$B$7,0)*VLOOKUP(ClientPortfolioValue[[#This Row],[Client]],Client_Portfolios!$A$1:$I$6,RowWiseApproach!$B$7,0),K130)</f>
        <v>597893.54363079276</v>
      </c>
      <c r="L135" s="33">
        <f>_xlfn.IFNA(VLOOKUP(ClientPortfolioValue[[#This Row],[Date]],CleanAssets[#All],RowWiseApproach!$B$8,0)*VLOOKUP(ClientPortfolioValue[[#This Row],[Client]],Client_Portfolios!$A$1:$I$6,RowWiseApproach!$B$8,0),L130)</f>
        <v>20185391.633343223</v>
      </c>
      <c r="M135" s="33">
        <f>_xlfn.IFNA(VLOOKUP(ClientPortfolioValue[[#This Row],[Date]],CleanAssets[#All],RowWiseApproach!$B$9,0)*VLOOKUP(ClientPortfolioValue[[#This Row],[Client]],Client_Portfolios!$A$1:$I$6,RowWiseApproach!$B$9,0),M130)</f>
        <v>6419541.4598654592</v>
      </c>
      <c r="N135" s="34">
        <f t="shared" si="23"/>
        <v>4.2955905070715637E-3</v>
      </c>
      <c r="O135" s="34">
        <f t="shared" si="23"/>
        <v>4.4770714337235923E-2</v>
      </c>
      <c r="P135" s="34">
        <f t="shared" si="24"/>
        <v>7.6053801174441313E-2</v>
      </c>
      <c r="Q135" s="34">
        <f t="shared" si="25"/>
        <v>5.4728045649553358E-2</v>
      </c>
      <c r="R135" s="34">
        <f t="shared" si="26"/>
        <v>0.22411701655826441</v>
      </c>
      <c r="S135" s="34">
        <f t="shared" si="27"/>
        <v>1.3100306907584123E-2</v>
      </c>
      <c r="T135" s="34">
        <f t="shared" si="28"/>
        <v>0.44227743929255242</v>
      </c>
      <c r="U135" s="34">
        <f t="shared" si="29"/>
        <v>0.1406570855732969</v>
      </c>
      <c r="V135" s="33">
        <f>SUM(ClientPortfolioValue[[#This Row],[TCS]:[Cash]])</f>
        <v>45639659.272765279</v>
      </c>
      <c r="W135" s="35">
        <f>(ClientPortfolioValue[[#This Row],[TotalPortfolioValue]]-V130)/V130</f>
        <v>1.9933699543970081E-3</v>
      </c>
      <c r="X135" s="35">
        <f t="shared" si="21"/>
        <v>196561.49750732552</v>
      </c>
      <c r="Y135" s="35">
        <f>_xlfn.MAXIFS($V$2:$V135,$E$2:$E135,$E135)</f>
        <v>46143585.670435324</v>
      </c>
      <c r="Z135" s="34">
        <f>(ClientPortfolioValue[[#This Row],[TotalPortfolioValue]]-ClientPortfolioValue[[#This Row],[Running Max]])/ClientPortfolioValue[[#This Row],[Running Max]]</f>
        <v>-1.0920833098432496E-2</v>
      </c>
      <c r="AA135" s="35">
        <f t="shared" ref="AA135:AA198" si="30">AA130*(1+W135)</f>
        <v>1.0113793480682634</v>
      </c>
      <c r="AB135" s="46">
        <f>ClientPortfolioValue[[#This Row],[Cumulative_Returns]]-1</f>
        <v>1.1379348068263351E-2</v>
      </c>
    </row>
    <row r="136" spans="4:28" x14ac:dyDescent="0.35">
      <c r="D136" s="31">
        <f t="shared" si="22"/>
        <v>45684</v>
      </c>
      <c r="E136" s="32" t="s">
        <v>15</v>
      </c>
      <c r="F136" s="33">
        <f>_xlfn.IFNA(VLOOKUP(ClientPortfolioValue[[#This Row],[Date]],CleanAssets[#All],RowWiseApproach!$B$2,0)*VLOOKUP(ClientPortfolioValue[[#This Row],[Client]],Client_Portfolios!$A$1:$I$6,RowWiseApproach!$B$2,0),F131)</f>
        <v>982274.22828278202</v>
      </c>
      <c r="G136" s="33">
        <f>_xlfn.IFNA(VLOOKUP(ClientPortfolioValue[[#This Row],[Date]],CleanAssets[#All],RowWiseApproach!$B$3,0)*VLOOKUP(ClientPortfolioValue[[#This Row],[Client]],Client_Portfolios!$A$1:$I$6,RowWiseApproach!$B$3,0),G131)</f>
        <v>4669740.890515835</v>
      </c>
      <c r="H136" s="33">
        <f>_xlfn.IFNA(VLOOKUP(ClientPortfolioValue[[#This Row],[Date]],CleanAssets[#All],RowWiseApproach!$B$4,0)*VLOOKUP(ClientPortfolioValue[[#This Row],[Client]],Client_Portfolios!$A$1:$I$6,RowWiseApproach!$B$4,0),H131)</f>
        <v>18936032.828184925</v>
      </c>
      <c r="I136" s="33">
        <f>_xlfn.IFNA(VLOOKUP(ClientPortfolioValue[[#This Row],[Date]],CleanAssets[#All],RowWiseApproach!$B$5,0)*VLOOKUP(ClientPortfolioValue[[#This Row],[Client]],Client_Portfolios!$A$1:$I$6,RowWiseApproach!$B$5,0),I131)</f>
        <v>7975582.7019978426</v>
      </c>
      <c r="J136" s="33">
        <f>_xlfn.IFNA(VLOOKUP(ClientPortfolioValue[[#This Row],[Date]],CleanAssets[#All],RowWiseApproach!$B$6,0)*VLOOKUP(ClientPortfolioValue[[#This Row],[Client]],Client_Portfolios!$A$1:$I$6,RowWiseApproach!$B$6,0),J131)</f>
        <v>12189830.003820533</v>
      </c>
      <c r="K136" s="33">
        <f>_xlfn.IFNA(VLOOKUP(ClientPortfolioValue[[#This Row],[Date]],CleanAssets[#All],RowWiseApproach!$B$7,0)*VLOOKUP(ClientPortfolioValue[[#This Row],[Client]],Client_Portfolios!$A$1:$I$6,RowWiseApproach!$B$7,0),K131)</f>
        <v>2578247.0389910936</v>
      </c>
      <c r="L136" s="33">
        <f>_xlfn.IFNA(VLOOKUP(ClientPortfolioValue[[#This Row],[Date]],CleanAssets[#All],RowWiseApproach!$B$8,0)*VLOOKUP(ClientPortfolioValue[[#This Row],[Client]],Client_Portfolios!$A$1:$I$6,RowWiseApproach!$B$8,0),L131)</f>
        <v>2955686.0346144112</v>
      </c>
      <c r="M136" s="33">
        <f>_xlfn.IFNA(VLOOKUP(ClientPortfolioValue[[#This Row],[Date]],CleanAssets[#All],RowWiseApproach!$B$9,0)*VLOOKUP(ClientPortfolioValue[[#This Row],[Client]],Client_Portfolios!$A$1:$I$6,RowWiseApproach!$B$9,0),M131)</f>
        <v>942896.22972216306</v>
      </c>
      <c r="N136" s="34">
        <f t="shared" si="23"/>
        <v>1.9173700346493065E-2</v>
      </c>
      <c r="O136" s="34">
        <f t="shared" si="23"/>
        <v>9.11519512092301E-2</v>
      </c>
      <c r="P136" s="34">
        <f t="shared" si="24"/>
        <v>0.36962572033850594</v>
      </c>
      <c r="Q136" s="34">
        <f t="shared" si="25"/>
        <v>0.15568099865973103</v>
      </c>
      <c r="R136" s="34">
        <f t="shared" si="26"/>
        <v>0.23794185069534332</v>
      </c>
      <c r="S136" s="34">
        <f t="shared" si="27"/>
        <v>5.0326614219809079E-2</v>
      </c>
      <c r="T136" s="34">
        <f t="shared" si="28"/>
        <v>5.7694110986790739E-2</v>
      </c>
      <c r="U136" s="34">
        <f t="shared" si="29"/>
        <v>1.8405053544096672E-2</v>
      </c>
      <c r="V136" s="33">
        <f>SUM(ClientPortfolioValue[[#This Row],[TCS]:[Cash]])</f>
        <v>51230289.956129588</v>
      </c>
      <c r="W136" s="35">
        <f>(ClientPortfolioValue[[#This Row],[TotalPortfolioValue]]-V131)/V131</f>
        <v>3.0051030260249485E-3</v>
      </c>
      <c r="X136" s="35">
        <f t="shared" si="21"/>
        <v>380930.33503734786</v>
      </c>
      <c r="Y136" s="35">
        <f>_xlfn.MAXIFS($V$2:$V136,$E$2:$E136,$E136)</f>
        <v>51282293.25177671</v>
      </c>
      <c r="Z136" s="34">
        <f>(ClientPortfolioValue[[#This Row],[TotalPortfolioValue]]-ClientPortfolioValue[[#This Row],[Running Max]])/ClientPortfolioValue[[#This Row],[Running Max]]</f>
        <v>-1.0140594803708448E-3</v>
      </c>
      <c r="AA136" s="35">
        <f t="shared" si="30"/>
        <v>1.0268916860988966</v>
      </c>
      <c r="AB136" s="46">
        <f>ClientPortfolioValue[[#This Row],[Cumulative_Returns]]-1</f>
        <v>2.6891686098896583E-2</v>
      </c>
    </row>
    <row r="137" spans="4:28" x14ac:dyDescent="0.35">
      <c r="D137" s="31">
        <f t="shared" si="22"/>
        <v>45685</v>
      </c>
      <c r="E137" s="32" t="s">
        <v>14</v>
      </c>
      <c r="F137" s="33">
        <f>_xlfn.IFNA(VLOOKUP(ClientPortfolioValue[[#This Row],[Date]],CleanAssets[#All],RowWiseApproach!$B$2,0)*VLOOKUP(ClientPortfolioValue[[#This Row],[Client]],Client_Portfolios!$A$1:$I$6,RowWiseApproach!$B$2,0),F132)</f>
        <v>1732902.1715605091</v>
      </c>
      <c r="G137" s="33">
        <f>_xlfn.IFNA(VLOOKUP(ClientPortfolioValue[[#This Row],[Date]],CleanAssets[#All],RowWiseApproach!$B$3,0)*VLOOKUP(ClientPortfolioValue[[#This Row],[Client]],Client_Portfolios!$A$1:$I$6,RowWiseApproach!$B$3,0),G132)</f>
        <v>10766248.246615363</v>
      </c>
      <c r="H137" s="33">
        <f>_xlfn.IFNA(VLOOKUP(ClientPortfolioValue[[#This Row],[Date]],CleanAssets[#All],RowWiseApproach!$B$4,0)*VLOOKUP(ClientPortfolioValue[[#This Row],[Client]],Client_Portfolios!$A$1:$I$6,RowWiseApproach!$B$4,0),H132)</f>
        <v>2425116.2770637507</v>
      </c>
      <c r="I137" s="33">
        <f>_xlfn.IFNA(VLOOKUP(ClientPortfolioValue[[#This Row],[Date]],CleanAssets[#All],RowWiseApproach!$B$5,0)*VLOOKUP(ClientPortfolioValue[[#This Row],[Client]],Client_Portfolios!$A$1:$I$6,RowWiseApproach!$B$5,0),I132)</f>
        <v>417398.87376307196</v>
      </c>
      <c r="J137" s="33">
        <f>_xlfn.IFNA(VLOOKUP(ClientPortfolioValue[[#This Row],[Date]],CleanAssets[#All],RowWiseApproach!$B$6,0)*VLOOKUP(ClientPortfolioValue[[#This Row],[Client]],Client_Portfolios!$A$1:$I$6,RowWiseApproach!$B$6,0),J132)</f>
        <v>10717279.591436597</v>
      </c>
      <c r="K137" s="33">
        <f>_xlfn.IFNA(VLOOKUP(ClientPortfolioValue[[#This Row],[Date]],CleanAssets[#All],RowWiseApproach!$B$7,0)*VLOOKUP(ClientPortfolioValue[[#This Row],[Client]],Client_Portfolios!$A$1:$I$6,RowWiseApproach!$B$7,0),K132)</f>
        <v>13878209.782133447</v>
      </c>
      <c r="L137" s="33">
        <f>_xlfn.IFNA(VLOOKUP(ClientPortfolioValue[[#This Row],[Date]],CleanAssets[#All],RowWiseApproach!$B$8,0)*VLOOKUP(ClientPortfolioValue[[#This Row],[Client]],Client_Portfolios!$A$1:$I$6,RowWiseApproach!$B$8,0),L132)</f>
        <v>2871161.1765487893</v>
      </c>
      <c r="M137" s="33">
        <f>_xlfn.IFNA(VLOOKUP(ClientPortfolioValue[[#This Row],[Date]],CleanAssets[#All],RowWiseApproach!$B$9,0)*VLOOKUP(ClientPortfolioValue[[#This Row],[Client]],Client_Portfolios!$A$1:$I$6,RowWiseApproach!$B$9,0),M132)</f>
        <v>1152633.8444109934</v>
      </c>
      <c r="N137" s="34">
        <f t="shared" si="23"/>
        <v>3.9419124768641838E-2</v>
      </c>
      <c r="O137" s="34">
        <f t="shared" si="23"/>
        <v>0.24490481337519834</v>
      </c>
      <c r="P137" s="34">
        <f t="shared" si="24"/>
        <v>5.5165238218816658E-2</v>
      </c>
      <c r="Q137" s="34">
        <f t="shared" si="25"/>
        <v>9.4947646515674052E-3</v>
      </c>
      <c r="R137" s="34">
        <f t="shared" si="26"/>
        <v>0.24379090079552507</v>
      </c>
      <c r="S137" s="34">
        <f t="shared" si="27"/>
        <v>0.31569403740469698</v>
      </c>
      <c r="T137" s="34">
        <f t="shared" si="28"/>
        <v>6.5311627226675953E-2</v>
      </c>
      <c r="U137" s="34">
        <f t="shared" si="29"/>
        <v>2.6219493558877878E-2</v>
      </c>
      <c r="V137" s="33">
        <f>SUM(ClientPortfolioValue[[#This Row],[TCS]:[Cash]])</f>
        <v>43960949.963532515</v>
      </c>
      <c r="W137" s="35">
        <f>(ClientPortfolioValue[[#This Row],[TotalPortfolioValue]]-V132)/V132</f>
        <v>5.7446149638258675E-3</v>
      </c>
      <c r="X137" s="35">
        <f t="shared" si="21"/>
        <v>1850493.2269588944</v>
      </c>
      <c r="Y137" s="35">
        <f>_xlfn.MAXIFS($V$2:$V137,$E$2:$E137,$E137)</f>
        <v>43960949.963532515</v>
      </c>
      <c r="Z137" s="34">
        <f>(ClientPortfolioValue[[#This Row],[TotalPortfolioValue]]-ClientPortfolioValue[[#This Row],[Running Max]])/ClientPortfolioValue[[#This Row],[Running Max]]</f>
        <v>0</v>
      </c>
      <c r="AA137" s="35">
        <f t="shared" si="30"/>
        <v>1.0360241832770867</v>
      </c>
      <c r="AB137" s="46">
        <f>ClientPortfolioValue[[#This Row],[Cumulative_Returns]]-1</f>
        <v>3.6024183277086674E-2</v>
      </c>
    </row>
    <row r="138" spans="4:28" x14ac:dyDescent="0.35">
      <c r="D138" s="31">
        <f t="shared" si="22"/>
        <v>45685</v>
      </c>
      <c r="E138" s="32" t="s">
        <v>16</v>
      </c>
      <c r="F138" s="33">
        <f>_xlfn.IFNA(VLOOKUP(ClientPortfolioValue[[#This Row],[Date]],CleanAssets[#All],RowWiseApproach!$B$2,0)*VLOOKUP(ClientPortfolioValue[[#This Row],[Client]],Client_Portfolios!$A$1:$I$6,RowWiseApproach!$B$2,0),F133)</f>
        <v>208464.76121228345</v>
      </c>
      <c r="G138" s="33">
        <f>_xlfn.IFNA(VLOOKUP(ClientPortfolioValue[[#This Row],[Date]],CleanAssets[#All],RowWiseApproach!$B$3,0)*VLOOKUP(ClientPortfolioValue[[#This Row],[Client]],Client_Portfolios!$A$1:$I$6,RowWiseApproach!$B$3,0),G133)</f>
        <v>2784157.2724993131</v>
      </c>
      <c r="H138" s="33">
        <f>_xlfn.IFNA(VLOOKUP(ClientPortfolioValue[[#This Row],[Date]],CleanAssets[#All],RowWiseApproach!$B$4,0)*VLOOKUP(ClientPortfolioValue[[#This Row],[Client]],Client_Portfolios!$A$1:$I$6,RowWiseApproach!$B$4,0),H133)</f>
        <v>13018078.915734971</v>
      </c>
      <c r="I138" s="33">
        <f>_xlfn.IFNA(VLOOKUP(ClientPortfolioValue[[#This Row],[Date]],CleanAssets[#All],RowWiseApproach!$B$5,0)*VLOOKUP(ClientPortfolioValue[[#This Row],[Client]],Client_Portfolios!$A$1:$I$6,RowWiseApproach!$B$5,0),I133)</f>
        <v>5744066.1349723712</v>
      </c>
      <c r="J138" s="33">
        <f>_xlfn.IFNA(VLOOKUP(ClientPortfolioValue[[#This Row],[Date]],CleanAssets[#All],RowWiseApproach!$B$6,0)*VLOOKUP(ClientPortfolioValue[[#This Row],[Client]],Client_Portfolios!$A$1:$I$6,RowWiseApproach!$B$6,0),J133)</f>
        <v>8191284.9223631434</v>
      </c>
      <c r="K138" s="33">
        <f>_xlfn.IFNA(VLOOKUP(ClientPortfolioValue[[#This Row],[Date]],CleanAssets[#All],RowWiseApproach!$B$7,0)*VLOOKUP(ClientPortfolioValue[[#This Row],[Client]],Client_Portfolios!$A$1:$I$6,RowWiseApproach!$B$7,0),K133)</f>
        <v>1569620.592496891</v>
      </c>
      <c r="L138" s="33">
        <f>_xlfn.IFNA(VLOOKUP(ClientPortfolioValue[[#This Row],[Date]],CleanAssets[#All],RowWiseApproach!$B$8,0)*VLOOKUP(ClientPortfolioValue[[#This Row],[Client]],Client_Portfolios!$A$1:$I$6,RowWiseApproach!$B$8,0),L133)</f>
        <v>13336192.397268217</v>
      </c>
      <c r="M138" s="33">
        <f>_xlfn.IFNA(VLOOKUP(ClientPortfolioValue[[#This Row],[Date]],CleanAssets[#All],RowWiseApproach!$B$9,0)*VLOOKUP(ClientPortfolioValue[[#This Row],[Client]],Client_Portfolios!$A$1:$I$6,RowWiseApproach!$B$9,0),M133)</f>
        <v>4671590.1401561908</v>
      </c>
      <c r="N138" s="34">
        <f t="shared" si="23"/>
        <v>4.2094147235252916E-3</v>
      </c>
      <c r="O138" s="34">
        <f t="shared" si="23"/>
        <v>5.6218962606990781E-2</v>
      </c>
      <c r="P138" s="34">
        <f t="shared" si="24"/>
        <v>0.26286693607706024</v>
      </c>
      <c r="Q138" s="34">
        <f t="shared" si="25"/>
        <v>0.11598678079137624</v>
      </c>
      <c r="R138" s="34">
        <f t="shared" si="26"/>
        <v>0.16540212914773642</v>
      </c>
      <c r="S138" s="34">
        <f t="shared" si="27"/>
        <v>3.1694488766265343E-2</v>
      </c>
      <c r="T138" s="34">
        <f t="shared" si="28"/>
        <v>0.26929042734307013</v>
      </c>
      <c r="U138" s="34">
        <f t="shared" si="29"/>
        <v>9.4330860543975437E-2</v>
      </c>
      <c r="V138" s="33">
        <f>SUM(ClientPortfolioValue[[#This Row],[TCS]:[Cash]])</f>
        <v>49523455.136703387</v>
      </c>
      <c r="W138" s="35">
        <f>(ClientPortfolioValue[[#This Row],[TotalPortfolioValue]]-V133)/V133</f>
        <v>1.7224533433224604E-3</v>
      </c>
      <c r="X138" s="35">
        <f t="shared" si="21"/>
        <v>261254.23816436826</v>
      </c>
      <c r="Y138" s="35">
        <f>_xlfn.MAXIFS($V$2:$V138,$E$2:$E138,$E138)</f>
        <v>49523455.136703387</v>
      </c>
      <c r="Z138" s="34">
        <f>(ClientPortfolioValue[[#This Row],[TotalPortfolioValue]]-ClientPortfolioValue[[#This Row],[Running Max]])/ClientPortfolioValue[[#This Row],[Running Max]]</f>
        <v>0</v>
      </c>
      <c r="AA138" s="35">
        <f t="shared" si="30"/>
        <v>1.0195976442276009</v>
      </c>
      <c r="AB138" s="46">
        <f>ClientPortfolioValue[[#This Row],[Cumulative_Returns]]-1</f>
        <v>1.9597644227600908E-2</v>
      </c>
    </row>
    <row r="139" spans="4:28" x14ac:dyDescent="0.35">
      <c r="D139" s="31">
        <f t="shared" si="22"/>
        <v>45685</v>
      </c>
      <c r="E139" s="32" t="s">
        <v>12</v>
      </c>
      <c r="F139" s="33">
        <f>_xlfn.IFNA(VLOOKUP(ClientPortfolioValue[[#This Row],[Date]],CleanAssets[#All],RowWiseApproach!$B$2,0)*VLOOKUP(ClientPortfolioValue[[#This Row],[Client]],Client_Portfolios!$A$1:$I$6,RowWiseApproach!$B$2,0),F134)</f>
        <v>2747626.2911290866</v>
      </c>
      <c r="G139" s="33">
        <f>_xlfn.IFNA(VLOOKUP(ClientPortfolioValue[[#This Row],[Date]],CleanAssets[#All],RowWiseApproach!$B$3,0)*VLOOKUP(ClientPortfolioValue[[#This Row],[Client]],Client_Portfolios!$A$1:$I$6,RowWiseApproach!$B$3,0),G134)</f>
        <v>9614442.2883223873</v>
      </c>
      <c r="H139" s="33">
        <f>_xlfn.IFNA(VLOOKUP(ClientPortfolioValue[[#This Row],[Date]],CleanAssets[#All],RowWiseApproach!$B$4,0)*VLOOKUP(ClientPortfolioValue[[#This Row],[Client]],Client_Portfolios!$A$1:$I$6,RowWiseApproach!$B$4,0),H134)</f>
        <v>2142882.1798885409</v>
      </c>
      <c r="I139" s="33">
        <f>_xlfn.IFNA(VLOOKUP(ClientPortfolioValue[[#This Row],[Date]],CleanAssets[#All],RowWiseApproach!$B$5,0)*VLOOKUP(ClientPortfolioValue[[#This Row],[Client]],Client_Portfolios!$A$1:$I$6,RowWiseApproach!$B$5,0),I134)</f>
        <v>2930150.1557381279</v>
      </c>
      <c r="J139" s="33">
        <f>_xlfn.IFNA(VLOOKUP(ClientPortfolioValue[[#This Row],[Date]],CleanAssets[#All],RowWiseApproach!$B$6,0)*VLOOKUP(ClientPortfolioValue[[#This Row],[Client]],Client_Portfolios!$A$1:$I$6,RowWiseApproach!$B$6,0),J134)</f>
        <v>1198417.9312000547</v>
      </c>
      <c r="K139" s="33">
        <f>_xlfn.IFNA(VLOOKUP(ClientPortfolioValue[[#This Row],[Date]],CleanAssets[#All],RowWiseApproach!$B$7,0)*VLOOKUP(ClientPortfolioValue[[#This Row],[Client]],Client_Portfolios!$A$1:$I$6,RowWiseApproach!$B$7,0),K134)</f>
        <v>12696503.334419684</v>
      </c>
      <c r="L139" s="33">
        <f>_xlfn.IFNA(VLOOKUP(ClientPortfolioValue[[#This Row],[Date]],CleanAssets[#All],RowWiseApproach!$B$8,0)*VLOOKUP(ClientPortfolioValue[[#This Row],[Client]],Client_Portfolios!$A$1:$I$6,RowWiseApproach!$B$8,0),L134)</f>
        <v>4901945.228773877</v>
      </c>
      <c r="M139" s="33">
        <f>_xlfn.IFNA(VLOOKUP(ClientPortfolioValue[[#This Row],[Date]],CleanAssets[#All],RowWiseApproach!$B$9,0)*VLOOKUP(ClientPortfolioValue[[#This Row],[Client]],Client_Portfolios!$A$1:$I$6,RowWiseApproach!$B$9,0),M134)</f>
        <v>2238185.8336169757</v>
      </c>
      <c r="N139" s="34">
        <f t="shared" si="23"/>
        <v>7.1422286097149998E-2</v>
      </c>
      <c r="O139" s="34">
        <f t="shared" si="23"/>
        <v>0.24991952144224033</v>
      </c>
      <c r="P139" s="34">
        <f t="shared" si="24"/>
        <v>5.5702460199414862E-2</v>
      </c>
      <c r="Q139" s="34">
        <f t="shared" si="25"/>
        <v>7.6166843870437068E-2</v>
      </c>
      <c r="R139" s="34">
        <f t="shared" si="26"/>
        <v>3.1151888676589912E-2</v>
      </c>
      <c r="S139" s="34">
        <f t="shared" si="27"/>
        <v>0.33003516399302735</v>
      </c>
      <c r="T139" s="34">
        <f t="shared" si="28"/>
        <v>0.12742203541012731</v>
      </c>
      <c r="U139" s="34">
        <f t="shared" si="29"/>
        <v>5.8179800311013101E-2</v>
      </c>
      <c r="V139" s="33">
        <f>SUM(ClientPortfolioValue[[#This Row],[TCS]:[Cash]])</f>
        <v>38470153.243088737</v>
      </c>
      <c r="W139" s="35">
        <f>(ClientPortfolioValue[[#This Row],[TotalPortfolioValue]]-V134)/V134</f>
        <v>3.5985841595996934E-3</v>
      </c>
      <c r="X139" s="35">
        <f t="shared" si="21"/>
        <v>1641382.8969076793</v>
      </c>
      <c r="Y139" s="35">
        <f>_xlfn.MAXIFS($V$2:$V139,$E$2:$E139,$E139)</f>
        <v>38508554.057939723</v>
      </c>
      <c r="Z139" s="34">
        <f>(ClientPortfolioValue[[#This Row],[TotalPortfolioValue]]-ClientPortfolioValue[[#This Row],[Running Max]])/ClientPortfolioValue[[#This Row],[Running Max]]</f>
        <v>-9.9720220066451689E-4</v>
      </c>
      <c r="AA139" s="35">
        <f t="shared" si="30"/>
        <v>1.0271893926033018</v>
      </c>
      <c r="AB139" s="46">
        <f>ClientPortfolioValue[[#This Row],[Cumulative_Returns]]-1</f>
        <v>2.7189392603301776E-2</v>
      </c>
    </row>
    <row r="140" spans="4:28" x14ac:dyDescent="0.35">
      <c r="D140" s="31">
        <f t="shared" si="22"/>
        <v>45685</v>
      </c>
      <c r="E140" s="32" t="s">
        <v>13</v>
      </c>
      <c r="F140" s="33">
        <f>_xlfn.IFNA(VLOOKUP(ClientPortfolioValue[[#This Row],[Date]],CleanAssets[#All],RowWiseApproach!$B$2,0)*VLOOKUP(ClientPortfolioValue[[#This Row],[Client]],Client_Portfolios!$A$1:$I$6,RowWiseApproach!$B$2,0),F135)</f>
        <v>197844.64232150739</v>
      </c>
      <c r="G140" s="33">
        <f>_xlfn.IFNA(VLOOKUP(ClientPortfolioValue[[#This Row],[Date]],CleanAssets[#All],RowWiseApproach!$B$3,0)*VLOOKUP(ClientPortfolioValue[[#This Row],[Client]],Client_Portfolios!$A$1:$I$6,RowWiseApproach!$B$3,0),G135)</f>
        <v>2042803.3998887278</v>
      </c>
      <c r="H140" s="33">
        <f>_xlfn.IFNA(VLOOKUP(ClientPortfolioValue[[#This Row],[Date]],CleanAssets[#All],RowWiseApproach!$B$4,0)*VLOOKUP(ClientPortfolioValue[[#This Row],[Client]],Client_Portfolios!$A$1:$I$6,RowWiseApproach!$B$4,0),H135)</f>
        <v>3432055.5748927831</v>
      </c>
      <c r="I140" s="33">
        <f>_xlfn.IFNA(VLOOKUP(ClientPortfolioValue[[#This Row],[Date]],CleanAssets[#All],RowWiseApproach!$B$5,0)*VLOOKUP(ClientPortfolioValue[[#This Row],[Client]],Client_Portfolios!$A$1:$I$6,RowWiseApproach!$B$5,0),I135)</f>
        <v>2515295.2394518256</v>
      </c>
      <c r="J140" s="33">
        <f>_xlfn.IFNA(VLOOKUP(ClientPortfolioValue[[#This Row],[Date]],CleanAssets[#All],RowWiseApproach!$B$6,0)*VLOOKUP(ClientPortfolioValue[[#This Row],[Client]],Client_Portfolios!$A$1:$I$6,RowWiseApproach!$B$6,0),J135)</f>
        <v>10386492.153622745</v>
      </c>
      <c r="K140" s="33">
        <f>_xlfn.IFNA(VLOOKUP(ClientPortfolioValue[[#This Row],[Date]],CleanAssets[#All],RowWiseApproach!$B$7,0)*VLOOKUP(ClientPortfolioValue[[#This Row],[Client]],Client_Portfolios!$A$1:$I$6,RowWiseApproach!$B$7,0),K135)</f>
        <v>601685.90381920605</v>
      </c>
      <c r="L140" s="33">
        <f>_xlfn.IFNA(VLOOKUP(ClientPortfolioValue[[#This Row],[Date]],CleanAssets[#All],RowWiseApproach!$B$8,0)*VLOOKUP(ClientPortfolioValue[[#This Row],[Client]],Client_Portfolios!$A$1:$I$6,RowWiseApproach!$B$8,0),L135)</f>
        <v>20272903.345354784</v>
      </c>
      <c r="M140" s="33">
        <f>_xlfn.IFNA(VLOOKUP(ClientPortfolioValue[[#This Row],[Date]],CleanAssets[#All],RowWiseApproach!$B$9,0)*VLOOKUP(ClientPortfolioValue[[#This Row],[Client]],Client_Portfolios!$A$1:$I$6,RowWiseApproach!$B$9,0),M135)</f>
        <v>6419492.8453000765</v>
      </c>
      <c r="N140" s="34">
        <f t="shared" si="23"/>
        <v>4.3132940253038611E-3</v>
      </c>
      <c r="O140" s="34">
        <f t="shared" si="23"/>
        <v>4.453601369347069E-2</v>
      </c>
      <c r="P140" s="34">
        <f t="shared" si="24"/>
        <v>7.482368302720821E-2</v>
      </c>
      <c r="Q140" s="34">
        <f t="shared" si="25"/>
        <v>5.4837006455662834E-2</v>
      </c>
      <c r="R140" s="34">
        <f t="shared" si="26"/>
        <v>0.22644027164144379</v>
      </c>
      <c r="S140" s="34">
        <f t="shared" si="27"/>
        <v>1.3117606742342447E-2</v>
      </c>
      <c r="T140" s="34">
        <f t="shared" si="28"/>
        <v>0.4419780684936731</v>
      </c>
      <c r="U140" s="34">
        <f t="shared" si="29"/>
        <v>0.13995405592089494</v>
      </c>
      <c r="V140" s="33">
        <f>SUM(ClientPortfolioValue[[#This Row],[TCS]:[Cash]])</f>
        <v>45868573.10465166</v>
      </c>
      <c r="W140" s="35">
        <f>(ClientPortfolioValue[[#This Row],[TotalPortfolioValue]]-V135)/V135</f>
        <v>5.0156779330511238E-3</v>
      </c>
      <c r="X140" s="35">
        <f t="shared" si="21"/>
        <v>188878.69582046627</v>
      </c>
      <c r="Y140" s="35">
        <f>_xlfn.MAXIFS($V$2:$V140,$E$2:$E140,$E140)</f>
        <v>46143585.670435324</v>
      </c>
      <c r="Z140" s="34">
        <f>(ClientPortfolioValue[[#This Row],[TotalPortfolioValue]]-ClientPortfolioValue[[#This Row],[Running Max]])/ClientPortfolioValue[[#This Row],[Running Max]]</f>
        <v>-5.9599305469637135E-3</v>
      </c>
      <c r="AA140" s="35">
        <f t="shared" si="30"/>
        <v>1.0164521011463128</v>
      </c>
      <c r="AB140" s="46">
        <f>ClientPortfolioValue[[#This Row],[Cumulative_Returns]]-1</f>
        <v>1.6452101146312792E-2</v>
      </c>
    </row>
    <row r="141" spans="4:28" x14ac:dyDescent="0.35">
      <c r="D141" s="31">
        <f t="shared" si="22"/>
        <v>45685</v>
      </c>
      <c r="E141" s="32" t="s">
        <v>15</v>
      </c>
      <c r="F141" s="33">
        <f>_xlfn.IFNA(VLOOKUP(ClientPortfolioValue[[#This Row],[Date]],CleanAssets[#All],RowWiseApproach!$B$2,0)*VLOOKUP(ClientPortfolioValue[[#This Row],[Client]],Client_Portfolios!$A$1:$I$6,RowWiseApproach!$B$2,0),F136)</f>
        <v>991269.57416173269</v>
      </c>
      <c r="G141" s="33">
        <f>_xlfn.IFNA(VLOOKUP(ClientPortfolioValue[[#This Row],[Date]],CleanAssets[#All],RowWiseApproach!$B$3,0)*VLOOKUP(ClientPortfolioValue[[#This Row],[Client]],Client_Portfolios!$A$1:$I$6,RowWiseApproach!$B$3,0),G136)</f>
        <v>4668559.930880419</v>
      </c>
      <c r="H141" s="33">
        <f>_xlfn.IFNA(VLOOKUP(ClientPortfolioValue[[#This Row],[Date]],CleanAssets[#All],RowWiseApproach!$B$4,0)*VLOOKUP(ClientPortfolioValue[[#This Row],[Client]],Client_Portfolios!$A$1:$I$6,RowWiseApproach!$B$4,0),H136)</f>
        <v>18723196.319247462</v>
      </c>
      <c r="I141" s="33">
        <f>_xlfn.IFNA(VLOOKUP(ClientPortfolioValue[[#This Row],[Date]],CleanAssets[#All],RowWiseApproach!$B$5,0)*VLOOKUP(ClientPortfolioValue[[#This Row],[Client]],Client_Portfolios!$A$1:$I$6,RowWiseApproach!$B$5,0),I136)</f>
        <v>8031544.2869523121</v>
      </c>
      <c r="J141" s="33">
        <f>_xlfn.IFNA(VLOOKUP(ClientPortfolioValue[[#This Row],[Date]],CleanAssets[#All],RowWiseApproach!$B$6,0)*VLOOKUP(ClientPortfolioValue[[#This Row],[Client]],Client_Portfolios!$A$1:$I$6,RowWiseApproach!$B$6,0),J136)</f>
        <v>12377966.998311523</v>
      </c>
      <c r="K141" s="33">
        <f>_xlfn.IFNA(VLOOKUP(ClientPortfolioValue[[#This Row],[Date]],CleanAssets[#All],RowWiseApproach!$B$7,0)*VLOOKUP(ClientPortfolioValue[[#This Row],[Client]],Client_Portfolios!$A$1:$I$6,RowWiseApproach!$B$7,0),K136)</f>
        <v>2594600.5211966182</v>
      </c>
      <c r="L141" s="33">
        <f>_xlfn.IFNA(VLOOKUP(ClientPortfolioValue[[#This Row],[Date]],CleanAssets[#All],RowWiseApproach!$B$8,0)*VLOOKUP(ClientPortfolioValue[[#This Row],[Client]],Client_Portfolios!$A$1:$I$6,RowWiseApproach!$B$8,0),L136)</f>
        <v>2968500.1107421443</v>
      </c>
      <c r="M141" s="33">
        <f>_xlfn.IFNA(VLOOKUP(ClientPortfolioValue[[#This Row],[Date]],CleanAssets[#All],RowWiseApproach!$B$9,0)*VLOOKUP(ClientPortfolioValue[[#This Row],[Client]],Client_Portfolios!$A$1:$I$6,RowWiseApproach!$B$9,0),M136)</f>
        <v>942889.08926038782</v>
      </c>
      <c r="N141" s="34">
        <f t="shared" si="23"/>
        <v>1.9323548557879509E-2</v>
      </c>
      <c r="O141" s="34">
        <f t="shared" si="23"/>
        <v>9.1007680323515583E-2</v>
      </c>
      <c r="P141" s="34">
        <f t="shared" si="24"/>
        <v>0.36498506830459748</v>
      </c>
      <c r="Q141" s="34">
        <f t="shared" si="25"/>
        <v>0.15656481351697488</v>
      </c>
      <c r="R141" s="34">
        <f t="shared" si="26"/>
        <v>0.24129283554574013</v>
      </c>
      <c r="S141" s="34">
        <f t="shared" si="27"/>
        <v>5.0578460659443325E-2</v>
      </c>
      <c r="T141" s="34">
        <f t="shared" si="28"/>
        <v>5.7867160991503928E-2</v>
      </c>
      <c r="U141" s="34">
        <f t="shared" si="29"/>
        <v>1.8380432100345265E-2</v>
      </c>
      <c r="V141" s="33">
        <f>SUM(ClientPortfolioValue[[#This Row],[TCS]:[Cash]])</f>
        <v>51298526.830752596</v>
      </c>
      <c r="W141" s="35">
        <f>(ClientPortfolioValue[[#This Row],[TotalPortfolioValue]]-V136)/V136</f>
        <v>1.3319634669536687E-3</v>
      </c>
      <c r="X141" s="35">
        <f t="shared" si="21"/>
        <v>389678.96260825137</v>
      </c>
      <c r="Y141" s="35">
        <f>_xlfn.MAXIFS($V$2:$V141,$E$2:$E141,$E141)</f>
        <v>51298526.830752596</v>
      </c>
      <c r="Z141" s="34">
        <f>(ClientPortfolioValue[[#This Row],[TotalPortfolioValue]]-ClientPortfolioValue[[#This Row],[Running Max]])/ClientPortfolioValue[[#This Row],[Running Max]]</f>
        <v>0</v>
      </c>
      <c r="AA141" s="35">
        <f t="shared" si="30"/>
        <v>1.0282594683092989</v>
      </c>
      <c r="AB141" s="46">
        <f>ClientPortfolioValue[[#This Row],[Cumulative_Returns]]-1</f>
        <v>2.825946830929893E-2</v>
      </c>
    </row>
    <row r="142" spans="4:28" x14ac:dyDescent="0.35">
      <c r="D142" s="31">
        <f t="shared" si="22"/>
        <v>45686</v>
      </c>
      <c r="E142" s="32" t="s">
        <v>14</v>
      </c>
      <c r="F142" s="33">
        <f>_xlfn.IFNA(VLOOKUP(ClientPortfolioValue[[#This Row],[Date]],CleanAssets[#All],RowWiseApproach!$B$2,0)*VLOOKUP(ClientPortfolioValue[[#This Row],[Client]],Client_Portfolios!$A$1:$I$6,RowWiseApproach!$B$2,0),F137)</f>
        <v>1756025.3844218804</v>
      </c>
      <c r="G142" s="33">
        <f>_xlfn.IFNA(VLOOKUP(ClientPortfolioValue[[#This Row],[Date]],CleanAssets[#All],RowWiseApproach!$B$3,0)*VLOOKUP(ClientPortfolioValue[[#This Row],[Client]],Client_Portfolios!$A$1:$I$6,RowWiseApproach!$B$3,0),G137)</f>
        <v>10969845.837999795</v>
      </c>
      <c r="H142" s="33">
        <f>_xlfn.IFNA(VLOOKUP(ClientPortfolioValue[[#This Row],[Date]],CleanAssets[#All],RowWiseApproach!$B$4,0)*VLOOKUP(ClientPortfolioValue[[#This Row],[Client]],Client_Portfolios!$A$1:$I$6,RowWiseApproach!$B$4,0),H137)</f>
        <v>2438237.1761072706</v>
      </c>
      <c r="I142" s="33">
        <f>_xlfn.IFNA(VLOOKUP(ClientPortfolioValue[[#This Row],[Date]],CleanAssets[#All],RowWiseApproach!$B$5,0)*VLOOKUP(ClientPortfolioValue[[#This Row],[Client]],Client_Portfolios!$A$1:$I$6,RowWiseApproach!$B$5,0),I137)</f>
        <v>418074.58651997207</v>
      </c>
      <c r="J142" s="33">
        <f>_xlfn.IFNA(VLOOKUP(ClientPortfolioValue[[#This Row],[Date]],CleanAssets[#All],RowWiseApproach!$B$6,0)*VLOOKUP(ClientPortfolioValue[[#This Row],[Client]],Client_Portfolios!$A$1:$I$6,RowWiseApproach!$B$6,0),J137)</f>
        <v>10743874.96045314</v>
      </c>
      <c r="K142" s="33">
        <f>_xlfn.IFNA(VLOOKUP(ClientPortfolioValue[[#This Row],[Date]],CleanAssets[#All],RowWiseApproach!$B$7,0)*VLOOKUP(ClientPortfolioValue[[#This Row],[Client]],Client_Portfolios!$A$1:$I$6,RowWiseApproach!$B$7,0),K137)</f>
        <v>13651423.975372456</v>
      </c>
      <c r="L142" s="33">
        <f>_xlfn.IFNA(VLOOKUP(ClientPortfolioValue[[#This Row],[Date]],CleanAssets[#All],RowWiseApproach!$B$8,0)*VLOOKUP(ClientPortfolioValue[[#This Row],[Client]],Client_Portfolios!$A$1:$I$6,RowWiseApproach!$B$8,0),L137)</f>
        <v>2838160.7487563943</v>
      </c>
      <c r="M142" s="33">
        <f>_xlfn.IFNA(VLOOKUP(ClientPortfolioValue[[#This Row],[Date]],CleanAssets[#All],RowWiseApproach!$B$9,0)*VLOOKUP(ClientPortfolioValue[[#This Row],[Client]],Client_Portfolios!$A$1:$I$6,RowWiseApproach!$B$9,0),M137)</f>
        <v>1152747.6895120216</v>
      </c>
      <c r="N142" s="34">
        <f t="shared" si="23"/>
        <v>3.9938359582379547E-2</v>
      </c>
      <c r="O142" s="34">
        <f t="shared" si="23"/>
        <v>0.24949391479642122</v>
      </c>
      <c r="P142" s="34">
        <f t="shared" si="24"/>
        <v>5.5454319709938069E-2</v>
      </c>
      <c r="Q142" s="34">
        <f t="shared" si="25"/>
        <v>9.5085260821479289E-3</v>
      </c>
      <c r="R142" s="34">
        <f t="shared" si="26"/>
        <v>0.24435452088864162</v>
      </c>
      <c r="S142" s="34">
        <f t="shared" si="27"/>
        <v>0.31048268685446057</v>
      </c>
      <c r="T142" s="34">
        <f t="shared" si="28"/>
        <v>6.4550026179573755E-2</v>
      </c>
      <c r="U142" s="34">
        <f t="shared" si="29"/>
        <v>2.6217645906437315E-2</v>
      </c>
      <c r="V142" s="33">
        <f>SUM(ClientPortfolioValue[[#This Row],[TCS]:[Cash]])</f>
        <v>43968390.359142929</v>
      </c>
      <c r="W142" s="35">
        <f>(ClientPortfolioValue[[#This Row],[TotalPortfolioValue]]-V137)/V137</f>
        <v>1.6925010984945892E-4</v>
      </c>
      <c r="X142" s="35">
        <f t="shared" si="21"/>
        <v>1856945.1084668676</v>
      </c>
      <c r="Y142" s="35">
        <f>_xlfn.MAXIFS($V$2:$V142,$E$2:$E142,$E142)</f>
        <v>43968390.359142929</v>
      </c>
      <c r="Z142" s="34">
        <f>(ClientPortfolioValue[[#This Row],[TotalPortfolioValue]]-ClientPortfolioValue[[#This Row],[Running Max]])/ClientPortfolioValue[[#This Row],[Running Max]]</f>
        <v>0</v>
      </c>
      <c r="AA142" s="35">
        <f t="shared" si="30"/>
        <v>1.0361995304839129</v>
      </c>
      <c r="AB142" s="46">
        <f>ClientPortfolioValue[[#This Row],[Cumulative_Returns]]-1</f>
        <v>3.619953048391289E-2</v>
      </c>
    </row>
    <row r="143" spans="4:28" x14ac:dyDescent="0.35">
      <c r="D143" s="31">
        <f t="shared" si="22"/>
        <v>45686</v>
      </c>
      <c r="E143" s="32" t="s">
        <v>16</v>
      </c>
      <c r="F143" s="33">
        <f>_xlfn.IFNA(VLOOKUP(ClientPortfolioValue[[#This Row],[Date]],CleanAssets[#All],RowWiseApproach!$B$2,0)*VLOOKUP(ClientPortfolioValue[[#This Row],[Client]],Client_Portfolios!$A$1:$I$6,RowWiseApproach!$B$2,0),F138)</f>
        <v>211246.43875110595</v>
      </c>
      <c r="G143" s="33">
        <f>_xlfn.IFNA(VLOOKUP(ClientPortfolioValue[[#This Row],[Date]],CleanAssets[#All],RowWiseApproach!$B$3,0)*VLOOKUP(ClientPortfolioValue[[#This Row],[Client]],Client_Portfolios!$A$1:$I$6,RowWiseApproach!$B$3,0),G138)</f>
        <v>2836807.7131850473</v>
      </c>
      <c r="H143" s="33">
        <f>_xlfn.IFNA(VLOOKUP(ClientPortfolioValue[[#This Row],[Date]],CleanAssets[#All],RowWiseApproach!$B$4,0)*VLOOKUP(ClientPortfolioValue[[#This Row],[Client]],Client_Portfolios!$A$1:$I$6,RowWiseApproach!$B$4,0),H138)</f>
        <v>13088512.197969483</v>
      </c>
      <c r="I143" s="33">
        <f>_xlfn.IFNA(VLOOKUP(ClientPortfolioValue[[#This Row],[Date]],CleanAssets[#All],RowWiseApproach!$B$5,0)*VLOOKUP(ClientPortfolioValue[[#This Row],[Client]],Client_Portfolios!$A$1:$I$6,RowWiseApproach!$B$5,0),I138)</f>
        <v>5753365.007125251</v>
      </c>
      <c r="J143" s="33">
        <f>_xlfn.IFNA(VLOOKUP(ClientPortfolioValue[[#This Row],[Date]],CleanAssets[#All],RowWiseApproach!$B$6,0)*VLOOKUP(ClientPortfolioValue[[#This Row],[Client]],Client_Portfolios!$A$1:$I$6,RowWiseApproach!$B$6,0),J138)</f>
        <v>8211611.9319714364</v>
      </c>
      <c r="K143" s="33">
        <f>_xlfn.IFNA(VLOOKUP(ClientPortfolioValue[[#This Row],[Date]],CleanAssets[#All],RowWiseApproach!$B$7,0)*VLOOKUP(ClientPortfolioValue[[#This Row],[Client]],Client_Portfolios!$A$1:$I$6,RowWiseApproach!$B$7,0),K138)</f>
        <v>1543971.1983771727</v>
      </c>
      <c r="L143" s="33">
        <f>_xlfn.IFNA(VLOOKUP(ClientPortfolioValue[[#This Row],[Date]],CleanAssets[#All],RowWiseApproach!$B$8,0)*VLOOKUP(ClientPortfolioValue[[#This Row],[Client]],Client_Portfolios!$A$1:$I$6,RowWiseApproach!$B$8,0),L138)</f>
        <v>13182909.447559157</v>
      </c>
      <c r="M143" s="33">
        <f>_xlfn.IFNA(VLOOKUP(ClientPortfolioValue[[#This Row],[Date]],CleanAssets[#All],RowWiseApproach!$B$9,0)*VLOOKUP(ClientPortfolioValue[[#This Row],[Client]],Client_Portfolios!$A$1:$I$6,RowWiseApproach!$B$9,0),M138)</f>
        <v>4672051.5509103937</v>
      </c>
      <c r="N143" s="34">
        <f t="shared" si="23"/>
        <v>4.2675638299978762E-3</v>
      </c>
      <c r="O143" s="34">
        <f t="shared" si="23"/>
        <v>5.7308696236585042E-2</v>
      </c>
      <c r="P143" s="34">
        <f t="shared" si="24"/>
        <v>0.26441184795712042</v>
      </c>
      <c r="Q143" s="34">
        <f t="shared" si="25"/>
        <v>0.11622847963894802</v>
      </c>
      <c r="R143" s="34">
        <f t="shared" si="26"/>
        <v>0.16588955664312621</v>
      </c>
      <c r="S143" s="34">
        <f t="shared" si="27"/>
        <v>3.119103772687104E-2</v>
      </c>
      <c r="T143" s="34">
        <f t="shared" si="28"/>
        <v>0.26631884478216422</v>
      </c>
      <c r="U143" s="34">
        <f t="shared" si="29"/>
        <v>9.4383973185187223E-2</v>
      </c>
      <c r="V143" s="33">
        <f>SUM(ClientPortfolioValue[[#This Row],[TCS]:[Cash]])</f>
        <v>49500475.485849045</v>
      </c>
      <c r="W143" s="35">
        <f>(ClientPortfolioValue[[#This Row],[TotalPortfolioValue]]-V138)/V138</f>
        <v>-4.6401550115817233E-4</v>
      </c>
      <c r="X143" s="35">
        <f t="shared" si="21"/>
        <v>264557.45583792328</v>
      </c>
      <c r="Y143" s="35">
        <f>_xlfn.MAXIFS($V$2:$V143,$E$2:$E143,$E143)</f>
        <v>49523455.136703387</v>
      </c>
      <c r="Z143" s="34">
        <f>(ClientPortfolioValue[[#This Row],[TotalPortfolioValue]]-ClientPortfolioValue[[#This Row],[Running Max]])/ClientPortfolioValue[[#This Row],[Running Max]]</f>
        <v>-4.6401550115817233E-4</v>
      </c>
      <c r="AA143" s="35">
        <f t="shared" si="30"/>
        <v>1.019124535115735</v>
      </c>
      <c r="AB143" s="46">
        <f>ClientPortfolioValue[[#This Row],[Cumulative_Returns]]-1</f>
        <v>1.9124535115734975E-2</v>
      </c>
    </row>
    <row r="144" spans="4:28" x14ac:dyDescent="0.35">
      <c r="D144" s="31">
        <f t="shared" si="22"/>
        <v>45686</v>
      </c>
      <c r="E144" s="32" t="s">
        <v>12</v>
      </c>
      <c r="F144" s="33">
        <f>_xlfn.IFNA(VLOOKUP(ClientPortfolioValue[[#This Row],[Date]],CleanAssets[#All],RowWiseApproach!$B$2,0)*VLOOKUP(ClientPortfolioValue[[#This Row],[Client]],Client_Portfolios!$A$1:$I$6,RowWiseApproach!$B$2,0),F139)</f>
        <v>2784289.611561113</v>
      </c>
      <c r="G144" s="33">
        <f>_xlfn.IFNA(VLOOKUP(ClientPortfolioValue[[#This Row],[Date]],CleanAssets[#All],RowWiseApproach!$B$3,0)*VLOOKUP(ClientPortfolioValue[[#This Row],[Client]],Client_Portfolios!$A$1:$I$6,RowWiseApproach!$B$3,0),G139)</f>
        <v>9796258.3906050399</v>
      </c>
      <c r="H144" s="33">
        <f>_xlfn.IFNA(VLOOKUP(ClientPortfolioValue[[#This Row],[Date]],CleanAssets[#All],RowWiseApproach!$B$4,0)*VLOOKUP(ClientPortfolioValue[[#This Row],[Client]],Client_Portfolios!$A$1:$I$6,RowWiseApproach!$B$4,0),H139)</f>
        <v>2154476.0737609281</v>
      </c>
      <c r="I144" s="33">
        <f>_xlfn.IFNA(VLOOKUP(ClientPortfolioValue[[#This Row],[Date]],CleanAssets[#All],RowWiseApproach!$B$5,0)*VLOOKUP(ClientPortfolioValue[[#This Row],[Client]],Client_Portfolios!$A$1:$I$6,RowWiseApproach!$B$5,0),I139)</f>
        <v>2934893.6755804671</v>
      </c>
      <c r="J144" s="33">
        <f>_xlfn.IFNA(VLOOKUP(ClientPortfolioValue[[#This Row],[Date]],CleanAssets[#All],RowWiseApproach!$B$6,0)*VLOOKUP(ClientPortfolioValue[[#This Row],[Client]],Client_Portfolios!$A$1:$I$6,RowWiseApproach!$B$6,0),J139)</f>
        <v>1201391.854465225</v>
      </c>
      <c r="K144" s="33">
        <f>_xlfn.IFNA(VLOOKUP(ClientPortfolioValue[[#This Row],[Date]],CleanAssets[#All],RowWiseApproach!$B$7,0)*VLOOKUP(ClientPortfolioValue[[#This Row],[Client]],Client_Portfolios!$A$1:$I$6,RowWiseApproach!$B$7,0),K139)</f>
        <v>12489027.961375039</v>
      </c>
      <c r="L144" s="33">
        <f>_xlfn.IFNA(VLOOKUP(ClientPortfolioValue[[#This Row],[Date]],CleanAssets[#All],RowWiseApproach!$B$8,0)*VLOOKUP(ClientPortfolioValue[[#This Row],[Client]],Client_Portfolios!$A$1:$I$6,RowWiseApproach!$B$8,0),L139)</f>
        <v>4845603.463328694</v>
      </c>
      <c r="M144" s="33">
        <f>_xlfn.IFNA(VLOOKUP(ClientPortfolioValue[[#This Row],[Date]],CleanAssets[#All],RowWiseApproach!$B$9,0)*VLOOKUP(ClientPortfolioValue[[#This Row],[Client]],Client_Portfolios!$A$1:$I$6,RowWiseApproach!$B$9,0),M139)</f>
        <v>2238406.8981758412</v>
      </c>
      <c r="N144" s="34">
        <f t="shared" si="23"/>
        <v>7.2423900041532846E-2</v>
      </c>
      <c r="O144" s="34">
        <f t="shared" si="23"/>
        <v>0.25481660942031437</v>
      </c>
      <c r="P144" s="34">
        <f t="shared" si="24"/>
        <v>5.6041425848817723E-2</v>
      </c>
      <c r="Q144" s="34">
        <f t="shared" si="25"/>
        <v>7.6341356628339102E-2</v>
      </c>
      <c r="R144" s="34">
        <f t="shared" si="26"/>
        <v>3.1250155593446405E-2</v>
      </c>
      <c r="S144" s="34">
        <f t="shared" si="27"/>
        <v>0.32485992438961531</v>
      </c>
      <c r="T144" s="34">
        <f t="shared" si="28"/>
        <v>0.12604202501486794</v>
      </c>
      <c r="U144" s="34">
        <f t="shared" si="29"/>
        <v>5.8224603063066253E-2</v>
      </c>
      <c r="V144" s="33">
        <f>SUM(ClientPortfolioValue[[#This Row],[TCS]:[Cash]])</f>
        <v>38444347.92885235</v>
      </c>
      <c r="W144" s="35">
        <f>(ClientPortfolioValue[[#This Row],[TotalPortfolioValue]]-V139)/V139</f>
        <v>-6.7078792416881271E-4</v>
      </c>
      <c r="X144" s="35">
        <f t="shared" si="21"/>
        <v>1641525.0148501769</v>
      </c>
      <c r="Y144" s="35">
        <f>_xlfn.MAXIFS($V$2:$V144,$E$2:$E144,$E144)</f>
        <v>38508554.057939723</v>
      </c>
      <c r="Z144" s="34">
        <f>(ClientPortfolioValue[[#This Row],[TotalPortfolioValue]]-ClientPortfolioValue[[#This Row],[Running Max]])/ClientPortfolioValue[[#This Row],[Running Max]]</f>
        <v>-1.6673212136391693E-3</v>
      </c>
      <c r="AA144" s="35">
        <f t="shared" si="30"/>
        <v>1.0265003663629091</v>
      </c>
      <c r="AB144" s="46">
        <f>ClientPortfolioValue[[#This Row],[Cumulative_Returns]]-1</f>
        <v>2.6500366362909089E-2</v>
      </c>
    </row>
    <row r="145" spans="4:28" x14ac:dyDescent="0.35">
      <c r="D145" s="31">
        <f t="shared" si="22"/>
        <v>45686</v>
      </c>
      <c r="E145" s="32" t="s">
        <v>13</v>
      </c>
      <c r="F145" s="33">
        <f>_xlfn.IFNA(VLOOKUP(ClientPortfolioValue[[#This Row],[Date]],CleanAssets[#All],RowWiseApproach!$B$2,0)*VLOOKUP(ClientPortfolioValue[[#This Row],[Client]],Client_Portfolios!$A$1:$I$6,RowWiseApproach!$B$2,0),F140)</f>
        <v>200484.60887758966</v>
      </c>
      <c r="G145" s="33">
        <f>_xlfn.IFNA(VLOOKUP(ClientPortfolioValue[[#This Row],[Date]],CleanAssets[#All],RowWiseApproach!$B$3,0)*VLOOKUP(ClientPortfolioValue[[#This Row],[Client]],Client_Portfolios!$A$1:$I$6,RowWiseApproach!$B$3,0),G140)</f>
        <v>2081434.2991920225</v>
      </c>
      <c r="H145" s="33">
        <f>_xlfn.IFNA(VLOOKUP(ClientPortfolioValue[[#This Row],[Date]],CleanAssets[#All],RowWiseApproach!$B$4,0)*VLOOKUP(ClientPortfolioValue[[#This Row],[Client]],Client_Portfolios!$A$1:$I$6,RowWiseApproach!$B$4,0),H140)</f>
        <v>3450624.4390482134</v>
      </c>
      <c r="I145" s="33">
        <f>_xlfn.IFNA(VLOOKUP(ClientPortfolioValue[[#This Row],[Date]],CleanAssets[#All],RowWiseApproach!$B$5,0)*VLOOKUP(ClientPortfolioValue[[#This Row],[Client]],Client_Portfolios!$A$1:$I$6,RowWiseApproach!$B$5,0),I140)</f>
        <v>2519367.1648629908</v>
      </c>
      <c r="J145" s="33">
        <f>_xlfn.IFNA(VLOOKUP(ClientPortfolioValue[[#This Row],[Date]],CleanAssets[#All],RowWiseApproach!$B$6,0)*VLOOKUP(ClientPortfolioValue[[#This Row],[Client]],Client_Portfolios!$A$1:$I$6,RowWiseApproach!$B$6,0),J140)</f>
        <v>10412266.660040749</v>
      </c>
      <c r="K145" s="33">
        <f>_xlfn.IFNA(VLOOKUP(ClientPortfolioValue[[#This Row],[Date]],CleanAssets[#All],RowWiseApproach!$B$7,0)*VLOOKUP(ClientPortfolioValue[[#This Row],[Client]],Client_Portfolios!$A$1:$I$6,RowWiseApproach!$B$7,0),K140)</f>
        <v>591853.66859171854</v>
      </c>
      <c r="L145" s="33">
        <f>_xlfn.IFNA(VLOOKUP(ClientPortfolioValue[[#This Row],[Date]],CleanAssets[#All],RowWiseApproach!$B$8,0)*VLOOKUP(ClientPortfolioValue[[#This Row],[Client]],Client_Portfolios!$A$1:$I$6,RowWiseApproach!$B$8,0),L140)</f>
        <v>20039891.528235286</v>
      </c>
      <c r="M145" s="33">
        <f>_xlfn.IFNA(VLOOKUP(ClientPortfolioValue[[#This Row],[Date]],CleanAssets[#All],RowWiseApproach!$B$9,0)*VLOOKUP(ClientPortfolioValue[[#This Row],[Client]],Client_Portfolios!$A$1:$I$6,RowWiseApproach!$B$9,0),M140)</f>
        <v>6420126.8955798484</v>
      </c>
      <c r="N145" s="34">
        <f t="shared" si="23"/>
        <v>4.3854316395092871E-3</v>
      </c>
      <c r="O145" s="34">
        <f t="shared" si="23"/>
        <v>4.5529618868697455E-2</v>
      </c>
      <c r="P145" s="34">
        <f t="shared" si="24"/>
        <v>7.5479497781824695E-2</v>
      </c>
      <c r="Q145" s="34">
        <f t="shared" si="25"/>
        <v>5.5109030753961195E-2</v>
      </c>
      <c r="R145" s="34">
        <f t="shared" si="26"/>
        <v>0.22775954675817789</v>
      </c>
      <c r="S145" s="34">
        <f t="shared" si="27"/>
        <v>1.2946299562509197E-2</v>
      </c>
      <c r="T145" s="34">
        <f t="shared" si="28"/>
        <v>0.43835571644263432</v>
      </c>
      <c r="U145" s="34">
        <f t="shared" si="29"/>
        <v>0.14043485819268592</v>
      </c>
      <c r="V145" s="33">
        <f>SUM(ClientPortfolioValue[[#This Row],[TCS]:[Cash]])</f>
        <v>45716049.264428422</v>
      </c>
      <c r="W145" s="35">
        <f>(ClientPortfolioValue[[#This Row],[TotalPortfolioValue]]-V140)/V140</f>
        <v>-3.3252362107547228E-3</v>
      </c>
      <c r="X145" s="35">
        <f t="shared" si="21"/>
        <v>206345.84985950834</v>
      </c>
      <c r="Y145" s="35">
        <f>_xlfn.MAXIFS($V$2:$V145,$E$2:$E145,$E145)</f>
        <v>46143585.670435324</v>
      </c>
      <c r="Z145" s="34">
        <f>(ClientPortfolioValue[[#This Row],[TotalPortfolioValue]]-ClientPortfolioValue[[#This Row],[Running Max]])/ClientPortfolioValue[[#This Row],[Running Max]]</f>
        <v>-9.2653485808500899E-3</v>
      </c>
      <c r="AA145" s="35">
        <f t="shared" si="30"/>
        <v>1.0130721578130832</v>
      </c>
      <c r="AB145" s="46">
        <f>ClientPortfolioValue[[#This Row],[Cumulative_Returns]]-1</f>
        <v>1.3072157813083241E-2</v>
      </c>
    </row>
    <row r="146" spans="4:28" x14ac:dyDescent="0.35">
      <c r="D146" s="31">
        <f t="shared" si="22"/>
        <v>45686</v>
      </c>
      <c r="E146" s="32" t="s">
        <v>15</v>
      </c>
      <c r="F146" s="33">
        <f>_xlfn.IFNA(VLOOKUP(ClientPortfolioValue[[#This Row],[Date]],CleanAssets[#All],RowWiseApproach!$B$2,0)*VLOOKUP(ClientPortfolioValue[[#This Row],[Client]],Client_Portfolios!$A$1:$I$6,RowWiseApproach!$B$2,0),F141)</f>
        <v>1004496.71285572</v>
      </c>
      <c r="G146" s="33">
        <f>_xlfn.IFNA(VLOOKUP(ClientPortfolioValue[[#This Row],[Date]],CleanAssets[#All],RowWiseApproach!$B$3,0)*VLOOKUP(ClientPortfolioValue[[#This Row],[Client]],Client_Portfolios!$A$1:$I$6,RowWiseApproach!$B$3,0),G141)</f>
        <v>4756845.7975433888</v>
      </c>
      <c r="H146" s="33">
        <f>_xlfn.IFNA(VLOOKUP(ClientPortfolioValue[[#This Row],[Date]],CleanAssets[#All],RowWiseApproach!$B$4,0)*VLOOKUP(ClientPortfolioValue[[#This Row],[Client]],Client_Portfolios!$A$1:$I$6,RowWiseApproach!$B$4,0),H141)</f>
        <v>18824496.68616195</v>
      </c>
      <c r="I146" s="33">
        <f>_xlfn.IFNA(VLOOKUP(ClientPortfolioValue[[#This Row],[Date]],CleanAssets[#All],RowWiseApproach!$B$5,0)*VLOOKUP(ClientPortfolioValue[[#This Row],[Client]],Client_Portfolios!$A$1:$I$6,RowWiseApproach!$B$5,0),I141)</f>
        <v>8044546.2792274104</v>
      </c>
      <c r="J146" s="33">
        <f>_xlfn.IFNA(VLOOKUP(ClientPortfolioValue[[#This Row],[Date]],CleanAssets[#All],RowWiseApproach!$B$6,0)*VLOOKUP(ClientPortfolioValue[[#This Row],[Client]],Client_Portfolios!$A$1:$I$6,RowWiseApproach!$B$6,0),J141)</f>
        <v>12408683.431263197</v>
      </c>
      <c r="K146" s="33">
        <f>_xlfn.IFNA(VLOOKUP(ClientPortfolioValue[[#This Row],[Date]],CleanAssets[#All],RowWiseApproach!$B$7,0)*VLOOKUP(ClientPortfolioValue[[#This Row],[Client]],Client_Portfolios!$A$1:$I$6,RowWiseApproach!$B$7,0),K141)</f>
        <v>2552201.7837759187</v>
      </c>
      <c r="L146" s="33">
        <f>_xlfn.IFNA(VLOOKUP(ClientPortfolioValue[[#This Row],[Date]],CleanAssets[#All],RowWiseApproach!$B$8,0)*VLOOKUP(ClientPortfolioValue[[#This Row],[Client]],Client_Portfolios!$A$1:$I$6,RowWiseApproach!$B$8,0),L141)</f>
        <v>2934380.892930062</v>
      </c>
      <c r="M146" s="33">
        <f>_xlfn.IFNA(VLOOKUP(ClientPortfolioValue[[#This Row],[Date]],CleanAssets[#All],RowWiseApproach!$B$9,0)*VLOOKUP(ClientPortfolioValue[[#This Row],[Client]],Client_Portfolios!$A$1:$I$6,RowWiseApproach!$B$9,0),M141)</f>
        <v>942982.21797090233</v>
      </c>
      <c r="N146" s="34">
        <f t="shared" si="23"/>
        <v>1.9516677219864043E-2</v>
      </c>
      <c r="O146" s="34">
        <f t="shared" si="23"/>
        <v>9.242222779543903E-2</v>
      </c>
      <c r="P146" s="34">
        <f t="shared" si="24"/>
        <v>0.36574696656373534</v>
      </c>
      <c r="Q146" s="34">
        <f t="shared" si="25"/>
        <v>0.15629997699603285</v>
      </c>
      <c r="R146" s="34">
        <f t="shared" si="26"/>
        <v>0.24109214709418725</v>
      </c>
      <c r="S146" s="34">
        <f t="shared" si="27"/>
        <v>4.9587517586103178E-2</v>
      </c>
      <c r="T146" s="34">
        <f t="shared" si="28"/>
        <v>5.7012993665891951E-2</v>
      </c>
      <c r="U146" s="34">
        <f t="shared" si="29"/>
        <v>1.8321493078746396E-2</v>
      </c>
      <c r="V146" s="33">
        <f>SUM(ClientPortfolioValue[[#This Row],[TCS]:[Cash]])</f>
        <v>51468633.801728547</v>
      </c>
      <c r="W146" s="35">
        <f>(ClientPortfolioValue[[#This Row],[TotalPortfolioValue]]-V141)/V141</f>
        <v>3.3160205854873425E-3</v>
      </c>
      <c r="X146" s="35">
        <f t="shared" si="21"/>
        <v>403461.52443368785</v>
      </c>
      <c r="Y146" s="35">
        <f>_xlfn.MAXIFS($V$2:$V146,$E$2:$E146,$E146)</f>
        <v>51468633.801728547</v>
      </c>
      <c r="Z146" s="34">
        <f>(ClientPortfolioValue[[#This Row],[TotalPortfolioValue]]-ClientPortfolioValue[[#This Row],[Running Max]])/ClientPortfolioValue[[#This Row],[Running Max]]</f>
        <v>0</v>
      </c>
      <c r="AA146" s="35">
        <f t="shared" si="30"/>
        <v>1.0316691978734349</v>
      </c>
      <c r="AB146" s="46">
        <f>ClientPortfolioValue[[#This Row],[Cumulative_Returns]]-1</f>
        <v>3.1669197873434918E-2</v>
      </c>
    </row>
    <row r="147" spans="4:28" x14ac:dyDescent="0.35">
      <c r="D147" s="31">
        <f t="shared" si="22"/>
        <v>45687</v>
      </c>
      <c r="E147" s="32" t="s">
        <v>14</v>
      </c>
      <c r="F147" s="33">
        <f>_xlfn.IFNA(VLOOKUP(ClientPortfolioValue[[#This Row],[Date]],CleanAssets[#All],RowWiseApproach!$B$2,0)*VLOOKUP(ClientPortfolioValue[[#This Row],[Client]],Client_Portfolios!$A$1:$I$6,RowWiseApproach!$B$2,0),F142)</f>
        <v>1743948.1203560105</v>
      </c>
      <c r="G147" s="33">
        <f>_xlfn.IFNA(VLOOKUP(ClientPortfolioValue[[#This Row],[Date]],CleanAssets[#All],RowWiseApproach!$B$3,0)*VLOOKUP(ClientPortfolioValue[[#This Row],[Client]],Client_Portfolios!$A$1:$I$6,RowWiseApproach!$B$3,0),G142)</f>
        <v>11106566.761666656</v>
      </c>
      <c r="H147" s="33">
        <f>_xlfn.IFNA(VLOOKUP(ClientPortfolioValue[[#This Row],[Date]],CleanAssets[#All],RowWiseApproach!$B$4,0)*VLOOKUP(ClientPortfolioValue[[#This Row],[Client]],Client_Portfolios!$A$1:$I$6,RowWiseApproach!$B$4,0),H142)</f>
        <v>2436202.1816356876</v>
      </c>
      <c r="I147" s="33">
        <f>_xlfn.IFNA(VLOOKUP(ClientPortfolioValue[[#This Row],[Date]],CleanAssets[#All],RowWiseApproach!$B$5,0)*VLOOKUP(ClientPortfolioValue[[#This Row],[Client]],Client_Portfolios!$A$1:$I$6,RowWiseApproach!$B$5,0),I142)</f>
        <v>412995.05549203663</v>
      </c>
      <c r="J147" s="33">
        <f>_xlfn.IFNA(VLOOKUP(ClientPortfolioValue[[#This Row],[Date]],CleanAssets[#All],RowWiseApproach!$B$6,0)*VLOOKUP(ClientPortfolioValue[[#This Row],[Client]],Client_Portfolios!$A$1:$I$6,RowWiseApproach!$B$6,0),J142)</f>
        <v>10623879.2597884</v>
      </c>
      <c r="K147" s="33">
        <f>_xlfn.IFNA(VLOOKUP(ClientPortfolioValue[[#This Row],[Date]],CleanAssets[#All],RowWiseApproach!$B$7,0)*VLOOKUP(ClientPortfolioValue[[#This Row],[Client]],Client_Portfolios!$A$1:$I$6,RowWiseApproach!$B$7,0),K142)</f>
        <v>13648293.881737538</v>
      </c>
      <c r="L147" s="33">
        <f>_xlfn.IFNA(VLOOKUP(ClientPortfolioValue[[#This Row],[Date]],CleanAssets[#All],RowWiseApproach!$B$8,0)*VLOOKUP(ClientPortfolioValue[[#This Row],[Client]],Client_Portfolios!$A$1:$I$6,RowWiseApproach!$B$8,0),L142)</f>
        <v>2854449.57414123</v>
      </c>
      <c r="M147" s="33">
        <f>_xlfn.IFNA(VLOOKUP(ClientPortfolioValue[[#This Row],[Date]],CleanAssets[#All],RowWiseApproach!$B$9,0)*VLOOKUP(ClientPortfolioValue[[#This Row],[Client]],Client_Portfolios!$A$1:$I$6,RowWiseApproach!$B$9,0),M142)</f>
        <v>1152942.098403492</v>
      </c>
      <c r="N147" s="34">
        <f t="shared" si="23"/>
        <v>3.965386068088509E-2</v>
      </c>
      <c r="O147" s="34">
        <f t="shared" si="23"/>
        <v>0.2525409132699265</v>
      </c>
      <c r="P147" s="34">
        <f t="shared" si="24"/>
        <v>5.5394320951089364E-2</v>
      </c>
      <c r="Q147" s="34">
        <f t="shared" si="25"/>
        <v>9.3906740694972325E-3</v>
      </c>
      <c r="R147" s="34">
        <f t="shared" si="26"/>
        <v>0.2415655736205008</v>
      </c>
      <c r="S147" s="34">
        <f t="shared" si="27"/>
        <v>0.31033465835423724</v>
      </c>
      <c r="T147" s="34">
        <f t="shared" si="28"/>
        <v>6.4904422564188116E-2</v>
      </c>
      <c r="U147" s="34">
        <f t="shared" si="29"/>
        <v>2.6215576489675829E-2</v>
      </c>
      <c r="V147" s="33">
        <f>SUM(ClientPortfolioValue[[#This Row],[TCS]:[Cash]])</f>
        <v>43979276.933221042</v>
      </c>
      <c r="W147" s="35">
        <f>(ClientPortfolioValue[[#This Row],[TotalPortfolioValue]]-V142)/V142</f>
        <v>2.4760001421905709E-4</v>
      </c>
      <c r="X147" s="35">
        <f t="shared" si="21"/>
        <v>1864059.0973471403</v>
      </c>
      <c r="Y147" s="35">
        <f>_xlfn.MAXIFS($V$2:$V147,$E$2:$E147,$E147)</f>
        <v>43979276.933221042</v>
      </c>
      <c r="Z147" s="34">
        <f>(ClientPortfolioValue[[#This Row],[TotalPortfolioValue]]-ClientPortfolioValue[[#This Row],[Running Max]])/ClientPortfolioValue[[#This Row],[Running Max]]</f>
        <v>0</v>
      </c>
      <c r="AA147" s="35">
        <f t="shared" si="30"/>
        <v>1.0364560935023945</v>
      </c>
      <c r="AB147" s="46">
        <f>ClientPortfolioValue[[#This Row],[Cumulative_Returns]]-1</f>
        <v>3.6456093502394538E-2</v>
      </c>
    </row>
    <row r="148" spans="4:28" x14ac:dyDescent="0.35">
      <c r="D148" s="31">
        <f t="shared" si="22"/>
        <v>45687</v>
      </c>
      <c r="E148" s="32" t="s">
        <v>16</v>
      </c>
      <c r="F148" s="33">
        <f>_xlfn.IFNA(VLOOKUP(ClientPortfolioValue[[#This Row],[Date]],CleanAssets[#All],RowWiseApproach!$B$2,0)*VLOOKUP(ClientPortfolioValue[[#This Row],[Client]],Client_Portfolios!$A$1:$I$6,RowWiseApproach!$B$2,0),F143)</f>
        <v>209793.56737099681</v>
      </c>
      <c r="G148" s="33">
        <f>_xlfn.IFNA(VLOOKUP(ClientPortfolioValue[[#This Row],[Date]],CleanAssets[#All],RowWiseApproach!$B$3,0)*VLOOKUP(ClientPortfolioValue[[#This Row],[Client]],Client_Portfolios!$A$1:$I$6,RowWiseApproach!$B$3,0),G143)</f>
        <v>2872163.813584235</v>
      </c>
      <c r="H148" s="33">
        <f>_xlfn.IFNA(VLOOKUP(ClientPortfolioValue[[#This Row],[Date]],CleanAssets[#All],RowWiseApproach!$B$4,0)*VLOOKUP(ClientPortfolioValue[[#This Row],[Client]],Client_Portfolios!$A$1:$I$6,RowWiseApproach!$B$4,0),H143)</f>
        <v>13077588.301711515</v>
      </c>
      <c r="I148" s="33">
        <f>_xlfn.IFNA(VLOOKUP(ClientPortfolioValue[[#This Row],[Date]],CleanAssets[#All],RowWiseApproach!$B$5,0)*VLOOKUP(ClientPortfolioValue[[#This Row],[Client]],Client_Portfolios!$A$1:$I$6,RowWiseApproach!$B$5,0),I143)</f>
        <v>5683462.6571355211</v>
      </c>
      <c r="J148" s="33">
        <f>_xlfn.IFNA(VLOOKUP(ClientPortfolioValue[[#This Row],[Date]],CleanAssets[#All],RowWiseApproach!$B$6,0)*VLOOKUP(ClientPortfolioValue[[#This Row],[Client]],Client_Portfolios!$A$1:$I$6,RowWiseApproach!$B$6,0),J143)</f>
        <v>8119898.4551308332</v>
      </c>
      <c r="K148" s="33">
        <f>_xlfn.IFNA(VLOOKUP(ClientPortfolioValue[[#This Row],[Date]],CleanAssets[#All],RowWiseApproach!$B$7,0)*VLOOKUP(ClientPortfolioValue[[#This Row],[Client]],Client_Portfolios!$A$1:$I$6,RowWiseApproach!$B$7,0),K143)</f>
        <v>1543617.1858998477</v>
      </c>
      <c r="L148" s="33">
        <f>_xlfn.IFNA(VLOOKUP(ClientPortfolioValue[[#This Row],[Date]],CleanAssets[#All],RowWiseApproach!$B$8,0)*VLOOKUP(ClientPortfolioValue[[#This Row],[Client]],Client_Portfolios!$A$1:$I$6,RowWiseApproach!$B$8,0),L143)</f>
        <v>13258569.048640415</v>
      </c>
      <c r="M148" s="33">
        <f>_xlfn.IFNA(VLOOKUP(ClientPortfolioValue[[#This Row],[Date]],CleanAssets[#All],RowWiseApproach!$B$9,0)*VLOOKUP(ClientPortfolioValue[[#This Row],[Client]],Client_Portfolios!$A$1:$I$6,RowWiseApproach!$B$9,0),M143)</f>
        <v>4672839.4842727138</v>
      </c>
      <c r="N148" s="34">
        <f t="shared" si="23"/>
        <v>4.2435748564660205E-3</v>
      </c>
      <c r="O148" s="34">
        <f t="shared" si="23"/>
        <v>5.8096357746870546E-2</v>
      </c>
      <c r="P148" s="34">
        <f t="shared" si="24"/>
        <v>0.26452538843681073</v>
      </c>
      <c r="Q148" s="34">
        <f t="shared" si="25"/>
        <v>0.11496157642828714</v>
      </c>
      <c r="R148" s="34">
        <f t="shared" si="26"/>
        <v>0.16424429668196822</v>
      </c>
      <c r="S148" s="34">
        <f t="shared" si="27"/>
        <v>3.1223336159347873E-2</v>
      </c>
      <c r="T148" s="34">
        <f t="shared" si="28"/>
        <v>0.26818615533636864</v>
      </c>
      <c r="U148" s="34">
        <f t="shared" si="29"/>
        <v>9.4519314353880876E-2</v>
      </c>
      <c r="V148" s="33">
        <f>SUM(ClientPortfolioValue[[#This Row],[TCS]:[Cash]])</f>
        <v>49437932.513746075</v>
      </c>
      <c r="W148" s="35">
        <f>(ClientPortfolioValue[[#This Row],[TotalPortfolioValue]]-V143)/V143</f>
        <v>-1.2634822491927246E-3</v>
      </c>
      <c r="X148" s="35">
        <f t="shared" si="21"/>
        <v>281952.51552425022</v>
      </c>
      <c r="Y148" s="35">
        <f>_xlfn.MAXIFS($V$2:$V148,$E$2:$E148,$E148)</f>
        <v>49523455.136703387</v>
      </c>
      <c r="Z148" s="34">
        <f>(ClientPortfolioValue[[#This Row],[TotalPortfolioValue]]-ClientPortfolioValue[[#This Row],[Running Max]])/ClientPortfolioValue[[#This Row],[Running Max]]</f>
        <v>-1.7269114750018335E-3</v>
      </c>
      <c r="AA148" s="35">
        <f t="shared" si="30"/>
        <v>1.0178368893558996</v>
      </c>
      <c r="AB148" s="46">
        <f>ClientPortfolioValue[[#This Row],[Cumulative_Returns]]-1</f>
        <v>1.7836889355899554E-2</v>
      </c>
    </row>
    <row r="149" spans="4:28" x14ac:dyDescent="0.35">
      <c r="D149" s="31">
        <f t="shared" si="22"/>
        <v>45687</v>
      </c>
      <c r="E149" s="32" t="s">
        <v>12</v>
      </c>
      <c r="F149" s="33">
        <f>_xlfn.IFNA(VLOOKUP(ClientPortfolioValue[[#This Row],[Date]],CleanAssets[#All],RowWiseApproach!$B$2,0)*VLOOKUP(ClientPortfolioValue[[#This Row],[Client]],Client_Portfolios!$A$1:$I$6,RowWiseApproach!$B$2,0),F144)</f>
        <v>2765140.3434622628</v>
      </c>
      <c r="G149" s="33">
        <f>_xlfn.IFNA(VLOOKUP(ClientPortfolioValue[[#This Row],[Date]],CleanAssets[#All],RowWiseApproach!$B$3,0)*VLOOKUP(ClientPortfolioValue[[#This Row],[Client]],Client_Portfolios!$A$1:$I$6,RowWiseApproach!$B$3,0),G144)</f>
        <v>9918352.4943346661</v>
      </c>
      <c r="H149" s="33">
        <f>_xlfn.IFNA(VLOOKUP(ClientPortfolioValue[[#This Row],[Date]],CleanAssets[#All],RowWiseApproach!$B$4,0)*VLOOKUP(ClientPortfolioValue[[#This Row],[Client]],Client_Portfolios!$A$1:$I$6,RowWiseApproach!$B$4,0),H144)</f>
        <v>2152677.9111612332</v>
      </c>
      <c r="I149" s="33">
        <f>_xlfn.IFNA(VLOOKUP(ClientPortfolioValue[[#This Row],[Date]],CleanAssets[#All],RowWiseApproach!$B$5,0)*VLOOKUP(ClientPortfolioValue[[#This Row],[Client]],Client_Portfolios!$A$1:$I$6,RowWiseApproach!$B$5,0),I144)</f>
        <v>2899235.2453159182</v>
      </c>
      <c r="J149" s="33">
        <f>_xlfn.IFNA(VLOOKUP(ClientPortfolioValue[[#This Row],[Date]],CleanAssets[#All],RowWiseApproach!$B$6,0)*VLOOKUP(ClientPortfolioValue[[#This Row],[Client]],Client_Portfolios!$A$1:$I$6,RowWiseApproach!$B$6,0),J144)</f>
        <v>1187973.8039126908</v>
      </c>
      <c r="K149" s="33">
        <f>_xlfn.IFNA(VLOOKUP(ClientPortfolioValue[[#This Row],[Date]],CleanAssets[#All],RowWiseApproach!$B$7,0)*VLOOKUP(ClientPortfolioValue[[#This Row],[Client]],Client_Portfolios!$A$1:$I$6,RowWiseApproach!$B$7,0),K144)</f>
        <v>12486164.389999721</v>
      </c>
      <c r="L149" s="33">
        <f>_xlfn.IFNA(VLOOKUP(ClientPortfolioValue[[#This Row],[Date]],CleanAssets[#All],RowWiseApproach!$B$8,0)*VLOOKUP(ClientPortfolioValue[[#This Row],[Client]],Client_Portfolios!$A$1:$I$6,RowWiseApproach!$B$8,0),L144)</f>
        <v>4873413.4415805964</v>
      </c>
      <c r="M149" s="33">
        <f>_xlfn.IFNA(VLOOKUP(ClientPortfolioValue[[#This Row],[Date]],CleanAssets[#All],RowWiseApproach!$B$9,0)*VLOOKUP(ClientPortfolioValue[[#This Row],[Client]],Client_Portfolios!$A$1:$I$6,RowWiseApproach!$B$9,0),M144)</f>
        <v>2238784.401603255</v>
      </c>
      <c r="N149" s="34">
        <f t="shared" si="23"/>
        <v>7.1781290192184433E-2</v>
      </c>
      <c r="O149" s="34">
        <f t="shared" si="23"/>
        <v>0.25747414242734956</v>
      </c>
      <c r="P149" s="34">
        <f t="shared" si="24"/>
        <v>5.5882153756395311E-2</v>
      </c>
      <c r="Q149" s="34">
        <f t="shared" si="25"/>
        <v>7.526230882691945E-2</v>
      </c>
      <c r="R149" s="34">
        <f t="shared" si="26"/>
        <v>3.0839046763390384E-2</v>
      </c>
      <c r="S149" s="34">
        <f t="shared" si="27"/>
        <v>0.3241329112227469</v>
      </c>
      <c r="T149" s="34">
        <f t="shared" si="28"/>
        <v>0.12651072315504092</v>
      </c>
      <c r="U149" s="34">
        <f t="shared" si="29"/>
        <v>5.8117423655973076E-2</v>
      </c>
      <c r="V149" s="33">
        <f>SUM(ClientPortfolioValue[[#This Row],[TCS]:[Cash]])</f>
        <v>38521742.031370342</v>
      </c>
      <c r="W149" s="35">
        <f>(ClientPortfolioValue[[#This Row],[TotalPortfolioValue]]-V144)/V144</f>
        <v>2.0131464490234794E-3</v>
      </c>
      <c r="X149" s="35">
        <f t="shared" si="21"/>
        <v>1634622.5435271931</v>
      </c>
      <c r="Y149" s="35">
        <f>_xlfn.MAXIFS($V$2:$V149,$E$2:$E149,$E149)</f>
        <v>38521742.031370342</v>
      </c>
      <c r="Z149" s="34">
        <f>(ClientPortfolioValue[[#This Row],[TotalPortfolioValue]]-ClientPortfolioValue[[#This Row],[Running Max]])/ClientPortfolioValue[[#This Row],[Running Max]]</f>
        <v>0</v>
      </c>
      <c r="AA149" s="35">
        <f t="shared" si="30"/>
        <v>1.0285668619303738</v>
      </c>
      <c r="AB149" s="46">
        <f>ClientPortfolioValue[[#This Row],[Cumulative_Returns]]-1</f>
        <v>2.8566861930373832E-2</v>
      </c>
    </row>
    <row r="150" spans="4:28" x14ac:dyDescent="0.35">
      <c r="D150" s="31">
        <f t="shared" si="22"/>
        <v>45687</v>
      </c>
      <c r="E150" s="32" t="s">
        <v>13</v>
      </c>
      <c r="F150" s="33">
        <f>_xlfn.IFNA(VLOOKUP(ClientPortfolioValue[[#This Row],[Date]],CleanAssets[#All],RowWiseApproach!$B$2,0)*VLOOKUP(ClientPortfolioValue[[#This Row],[Client]],Client_Portfolios!$A$1:$I$6,RowWiseApproach!$B$2,0),F145)</f>
        <v>199105.75320497964</v>
      </c>
      <c r="G150" s="33">
        <f>_xlfn.IFNA(VLOOKUP(ClientPortfolioValue[[#This Row],[Date]],CleanAssets[#All],RowWiseApproach!$B$3,0)*VLOOKUP(ClientPortfolioValue[[#This Row],[Client]],Client_Portfolios!$A$1:$I$6,RowWiseApproach!$B$3,0),G145)</f>
        <v>2107375.9235448134</v>
      </c>
      <c r="H150" s="33">
        <f>_xlfn.IFNA(VLOOKUP(ClientPortfolioValue[[#This Row],[Date]],CleanAssets[#All],RowWiseApproach!$B$4,0)*VLOOKUP(ClientPortfolioValue[[#This Row],[Client]],Client_Portfolios!$A$1:$I$6,RowWiseApproach!$B$4,0),H145)</f>
        <v>3447744.4888424734</v>
      </c>
      <c r="I150" s="33">
        <f>_xlfn.IFNA(VLOOKUP(ClientPortfolioValue[[#This Row],[Date]],CleanAssets[#All],RowWiseApproach!$B$5,0)*VLOOKUP(ClientPortfolioValue[[#This Row],[Client]],Client_Portfolios!$A$1:$I$6,RowWiseApproach!$B$5,0),I145)</f>
        <v>2488757.3069636952</v>
      </c>
      <c r="J150" s="33">
        <f>_xlfn.IFNA(VLOOKUP(ClientPortfolioValue[[#This Row],[Date]],CleanAssets[#All],RowWiseApproach!$B$6,0)*VLOOKUP(ClientPortfolioValue[[#This Row],[Client]],Client_Portfolios!$A$1:$I$6,RowWiseApproach!$B$6,0),J145)</f>
        <v>10295974.611038066</v>
      </c>
      <c r="K150" s="33">
        <f>_xlfn.IFNA(VLOOKUP(ClientPortfolioValue[[#This Row],[Date]],CleanAssets[#All],RowWiseApproach!$B$7,0)*VLOOKUP(ClientPortfolioValue[[#This Row],[Client]],Client_Portfolios!$A$1:$I$6,RowWiseApproach!$B$7,0),K145)</f>
        <v>591717.9642575623</v>
      </c>
      <c r="L150" s="33">
        <f>_xlfn.IFNA(VLOOKUP(ClientPortfolioValue[[#This Row],[Date]],CleanAssets[#All],RowWiseApproach!$B$8,0)*VLOOKUP(ClientPortfolioValue[[#This Row],[Client]],Client_Portfolios!$A$1:$I$6,RowWiseApproach!$B$8,0),L145)</f>
        <v>20154904.849442519</v>
      </c>
      <c r="M150" s="33">
        <f>_xlfn.IFNA(VLOOKUP(ClientPortfolioValue[[#This Row],[Date]],CleanAssets[#All],RowWiseApproach!$B$9,0)*VLOOKUP(ClientPortfolioValue[[#This Row],[Client]],Client_Portfolios!$A$1:$I$6,RowWiseApproach!$B$9,0),M145)</f>
        <v>6421209.6388065098</v>
      </c>
      <c r="N150" s="34">
        <f t="shared" si="23"/>
        <v>4.3561525731656845E-3</v>
      </c>
      <c r="O150" s="34">
        <f t="shared" si="23"/>
        <v>4.6106407796897134E-2</v>
      </c>
      <c r="P150" s="34">
        <f t="shared" si="24"/>
        <v>7.5431778263217591E-2</v>
      </c>
      <c r="Q150" s="34">
        <f t="shared" si="25"/>
        <v>5.445049363065646E-2</v>
      </c>
      <c r="R150" s="34">
        <f t="shared" si="26"/>
        <v>0.22526137780131364</v>
      </c>
      <c r="S150" s="34">
        <f t="shared" si="27"/>
        <v>1.2945953048053231E-2</v>
      </c>
      <c r="T150" s="34">
        <f t="shared" si="28"/>
        <v>0.44096084220841458</v>
      </c>
      <c r="U150" s="34">
        <f t="shared" si="29"/>
        <v>0.14048699467828185</v>
      </c>
      <c r="V150" s="33">
        <f>SUM(ClientPortfolioValue[[#This Row],[TCS]:[Cash]])</f>
        <v>45706790.536100611</v>
      </c>
      <c r="W150" s="35">
        <f>(ClientPortfolioValue[[#This Row],[TotalPortfolioValue]]-V145)/V145</f>
        <v>-2.0252686915828846E-4</v>
      </c>
      <c r="X150" s="35">
        <f t="shared" si="21"/>
        <v>211048.96144960666</v>
      </c>
      <c r="Y150" s="35">
        <f>_xlfn.MAXIFS($V$2:$V150,$E$2:$E150,$E150)</f>
        <v>46143585.670435324</v>
      </c>
      <c r="Z150" s="34">
        <f>(ClientPortfolioValue[[#This Row],[TotalPortfolioValue]]-ClientPortfolioValue[[#This Row],[Running Max]])/ClientPortfolioValue[[#This Row],[Running Max]]</f>
        <v>-9.4659989679686373E-3</v>
      </c>
      <c r="AA150" s="35">
        <f t="shared" si="30"/>
        <v>1.0128669834807298</v>
      </c>
      <c r="AB150" s="46">
        <f>ClientPortfolioValue[[#This Row],[Cumulative_Returns]]-1</f>
        <v>1.2866983480729788E-2</v>
      </c>
    </row>
    <row r="151" spans="4:28" x14ac:dyDescent="0.35">
      <c r="D151" s="31">
        <f t="shared" si="22"/>
        <v>45687</v>
      </c>
      <c r="E151" s="32" t="s">
        <v>15</v>
      </c>
      <c r="F151" s="33">
        <f>_xlfn.IFNA(VLOOKUP(ClientPortfolioValue[[#This Row],[Date]],CleanAssets[#All],RowWiseApproach!$B$2,0)*VLOOKUP(ClientPortfolioValue[[#This Row],[Client]],Client_Portfolios!$A$1:$I$6,RowWiseApproach!$B$2,0),F146)</f>
        <v>997588.17260221404</v>
      </c>
      <c r="G151" s="33">
        <f>_xlfn.IFNA(VLOOKUP(ClientPortfolioValue[[#This Row],[Date]],CleanAssets[#All],RowWiseApproach!$B$3,0)*VLOOKUP(ClientPortfolioValue[[#This Row],[Client]],Client_Portfolios!$A$1:$I$6,RowWiseApproach!$B$3,0),G146)</f>
        <v>4816131.9863180844</v>
      </c>
      <c r="H151" s="33">
        <f>_xlfn.IFNA(VLOOKUP(ClientPortfolioValue[[#This Row],[Date]],CleanAssets[#All],RowWiseApproach!$B$4,0)*VLOOKUP(ClientPortfolioValue[[#This Row],[Client]],Client_Portfolios!$A$1:$I$6,RowWiseApproach!$B$4,0),H146)</f>
        <v>18808785.439092938</v>
      </c>
      <c r="I151" s="33">
        <f>_xlfn.IFNA(VLOOKUP(ClientPortfolioValue[[#This Row],[Date]],CleanAssets[#All],RowWiseApproach!$B$5,0)*VLOOKUP(ClientPortfolioValue[[#This Row],[Client]],Client_Portfolios!$A$1:$I$6,RowWiseApproach!$B$5,0),I146)</f>
        <v>7946806.4888920654</v>
      </c>
      <c r="J151" s="33">
        <f>_xlfn.IFNA(VLOOKUP(ClientPortfolioValue[[#This Row],[Date]],CleanAssets[#All],RowWiseApproach!$B$6,0)*VLOOKUP(ClientPortfolioValue[[#This Row],[Client]],Client_Portfolios!$A$1:$I$6,RowWiseApproach!$B$6,0),J146)</f>
        <v>12270093.893676231</v>
      </c>
      <c r="K151" s="33">
        <f>_xlfn.IFNA(VLOOKUP(ClientPortfolioValue[[#This Row],[Date]],CleanAssets[#All],RowWiseApproach!$B$7,0)*VLOOKUP(ClientPortfolioValue[[#This Row],[Client]],Client_Portfolios!$A$1:$I$6,RowWiseApproach!$B$7,0),K146)</f>
        <v>2551616.5971629443</v>
      </c>
      <c r="L151" s="33">
        <f>_xlfn.IFNA(VLOOKUP(ClientPortfolioValue[[#This Row],[Date]],CleanAssets[#All],RowWiseApproach!$B$8,0)*VLOOKUP(ClientPortfolioValue[[#This Row],[Client]],Client_Portfolios!$A$1:$I$6,RowWiseApproach!$B$8,0),L146)</f>
        <v>2951221.9467704687</v>
      </c>
      <c r="M151" s="33">
        <f>_xlfn.IFNA(VLOOKUP(ClientPortfolioValue[[#This Row],[Date]],CleanAssets[#All],RowWiseApproach!$B$9,0)*VLOOKUP(ClientPortfolioValue[[#This Row],[Client]],Client_Portfolios!$A$1:$I$6,RowWiseApproach!$B$9,0),M146)</f>
        <v>943141.2502806955</v>
      </c>
      <c r="N151" s="34">
        <f t="shared" si="23"/>
        <v>1.9451704565172284E-2</v>
      </c>
      <c r="O151" s="34">
        <f t="shared" si="23"/>
        <v>9.3908467559680284E-2</v>
      </c>
      <c r="P151" s="34">
        <f t="shared" si="24"/>
        <v>0.36674746918519963</v>
      </c>
      <c r="Q151" s="34">
        <f t="shared" si="25"/>
        <v>0.15495265110782394</v>
      </c>
      <c r="R151" s="34">
        <f t="shared" si="26"/>
        <v>0.23925127418474848</v>
      </c>
      <c r="S151" s="34">
        <f t="shared" si="27"/>
        <v>4.9753288556073305E-2</v>
      </c>
      <c r="T151" s="34">
        <f t="shared" si="28"/>
        <v>5.7545086230410221E-2</v>
      </c>
      <c r="U151" s="34">
        <f t="shared" si="29"/>
        <v>1.8390058610891939E-2</v>
      </c>
      <c r="V151" s="33">
        <f>SUM(ClientPortfolioValue[[#This Row],[TCS]:[Cash]])</f>
        <v>51285385.774795637</v>
      </c>
      <c r="W151" s="35">
        <f>(ClientPortfolioValue[[#This Row],[TotalPortfolioValue]]-V146)/V146</f>
        <v>-3.5603825747314824E-3</v>
      </c>
      <c r="X151" s="35">
        <f t="shared" si="21"/>
        <v>452343.93037716567</v>
      </c>
      <c r="Y151" s="35">
        <f>_xlfn.MAXIFS($V$2:$V151,$E$2:$E151,$E151)</f>
        <v>51468633.801728547</v>
      </c>
      <c r="Z151" s="34">
        <f>(ClientPortfolioValue[[#This Row],[TotalPortfolioValue]]-ClientPortfolioValue[[#This Row],[Running Max]])/ClientPortfolioValue[[#This Row],[Running Max]]</f>
        <v>-3.5603825747314824E-3</v>
      </c>
      <c r="AA151" s="35">
        <f t="shared" si="30"/>
        <v>1.0279960608384391</v>
      </c>
      <c r="AB151" s="46">
        <f>ClientPortfolioValue[[#This Row],[Cumulative_Returns]]-1</f>
        <v>2.7996060838439085E-2</v>
      </c>
    </row>
    <row r="152" spans="4:28" x14ac:dyDescent="0.35">
      <c r="D152" s="31">
        <f t="shared" si="22"/>
        <v>45688</v>
      </c>
      <c r="E152" s="32" t="s">
        <v>14</v>
      </c>
      <c r="F152" s="33">
        <f>_xlfn.IFNA(VLOOKUP(ClientPortfolioValue[[#This Row],[Date]],CleanAssets[#All],RowWiseApproach!$B$2,0)*VLOOKUP(ClientPortfolioValue[[#This Row],[Client]],Client_Portfolios!$A$1:$I$6,RowWiseApproach!$B$2,0),F147)</f>
        <v>1757717.7201082224</v>
      </c>
      <c r="G152" s="33">
        <f>_xlfn.IFNA(VLOOKUP(ClientPortfolioValue[[#This Row],[Date]],CleanAssets[#All],RowWiseApproach!$B$3,0)*VLOOKUP(ClientPortfolioValue[[#This Row],[Client]],Client_Portfolios!$A$1:$I$6,RowWiseApproach!$B$3,0),G147)</f>
        <v>11123123.19541453</v>
      </c>
      <c r="H152" s="33">
        <f>_xlfn.IFNA(VLOOKUP(ClientPortfolioValue[[#This Row],[Date]],CleanAssets[#All],RowWiseApproach!$B$4,0)*VLOOKUP(ClientPortfolioValue[[#This Row],[Client]],Client_Portfolios!$A$1:$I$6,RowWiseApproach!$B$4,0),H147)</f>
        <v>2463019.288912029</v>
      </c>
      <c r="I152" s="33">
        <f>_xlfn.IFNA(VLOOKUP(ClientPortfolioValue[[#This Row],[Date]],CleanAssets[#All],RowWiseApproach!$B$5,0)*VLOOKUP(ClientPortfolioValue[[#This Row],[Client]],Client_Portfolios!$A$1:$I$6,RowWiseApproach!$B$5,0),I147)</f>
        <v>416280.47052731592</v>
      </c>
      <c r="J152" s="33">
        <f>_xlfn.IFNA(VLOOKUP(ClientPortfolioValue[[#This Row],[Date]],CleanAssets[#All],RowWiseApproach!$B$6,0)*VLOOKUP(ClientPortfolioValue[[#This Row],[Client]],Client_Portfolios!$A$1:$I$6,RowWiseApproach!$B$6,0),J147)</f>
        <v>10513973.605329206</v>
      </c>
      <c r="K152" s="33">
        <f>_xlfn.IFNA(VLOOKUP(ClientPortfolioValue[[#This Row],[Date]],CleanAssets[#All],RowWiseApproach!$B$7,0)*VLOOKUP(ClientPortfolioValue[[#This Row],[Client]],Client_Portfolios!$A$1:$I$6,RowWiseApproach!$B$7,0),K147)</f>
        <v>13680953.368638944</v>
      </c>
      <c r="L152" s="33">
        <f>_xlfn.IFNA(VLOOKUP(ClientPortfolioValue[[#This Row],[Date]],CleanAssets[#All],RowWiseApproach!$B$8,0)*VLOOKUP(ClientPortfolioValue[[#This Row],[Client]],Client_Portfolios!$A$1:$I$6,RowWiseApproach!$B$8,0),L147)</f>
        <v>2858071.3537523481</v>
      </c>
      <c r="M152" s="33">
        <f>_xlfn.IFNA(VLOOKUP(ClientPortfolioValue[[#This Row],[Date]],CleanAssets[#All],RowWiseApproach!$B$9,0)*VLOOKUP(ClientPortfolioValue[[#This Row],[Client]],Client_Portfolios!$A$1:$I$6,RowWiseApproach!$B$9,0),M147)</f>
        <v>1152885.8751530787</v>
      </c>
      <c r="N152" s="34">
        <f t="shared" si="23"/>
        <v>3.9979000261957498E-2</v>
      </c>
      <c r="O152" s="34">
        <f t="shared" si="23"/>
        <v>0.25299360645683394</v>
      </c>
      <c r="P152" s="34">
        <f t="shared" si="24"/>
        <v>5.6020968367183357E-2</v>
      </c>
      <c r="Q152" s="34">
        <f t="shared" si="25"/>
        <v>9.4682307914803754E-3</v>
      </c>
      <c r="R152" s="34">
        <f t="shared" si="26"/>
        <v>0.23913859928304665</v>
      </c>
      <c r="S152" s="34">
        <f t="shared" si="27"/>
        <v>0.31117103278390401</v>
      </c>
      <c r="T152" s="34">
        <f t="shared" si="28"/>
        <v>6.5006362565044398E-2</v>
      </c>
      <c r="U152" s="34">
        <f t="shared" si="29"/>
        <v>2.6222199490549714E-2</v>
      </c>
      <c r="V152" s="33">
        <f>SUM(ClientPortfolioValue[[#This Row],[TCS]:[Cash]])</f>
        <v>43966024.877835676</v>
      </c>
      <c r="W152" s="35">
        <f>(ClientPortfolioValue[[#This Row],[TotalPortfolioValue]]-V147)/V147</f>
        <v>-3.013249946216317E-4</v>
      </c>
      <c r="X152" s="35">
        <f t="shared" si="21"/>
        <v>125822.32227660247</v>
      </c>
      <c r="Y152" s="35">
        <f>_xlfn.MAXIFS($V$2:$V152,$E$2:$E152,$E152)</f>
        <v>43979276.933221042</v>
      </c>
      <c r="Z152" s="34">
        <f>(ClientPortfolioValue[[#This Row],[TotalPortfolioValue]]-ClientPortfolioValue[[#This Row],[Running Max]])/ClientPortfolioValue[[#This Row],[Running Max]]</f>
        <v>-3.013249946216317E-4</v>
      </c>
      <c r="AA152" s="35">
        <f t="shared" si="30"/>
        <v>1.0361437833755944</v>
      </c>
      <c r="AB152" s="46">
        <f>ClientPortfolioValue[[#This Row],[Cumulative_Returns]]-1</f>
        <v>3.6143783375594429E-2</v>
      </c>
    </row>
    <row r="153" spans="4:28" x14ac:dyDescent="0.35">
      <c r="D153" s="31">
        <f t="shared" si="22"/>
        <v>45688</v>
      </c>
      <c r="E153" s="32" t="s">
        <v>16</v>
      </c>
      <c r="F153" s="33">
        <f>_xlfn.IFNA(VLOOKUP(ClientPortfolioValue[[#This Row],[Date]],CleanAssets[#All],RowWiseApproach!$B$2,0)*VLOOKUP(ClientPortfolioValue[[#This Row],[Client]],Client_Portfolios!$A$1:$I$6,RowWiseApproach!$B$2,0),F148)</f>
        <v>211450.02344303729</v>
      </c>
      <c r="G153" s="33">
        <f>_xlfn.IFNA(VLOOKUP(ClientPortfolioValue[[#This Row],[Date]],CleanAssets[#All],RowWiseApproach!$B$3,0)*VLOOKUP(ClientPortfolioValue[[#This Row],[Client]],Client_Portfolios!$A$1:$I$6,RowWiseApproach!$B$3,0),G148)</f>
        <v>2876445.3157723621</v>
      </c>
      <c r="H153" s="33">
        <f>_xlfn.IFNA(VLOOKUP(ClientPortfolioValue[[#This Row],[Date]],CleanAssets[#All],RowWiseApproach!$B$4,0)*VLOOKUP(ClientPortfolioValue[[#This Row],[Client]],Client_Portfolios!$A$1:$I$6,RowWiseApproach!$B$4,0),H148)</f>
        <v>13221543.138894757</v>
      </c>
      <c r="I153" s="33">
        <f>_xlfn.IFNA(VLOOKUP(ClientPortfolioValue[[#This Row],[Date]],CleanAssets[#All],RowWiseApproach!$B$5,0)*VLOOKUP(ClientPortfolioValue[[#This Row],[Client]],Client_Portfolios!$A$1:$I$6,RowWiseApproach!$B$5,0),I148)</f>
        <v>5728675.1443503024</v>
      </c>
      <c r="J153" s="33">
        <f>_xlfn.IFNA(VLOOKUP(ClientPortfolioValue[[#This Row],[Date]],CleanAssets[#All],RowWiseApproach!$B$6,0)*VLOOKUP(ClientPortfolioValue[[#This Row],[Client]],Client_Portfolios!$A$1:$I$6,RowWiseApproach!$B$6,0),J148)</f>
        <v>8035896.8647483839</v>
      </c>
      <c r="K153" s="33">
        <f>_xlfn.IFNA(VLOOKUP(ClientPortfolioValue[[#This Row],[Date]],CleanAssets[#All],RowWiseApproach!$B$7,0)*VLOOKUP(ClientPortfolioValue[[#This Row],[Client]],Client_Portfolios!$A$1:$I$6,RowWiseApproach!$B$7,0),K148)</f>
        <v>1547310.962257575</v>
      </c>
      <c r="L153" s="33">
        <f>_xlfn.IFNA(VLOOKUP(ClientPortfolioValue[[#This Row],[Date]],CleanAssets[#All],RowWiseApproach!$B$8,0)*VLOOKUP(ClientPortfolioValue[[#This Row],[Client]],Client_Portfolios!$A$1:$I$6,RowWiseApproach!$B$8,0),L148)</f>
        <v>13275391.771832999</v>
      </c>
      <c r="M153" s="33">
        <f>_xlfn.IFNA(VLOOKUP(ClientPortfolioValue[[#This Row],[Date]],CleanAssets[#All],RowWiseApproach!$B$9,0)*VLOOKUP(ClientPortfolioValue[[#This Row],[Client]],Client_Portfolios!$A$1:$I$6,RowWiseApproach!$B$9,0),M148)</f>
        <v>4672611.61313779</v>
      </c>
      <c r="N153" s="34">
        <f t="shared" si="23"/>
        <v>4.2657434643155962E-3</v>
      </c>
      <c r="O153" s="34">
        <f t="shared" si="23"/>
        <v>5.8028737034037922E-2</v>
      </c>
      <c r="P153" s="34">
        <f t="shared" si="24"/>
        <v>0.26672832811532221</v>
      </c>
      <c r="Q153" s="34">
        <f t="shared" si="25"/>
        <v>0.11556895647629298</v>
      </c>
      <c r="R153" s="34">
        <f t="shared" si="26"/>
        <v>0.16211430943609748</v>
      </c>
      <c r="S153" s="34">
        <f t="shared" si="27"/>
        <v>3.1215090530799697E-2</v>
      </c>
      <c r="T153" s="34">
        <f t="shared" si="28"/>
        <v>0.26781465787910452</v>
      </c>
      <c r="U153" s="34">
        <f t="shared" si="29"/>
        <v>9.4264177064029633E-2</v>
      </c>
      <c r="V153" s="33">
        <f>SUM(ClientPortfolioValue[[#This Row],[TCS]:[Cash]])</f>
        <v>49569324.834437206</v>
      </c>
      <c r="W153" s="35">
        <f>(ClientPortfolioValue[[#This Row],[TotalPortfolioValue]]-V148)/V148</f>
        <v>2.6577228053498757E-3</v>
      </c>
      <c r="X153" s="35">
        <f t="shared" si="21"/>
        <v>77226.530779703622</v>
      </c>
      <c r="Y153" s="35">
        <f>_xlfn.MAXIFS($V$2:$V153,$E$2:$E153,$E153)</f>
        <v>49569324.834437206</v>
      </c>
      <c r="Z153" s="34">
        <f>(ClientPortfolioValue[[#This Row],[TotalPortfolioValue]]-ClientPortfolioValue[[#This Row],[Running Max]])/ClientPortfolioValue[[#This Row],[Running Max]]</f>
        <v>0</v>
      </c>
      <c r="AA153" s="35">
        <f t="shared" si="30"/>
        <v>1.0205420176688671</v>
      </c>
      <c r="AB153" s="46">
        <f>ClientPortfolioValue[[#This Row],[Cumulative_Returns]]-1</f>
        <v>2.0542017668867096E-2</v>
      </c>
    </row>
    <row r="154" spans="4:28" x14ac:dyDescent="0.35">
      <c r="D154" s="31">
        <f t="shared" si="22"/>
        <v>45688</v>
      </c>
      <c r="E154" s="32" t="s">
        <v>12</v>
      </c>
      <c r="F154" s="33">
        <f>_xlfn.IFNA(VLOOKUP(ClientPortfolioValue[[#This Row],[Date]],CleanAssets[#All],RowWiseApproach!$B$2,0)*VLOOKUP(ClientPortfolioValue[[#This Row],[Client]],Client_Portfolios!$A$1:$I$6,RowWiseApproach!$B$2,0),F149)</f>
        <v>2786972.9171172613</v>
      </c>
      <c r="G154" s="33">
        <f>_xlfn.IFNA(VLOOKUP(ClientPortfolioValue[[#This Row],[Date]],CleanAssets[#All],RowWiseApproach!$B$3,0)*VLOOKUP(ClientPortfolioValue[[#This Row],[Client]],Client_Portfolios!$A$1:$I$6,RowWiseApproach!$B$3,0),G149)</f>
        <v>9933137.6704817452</v>
      </c>
      <c r="H154" s="33">
        <f>_xlfn.IFNA(VLOOKUP(ClientPortfolioValue[[#This Row],[Date]],CleanAssets[#All],RowWiseApproach!$B$4,0)*VLOOKUP(ClientPortfolioValue[[#This Row],[Client]],Client_Portfolios!$A$1:$I$6,RowWiseApproach!$B$4,0),H149)</f>
        <v>2176374.053833703</v>
      </c>
      <c r="I154" s="33">
        <f>_xlfn.IFNA(VLOOKUP(ClientPortfolioValue[[#This Row],[Date]],CleanAssets[#All],RowWiseApproach!$B$5,0)*VLOOKUP(ClientPortfolioValue[[#This Row],[Client]],Client_Portfolios!$A$1:$I$6,RowWiseApproach!$B$5,0),I149)</f>
        <v>2922298.9380626134</v>
      </c>
      <c r="J154" s="33">
        <f>_xlfn.IFNA(VLOOKUP(ClientPortfolioValue[[#This Row],[Date]],CleanAssets[#All],RowWiseApproach!$B$6,0)*VLOOKUP(ClientPortfolioValue[[#This Row],[Client]],Client_Portfolios!$A$1:$I$6,RowWiseApproach!$B$6,0),J149)</f>
        <v>1175684.0333678022</v>
      </c>
      <c r="K154" s="33">
        <f>_xlfn.IFNA(VLOOKUP(ClientPortfolioValue[[#This Row],[Date]],CleanAssets[#All],RowWiseApproach!$B$7,0)*VLOOKUP(ClientPortfolioValue[[#This Row],[Client]],Client_Portfolios!$A$1:$I$6,RowWiseApproach!$B$7,0),K149)</f>
        <v>12516042.975988381</v>
      </c>
      <c r="L154" s="33">
        <f>_xlfn.IFNA(VLOOKUP(ClientPortfolioValue[[#This Row],[Date]],CleanAssets[#All],RowWiseApproach!$B$8,0)*VLOOKUP(ClientPortfolioValue[[#This Row],[Client]],Client_Portfolios!$A$1:$I$6,RowWiseApproach!$B$8,0),L149)</f>
        <v>4879596.9207350938</v>
      </c>
      <c r="M154" s="33">
        <f>_xlfn.IFNA(VLOOKUP(ClientPortfolioValue[[#This Row],[Date]],CleanAssets[#All],RowWiseApproach!$B$9,0)*VLOOKUP(ClientPortfolioValue[[#This Row],[Client]],Client_Portfolios!$A$1:$I$6,RowWiseApproach!$B$9,0),M149)</f>
        <v>2238675.2272256282</v>
      </c>
      <c r="N154" s="34">
        <f t="shared" si="23"/>
        <v>7.214757286310626E-2</v>
      </c>
      <c r="O154" s="34">
        <f t="shared" si="23"/>
        <v>0.25714342950329944</v>
      </c>
      <c r="P154" s="34">
        <f t="shared" si="24"/>
        <v>5.6340736094686081E-2</v>
      </c>
      <c r="Q154" s="34">
        <f t="shared" si="25"/>
        <v>7.5650816076006933E-2</v>
      </c>
      <c r="R154" s="34">
        <f t="shared" si="26"/>
        <v>3.0435440882981949E-2</v>
      </c>
      <c r="S154" s="34">
        <f t="shared" si="27"/>
        <v>0.32400821587528089</v>
      </c>
      <c r="T154" s="34">
        <f t="shared" si="28"/>
        <v>0.12632023519822086</v>
      </c>
      <c r="U154" s="34">
        <f t="shared" si="29"/>
        <v>5.7953553506417607E-2</v>
      </c>
      <c r="V154" s="33">
        <f>SUM(ClientPortfolioValue[[#This Row],[TCS]:[Cash]])</f>
        <v>38628782.736812226</v>
      </c>
      <c r="W154" s="35">
        <f>(ClientPortfolioValue[[#This Row],[TotalPortfolioValue]]-V149)/V149</f>
        <v>2.7787088484917334E-3</v>
      </c>
      <c r="X154" s="35">
        <f t="shared" si="21"/>
        <v>66898.520750046315</v>
      </c>
      <c r="Y154" s="35">
        <f>_xlfn.MAXIFS($V$2:$V154,$E$2:$E154,$E154)</f>
        <v>38628782.736812226</v>
      </c>
      <c r="Z154" s="34">
        <f>(ClientPortfolioValue[[#This Row],[TotalPortfolioValue]]-ClientPortfolioValue[[#This Row],[Running Max]])/ClientPortfolioValue[[#This Row],[Running Max]]</f>
        <v>0</v>
      </c>
      <c r="AA154" s="35">
        <f t="shared" si="30"/>
        <v>1.0314249497708849</v>
      </c>
      <c r="AB154" s="46">
        <f>ClientPortfolioValue[[#This Row],[Cumulative_Returns]]-1</f>
        <v>3.1424949770884947E-2</v>
      </c>
    </row>
    <row r="155" spans="4:28" x14ac:dyDescent="0.35">
      <c r="D155" s="31">
        <f t="shared" si="22"/>
        <v>45688</v>
      </c>
      <c r="E155" s="32" t="s">
        <v>13</v>
      </c>
      <c r="F155" s="33">
        <f>_xlfn.IFNA(VLOOKUP(ClientPortfolioValue[[#This Row],[Date]],CleanAssets[#All],RowWiseApproach!$B$2,0)*VLOOKUP(ClientPortfolioValue[[#This Row],[Client]],Client_Portfolios!$A$1:$I$6,RowWiseApproach!$B$2,0),F150)</f>
        <v>200677.82206298879</v>
      </c>
      <c r="G155" s="33">
        <f>_xlfn.IFNA(VLOOKUP(ClientPortfolioValue[[#This Row],[Date]],CleanAssets[#All],RowWiseApproach!$B$3,0)*VLOOKUP(ClientPortfolioValue[[#This Row],[Client]],Client_Portfolios!$A$1:$I$6,RowWiseApproach!$B$3,0),G150)</f>
        <v>2110517.3650549352</v>
      </c>
      <c r="H155" s="33">
        <f>_xlfn.IFNA(VLOOKUP(ClientPortfolioValue[[#This Row],[Date]],CleanAssets[#All],RowWiseApproach!$B$4,0)*VLOOKUP(ClientPortfolioValue[[#This Row],[Client]],Client_Portfolios!$A$1:$I$6,RowWiseApproach!$B$4,0),H150)</f>
        <v>3485696.4020767952</v>
      </c>
      <c r="I155" s="33">
        <f>_xlfn.IFNA(VLOOKUP(ClientPortfolioValue[[#This Row],[Date]],CleanAssets[#All],RowWiseApproach!$B$5,0)*VLOOKUP(ClientPortfolioValue[[#This Row],[Client]],Client_Portfolios!$A$1:$I$6,RowWiseApproach!$B$5,0),I150)</f>
        <v>2508555.6085819029</v>
      </c>
      <c r="J155" s="33">
        <f>_xlfn.IFNA(VLOOKUP(ClientPortfolioValue[[#This Row],[Date]],CleanAssets[#All],RowWiseApproach!$B$6,0)*VLOOKUP(ClientPortfolioValue[[#This Row],[Client]],Client_Portfolios!$A$1:$I$6,RowWiseApproach!$B$6,0),J150)</f>
        <v>10189461.180279827</v>
      </c>
      <c r="K155" s="33">
        <f>_xlfn.IFNA(VLOOKUP(ClientPortfolioValue[[#This Row],[Date]],CleanAssets[#All],RowWiseApproach!$B$7,0)*VLOOKUP(ClientPortfolioValue[[#This Row],[Client]],Client_Portfolios!$A$1:$I$6,RowWiseApproach!$B$7,0),K150)</f>
        <v>593133.90717837343</v>
      </c>
      <c r="L155" s="33">
        <f>_xlfn.IFNA(VLOOKUP(ClientPortfolioValue[[#This Row],[Date]],CleanAssets[#All],RowWiseApproach!$B$8,0)*VLOOKUP(ClientPortfolioValue[[#This Row],[Client]],Client_Portfolios!$A$1:$I$6,RowWiseApproach!$B$8,0),L150)</f>
        <v>20180477.773942228</v>
      </c>
      <c r="M155" s="33">
        <f>_xlfn.IFNA(VLOOKUP(ClientPortfolioValue[[#This Row],[Date]],CleanAssets[#All],RowWiseApproach!$B$9,0)*VLOOKUP(ClientPortfolioValue[[#This Row],[Client]],Client_Portfolios!$A$1:$I$6,RowWiseApproach!$B$9,0),M150)</f>
        <v>6420896.5083570462</v>
      </c>
      <c r="N155" s="34">
        <f t="shared" si="23"/>
        <v>4.3922167788324543E-3</v>
      </c>
      <c r="O155" s="34">
        <f t="shared" si="23"/>
        <v>4.6192696768962968E-2</v>
      </c>
      <c r="P155" s="34">
        <f t="shared" si="24"/>
        <v>7.6291112120561749E-2</v>
      </c>
      <c r="Q155" s="34">
        <f t="shared" si="25"/>
        <v>5.4904522689055914E-2</v>
      </c>
      <c r="R155" s="34">
        <f t="shared" si="26"/>
        <v>0.22301578671328964</v>
      </c>
      <c r="S155" s="34">
        <f t="shared" si="27"/>
        <v>1.2981866518292147E-2</v>
      </c>
      <c r="T155" s="34">
        <f t="shared" si="28"/>
        <v>0.44168823526370077</v>
      </c>
      <c r="U155" s="34">
        <f t="shared" si="29"/>
        <v>0.14053356314730434</v>
      </c>
      <c r="V155" s="33">
        <f>SUM(ClientPortfolioValue[[#This Row],[TCS]:[Cash]])</f>
        <v>45689416.567534097</v>
      </c>
      <c r="W155" s="35">
        <f>(ClientPortfolioValue[[#This Row],[TotalPortfolioValue]]-V150)/V150</f>
        <v>-3.8011788538930698E-4</v>
      </c>
      <c r="X155" s="35">
        <f t="shared" si="21"/>
        <v>104998.381572051</v>
      </c>
      <c r="Y155" s="35">
        <f>_xlfn.MAXIFS($V$2:$V155,$E$2:$E155,$E155)</f>
        <v>46143585.670435324</v>
      </c>
      <c r="Z155" s="34">
        <f>(ClientPortfolioValue[[#This Row],[TotalPortfolioValue]]-ClientPortfolioValue[[#This Row],[Running Max]])/ClientPortfolioValue[[#This Row],[Running Max]]</f>
        <v>-9.8425186578471428E-3</v>
      </c>
      <c r="AA155" s="35">
        <f t="shared" si="30"/>
        <v>1.0124819746247884</v>
      </c>
      <c r="AB155" s="46">
        <f>ClientPortfolioValue[[#This Row],[Cumulative_Returns]]-1</f>
        <v>1.2481974624788394E-2</v>
      </c>
    </row>
    <row r="156" spans="4:28" x14ac:dyDescent="0.35">
      <c r="D156" s="31">
        <f t="shared" si="22"/>
        <v>45688</v>
      </c>
      <c r="E156" s="32" t="s">
        <v>15</v>
      </c>
      <c r="F156" s="33">
        <f>_xlfn.IFNA(VLOOKUP(ClientPortfolioValue[[#This Row],[Date]],CleanAssets[#All],RowWiseApproach!$B$2,0)*VLOOKUP(ClientPortfolioValue[[#This Row],[Client]],Client_Portfolios!$A$1:$I$6,RowWiseApproach!$B$2,0),F151)</f>
        <v>1005464.7772408136</v>
      </c>
      <c r="G156" s="33">
        <f>_xlfn.IFNA(VLOOKUP(ClientPortfolioValue[[#This Row],[Date]],CleanAssets[#All],RowWiseApproach!$B$3,0)*VLOOKUP(ClientPortfolioValue[[#This Row],[Client]],Client_Portfolios!$A$1:$I$6,RowWiseApproach!$B$3,0),G151)</f>
        <v>4823311.339926051</v>
      </c>
      <c r="H156" s="33">
        <f>_xlfn.IFNA(VLOOKUP(ClientPortfolioValue[[#This Row],[Date]],CleanAssets[#All],RowWiseApproach!$B$4,0)*VLOOKUP(ClientPortfolioValue[[#This Row],[Client]],Client_Portfolios!$A$1:$I$6,RowWiseApproach!$B$4,0),H151)</f>
        <v>19015827.86794389</v>
      </c>
      <c r="I156" s="33">
        <f>_xlfn.IFNA(VLOOKUP(ClientPortfolioValue[[#This Row],[Date]],CleanAssets[#All],RowWiseApproach!$B$5,0)*VLOOKUP(ClientPortfolioValue[[#This Row],[Client]],Client_Portfolios!$A$1:$I$6,RowWiseApproach!$B$5,0),I151)</f>
        <v>8010024.0920421947</v>
      </c>
      <c r="J156" s="33">
        <f>_xlfn.IFNA(VLOOKUP(ClientPortfolioValue[[#This Row],[Date]],CleanAssets[#All],RowWiseApproach!$B$6,0)*VLOOKUP(ClientPortfolioValue[[#This Row],[Client]],Client_Portfolios!$A$1:$I$6,RowWiseApproach!$B$6,0),J151)</f>
        <v>12143157.897258751</v>
      </c>
      <c r="K156" s="33">
        <f>_xlfn.IFNA(VLOOKUP(ClientPortfolioValue[[#This Row],[Date]],CleanAssets[#All],RowWiseApproach!$B$7,0)*VLOOKUP(ClientPortfolioValue[[#This Row],[Client]],Client_Portfolios!$A$1:$I$6,RowWiseApproach!$B$7,0),K151)</f>
        <v>2557722.451092713</v>
      </c>
      <c r="L156" s="33">
        <f>_xlfn.IFNA(VLOOKUP(ClientPortfolioValue[[#This Row],[Date]],CleanAssets[#All],RowWiseApproach!$B$8,0)*VLOOKUP(ClientPortfolioValue[[#This Row],[Client]],Client_Portfolios!$A$1:$I$6,RowWiseApproach!$B$8,0),L151)</f>
        <v>2954966.5129984128</v>
      </c>
      <c r="M156" s="33">
        <f>_xlfn.IFNA(VLOOKUP(ClientPortfolioValue[[#This Row],[Date]],CleanAssets[#All],RowWiseApproach!$B$9,0)*VLOOKUP(ClientPortfolioValue[[#This Row],[Client]],Client_Portfolios!$A$1:$I$6,RowWiseApproach!$B$9,0),M151)</f>
        <v>943095.25797391532</v>
      </c>
      <c r="N156" s="34">
        <f t="shared" si="23"/>
        <v>1.9541205273053381E-2</v>
      </c>
      <c r="O156" s="34">
        <f t="shared" si="23"/>
        <v>9.3741043070638561E-2</v>
      </c>
      <c r="P156" s="34">
        <f t="shared" si="24"/>
        <v>0.36957256406759487</v>
      </c>
      <c r="Q156" s="34">
        <f t="shared" si="25"/>
        <v>0.15567479693742761</v>
      </c>
      <c r="R156" s="34">
        <f t="shared" si="26"/>
        <v>0.23600224145554524</v>
      </c>
      <c r="S156" s="34">
        <f t="shared" si="27"/>
        <v>4.9709329038315243E-2</v>
      </c>
      <c r="T156" s="34">
        <f t="shared" si="28"/>
        <v>5.7429766325539693E-2</v>
      </c>
      <c r="U156" s="34">
        <f t="shared" si="29"/>
        <v>1.8329053831885378E-2</v>
      </c>
      <c r="V156" s="33">
        <f>SUM(ClientPortfolioValue[[#This Row],[TCS]:[Cash]])</f>
        <v>51453570.196476743</v>
      </c>
      <c r="W156" s="35">
        <f>(ClientPortfolioValue[[#This Row],[TotalPortfolioValue]]-V151)/V151</f>
        <v>3.2793829887453213E-3</v>
      </c>
      <c r="X156" s="35">
        <f t="shared" si="21"/>
        <v>126008.62602139021</v>
      </c>
      <c r="Y156" s="35">
        <f>_xlfn.MAXIFS($V$2:$V156,$E$2:$E156,$E156)</f>
        <v>51468633.801728547</v>
      </c>
      <c r="Z156" s="34">
        <f>(ClientPortfolioValue[[#This Row],[TotalPortfolioValue]]-ClientPortfolioValue[[#This Row],[Running Max]])/ClientPortfolioValue[[#This Row],[Running Max]]</f>
        <v>-2.9267544403516091E-4</v>
      </c>
      <c r="AA156" s="35">
        <f t="shared" si="30"/>
        <v>1.03136725363285</v>
      </c>
      <c r="AB156" s="46">
        <f>ClientPortfolioValue[[#This Row],[Cumulative_Returns]]-1</f>
        <v>3.1367253632849978E-2</v>
      </c>
    </row>
    <row r="157" spans="4:28" x14ac:dyDescent="0.35">
      <c r="D157" s="31">
        <f t="shared" si="22"/>
        <v>45689</v>
      </c>
      <c r="E157" s="32" t="s">
        <v>14</v>
      </c>
      <c r="F157" s="33">
        <f>_xlfn.IFNA(VLOOKUP(ClientPortfolioValue[[#This Row],[Date]],CleanAssets[#All],RowWiseApproach!$B$2,0)*VLOOKUP(ClientPortfolioValue[[#This Row],[Client]],Client_Portfolios!$A$1:$I$6,RowWiseApproach!$B$2,0),F152)</f>
        <v>1757717.7201082224</v>
      </c>
      <c r="G157" s="33">
        <f>_xlfn.IFNA(VLOOKUP(ClientPortfolioValue[[#This Row],[Date]],CleanAssets[#All],RowWiseApproach!$B$3,0)*VLOOKUP(ClientPortfolioValue[[#This Row],[Client]],Client_Portfolios!$A$1:$I$6,RowWiseApproach!$B$3,0),G152)</f>
        <v>11123123.19541453</v>
      </c>
      <c r="H157" s="33">
        <f>_xlfn.IFNA(VLOOKUP(ClientPortfolioValue[[#This Row],[Date]],CleanAssets[#All],RowWiseApproach!$B$4,0)*VLOOKUP(ClientPortfolioValue[[#This Row],[Client]],Client_Portfolios!$A$1:$I$6,RowWiseApproach!$B$4,0),H152)</f>
        <v>2463019.288912029</v>
      </c>
      <c r="I157" s="33">
        <f>_xlfn.IFNA(VLOOKUP(ClientPortfolioValue[[#This Row],[Date]],CleanAssets[#All],RowWiseApproach!$B$5,0)*VLOOKUP(ClientPortfolioValue[[#This Row],[Client]],Client_Portfolios!$A$1:$I$6,RowWiseApproach!$B$5,0),I152)</f>
        <v>416280.47052731592</v>
      </c>
      <c r="J157" s="33">
        <f>_xlfn.IFNA(VLOOKUP(ClientPortfolioValue[[#This Row],[Date]],CleanAssets[#All],RowWiseApproach!$B$6,0)*VLOOKUP(ClientPortfolioValue[[#This Row],[Client]],Client_Portfolios!$A$1:$I$6,RowWiseApproach!$B$6,0),J152)</f>
        <v>10513973.605329206</v>
      </c>
      <c r="K157" s="33">
        <f>_xlfn.IFNA(VLOOKUP(ClientPortfolioValue[[#This Row],[Date]],CleanAssets[#All],RowWiseApproach!$B$7,0)*VLOOKUP(ClientPortfolioValue[[#This Row],[Client]],Client_Portfolios!$A$1:$I$6,RowWiseApproach!$B$7,0),K152)</f>
        <v>13680953.368638944</v>
      </c>
      <c r="L157" s="33">
        <f>_xlfn.IFNA(VLOOKUP(ClientPortfolioValue[[#This Row],[Date]],CleanAssets[#All],RowWiseApproach!$B$8,0)*VLOOKUP(ClientPortfolioValue[[#This Row],[Client]],Client_Portfolios!$A$1:$I$6,RowWiseApproach!$B$8,0),L152)</f>
        <v>2858071.3537523481</v>
      </c>
      <c r="M157" s="33">
        <f>_xlfn.IFNA(VLOOKUP(ClientPortfolioValue[[#This Row],[Date]],CleanAssets[#All],RowWiseApproach!$B$9,0)*VLOOKUP(ClientPortfolioValue[[#This Row],[Client]],Client_Portfolios!$A$1:$I$6,RowWiseApproach!$B$9,0),M152)</f>
        <v>1152885.8751530787</v>
      </c>
      <c r="N157" s="34">
        <f t="shared" si="23"/>
        <v>3.9979000261957498E-2</v>
      </c>
      <c r="O157" s="34">
        <f t="shared" si="23"/>
        <v>0.25299360645683394</v>
      </c>
      <c r="P157" s="34">
        <f t="shared" si="24"/>
        <v>5.6020968367183357E-2</v>
      </c>
      <c r="Q157" s="34">
        <f t="shared" si="25"/>
        <v>9.4682307914803754E-3</v>
      </c>
      <c r="R157" s="34">
        <f t="shared" si="26"/>
        <v>0.23913859928304665</v>
      </c>
      <c r="S157" s="34">
        <f t="shared" si="27"/>
        <v>0.31117103278390401</v>
      </c>
      <c r="T157" s="34">
        <f t="shared" si="28"/>
        <v>6.5006362565044398E-2</v>
      </c>
      <c r="U157" s="34">
        <f t="shared" si="29"/>
        <v>2.6222199490549714E-2</v>
      </c>
      <c r="V157" s="33">
        <f>SUM(ClientPortfolioValue[[#This Row],[TCS]:[Cash]])</f>
        <v>43966024.877835676</v>
      </c>
      <c r="W157" s="35">
        <f>(ClientPortfolioValue[[#This Row],[TotalPortfolioValue]]-V152)/V152</f>
        <v>0</v>
      </c>
      <c r="X157" s="35">
        <f t="shared" si="21"/>
        <v>103695.67856084154</v>
      </c>
      <c r="Y157" s="35">
        <f>_xlfn.MAXIFS($V$2:$V157,$E$2:$E157,$E157)</f>
        <v>43979276.933221042</v>
      </c>
      <c r="Z157" s="34">
        <f>(ClientPortfolioValue[[#This Row],[TotalPortfolioValue]]-ClientPortfolioValue[[#This Row],[Running Max]])/ClientPortfolioValue[[#This Row],[Running Max]]</f>
        <v>-3.013249946216317E-4</v>
      </c>
      <c r="AA157" s="35">
        <f t="shared" si="30"/>
        <v>1.0361437833755944</v>
      </c>
      <c r="AB157" s="46">
        <f>ClientPortfolioValue[[#This Row],[Cumulative_Returns]]-1</f>
        <v>3.6143783375594429E-2</v>
      </c>
    </row>
    <row r="158" spans="4:28" x14ac:dyDescent="0.35">
      <c r="D158" s="31">
        <f t="shared" si="22"/>
        <v>45689</v>
      </c>
      <c r="E158" s="32" t="s">
        <v>16</v>
      </c>
      <c r="F158" s="33">
        <f>_xlfn.IFNA(VLOOKUP(ClientPortfolioValue[[#This Row],[Date]],CleanAssets[#All],RowWiseApproach!$B$2,0)*VLOOKUP(ClientPortfolioValue[[#This Row],[Client]],Client_Portfolios!$A$1:$I$6,RowWiseApproach!$B$2,0),F153)</f>
        <v>211450.02344303729</v>
      </c>
      <c r="G158" s="33">
        <f>_xlfn.IFNA(VLOOKUP(ClientPortfolioValue[[#This Row],[Date]],CleanAssets[#All],RowWiseApproach!$B$3,0)*VLOOKUP(ClientPortfolioValue[[#This Row],[Client]],Client_Portfolios!$A$1:$I$6,RowWiseApproach!$B$3,0),G153)</f>
        <v>2876445.3157723621</v>
      </c>
      <c r="H158" s="33">
        <f>_xlfn.IFNA(VLOOKUP(ClientPortfolioValue[[#This Row],[Date]],CleanAssets[#All],RowWiseApproach!$B$4,0)*VLOOKUP(ClientPortfolioValue[[#This Row],[Client]],Client_Portfolios!$A$1:$I$6,RowWiseApproach!$B$4,0),H153)</f>
        <v>13221543.138894757</v>
      </c>
      <c r="I158" s="33">
        <f>_xlfn.IFNA(VLOOKUP(ClientPortfolioValue[[#This Row],[Date]],CleanAssets[#All],RowWiseApproach!$B$5,0)*VLOOKUP(ClientPortfolioValue[[#This Row],[Client]],Client_Portfolios!$A$1:$I$6,RowWiseApproach!$B$5,0),I153)</f>
        <v>5728675.1443503024</v>
      </c>
      <c r="J158" s="33">
        <f>_xlfn.IFNA(VLOOKUP(ClientPortfolioValue[[#This Row],[Date]],CleanAssets[#All],RowWiseApproach!$B$6,0)*VLOOKUP(ClientPortfolioValue[[#This Row],[Client]],Client_Portfolios!$A$1:$I$6,RowWiseApproach!$B$6,0),J153)</f>
        <v>8035896.8647483839</v>
      </c>
      <c r="K158" s="33">
        <f>_xlfn.IFNA(VLOOKUP(ClientPortfolioValue[[#This Row],[Date]],CleanAssets[#All],RowWiseApproach!$B$7,0)*VLOOKUP(ClientPortfolioValue[[#This Row],[Client]],Client_Portfolios!$A$1:$I$6,RowWiseApproach!$B$7,0),K153)</f>
        <v>1547310.962257575</v>
      </c>
      <c r="L158" s="33">
        <f>_xlfn.IFNA(VLOOKUP(ClientPortfolioValue[[#This Row],[Date]],CleanAssets[#All],RowWiseApproach!$B$8,0)*VLOOKUP(ClientPortfolioValue[[#This Row],[Client]],Client_Portfolios!$A$1:$I$6,RowWiseApproach!$B$8,0),L153)</f>
        <v>13275391.771832999</v>
      </c>
      <c r="M158" s="33">
        <f>_xlfn.IFNA(VLOOKUP(ClientPortfolioValue[[#This Row],[Date]],CleanAssets[#All],RowWiseApproach!$B$9,0)*VLOOKUP(ClientPortfolioValue[[#This Row],[Client]],Client_Portfolios!$A$1:$I$6,RowWiseApproach!$B$9,0),M153)</f>
        <v>4672611.61313779</v>
      </c>
      <c r="N158" s="34">
        <f t="shared" si="23"/>
        <v>4.2657434643155962E-3</v>
      </c>
      <c r="O158" s="34">
        <f t="shared" si="23"/>
        <v>5.8028737034037922E-2</v>
      </c>
      <c r="P158" s="34">
        <f t="shared" si="24"/>
        <v>0.26672832811532221</v>
      </c>
      <c r="Q158" s="34">
        <f t="shared" si="25"/>
        <v>0.11556895647629298</v>
      </c>
      <c r="R158" s="34">
        <f t="shared" si="26"/>
        <v>0.16211430943609748</v>
      </c>
      <c r="S158" s="34">
        <f t="shared" si="27"/>
        <v>3.1215090530799697E-2</v>
      </c>
      <c r="T158" s="34">
        <f t="shared" si="28"/>
        <v>0.26781465787910452</v>
      </c>
      <c r="U158" s="34">
        <f t="shared" si="29"/>
        <v>9.4264177064029633E-2</v>
      </c>
      <c r="V158" s="33">
        <f>SUM(ClientPortfolioValue[[#This Row],[TCS]:[Cash]])</f>
        <v>49569324.834437206</v>
      </c>
      <c r="W158" s="35">
        <f>(ClientPortfolioValue[[#This Row],[TotalPortfolioValue]]-V153)/V153</f>
        <v>0</v>
      </c>
      <c r="X158" s="35">
        <f t="shared" si="21"/>
        <v>50654.459651526035</v>
      </c>
      <c r="Y158" s="35">
        <f>_xlfn.MAXIFS($V$2:$V158,$E$2:$E158,$E158)</f>
        <v>49569324.834437206</v>
      </c>
      <c r="Z158" s="34">
        <f>(ClientPortfolioValue[[#This Row],[TotalPortfolioValue]]-ClientPortfolioValue[[#This Row],[Running Max]])/ClientPortfolioValue[[#This Row],[Running Max]]</f>
        <v>0</v>
      </c>
      <c r="AA158" s="35">
        <f t="shared" si="30"/>
        <v>1.0205420176688671</v>
      </c>
      <c r="AB158" s="46">
        <f>ClientPortfolioValue[[#This Row],[Cumulative_Returns]]-1</f>
        <v>2.0542017668867096E-2</v>
      </c>
    </row>
    <row r="159" spans="4:28" x14ac:dyDescent="0.35">
      <c r="D159" s="31">
        <f t="shared" si="22"/>
        <v>45689</v>
      </c>
      <c r="E159" s="32" t="s">
        <v>12</v>
      </c>
      <c r="F159" s="33">
        <f>_xlfn.IFNA(VLOOKUP(ClientPortfolioValue[[#This Row],[Date]],CleanAssets[#All],RowWiseApproach!$B$2,0)*VLOOKUP(ClientPortfolioValue[[#This Row],[Client]],Client_Portfolios!$A$1:$I$6,RowWiseApproach!$B$2,0),F154)</f>
        <v>2786972.9171172613</v>
      </c>
      <c r="G159" s="33">
        <f>_xlfn.IFNA(VLOOKUP(ClientPortfolioValue[[#This Row],[Date]],CleanAssets[#All],RowWiseApproach!$B$3,0)*VLOOKUP(ClientPortfolioValue[[#This Row],[Client]],Client_Portfolios!$A$1:$I$6,RowWiseApproach!$B$3,0),G154)</f>
        <v>9933137.6704817452</v>
      </c>
      <c r="H159" s="33">
        <f>_xlfn.IFNA(VLOOKUP(ClientPortfolioValue[[#This Row],[Date]],CleanAssets[#All],RowWiseApproach!$B$4,0)*VLOOKUP(ClientPortfolioValue[[#This Row],[Client]],Client_Portfolios!$A$1:$I$6,RowWiseApproach!$B$4,0),H154)</f>
        <v>2176374.053833703</v>
      </c>
      <c r="I159" s="33">
        <f>_xlfn.IFNA(VLOOKUP(ClientPortfolioValue[[#This Row],[Date]],CleanAssets[#All],RowWiseApproach!$B$5,0)*VLOOKUP(ClientPortfolioValue[[#This Row],[Client]],Client_Portfolios!$A$1:$I$6,RowWiseApproach!$B$5,0),I154)</f>
        <v>2922298.9380626134</v>
      </c>
      <c r="J159" s="33">
        <f>_xlfn.IFNA(VLOOKUP(ClientPortfolioValue[[#This Row],[Date]],CleanAssets[#All],RowWiseApproach!$B$6,0)*VLOOKUP(ClientPortfolioValue[[#This Row],[Client]],Client_Portfolios!$A$1:$I$6,RowWiseApproach!$B$6,0),J154)</f>
        <v>1175684.0333678022</v>
      </c>
      <c r="K159" s="33">
        <f>_xlfn.IFNA(VLOOKUP(ClientPortfolioValue[[#This Row],[Date]],CleanAssets[#All],RowWiseApproach!$B$7,0)*VLOOKUP(ClientPortfolioValue[[#This Row],[Client]],Client_Portfolios!$A$1:$I$6,RowWiseApproach!$B$7,0),K154)</f>
        <v>12516042.975988381</v>
      </c>
      <c r="L159" s="33">
        <f>_xlfn.IFNA(VLOOKUP(ClientPortfolioValue[[#This Row],[Date]],CleanAssets[#All],RowWiseApproach!$B$8,0)*VLOOKUP(ClientPortfolioValue[[#This Row],[Client]],Client_Portfolios!$A$1:$I$6,RowWiseApproach!$B$8,0),L154)</f>
        <v>4879596.9207350938</v>
      </c>
      <c r="M159" s="33">
        <f>_xlfn.IFNA(VLOOKUP(ClientPortfolioValue[[#This Row],[Date]],CleanAssets[#All],RowWiseApproach!$B$9,0)*VLOOKUP(ClientPortfolioValue[[#This Row],[Client]],Client_Portfolios!$A$1:$I$6,RowWiseApproach!$B$9,0),M154)</f>
        <v>2238675.2272256282</v>
      </c>
      <c r="N159" s="34">
        <f t="shared" si="23"/>
        <v>7.214757286310626E-2</v>
      </c>
      <c r="O159" s="34">
        <f t="shared" si="23"/>
        <v>0.25714342950329944</v>
      </c>
      <c r="P159" s="34">
        <f t="shared" si="24"/>
        <v>5.6340736094686081E-2</v>
      </c>
      <c r="Q159" s="34">
        <f t="shared" si="25"/>
        <v>7.5650816076006933E-2</v>
      </c>
      <c r="R159" s="34">
        <f t="shared" si="26"/>
        <v>3.0435440882981949E-2</v>
      </c>
      <c r="S159" s="34">
        <f t="shared" si="27"/>
        <v>0.32400821587528089</v>
      </c>
      <c r="T159" s="34">
        <f t="shared" si="28"/>
        <v>0.12632023519822086</v>
      </c>
      <c r="U159" s="34">
        <f t="shared" si="29"/>
        <v>5.7953553506417607E-2</v>
      </c>
      <c r="V159" s="33">
        <f>SUM(ClientPortfolioValue[[#This Row],[TCS]:[Cash]])</f>
        <v>38628782.736812226</v>
      </c>
      <c r="W159" s="35">
        <f>(ClientPortfolioValue[[#This Row],[TotalPortfolioValue]]-V154)/V154</f>
        <v>0</v>
      </c>
      <c r="X159" s="35">
        <f t="shared" si="21"/>
        <v>97042.90525388786</v>
      </c>
      <c r="Y159" s="35">
        <f>_xlfn.MAXIFS($V$2:$V159,$E$2:$E159,$E159)</f>
        <v>38628782.736812226</v>
      </c>
      <c r="Z159" s="34">
        <f>(ClientPortfolioValue[[#This Row],[TotalPortfolioValue]]-ClientPortfolioValue[[#This Row],[Running Max]])/ClientPortfolioValue[[#This Row],[Running Max]]</f>
        <v>0</v>
      </c>
      <c r="AA159" s="35">
        <f t="shared" si="30"/>
        <v>1.0314249497708849</v>
      </c>
      <c r="AB159" s="46">
        <f>ClientPortfolioValue[[#This Row],[Cumulative_Returns]]-1</f>
        <v>3.1424949770884947E-2</v>
      </c>
    </row>
    <row r="160" spans="4:28" x14ac:dyDescent="0.35">
      <c r="D160" s="31">
        <f t="shared" si="22"/>
        <v>45689</v>
      </c>
      <c r="E160" s="32" t="s">
        <v>13</v>
      </c>
      <c r="F160" s="33">
        <f>_xlfn.IFNA(VLOOKUP(ClientPortfolioValue[[#This Row],[Date]],CleanAssets[#All],RowWiseApproach!$B$2,0)*VLOOKUP(ClientPortfolioValue[[#This Row],[Client]],Client_Portfolios!$A$1:$I$6,RowWiseApproach!$B$2,0),F155)</f>
        <v>200677.82206298879</v>
      </c>
      <c r="G160" s="33">
        <f>_xlfn.IFNA(VLOOKUP(ClientPortfolioValue[[#This Row],[Date]],CleanAssets[#All],RowWiseApproach!$B$3,0)*VLOOKUP(ClientPortfolioValue[[#This Row],[Client]],Client_Portfolios!$A$1:$I$6,RowWiseApproach!$B$3,0),G155)</f>
        <v>2110517.3650549352</v>
      </c>
      <c r="H160" s="33">
        <f>_xlfn.IFNA(VLOOKUP(ClientPortfolioValue[[#This Row],[Date]],CleanAssets[#All],RowWiseApproach!$B$4,0)*VLOOKUP(ClientPortfolioValue[[#This Row],[Client]],Client_Portfolios!$A$1:$I$6,RowWiseApproach!$B$4,0),H155)</f>
        <v>3485696.4020767952</v>
      </c>
      <c r="I160" s="33">
        <f>_xlfn.IFNA(VLOOKUP(ClientPortfolioValue[[#This Row],[Date]],CleanAssets[#All],RowWiseApproach!$B$5,0)*VLOOKUP(ClientPortfolioValue[[#This Row],[Client]],Client_Portfolios!$A$1:$I$6,RowWiseApproach!$B$5,0),I155)</f>
        <v>2508555.6085819029</v>
      </c>
      <c r="J160" s="33">
        <f>_xlfn.IFNA(VLOOKUP(ClientPortfolioValue[[#This Row],[Date]],CleanAssets[#All],RowWiseApproach!$B$6,0)*VLOOKUP(ClientPortfolioValue[[#This Row],[Client]],Client_Portfolios!$A$1:$I$6,RowWiseApproach!$B$6,0),J155)</f>
        <v>10189461.180279827</v>
      </c>
      <c r="K160" s="33">
        <f>_xlfn.IFNA(VLOOKUP(ClientPortfolioValue[[#This Row],[Date]],CleanAssets[#All],RowWiseApproach!$B$7,0)*VLOOKUP(ClientPortfolioValue[[#This Row],[Client]],Client_Portfolios!$A$1:$I$6,RowWiseApproach!$B$7,0),K155)</f>
        <v>593133.90717837343</v>
      </c>
      <c r="L160" s="33">
        <f>_xlfn.IFNA(VLOOKUP(ClientPortfolioValue[[#This Row],[Date]],CleanAssets[#All],RowWiseApproach!$B$8,0)*VLOOKUP(ClientPortfolioValue[[#This Row],[Client]],Client_Portfolios!$A$1:$I$6,RowWiseApproach!$B$8,0),L155)</f>
        <v>20180477.773942228</v>
      </c>
      <c r="M160" s="33">
        <f>_xlfn.IFNA(VLOOKUP(ClientPortfolioValue[[#This Row],[Date]],CleanAssets[#All],RowWiseApproach!$B$9,0)*VLOOKUP(ClientPortfolioValue[[#This Row],[Client]],Client_Portfolios!$A$1:$I$6,RowWiseApproach!$B$9,0),M155)</f>
        <v>6420896.5083570462</v>
      </c>
      <c r="N160" s="34">
        <f t="shared" si="23"/>
        <v>4.3922167788324543E-3</v>
      </c>
      <c r="O160" s="34">
        <f t="shared" si="23"/>
        <v>4.6192696768962968E-2</v>
      </c>
      <c r="P160" s="34">
        <f t="shared" si="24"/>
        <v>7.6291112120561749E-2</v>
      </c>
      <c r="Q160" s="34">
        <f t="shared" si="25"/>
        <v>5.4904522689055914E-2</v>
      </c>
      <c r="R160" s="34">
        <f t="shared" si="26"/>
        <v>0.22301578671328964</v>
      </c>
      <c r="S160" s="34">
        <f t="shared" si="27"/>
        <v>1.2981866518292147E-2</v>
      </c>
      <c r="T160" s="34">
        <f t="shared" si="28"/>
        <v>0.44168823526370077</v>
      </c>
      <c r="U160" s="34">
        <f t="shared" si="29"/>
        <v>0.14053356314730434</v>
      </c>
      <c r="V160" s="33">
        <f>SUM(ClientPortfolioValue[[#This Row],[TCS]:[Cash]])</f>
        <v>45689416.567534097</v>
      </c>
      <c r="W160" s="35">
        <f>(ClientPortfolioValue[[#This Row],[TotalPortfolioValue]]-V155)/V155</f>
        <v>0</v>
      </c>
      <c r="X160" s="35">
        <f t="shared" ref="X160:X223" si="31">_xlfn.STDEV.P($V135,$V140,$V145,$V150,$V155)</f>
        <v>76902.648497473434</v>
      </c>
      <c r="Y160" s="35">
        <f>_xlfn.MAXIFS($V$2:$V160,$E$2:$E160,$E160)</f>
        <v>46143585.670435324</v>
      </c>
      <c r="Z160" s="34">
        <f>(ClientPortfolioValue[[#This Row],[TotalPortfolioValue]]-ClientPortfolioValue[[#This Row],[Running Max]])/ClientPortfolioValue[[#This Row],[Running Max]]</f>
        <v>-9.8425186578471428E-3</v>
      </c>
      <c r="AA160" s="35">
        <f t="shared" si="30"/>
        <v>1.0124819746247884</v>
      </c>
      <c r="AB160" s="46">
        <f>ClientPortfolioValue[[#This Row],[Cumulative_Returns]]-1</f>
        <v>1.2481974624788394E-2</v>
      </c>
    </row>
    <row r="161" spans="4:28" x14ac:dyDescent="0.35">
      <c r="D161" s="31">
        <f t="shared" si="22"/>
        <v>45689</v>
      </c>
      <c r="E161" s="32" t="s">
        <v>15</v>
      </c>
      <c r="F161" s="33">
        <f>_xlfn.IFNA(VLOOKUP(ClientPortfolioValue[[#This Row],[Date]],CleanAssets[#All],RowWiseApproach!$B$2,0)*VLOOKUP(ClientPortfolioValue[[#This Row],[Client]],Client_Portfolios!$A$1:$I$6,RowWiseApproach!$B$2,0),F156)</f>
        <v>1005464.7772408136</v>
      </c>
      <c r="G161" s="33">
        <f>_xlfn.IFNA(VLOOKUP(ClientPortfolioValue[[#This Row],[Date]],CleanAssets[#All],RowWiseApproach!$B$3,0)*VLOOKUP(ClientPortfolioValue[[#This Row],[Client]],Client_Portfolios!$A$1:$I$6,RowWiseApproach!$B$3,0),G156)</f>
        <v>4823311.339926051</v>
      </c>
      <c r="H161" s="33">
        <f>_xlfn.IFNA(VLOOKUP(ClientPortfolioValue[[#This Row],[Date]],CleanAssets[#All],RowWiseApproach!$B$4,0)*VLOOKUP(ClientPortfolioValue[[#This Row],[Client]],Client_Portfolios!$A$1:$I$6,RowWiseApproach!$B$4,0),H156)</f>
        <v>19015827.86794389</v>
      </c>
      <c r="I161" s="33">
        <f>_xlfn.IFNA(VLOOKUP(ClientPortfolioValue[[#This Row],[Date]],CleanAssets[#All],RowWiseApproach!$B$5,0)*VLOOKUP(ClientPortfolioValue[[#This Row],[Client]],Client_Portfolios!$A$1:$I$6,RowWiseApproach!$B$5,0),I156)</f>
        <v>8010024.0920421947</v>
      </c>
      <c r="J161" s="33">
        <f>_xlfn.IFNA(VLOOKUP(ClientPortfolioValue[[#This Row],[Date]],CleanAssets[#All],RowWiseApproach!$B$6,0)*VLOOKUP(ClientPortfolioValue[[#This Row],[Client]],Client_Portfolios!$A$1:$I$6,RowWiseApproach!$B$6,0),J156)</f>
        <v>12143157.897258751</v>
      </c>
      <c r="K161" s="33">
        <f>_xlfn.IFNA(VLOOKUP(ClientPortfolioValue[[#This Row],[Date]],CleanAssets[#All],RowWiseApproach!$B$7,0)*VLOOKUP(ClientPortfolioValue[[#This Row],[Client]],Client_Portfolios!$A$1:$I$6,RowWiseApproach!$B$7,0),K156)</f>
        <v>2557722.451092713</v>
      </c>
      <c r="L161" s="33">
        <f>_xlfn.IFNA(VLOOKUP(ClientPortfolioValue[[#This Row],[Date]],CleanAssets[#All],RowWiseApproach!$B$8,0)*VLOOKUP(ClientPortfolioValue[[#This Row],[Client]],Client_Portfolios!$A$1:$I$6,RowWiseApproach!$B$8,0),L156)</f>
        <v>2954966.5129984128</v>
      </c>
      <c r="M161" s="33">
        <f>_xlfn.IFNA(VLOOKUP(ClientPortfolioValue[[#This Row],[Date]],CleanAssets[#All],RowWiseApproach!$B$9,0)*VLOOKUP(ClientPortfolioValue[[#This Row],[Client]],Client_Portfolios!$A$1:$I$6,RowWiseApproach!$B$9,0),M156)</f>
        <v>943095.25797391532</v>
      </c>
      <c r="N161" s="34">
        <f t="shared" si="23"/>
        <v>1.9541205273053381E-2</v>
      </c>
      <c r="O161" s="34">
        <f t="shared" si="23"/>
        <v>9.3741043070638561E-2</v>
      </c>
      <c r="P161" s="34">
        <f t="shared" si="24"/>
        <v>0.36957256406759487</v>
      </c>
      <c r="Q161" s="34">
        <f t="shared" si="25"/>
        <v>0.15567479693742761</v>
      </c>
      <c r="R161" s="34">
        <f t="shared" si="26"/>
        <v>0.23600224145554524</v>
      </c>
      <c r="S161" s="34">
        <f t="shared" si="27"/>
        <v>4.9709329038315243E-2</v>
      </c>
      <c r="T161" s="34">
        <f t="shared" si="28"/>
        <v>5.7429766325539693E-2</v>
      </c>
      <c r="U161" s="34">
        <f t="shared" si="29"/>
        <v>1.8329053831885378E-2</v>
      </c>
      <c r="V161" s="33">
        <f>SUM(ClientPortfolioValue[[#This Row],[TCS]:[Cash]])</f>
        <v>51453570.196476743</v>
      </c>
      <c r="W161" s="35">
        <f>(ClientPortfolioValue[[#This Row],[TotalPortfolioValue]]-V156)/V156</f>
        <v>0</v>
      </c>
      <c r="X161" s="35">
        <f t="shared" si="31"/>
        <v>95831.923744172935</v>
      </c>
      <c r="Y161" s="35">
        <f>_xlfn.MAXIFS($V$2:$V161,$E$2:$E161,$E161)</f>
        <v>51468633.801728547</v>
      </c>
      <c r="Z161" s="34">
        <f>(ClientPortfolioValue[[#This Row],[TotalPortfolioValue]]-ClientPortfolioValue[[#This Row],[Running Max]])/ClientPortfolioValue[[#This Row],[Running Max]]</f>
        <v>-2.9267544403516091E-4</v>
      </c>
      <c r="AA161" s="35">
        <f t="shared" si="30"/>
        <v>1.03136725363285</v>
      </c>
      <c r="AB161" s="46">
        <f>ClientPortfolioValue[[#This Row],[Cumulative_Returns]]-1</f>
        <v>3.1367253632849978E-2</v>
      </c>
    </row>
    <row r="162" spans="4:28" x14ac:dyDescent="0.35">
      <c r="D162" s="31">
        <f t="shared" si="22"/>
        <v>45690</v>
      </c>
      <c r="E162" s="32" t="s">
        <v>14</v>
      </c>
      <c r="F162" s="33">
        <f>_xlfn.IFNA(VLOOKUP(ClientPortfolioValue[[#This Row],[Date]],CleanAssets[#All],RowWiseApproach!$B$2,0)*VLOOKUP(ClientPortfolioValue[[#This Row],[Client]],Client_Portfolios!$A$1:$I$6,RowWiseApproach!$B$2,0),F157)</f>
        <v>1750930.601716995</v>
      </c>
      <c r="G162" s="33">
        <f>_xlfn.IFNA(VLOOKUP(ClientPortfolioValue[[#This Row],[Date]],CleanAssets[#All],RowWiseApproach!$B$3,0)*VLOOKUP(ClientPortfolioValue[[#This Row],[Client]],Client_Portfolios!$A$1:$I$6,RowWiseApproach!$B$3,0),G157)</f>
        <v>11075370.423434544</v>
      </c>
      <c r="H162" s="33">
        <f>_xlfn.IFNA(VLOOKUP(ClientPortfolioValue[[#This Row],[Date]],CleanAssets[#All],RowWiseApproach!$B$4,0)*VLOOKUP(ClientPortfolioValue[[#This Row],[Client]],Client_Portfolios!$A$1:$I$6,RowWiseApproach!$B$4,0),H157)</f>
        <v>2434558.1975865983</v>
      </c>
      <c r="I162" s="33">
        <f>_xlfn.IFNA(VLOOKUP(ClientPortfolioValue[[#This Row],[Date]],CleanAssets[#All],RowWiseApproach!$B$5,0)*VLOOKUP(ClientPortfolioValue[[#This Row],[Client]],Client_Portfolios!$A$1:$I$6,RowWiseApproach!$B$5,0),I157)</f>
        <v>421788.04372157378</v>
      </c>
      <c r="J162" s="33">
        <f>_xlfn.IFNA(VLOOKUP(ClientPortfolioValue[[#This Row],[Date]],CleanAssets[#All],RowWiseApproach!$B$6,0)*VLOOKUP(ClientPortfolioValue[[#This Row],[Client]],Client_Portfolios!$A$1:$I$6,RowWiseApproach!$B$6,0),J157)</f>
        <v>10748211.1411801</v>
      </c>
      <c r="K162" s="33">
        <f>_xlfn.IFNA(VLOOKUP(ClientPortfolioValue[[#This Row],[Date]],CleanAssets[#All],RowWiseApproach!$B$7,0)*VLOOKUP(ClientPortfolioValue[[#This Row],[Client]],Client_Portfolios!$A$1:$I$6,RowWiseApproach!$B$7,0),K157)</f>
        <v>13531128.239052104</v>
      </c>
      <c r="L162" s="33">
        <f>_xlfn.IFNA(VLOOKUP(ClientPortfolioValue[[#This Row],[Date]],CleanAssets[#All],RowWiseApproach!$B$8,0)*VLOOKUP(ClientPortfolioValue[[#This Row],[Client]],Client_Portfolios!$A$1:$I$6,RowWiseApproach!$B$8,0),L157)</f>
        <v>2834109.9770837389</v>
      </c>
      <c r="M162" s="33">
        <f>_xlfn.IFNA(VLOOKUP(ClientPortfolioValue[[#This Row],[Date]],CleanAssets[#All],RowWiseApproach!$B$9,0)*VLOOKUP(ClientPortfolioValue[[#This Row],[Client]],Client_Portfolios!$A$1:$I$6,RowWiseApproach!$B$9,0),M157)</f>
        <v>1152926.1455107387</v>
      </c>
      <c r="N162" s="34">
        <f t="shared" si="23"/>
        <v>3.9840034917468667E-2</v>
      </c>
      <c r="O162" s="34">
        <f t="shared" si="23"/>
        <v>0.25200493038435717</v>
      </c>
      <c r="P162" s="34">
        <f t="shared" si="24"/>
        <v>5.5395047356729406E-2</v>
      </c>
      <c r="Q162" s="34">
        <f t="shared" si="25"/>
        <v>9.5972109763573354E-3</v>
      </c>
      <c r="R162" s="34">
        <f t="shared" si="26"/>
        <v>0.24456086765805057</v>
      </c>
      <c r="S162" s="34">
        <f t="shared" si="27"/>
        <v>0.30788234610095322</v>
      </c>
      <c r="T162" s="34">
        <f t="shared" si="28"/>
        <v>6.448630250464514E-2</v>
      </c>
      <c r="U162" s="34">
        <f t="shared" si="29"/>
        <v>2.6233260101438637E-2</v>
      </c>
      <c r="V162" s="33">
        <f>SUM(ClientPortfolioValue[[#This Row],[TCS]:[Cash]])</f>
        <v>43949022.769286387</v>
      </c>
      <c r="W162" s="35">
        <f>(ClientPortfolioValue[[#This Row],[TotalPortfolioValue]]-V157)/V157</f>
        <v>-3.8671016077827347E-4</v>
      </c>
      <c r="X162" s="35">
        <f t="shared" si="31"/>
        <v>6078.4513087934511</v>
      </c>
      <c r="Y162" s="35">
        <f>_xlfn.MAXIFS($V$2:$V162,$E$2:$E162,$E162)</f>
        <v>43979276.933221042</v>
      </c>
      <c r="Z162" s="34">
        <f>(ClientPortfolioValue[[#This Row],[TotalPortfolioValue]]-ClientPortfolioValue[[#This Row],[Running Max]])/ClientPortfolioValue[[#This Row],[Running Max]]</f>
        <v>-6.8791862996278857E-4</v>
      </c>
      <c r="AA162" s="35">
        <f t="shared" si="30"/>
        <v>1.0357430960465359</v>
      </c>
      <c r="AB162" s="46">
        <f>ClientPortfolioValue[[#This Row],[Cumulative_Returns]]-1</f>
        <v>3.5743096046535916E-2</v>
      </c>
    </row>
    <row r="163" spans="4:28" x14ac:dyDescent="0.35">
      <c r="D163" s="31">
        <f t="shared" si="22"/>
        <v>45690</v>
      </c>
      <c r="E163" s="32" t="s">
        <v>16</v>
      </c>
      <c r="F163" s="33">
        <f>_xlfn.IFNA(VLOOKUP(ClientPortfolioValue[[#This Row],[Date]],CleanAssets[#All],RowWiseApproach!$B$2,0)*VLOOKUP(ClientPortfolioValue[[#This Row],[Client]],Client_Portfolios!$A$1:$I$6,RowWiseApproach!$B$2,0),F158)</f>
        <v>210633.54629968386</v>
      </c>
      <c r="G163" s="33">
        <f>_xlfn.IFNA(VLOOKUP(ClientPortfolioValue[[#This Row],[Date]],CleanAssets[#All],RowWiseApproach!$B$3,0)*VLOOKUP(ClientPortfolioValue[[#This Row],[Client]],Client_Portfolios!$A$1:$I$6,RowWiseApproach!$B$3,0),G158)</f>
        <v>2864096.4246503431</v>
      </c>
      <c r="H163" s="33">
        <f>_xlfn.IFNA(VLOOKUP(ClientPortfolioValue[[#This Row],[Date]],CleanAssets[#All],RowWiseApproach!$B$4,0)*VLOOKUP(ClientPortfolioValue[[#This Row],[Client]],Client_Portfolios!$A$1:$I$6,RowWiseApproach!$B$4,0),H158)</f>
        <v>13068763.358227501</v>
      </c>
      <c r="I163" s="33">
        <f>_xlfn.IFNA(VLOOKUP(ClientPortfolioValue[[#This Row],[Date]],CleanAssets[#All],RowWiseApproach!$B$5,0)*VLOOKUP(ClientPortfolioValue[[#This Row],[Client]],Client_Portfolios!$A$1:$I$6,RowWiseApproach!$B$5,0),I158)</f>
        <v>5804468.0289496407</v>
      </c>
      <c r="J163" s="33">
        <f>_xlfn.IFNA(VLOOKUP(ClientPortfolioValue[[#This Row],[Date]],CleanAssets[#All],RowWiseApproach!$B$6,0)*VLOOKUP(ClientPortfolioValue[[#This Row],[Client]],Client_Portfolios!$A$1:$I$6,RowWiseApproach!$B$6,0),J158)</f>
        <v>8214926.1024665097</v>
      </c>
      <c r="K163" s="33">
        <f>_xlfn.IFNA(VLOOKUP(ClientPortfolioValue[[#This Row],[Date]],CleanAssets[#All],RowWiseApproach!$B$7,0)*VLOOKUP(ClientPortfolioValue[[#This Row],[Client]],Client_Portfolios!$A$1:$I$6,RowWiseApproach!$B$7,0),K158)</f>
        <v>1530365.7933658517</v>
      </c>
      <c r="L163" s="33">
        <f>_xlfn.IFNA(VLOOKUP(ClientPortfolioValue[[#This Row],[Date]],CleanAssets[#All],RowWiseApproach!$B$8,0)*VLOOKUP(ClientPortfolioValue[[#This Row],[Client]],Client_Portfolios!$A$1:$I$6,RowWiseApproach!$B$8,0),L158)</f>
        <v>13164094.108725108</v>
      </c>
      <c r="M163" s="33">
        <f>_xlfn.IFNA(VLOOKUP(ClientPortfolioValue[[#This Row],[Date]],CleanAssets[#All],RowWiseApproach!$B$9,0)*VLOOKUP(ClientPortfolioValue[[#This Row],[Client]],Client_Portfolios!$A$1:$I$6,RowWiseApproach!$B$9,0),M158)</f>
        <v>4672774.827680463</v>
      </c>
      <c r="N163" s="34">
        <f t="shared" si="23"/>
        <v>4.2526353052417384E-3</v>
      </c>
      <c r="O163" s="34">
        <f t="shared" si="23"/>
        <v>5.7825345426009964E-2</v>
      </c>
      <c r="P163" s="34">
        <f t="shared" si="24"/>
        <v>0.26385485801950465</v>
      </c>
      <c r="Q163" s="34">
        <f t="shared" si="25"/>
        <v>0.11719066645223744</v>
      </c>
      <c r="R163" s="34">
        <f t="shared" si="26"/>
        <v>0.16585717416349374</v>
      </c>
      <c r="S163" s="34">
        <f t="shared" si="27"/>
        <v>3.0897678537598033E-2</v>
      </c>
      <c r="T163" s="34">
        <f t="shared" si="28"/>
        <v>0.26577956052944823</v>
      </c>
      <c r="U163" s="34">
        <f t="shared" si="29"/>
        <v>9.4342081566466229E-2</v>
      </c>
      <c r="V163" s="33">
        <f>SUM(ClientPortfolioValue[[#This Row],[TCS]:[Cash]])</f>
        <v>49530122.190365098</v>
      </c>
      <c r="W163" s="35">
        <f>(ClientPortfolioValue[[#This Row],[TotalPortfolioValue]]-V158)/V158</f>
        <v>-7.9086499973614311E-4</v>
      </c>
      <c r="X163" s="35">
        <f t="shared" si="31"/>
        <v>48977.633493656278</v>
      </c>
      <c r="Y163" s="35">
        <f>_xlfn.MAXIFS($V$2:$V163,$E$2:$E163,$E163)</f>
        <v>49569324.834437206</v>
      </c>
      <c r="Z163" s="34">
        <f>(ClientPortfolioValue[[#This Row],[TotalPortfolioValue]]-ClientPortfolioValue[[#This Row],[Running Max]])/ClientPortfolioValue[[#This Row],[Running Max]]</f>
        <v>-7.9086499973614311E-4</v>
      </c>
      <c r="AA163" s="35">
        <f t="shared" si="30"/>
        <v>1.0197349067063326</v>
      </c>
      <c r="AB163" s="46">
        <f>ClientPortfolioValue[[#This Row],[Cumulative_Returns]]-1</f>
        <v>1.97349067063326E-2</v>
      </c>
    </row>
    <row r="164" spans="4:28" x14ac:dyDescent="0.35">
      <c r="D164" s="31">
        <f t="shared" si="22"/>
        <v>45690</v>
      </c>
      <c r="E164" s="32" t="s">
        <v>12</v>
      </c>
      <c r="F164" s="33">
        <f>_xlfn.IFNA(VLOOKUP(ClientPortfolioValue[[#This Row],[Date]],CleanAssets[#All],RowWiseApproach!$B$2,0)*VLOOKUP(ClientPortfolioValue[[#This Row],[Client]],Client_Portfolios!$A$1:$I$6,RowWiseApproach!$B$2,0),F159)</f>
        <v>2776211.5104788537</v>
      </c>
      <c r="G164" s="33">
        <f>_xlfn.IFNA(VLOOKUP(ClientPortfolioValue[[#This Row],[Date]],CleanAssets[#All],RowWiseApproach!$B$3,0)*VLOOKUP(ClientPortfolioValue[[#This Row],[Client]],Client_Portfolios!$A$1:$I$6,RowWiseApproach!$B$3,0),G159)</f>
        <v>9890493.6351787951</v>
      </c>
      <c r="H164" s="33">
        <f>_xlfn.IFNA(VLOOKUP(ClientPortfolioValue[[#This Row],[Date]],CleanAssets[#All],RowWiseApproach!$B$4,0)*VLOOKUP(ClientPortfolioValue[[#This Row],[Client]],Client_Portfolios!$A$1:$I$6,RowWiseApproach!$B$4,0),H159)</f>
        <v>2151225.2533418401</v>
      </c>
      <c r="I164" s="33">
        <f>_xlfn.IFNA(VLOOKUP(ClientPortfolioValue[[#This Row],[Date]],CleanAssets[#All],RowWiseApproach!$B$5,0)*VLOOKUP(ClientPortfolioValue[[#This Row],[Client]],Client_Portfolios!$A$1:$I$6,RowWiseApproach!$B$5,0),I159)</f>
        <v>2960962.2346532368</v>
      </c>
      <c r="J164" s="33">
        <f>_xlfn.IFNA(VLOOKUP(ClientPortfolioValue[[#This Row],[Date]],CleanAssets[#All],RowWiseApproach!$B$6,0)*VLOOKUP(ClientPortfolioValue[[#This Row],[Client]],Client_Portfolios!$A$1:$I$6,RowWiseApproach!$B$6,0),J159)</f>
        <v>1201876.7309389401</v>
      </c>
      <c r="K164" s="33">
        <f>_xlfn.IFNA(VLOOKUP(ClientPortfolioValue[[#This Row],[Date]],CleanAssets[#All],RowWiseApproach!$B$7,0)*VLOOKUP(ClientPortfolioValue[[#This Row],[Client]],Client_Portfolios!$A$1:$I$6,RowWiseApproach!$B$7,0),K159)</f>
        <v>12378975.206640484</v>
      </c>
      <c r="L164" s="33">
        <f>_xlfn.IFNA(VLOOKUP(ClientPortfolioValue[[#This Row],[Date]],CleanAssets[#All],RowWiseApproach!$B$8,0)*VLOOKUP(ClientPortfolioValue[[#This Row],[Client]],Client_Portfolios!$A$1:$I$6,RowWiseApproach!$B$8,0),L159)</f>
        <v>4838687.5642716121</v>
      </c>
      <c r="M164" s="33">
        <f>_xlfn.IFNA(VLOOKUP(ClientPortfolioValue[[#This Row],[Date]],CleanAssets[#All],RowWiseApproach!$B$9,0)*VLOOKUP(ClientPortfolioValue[[#This Row],[Client]],Client_Portfolios!$A$1:$I$6,RowWiseApproach!$B$9,0),M159)</f>
        <v>2238753.4242562521</v>
      </c>
      <c r="N164" s="34">
        <f t="shared" si="23"/>
        <v>7.2227231782164517E-2</v>
      </c>
      <c r="O164" s="34">
        <f t="shared" si="23"/>
        <v>0.25731576053615063</v>
      </c>
      <c r="P164" s="34">
        <f t="shared" si="24"/>
        <v>5.5967293703053089E-2</v>
      </c>
      <c r="Q164" s="34">
        <f t="shared" si="25"/>
        <v>7.7033794007880615E-2</v>
      </c>
      <c r="R164" s="34">
        <f t="shared" si="26"/>
        <v>3.1268593510061456E-2</v>
      </c>
      <c r="S164" s="34">
        <f t="shared" si="27"/>
        <v>0.32205727413091512</v>
      </c>
      <c r="T164" s="34">
        <f t="shared" si="28"/>
        <v>0.12588558433209651</v>
      </c>
      <c r="U164" s="34">
        <f t="shared" si="29"/>
        <v>5.8244467997677969E-2</v>
      </c>
      <c r="V164" s="33">
        <f>SUM(ClientPortfolioValue[[#This Row],[TCS]:[Cash]])</f>
        <v>38437185.559760019</v>
      </c>
      <c r="W164" s="35">
        <f>(ClientPortfolioValue[[#This Row],[TotalPortfolioValue]]-V159)/V159</f>
        <v>-4.9599589600740944E-3</v>
      </c>
      <c r="X164" s="35">
        <f t="shared" si="31"/>
        <v>77612.271967542751</v>
      </c>
      <c r="Y164" s="35">
        <f>_xlfn.MAXIFS($V$2:$V164,$E$2:$E164,$E164)</f>
        <v>38628782.736812226</v>
      </c>
      <c r="Z164" s="34">
        <f>(ClientPortfolioValue[[#This Row],[TotalPortfolioValue]]-ClientPortfolioValue[[#This Row],[Running Max]])/ClientPortfolioValue[[#This Row],[Running Max]]</f>
        <v>-4.9599589600740944E-3</v>
      </c>
      <c r="AA164" s="35">
        <f t="shared" si="30"/>
        <v>1.026309124349625</v>
      </c>
      <c r="AB164" s="46">
        <f>ClientPortfolioValue[[#This Row],[Cumulative_Returns]]-1</f>
        <v>2.6309124349624957E-2</v>
      </c>
    </row>
    <row r="165" spans="4:28" x14ac:dyDescent="0.35">
      <c r="D165" s="31">
        <f t="shared" si="22"/>
        <v>45690</v>
      </c>
      <c r="E165" s="32" t="s">
        <v>13</v>
      </c>
      <c r="F165" s="33">
        <f>_xlfn.IFNA(VLOOKUP(ClientPortfolioValue[[#This Row],[Date]],CleanAssets[#All],RowWiseApproach!$B$2,0)*VLOOKUP(ClientPortfolioValue[[#This Row],[Client]],Client_Portfolios!$A$1:$I$6,RowWiseApproach!$B$2,0),F160)</f>
        <v>199902.93988409644</v>
      </c>
      <c r="G165" s="33">
        <f>_xlfn.IFNA(VLOOKUP(ClientPortfolioValue[[#This Row],[Date]],CleanAssets[#All],RowWiseApproach!$B$3,0)*VLOOKUP(ClientPortfolioValue[[#This Row],[Client]],Client_Portfolios!$A$1:$I$6,RowWiseApproach!$B$3,0),G160)</f>
        <v>2101456.6855386985</v>
      </c>
      <c r="H165" s="33">
        <f>_xlfn.IFNA(VLOOKUP(ClientPortfolioValue[[#This Row],[Date]],CleanAssets[#All],RowWiseApproach!$B$4,0)*VLOOKUP(ClientPortfolioValue[[#This Row],[Client]],Client_Portfolios!$A$1:$I$6,RowWiseApproach!$B$4,0),H160)</f>
        <v>3445417.9015880502</v>
      </c>
      <c r="I165" s="33">
        <f>_xlfn.IFNA(VLOOKUP(ClientPortfolioValue[[#This Row],[Date]],CleanAssets[#All],RowWiseApproach!$B$5,0)*VLOOKUP(ClientPortfolioValue[[#This Row],[Client]],Client_Portfolios!$A$1:$I$6,RowWiseApproach!$B$5,0),I160)</f>
        <v>2541744.8994670352</v>
      </c>
      <c r="J165" s="33">
        <f>_xlfn.IFNA(VLOOKUP(ClientPortfolioValue[[#This Row],[Date]],CleanAssets[#All],RowWiseApproach!$B$6,0)*VLOOKUP(ClientPortfolioValue[[#This Row],[Client]],Client_Portfolios!$A$1:$I$6,RowWiseApproach!$B$6,0),J160)</f>
        <v>10416469.005114703</v>
      </c>
      <c r="K165" s="33">
        <f>_xlfn.IFNA(VLOOKUP(ClientPortfolioValue[[#This Row],[Date]],CleanAssets[#All],RowWiseApproach!$B$7,0)*VLOOKUP(ClientPortfolioValue[[#This Row],[Client]],Client_Portfolios!$A$1:$I$6,RowWiseApproach!$B$7,0),K160)</f>
        <v>586638.28058636573</v>
      </c>
      <c r="L165" s="33">
        <f>_xlfn.IFNA(VLOOKUP(ClientPortfolioValue[[#This Row],[Date]],CleanAssets[#All],RowWiseApproach!$B$8,0)*VLOOKUP(ClientPortfolioValue[[#This Row],[Client]],Client_Portfolios!$A$1:$I$6,RowWiseApproach!$B$8,0),L160)</f>
        <v>20011289.545433141</v>
      </c>
      <c r="M165" s="33">
        <f>_xlfn.IFNA(VLOOKUP(ClientPortfolioValue[[#This Row],[Date]],CleanAssets[#All],RowWiseApproach!$B$9,0)*VLOOKUP(ClientPortfolioValue[[#This Row],[Client]],Client_Portfolios!$A$1:$I$6,RowWiseApproach!$B$9,0),M160)</f>
        <v>6421120.7905730586</v>
      </c>
      <c r="N165" s="34">
        <f t="shared" si="23"/>
        <v>4.3719439418177753E-3</v>
      </c>
      <c r="O165" s="34">
        <f t="shared" si="23"/>
        <v>4.5959558326957327E-2</v>
      </c>
      <c r="P165" s="34">
        <f t="shared" si="24"/>
        <v>7.5352438191314264E-2</v>
      </c>
      <c r="Q165" s="34">
        <f t="shared" si="25"/>
        <v>5.5588808355265196E-2</v>
      </c>
      <c r="R165" s="34">
        <f t="shared" si="26"/>
        <v>0.2278116499359541</v>
      </c>
      <c r="S165" s="34">
        <f t="shared" si="27"/>
        <v>1.2829974778434963E-2</v>
      </c>
      <c r="T165" s="34">
        <f t="shared" si="28"/>
        <v>0.43765357401368593</v>
      </c>
      <c r="U165" s="34">
        <f t="shared" si="29"/>
        <v>0.14043205245657028</v>
      </c>
      <c r="V165" s="33">
        <f>SUM(ClientPortfolioValue[[#This Row],[TCS]:[Cash]])</f>
        <v>45724040.048185155</v>
      </c>
      <c r="W165" s="35">
        <f>(ClientPortfolioValue[[#This Row],[TotalPortfolioValue]]-V160)/V160</f>
        <v>7.578008924644695E-4</v>
      </c>
      <c r="X165" s="35">
        <f t="shared" si="31"/>
        <v>68040.954024120147</v>
      </c>
      <c r="Y165" s="35">
        <f>_xlfn.MAXIFS($V$2:$V165,$E$2:$E165,$E165)</f>
        <v>46143585.670435324</v>
      </c>
      <c r="Z165" s="34">
        <f>(ClientPortfolioValue[[#This Row],[TotalPortfolioValue]]-ClientPortfolioValue[[#This Row],[Running Max]])/ClientPortfolioValue[[#This Row],[Running Max]]</f>
        <v>-9.0921764348056884E-3</v>
      </c>
      <c r="AA165" s="35">
        <f t="shared" si="30"/>
        <v>1.0132492343687634</v>
      </c>
      <c r="AB165" s="46">
        <f>ClientPortfolioValue[[#This Row],[Cumulative_Returns]]-1</f>
        <v>1.3249234368763352E-2</v>
      </c>
    </row>
    <row r="166" spans="4:28" x14ac:dyDescent="0.35">
      <c r="D166" s="31">
        <f t="shared" si="22"/>
        <v>45690</v>
      </c>
      <c r="E166" s="32" t="s">
        <v>15</v>
      </c>
      <c r="F166" s="33">
        <f>_xlfn.IFNA(VLOOKUP(ClientPortfolioValue[[#This Row],[Date]],CleanAssets[#All],RowWiseApproach!$B$2,0)*VLOOKUP(ClientPortfolioValue[[#This Row],[Client]],Client_Portfolios!$A$1:$I$6,RowWiseApproach!$B$2,0),F161)</f>
        <v>1001582.3515229216</v>
      </c>
      <c r="G166" s="33">
        <f>_xlfn.IFNA(VLOOKUP(ClientPortfolioValue[[#This Row],[Date]],CleanAssets[#All],RowWiseApproach!$B$3,0)*VLOOKUP(ClientPortfolioValue[[#This Row],[Client]],Client_Portfolios!$A$1:$I$6,RowWiseApproach!$B$3,0),G161)</f>
        <v>4802604.3422098951</v>
      </c>
      <c r="H166" s="33">
        <f>_xlfn.IFNA(VLOOKUP(ClientPortfolioValue[[#This Row],[Date]],CleanAssets[#All],RowWiseApproach!$B$4,0)*VLOOKUP(ClientPortfolioValue[[#This Row],[Client]],Client_Portfolios!$A$1:$I$6,RowWiseApproach!$B$4,0),H161)</f>
        <v>18796093.001873359</v>
      </c>
      <c r="I166" s="33">
        <f>_xlfn.IFNA(VLOOKUP(ClientPortfolioValue[[#This Row],[Date]],CleanAssets[#All],RowWiseApproach!$B$5,0)*VLOOKUP(ClientPortfolioValue[[#This Row],[Client]],Client_Portfolios!$A$1:$I$6,RowWiseApproach!$B$5,0),I161)</f>
        <v>8116000.2237564884</v>
      </c>
      <c r="J166" s="33">
        <f>_xlfn.IFNA(VLOOKUP(ClientPortfolioValue[[#This Row],[Date]],CleanAssets[#All],RowWiseApproach!$B$6,0)*VLOOKUP(ClientPortfolioValue[[#This Row],[Client]],Client_Portfolios!$A$1:$I$6,RowWiseApproach!$B$6,0),J161)</f>
        <v>12413691.521374041</v>
      </c>
      <c r="K166" s="33">
        <f>_xlfn.IFNA(VLOOKUP(ClientPortfolioValue[[#This Row],[Date]],CleanAssets[#All],RowWiseApproach!$B$7,0)*VLOOKUP(ClientPortfolioValue[[#This Row],[Client]],Client_Portfolios!$A$1:$I$6,RowWiseApproach!$B$7,0),K161)</f>
        <v>2529711.8960271156</v>
      </c>
      <c r="L166" s="33">
        <f>_xlfn.IFNA(VLOOKUP(ClientPortfolioValue[[#This Row],[Date]],CleanAssets[#All],RowWiseApproach!$B$8,0)*VLOOKUP(ClientPortfolioValue[[#This Row],[Client]],Client_Portfolios!$A$1:$I$6,RowWiseApproach!$B$8,0),L161)</f>
        <v>2930192.790827998</v>
      </c>
      <c r="M166" s="33">
        <f>_xlfn.IFNA(VLOOKUP(ClientPortfolioValue[[#This Row],[Date]],CleanAssets[#All],RowWiseApproach!$B$9,0)*VLOOKUP(ClientPortfolioValue[[#This Row],[Client]],Client_Portfolios!$A$1:$I$6,RowWiseApproach!$B$9,0),M161)</f>
        <v>943128.20033548342</v>
      </c>
      <c r="N166" s="34">
        <f t="shared" si="23"/>
        <v>1.9435745394338164E-2</v>
      </c>
      <c r="O166" s="34">
        <f t="shared" si="23"/>
        <v>9.3194728404515287E-2</v>
      </c>
      <c r="P166" s="34">
        <f t="shared" si="24"/>
        <v>0.36473893278694769</v>
      </c>
      <c r="Q166" s="34">
        <f t="shared" si="25"/>
        <v>0.1574913073592758</v>
      </c>
      <c r="R166" s="34">
        <f t="shared" si="26"/>
        <v>0.24088817803790813</v>
      </c>
      <c r="S166" s="34">
        <f t="shared" si="27"/>
        <v>4.9089160025086835E-2</v>
      </c>
      <c r="T166" s="34">
        <f t="shared" si="28"/>
        <v>5.6860507727860873E-2</v>
      </c>
      <c r="U166" s="34">
        <f t="shared" si="29"/>
        <v>1.8301440264067305E-2</v>
      </c>
      <c r="V166" s="33">
        <f>SUM(ClientPortfolioValue[[#This Row],[TCS]:[Cash]])</f>
        <v>51533004.327927299</v>
      </c>
      <c r="W166" s="35">
        <f>(ClientPortfolioValue[[#This Row],[TotalPortfolioValue]]-V161)/V161</f>
        <v>1.5438021335980187E-3</v>
      </c>
      <c r="X166" s="35">
        <f t="shared" si="31"/>
        <v>81924.75147597451</v>
      </c>
      <c r="Y166" s="35">
        <f>_xlfn.MAXIFS($V$2:$V166,$E$2:$E166,$E166)</f>
        <v>51533004.327927299</v>
      </c>
      <c r="Z166" s="34">
        <f>(ClientPortfolioValue[[#This Row],[TotalPortfolioValue]]-ClientPortfolioValue[[#This Row],[Running Max]])/ClientPortfolioValue[[#This Row],[Running Max]]</f>
        <v>0</v>
      </c>
      <c r="AA166" s="35">
        <f t="shared" si="30"/>
        <v>1.0329594805995315</v>
      </c>
      <c r="AB166" s="46">
        <f>ClientPortfolioValue[[#This Row],[Cumulative_Returns]]-1</f>
        <v>3.2959480599531465E-2</v>
      </c>
    </row>
    <row r="167" spans="4:28" x14ac:dyDescent="0.35">
      <c r="D167" s="31">
        <f t="shared" si="22"/>
        <v>45691</v>
      </c>
      <c r="E167" s="32" t="s">
        <v>14</v>
      </c>
      <c r="F167" s="33">
        <f>_xlfn.IFNA(VLOOKUP(ClientPortfolioValue[[#This Row],[Date]],CleanAssets[#All],RowWiseApproach!$B$2,0)*VLOOKUP(ClientPortfolioValue[[#This Row],[Client]],Client_Portfolios!$A$1:$I$6,RowWiseApproach!$B$2,0),F162)</f>
        <v>1759154.3693595154</v>
      </c>
      <c r="G167" s="33">
        <f>_xlfn.IFNA(VLOOKUP(ClientPortfolioValue[[#This Row],[Date]],CleanAssets[#All],RowWiseApproach!$B$3,0)*VLOOKUP(ClientPortfolioValue[[#This Row],[Client]],Client_Portfolios!$A$1:$I$6,RowWiseApproach!$B$3,0),G162)</f>
        <v>10990379.76358364</v>
      </c>
      <c r="H167" s="33">
        <f>_xlfn.IFNA(VLOOKUP(ClientPortfolioValue[[#This Row],[Date]],CleanAssets[#All],RowWiseApproach!$B$4,0)*VLOOKUP(ClientPortfolioValue[[#This Row],[Client]],Client_Portfolios!$A$1:$I$6,RowWiseApproach!$B$4,0),H162)</f>
        <v>2398389.7548007634</v>
      </c>
      <c r="I167" s="33">
        <f>_xlfn.IFNA(VLOOKUP(ClientPortfolioValue[[#This Row],[Date]],CleanAssets[#All],RowWiseApproach!$B$5,0)*VLOOKUP(ClientPortfolioValue[[#This Row],[Client]],Client_Portfolios!$A$1:$I$6,RowWiseApproach!$B$5,0),I162)</f>
        <v>421455.74798846839</v>
      </c>
      <c r="J167" s="33">
        <f>_xlfn.IFNA(VLOOKUP(ClientPortfolioValue[[#This Row],[Date]],CleanAssets[#All],RowWiseApproach!$B$6,0)*VLOOKUP(ClientPortfolioValue[[#This Row],[Client]],Client_Portfolios!$A$1:$I$6,RowWiseApproach!$B$6,0),J162)</f>
        <v>10690032.428912833</v>
      </c>
      <c r="K167" s="33">
        <f>_xlfn.IFNA(VLOOKUP(ClientPortfolioValue[[#This Row],[Date]],CleanAssets[#All],RowWiseApproach!$B$7,0)*VLOOKUP(ClientPortfolioValue[[#This Row],[Client]],Client_Portfolios!$A$1:$I$6,RowWiseApproach!$B$7,0),K162)</f>
        <v>13577116.482012002</v>
      </c>
      <c r="L167" s="33">
        <f>_xlfn.IFNA(VLOOKUP(ClientPortfolioValue[[#This Row],[Date]],CleanAssets[#All],RowWiseApproach!$B$8,0)*VLOOKUP(ClientPortfolioValue[[#This Row],[Client]],Client_Portfolios!$A$1:$I$6,RowWiseApproach!$B$8,0),L162)</f>
        <v>2851472.9501367579</v>
      </c>
      <c r="M167" s="33">
        <f>_xlfn.IFNA(VLOOKUP(ClientPortfolioValue[[#This Row],[Date]],CleanAssets[#All],RowWiseApproach!$B$9,0)*VLOOKUP(ClientPortfolioValue[[#This Row],[Client]],Client_Portfolios!$A$1:$I$6,RowWiseApproach!$B$9,0),M162)</f>
        <v>1152878.9075501701</v>
      </c>
      <c r="N167" s="34">
        <f t="shared" si="23"/>
        <v>4.0125890564579138E-2</v>
      </c>
      <c r="O167" s="34">
        <f t="shared" si="23"/>
        <v>0.250687934690623</v>
      </c>
      <c r="P167" s="34">
        <f t="shared" si="24"/>
        <v>5.4706696870145642E-2</v>
      </c>
      <c r="Q167" s="34">
        <f t="shared" si="25"/>
        <v>9.6133048447336091E-3</v>
      </c>
      <c r="R167" s="34">
        <f t="shared" si="26"/>
        <v>0.24383708379755917</v>
      </c>
      <c r="S167" s="34">
        <f t="shared" si="27"/>
        <v>0.30969078076877898</v>
      </c>
      <c r="T167" s="34">
        <f t="shared" si="28"/>
        <v>6.5041416226992749E-2</v>
      </c>
      <c r="U167" s="34">
        <f t="shared" si="29"/>
        <v>2.6296892236587759E-2</v>
      </c>
      <c r="V167" s="33">
        <f>SUM(ClientPortfolioValue[[#This Row],[TCS]:[Cash]])</f>
        <v>43840880.404344149</v>
      </c>
      <c r="W167" s="35">
        <f>(ClientPortfolioValue[[#This Row],[TotalPortfolioValue]]-V162)/V162</f>
        <v>-2.4606318440785133E-3</v>
      </c>
      <c r="X167" s="35">
        <f t="shared" si="31"/>
        <v>9694.3360889576961</v>
      </c>
      <c r="Y167" s="35">
        <f>_xlfn.MAXIFS($V$2:$V167,$E$2:$E167,$E167)</f>
        <v>43979276.933221042</v>
      </c>
      <c r="Z167" s="34">
        <f>(ClientPortfolioValue[[#This Row],[TotalPortfolioValue]]-ClientPortfolioValue[[#This Row],[Running Max]])/ClientPortfolioValue[[#This Row],[Running Max]]</f>
        <v>-3.1468577595542804E-3</v>
      </c>
      <c r="AA167" s="35">
        <f t="shared" si="30"/>
        <v>1.0331945136021192</v>
      </c>
      <c r="AB167" s="46">
        <f>ClientPortfolioValue[[#This Row],[Cumulative_Returns]]-1</f>
        <v>3.3194513602119224E-2</v>
      </c>
    </row>
    <row r="168" spans="4:28" x14ac:dyDescent="0.35">
      <c r="D168" s="31">
        <f t="shared" si="22"/>
        <v>45691</v>
      </c>
      <c r="E168" s="32" t="s">
        <v>16</v>
      </c>
      <c r="F168" s="33">
        <f>_xlfn.IFNA(VLOOKUP(ClientPortfolioValue[[#This Row],[Date]],CleanAssets[#All],RowWiseApproach!$B$2,0)*VLOOKUP(ClientPortfolioValue[[#This Row],[Client]],Client_Portfolios!$A$1:$I$6,RowWiseApproach!$B$2,0),F163)</f>
        <v>211622.84955407327</v>
      </c>
      <c r="G168" s="33">
        <f>_xlfn.IFNA(VLOOKUP(ClientPortfolioValue[[#This Row],[Date]],CleanAssets[#All],RowWiseApproach!$B$3,0)*VLOOKUP(ClientPortfolioValue[[#This Row],[Client]],Client_Portfolios!$A$1:$I$6,RowWiseApproach!$B$3,0),G163)</f>
        <v>2842117.7967849858</v>
      </c>
      <c r="H168" s="33">
        <f>_xlfn.IFNA(VLOOKUP(ClientPortfolioValue[[#This Row],[Date]],CleanAssets[#All],RowWiseApproach!$B$4,0)*VLOOKUP(ClientPortfolioValue[[#This Row],[Client]],Client_Portfolios!$A$1:$I$6,RowWiseApproach!$B$4,0),H163)</f>
        <v>12874610.340948129</v>
      </c>
      <c r="I168" s="33">
        <f>_xlfn.IFNA(VLOOKUP(ClientPortfolioValue[[#This Row],[Date]],CleanAssets[#All],RowWiseApproach!$B$5,0)*VLOOKUP(ClientPortfolioValue[[#This Row],[Client]],Client_Portfolios!$A$1:$I$6,RowWiseApproach!$B$5,0),I163)</f>
        <v>5799895.1161142075</v>
      </c>
      <c r="J168" s="33">
        <f>_xlfn.IFNA(VLOOKUP(ClientPortfolioValue[[#This Row],[Date]],CleanAssets[#All],RowWiseApproach!$B$6,0)*VLOOKUP(ClientPortfolioValue[[#This Row],[Client]],Client_Portfolios!$A$1:$I$6,RowWiseApproach!$B$6,0),J163)</f>
        <v>8170459.7428337764</v>
      </c>
      <c r="K168" s="33">
        <f>_xlfn.IFNA(VLOOKUP(ClientPortfolioValue[[#This Row],[Date]],CleanAssets[#All],RowWiseApproach!$B$7,0)*VLOOKUP(ClientPortfolioValue[[#This Row],[Client]],Client_Portfolios!$A$1:$I$6,RowWiseApproach!$B$7,0),K163)</f>
        <v>1535567.0472952696</v>
      </c>
      <c r="L168" s="33">
        <f>_xlfn.IFNA(VLOOKUP(ClientPortfolioValue[[#This Row],[Date]],CleanAssets[#All],RowWiseApproach!$B$8,0)*VLOOKUP(ClientPortfolioValue[[#This Row],[Client]],Client_Portfolios!$A$1:$I$6,RowWiseApproach!$B$8,0),L163)</f>
        <v>13244742.994310131</v>
      </c>
      <c r="M168" s="33">
        <f>_xlfn.IFNA(VLOOKUP(ClientPortfolioValue[[#This Row],[Date]],CleanAssets[#All],RowWiseApproach!$B$9,0)*VLOOKUP(ClientPortfolioValue[[#This Row],[Client]],Client_Portfolios!$A$1:$I$6,RowWiseApproach!$B$9,0),M163)</f>
        <v>4672583.3736537546</v>
      </c>
      <c r="N168" s="34">
        <f t="shared" si="23"/>
        <v>4.2880646771499484E-3</v>
      </c>
      <c r="O168" s="34">
        <f t="shared" si="23"/>
        <v>5.7589173184150404E-2</v>
      </c>
      <c r="P168" s="34">
        <f t="shared" si="24"/>
        <v>0.26087524079474578</v>
      </c>
      <c r="Q168" s="34">
        <f t="shared" si="25"/>
        <v>0.11752192842592375</v>
      </c>
      <c r="R168" s="34">
        <f t="shared" si="26"/>
        <v>0.16555612918523244</v>
      </c>
      <c r="S168" s="34">
        <f t="shared" si="27"/>
        <v>3.1114838632866099E-2</v>
      </c>
      <c r="T168" s="34">
        <f t="shared" si="28"/>
        <v>0.26837515283206026</v>
      </c>
      <c r="U168" s="34">
        <f t="shared" si="29"/>
        <v>9.4679472267871406E-2</v>
      </c>
      <c r="V168" s="33">
        <f>SUM(ClientPortfolioValue[[#This Row],[TCS]:[Cash]])</f>
        <v>49351599.261494324</v>
      </c>
      <c r="W168" s="35">
        <f>(ClientPortfolioValue[[#This Row],[TotalPortfolioValue]]-V163)/V163</f>
        <v>-3.6043304755969726E-3</v>
      </c>
      <c r="X168" s="35">
        <f t="shared" si="31"/>
        <v>49141.237673861724</v>
      </c>
      <c r="Y168" s="35">
        <f>_xlfn.MAXIFS($V$2:$V168,$E$2:$E168,$E168)</f>
        <v>49569324.834437206</v>
      </c>
      <c r="Z168" s="34">
        <f>(ClientPortfolioValue[[#This Row],[TotalPortfolioValue]]-ClientPortfolioValue[[#This Row],[Running Max]])/ClientPortfolioValue[[#This Row],[Running Max]]</f>
        <v>-4.3923449365124842E-3</v>
      </c>
      <c r="AA168" s="35">
        <f t="shared" si="30"/>
        <v>1.0160594451050609</v>
      </c>
      <c r="AB168" s="46">
        <f>ClientPortfolioValue[[#This Row],[Cumulative_Returns]]-1</f>
        <v>1.6059445105060854E-2</v>
      </c>
    </row>
    <row r="169" spans="4:28" x14ac:dyDescent="0.35">
      <c r="D169" s="31">
        <f t="shared" si="22"/>
        <v>45691</v>
      </c>
      <c r="E169" s="32" t="s">
        <v>12</v>
      </c>
      <c r="F169" s="33">
        <f>_xlfn.IFNA(VLOOKUP(ClientPortfolioValue[[#This Row],[Date]],CleanAssets[#All],RowWiseApproach!$B$2,0)*VLOOKUP(ClientPortfolioValue[[#This Row],[Client]],Client_Portfolios!$A$1:$I$6,RowWiseApproach!$B$2,0),F164)</f>
        <v>2789250.8156153797</v>
      </c>
      <c r="G169" s="33">
        <f>_xlfn.IFNA(VLOOKUP(ClientPortfolioValue[[#This Row],[Date]],CleanAssets[#All],RowWiseApproach!$B$3,0)*VLOOKUP(ClientPortfolioValue[[#This Row],[Client]],Client_Portfolios!$A$1:$I$6,RowWiseApproach!$B$3,0),G164)</f>
        <v>9814595.5344230514</v>
      </c>
      <c r="H169" s="33">
        <f>_xlfn.IFNA(VLOOKUP(ClientPortfolioValue[[#This Row],[Date]],CleanAssets[#All],RowWiseApproach!$B$4,0)*VLOOKUP(ClientPortfolioValue[[#This Row],[Client]],Client_Portfolios!$A$1:$I$6,RowWiseApproach!$B$4,0),H164)</f>
        <v>2119266.0799805019</v>
      </c>
      <c r="I169" s="33">
        <f>_xlfn.IFNA(VLOOKUP(ClientPortfolioValue[[#This Row],[Date]],CleanAssets[#All],RowWiseApproach!$B$5,0)*VLOOKUP(ClientPortfolioValue[[#This Row],[Client]],Client_Portfolios!$A$1:$I$6,RowWiseApproach!$B$5,0),I164)</f>
        <v>2958629.5105964332</v>
      </c>
      <c r="J169" s="33">
        <f>_xlfn.IFNA(VLOOKUP(ClientPortfolioValue[[#This Row],[Date]],CleanAssets[#All],RowWiseApproach!$B$6,0)*VLOOKUP(ClientPortfolioValue[[#This Row],[Client]],Client_Portfolios!$A$1:$I$6,RowWiseApproach!$B$6,0),J164)</f>
        <v>1195371.1236716879</v>
      </c>
      <c r="K169" s="33">
        <f>_xlfn.IFNA(VLOOKUP(ClientPortfolioValue[[#This Row],[Date]],CleanAssets[#All],RowWiseApproach!$B$7,0)*VLOOKUP(ClientPortfolioValue[[#This Row],[Client]],Client_Portfolios!$A$1:$I$6,RowWiseApproach!$B$7,0),K164)</f>
        <v>12421047.627309334</v>
      </c>
      <c r="L169" s="33">
        <f>_xlfn.IFNA(VLOOKUP(ClientPortfolioValue[[#This Row],[Date]],CleanAssets[#All],RowWiseApproach!$B$8,0)*VLOOKUP(ClientPortfolioValue[[#This Row],[Client]],Client_Portfolios!$A$1:$I$6,RowWiseApproach!$B$8,0),L164)</f>
        <v>4868331.4392340351</v>
      </c>
      <c r="M169" s="33">
        <f>_xlfn.IFNA(VLOOKUP(ClientPortfolioValue[[#This Row],[Date]],CleanAssets[#All],RowWiseApproach!$B$9,0)*VLOOKUP(ClientPortfolioValue[[#This Row],[Client]],Client_Portfolios!$A$1:$I$6,RowWiseApproach!$B$9,0),M164)</f>
        <v>2238661.6975256288</v>
      </c>
      <c r="N169" s="34">
        <f t="shared" si="23"/>
        <v>7.2626992410481248E-2</v>
      </c>
      <c r="O169" s="34">
        <f t="shared" si="23"/>
        <v>0.25555412636250258</v>
      </c>
      <c r="P169" s="34">
        <f t="shared" si="24"/>
        <v>5.518181464529804E-2</v>
      </c>
      <c r="Q169" s="34">
        <f t="shared" si="25"/>
        <v>7.7037303998817974E-2</v>
      </c>
      <c r="R169" s="34">
        <f t="shared" si="26"/>
        <v>3.1125278888717741E-2</v>
      </c>
      <c r="S169" s="34">
        <f t="shared" si="27"/>
        <v>0.32342137419427236</v>
      </c>
      <c r="T169" s="34">
        <f t="shared" si="28"/>
        <v>0.1267624512322498</v>
      </c>
      <c r="U169" s="34">
        <f t="shared" si="29"/>
        <v>5.829065826766032E-2</v>
      </c>
      <c r="V169" s="33">
        <f>SUM(ClientPortfolioValue[[#This Row],[TCS]:[Cash]])</f>
        <v>38405153.82835605</v>
      </c>
      <c r="W169" s="35">
        <f>(ClientPortfolioValue[[#This Row],[TotalPortfolioValue]]-V164)/V164</f>
        <v>-8.3335267495503944E-4</v>
      </c>
      <c r="X169" s="35">
        <f t="shared" si="31"/>
        <v>84275.197312828241</v>
      </c>
      <c r="Y169" s="35">
        <f>_xlfn.MAXIFS($V$2:$V169,$E$2:$E169,$E169)</f>
        <v>38628782.736812226</v>
      </c>
      <c r="Z169" s="34">
        <f>(ClientPortfolioValue[[#This Row],[TotalPortfolioValue]]-ClientPortfolioValue[[#This Row],[Running Max]])/ClientPortfolioValue[[#This Row],[Running Max]]</f>
        <v>-5.7891782399620883E-3</v>
      </c>
      <c r="AA169" s="35">
        <f t="shared" si="30"/>
        <v>1.0254538468955174</v>
      </c>
      <c r="AB169" s="46">
        <f>ClientPortfolioValue[[#This Row],[Cumulative_Returns]]-1</f>
        <v>2.545384689551744E-2</v>
      </c>
    </row>
    <row r="170" spans="4:28" x14ac:dyDescent="0.35">
      <c r="D170" s="31">
        <f t="shared" si="22"/>
        <v>45691</v>
      </c>
      <c r="E170" s="32" t="s">
        <v>13</v>
      </c>
      <c r="F170" s="33">
        <f>_xlfn.IFNA(VLOOKUP(ClientPortfolioValue[[#This Row],[Date]],CleanAssets[#All],RowWiseApproach!$B$2,0)*VLOOKUP(ClientPortfolioValue[[#This Row],[Client]],Client_Portfolios!$A$1:$I$6,RowWiseApproach!$B$2,0),F165)</f>
        <v>200841.84364593111</v>
      </c>
      <c r="G170" s="33">
        <f>_xlfn.IFNA(VLOOKUP(ClientPortfolioValue[[#This Row],[Date]],CleanAssets[#All],RowWiseApproach!$B$3,0)*VLOOKUP(ClientPortfolioValue[[#This Row],[Client]],Client_Portfolios!$A$1:$I$6,RowWiseApproach!$B$3,0),G165)</f>
        <v>2085330.435713761</v>
      </c>
      <c r="H170" s="33">
        <f>_xlfn.IFNA(VLOOKUP(ClientPortfolioValue[[#This Row],[Date]],CleanAssets[#All],RowWiseApproach!$B$4,0)*VLOOKUP(ClientPortfolioValue[[#This Row],[Client]],Client_Portfolios!$A$1:$I$6,RowWiseApproach!$B$4,0),H165)</f>
        <v>3394231.8587280307</v>
      </c>
      <c r="I170" s="33">
        <f>_xlfn.IFNA(VLOOKUP(ClientPortfolioValue[[#This Row],[Date]],CleanAssets[#All],RowWiseApproach!$B$5,0)*VLOOKUP(ClientPortfolioValue[[#This Row],[Client]],Client_Portfolios!$A$1:$I$6,RowWiseApproach!$B$5,0),I165)</f>
        <v>2539742.4458714258</v>
      </c>
      <c r="J170" s="33">
        <f>_xlfn.IFNA(VLOOKUP(ClientPortfolioValue[[#This Row],[Date]],CleanAssets[#All],RowWiseApproach!$B$6,0)*VLOOKUP(ClientPortfolioValue[[#This Row],[Client]],Client_Portfolios!$A$1:$I$6,RowWiseApproach!$B$6,0),J165)</f>
        <v>10360085.971219173</v>
      </c>
      <c r="K170" s="33">
        <f>_xlfn.IFNA(VLOOKUP(ClientPortfolioValue[[#This Row],[Date]],CleanAssets[#All],RowWiseApproach!$B$7,0)*VLOOKUP(ClientPortfolioValue[[#This Row],[Client]],Client_Portfolios!$A$1:$I$6,RowWiseApproach!$B$7,0),K165)</f>
        <v>588632.08799847204</v>
      </c>
      <c r="L170" s="33">
        <f>_xlfn.IFNA(VLOOKUP(ClientPortfolioValue[[#This Row],[Date]],CleanAssets[#All],RowWiseApproach!$B$8,0)*VLOOKUP(ClientPortfolioValue[[#This Row],[Client]],Client_Portfolios!$A$1:$I$6,RowWiseApproach!$B$8,0),L165)</f>
        <v>20133887.286502823</v>
      </c>
      <c r="M170" s="33">
        <f>_xlfn.IFNA(VLOOKUP(ClientPortfolioValue[[#This Row],[Date]],CleanAssets[#All],RowWiseApproach!$B$9,0)*VLOOKUP(ClientPortfolioValue[[#This Row],[Client]],Client_Portfolios!$A$1:$I$6,RowWiseApproach!$B$9,0),M165)</f>
        <v>6420857.7029053085</v>
      </c>
      <c r="N170" s="34">
        <f t="shared" si="23"/>
        <v>4.392519428361167E-3</v>
      </c>
      <c r="O170" s="34">
        <f t="shared" si="23"/>
        <v>4.5607301183580445E-2</v>
      </c>
      <c r="P170" s="34">
        <f t="shared" si="24"/>
        <v>7.4233681155153844E-2</v>
      </c>
      <c r="Q170" s="34">
        <f t="shared" si="25"/>
        <v>5.5545536896139502E-2</v>
      </c>
      <c r="R170" s="34">
        <f t="shared" si="26"/>
        <v>0.22658066706605898</v>
      </c>
      <c r="S170" s="34">
        <f t="shared" si="27"/>
        <v>1.2873701195694387E-2</v>
      </c>
      <c r="T170" s="34">
        <f t="shared" si="28"/>
        <v>0.44033897254153814</v>
      </c>
      <c r="U170" s="34">
        <f t="shared" si="29"/>
        <v>0.14042762053347346</v>
      </c>
      <c r="V170" s="33">
        <f>SUM(ClientPortfolioValue[[#This Row],[TCS]:[Cash]])</f>
        <v>45723609.632584929</v>
      </c>
      <c r="W170" s="35">
        <f>(ClientPortfolioValue[[#This Row],[TotalPortfolioValue]]-V165)/V165</f>
        <v>-9.4133326751473949E-6</v>
      </c>
      <c r="X170" s="35">
        <f t="shared" si="31"/>
        <v>13952.782980421913</v>
      </c>
      <c r="Y170" s="35">
        <f>_xlfn.MAXIFS($V$2:$V170,$E$2:$E170,$E170)</f>
        <v>46143585.670435324</v>
      </c>
      <c r="Z170" s="34">
        <f>(ClientPortfolioValue[[#This Row],[TotalPortfolioValue]]-ClientPortfolioValue[[#This Row],[Running Max]])/ClientPortfolioValue[[#This Row],[Running Max]]</f>
        <v>-9.1015041797993142E-3</v>
      </c>
      <c r="AA170" s="35">
        <f t="shared" si="30"/>
        <v>1.0132396963166375</v>
      </c>
      <c r="AB170" s="46">
        <f>ClientPortfolioValue[[#This Row],[Cumulative_Returns]]-1</f>
        <v>1.3239696316637461E-2</v>
      </c>
    </row>
    <row r="171" spans="4:28" x14ac:dyDescent="0.35">
      <c r="D171" s="31">
        <f t="shared" si="22"/>
        <v>45691</v>
      </c>
      <c r="E171" s="32" t="s">
        <v>15</v>
      </c>
      <c r="F171" s="33">
        <f>_xlfn.IFNA(VLOOKUP(ClientPortfolioValue[[#This Row],[Date]],CleanAssets[#All],RowWiseApproach!$B$2,0)*VLOOKUP(ClientPortfolioValue[[#This Row],[Client]],Client_Portfolios!$A$1:$I$6,RowWiseApproach!$B$2,0),F166)</f>
        <v>1006286.5816767019</v>
      </c>
      <c r="G171" s="33">
        <f>_xlfn.IFNA(VLOOKUP(ClientPortfolioValue[[#This Row],[Date]],CleanAssets[#All],RowWiseApproach!$B$3,0)*VLOOKUP(ClientPortfolioValue[[#This Row],[Client]],Client_Portfolios!$A$1:$I$6,RowWiseApproach!$B$3,0),G166)</f>
        <v>4765749.907871196</v>
      </c>
      <c r="H171" s="33">
        <f>_xlfn.IFNA(VLOOKUP(ClientPortfolioValue[[#This Row],[Date]],CleanAssets[#All],RowWiseApproach!$B$4,0)*VLOOKUP(ClientPortfolioValue[[#This Row],[Client]],Client_Portfolios!$A$1:$I$6,RowWiseApproach!$B$4,0),H166)</f>
        <v>18516853.255208272</v>
      </c>
      <c r="I171" s="33">
        <f>_xlfn.IFNA(VLOOKUP(ClientPortfolioValue[[#This Row],[Date]],CleanAssets[#All],RowWiseApproach!$B$5,0)*VLOOKUP(ClientPortfolioValue[[#This Row],[Client]],Client_Portfolios!$A$1:$I$6,RowWiseApproach!$B$5,0),I166)</f>
        <v>8109606.2249592701</v>
      </c>
      <c r="J171" s="33">
        <f>_xlfn.IFNA(VLOOKUP(ClientPortfolioValue[[#This Row],[Date]],CleanAssets[#All],RowWiseApproach!$B$6,0)*VLOOKUP(ClientPortfolioValue[[#This Row],[Client]],Client_Portfolios!$A$1:$I$6,RowWiseApproach!$B$6,0),J166)</f>
        <v>12346497.773715923</v>
      </c>
      <c r="K171" s="33">
        <f>_xlfn.IFNA(VLOOKUP(ClientPortfolioValue[[#This Row],[Date]],CleanAssets[#All],RowWiseApproach!$B$7,0)*VLOOKUP(ClientPortfolioValue[[#This Row],[Client]],Client_Portfolios!$A$1:$I$6,RowWiseApproach!$B$7,0),K166)</f>
        <v>2538309.6273646457</v>
      </c>
      <c r="L171" s="33">
        <f>_xlfn.IFNA(VLOOKUP(ClientPortfolioValue[[#This Row],[Date]],CleanAssets[#All],RowWiseApproach!$B$8,0)*VLOOKUP(ClientPortfolioValue[[#This Row],[Client]],Client_Portfolios!$A$1:$I$6,RowWiseApproach!$B$8,0),L166)</f>
        <v>2948144.408400598</v>
      </c>
      <c r="M171" s="33">
        <f>_xlfn.IFNA(VLOOKUP(ClientPortfolioValue[[#This Row],[Date]],CleanAssets[#All],RowWiseApproach!$B$9,0)*VLOOKUP(ClientPortfolioValue[[#This Row],[Client]],Client_Portfolios!$A$1:$I$6,RowWiseApproach!$B$9,0),M166)</f>
        <v>943089.55826555379</v>
      </c>
      <c r="N171" s="34">
        <f t="shared" si="23"/>
        <v>1.9663813959682898E-2</v>
      </c>
      <c r="O171" s="34">
        <f t="shared" si="23"/>
        <v>9.3127366769224201E-2</v>
      </c>
      <c r="P171" s="34">
        <f t="shared" si="24"/>
        <v>0.36183723817768787</v>
      </c>
      <c r="Q171" s="34">
        <f t="shared" si="25"/>
        <v>0.15846955628502887</v>
      </c>
      <c r="R171" s="34">
        <f t="shared" si="26"/>
        <v>0.24126251874636315</v>
      </c>
      <c r="S171" s="34">
        <f t="shared" si="27"/>
        <v>4.9601027374730843E-2</v>
      </c>
      <c r="T171" s="34">
        <f t="shared" si="28"/>
        <v>5.7609595744061937E-2</v>
      </c>
      <c r="U171" s="34">
        <f t="shared" si="29"/>
        <v>1.842888294322044E-2</v>
      </c>
      <c r="V171" s="33">
        <f>SUM(ClientPortfolioValue[[#This Row],[TCS]:[Cash]])</f>
        <v>51174537.33746215</v>
      </c>
      <c r="W171" s="35">
        <f>(ClientPortfolioValue[[#This Row],[TotalPortfolioValue]]-V166)/V166</f>
        <v>-6.9560662169833006E-3</v>
      </c>
      <c r="X171" s="35">
        <f t="shared" si="31"/>
        <v>82142.251771013849</v>
      </c>
      <c r="Y171" s="35">
        <f>_xlfn.MAXIFS($V$2:$V171,$E$2:$E171,$E171)</f>
        <v>51533004.327927299</v>
      </c>
      <c r="Z171" s="34">
        <f>(ClientPortfolioValue[[#This Row],[TotalPortfolioValue]]-ClientPortfolioValue[[#This Row],[Running Max]])/ClientPortfolioValue[[#This Row],[Running Max]]</f>
        <v>-6.9560662169833006E-3</v>
      </c>
      <c r="AA171" s="35">
        <f t="shared" si="30"/>
        <v>1.0257741460530205</v>
      </c>
      <c r="AB171" s="46">
        <f>ClientPortfolioValue[[#This Row],[Cumulative_Returns]]-1</f>
        <v>2.577414605302053E-2</v>
      </c>
    </row>
    <row r="172" spans="4:28" x14ac:dyDescent="0.35">
      <c r="D172" s="31">
        <f t="shared" si="22"/>
        <v>45692</v>
      </c>
      <c r="E172" s="32" t="s">
        <v>14</v>
      </c>
      <c r="F172" s="33">
        <f>_xlfn.IFNA(VLOOKUP(ClientPortfolioValue[[#This Row],[Date]],CleanAssets[#All],RowWiseApproach!$B$2,0)*VLOOKUP(ClientPortfolioValue[[#This Row],[Client]],Client_Portfolios!$A$1:$I$6,RowWiseApproach!$B$2,0),F167)</f>
        <v>1761786.109417794</v>
      </c>
      <c r="G172" s="33">
        <f>_xlfn.IFNA(VLOOKUP(ClientPortfolioValue[[#This Row],[Date]],CleanAssets[#All],RowWiseApproach!$B$3,0)*VLOOKUP(ClientPortfolioValue[[#This Row],[Client]],Client_Portfolios!$A$1:$I$6,RowWiseApproach!$B$3,0),G167)</f>
        <v>10874400.105015457</v>
      </c>
      <c r="H172" s="33">
        <f>_xlfn.IFNA(VLOOKUP(ClientPortfolioValue[[#This Row],[Date]],CleanAssets[#All],RowWiseApproach!$B$4,0)*VLOOKUP(ClientPortfolioValue[[#This Row],[Client]],Client_Portfolios!$A$1:$I$6,RowWiseApproach!$B$4,0),H167)</f>
        <v>2417730.185673303</v>
      </c>
      <c r="I172" s="33">
        <f>_xlfn.IFNA(VLOOKUP(ClientPortfolioValue[[#This Row],[Date]],CleanAssets[#All],RowWiseApproach!$B$5,0)*VLOOKUP(ClientPortfolioValue[[#This Row],[Client]],Client_Portfolios!$A$1:$I$6,RowWiseApproach!$B$5,0),I167)</f>
        <v>431437.52828351042</v>
      </c>
      <c r="J172" s="33">
        <f>_xlfn.IFNA(VLOOKUP(ClientPortfolioValue[[#This Row],[Date]],CleanAssets[#All],RowWiseApproach!$B$6,0)*VLOOKUP(ClientPortfolioValue[[#This Row],[Client]],Client_Portfolios!$A$1:$I$6,RowWiseApproach!$B$6,0),J167)</f>
        <v>10763642.999013202</v>
      </c>
      <c r="K172" s="33">
        <f>_xlfn.IFNA(VLOOKUP(ClientPortfolioValue[[#This Row],[Date]],CleanAssets[#All],RowWiseApproach!$B$7,0)*VLOOKUP(ClientPortfolioValue[[#This Row],[Client]],Client_Portfolios!$A$1:$I$6,RowWiseApproach!$B$7,0),K167)</f>
        <v>13672117.439296164</v>
      </c>
      <c r="L172" s="33">
        <f>_xlfn.IFNA(VLOOKUP(ClientPortfolioValue[[#This Row],[Date]],CleanAssets[#All],RowWiseApproach!$B$8,0)*VLOOKUP(ClientPortfolioValue[[#This Row],[Client]],Client_Portfolios!$A$1:$I$6,RowWiseApproach!$B$8,0),L167)</f>
        <v>2886984.4504964198</v>
      </c>
      <c r="M172" s="33">
        <f>_xlfn.IFNA(VLOOKUP(ClientPortfolioValue[[#This Row],[Date]],CleanAssets[#All],RowWiseApproach!$B$9,0)*VLOOKUP(ClientPortfolioValue[[#This Row],[Client]],Client_Portfolios!$A$1:$I$6,RowWiseApproach!$B$9,0),M167)</f>
        <v>1152750.4595019897</v>
      </c>
      <c r="N172" s="34">
        <f t="shared" si="23"/>
        <v>4.0076252811422762E-2</v>
      </c>
      <c r="O172" s="34">
        <f t="shared" si="23"/>
        <v>0.24736556012760222</v>
      </c>
      <c r="P172" s="34">
        <f t="shared" si="24"/>
        <v>5.4997349356370608E-2</v>
      </c>
      <c r="Q172" s="34">
        <f t="shared" si="25"/>
        <v>9.8141308774077965E-3</v>
      </c>
      <c r="R172" s="34">
        <f t="shared" si="26"/>
        <v>0.2448461113948189</v>
      </c>
      <c r="S172" s="34">
        <f t="shared" si="27"/>
        <v>0.3110066721696228</v>
      </c>
      <c r="T172" s="34">
        <f t="shared" si="28"/>
        <v>6.5671716948077996E-2</v>
      </c>
      <c r="U172" s="34">
        <f t="shared" si="29"/>
        <v>2.6222206314676994E-2</v>
      </c>
      <c r="V172" s="33">
        <f>SUM(ClientPortfolioValue[[#This Row],[TCS]:[Cash]])</f>
        <v>43960849.276697837</v>
      </c>
      <c r="W172" s="35">
        <f>(ClientPortfolioValue[[#This Row],[TotalPortfolioValue]]-V167)/V167</f>
        <v>2.7364612947371443E-3</v>
      </c>
      <c r="X172" s="35">
        <f t="shared" si="31"/>
        <v>50602.506088500486</v>
      </c>
      <c r="Y172" s="35">
        <f>_xlfn.MAXIFS($V$2:$V172,$E$2:$E172,$E172)</f>
        <v>43979276.933221042</v>
      </c>
      <c r="Z172" s="34">
        <f>(ClientPortfolioValue[[#This Row],[TotalPortfolioValue]]-ClientPortfolioValue[[#This Row],[Running Max]])/ClientPortfolioValue[[#This Row],[Running Max]]</f>
        <v>-4.1900771927620001E-4</v>
      </c>
      <c r="AA172" s="35">
        <f t="shared" si="30"/>
        <v>1.0360218103985261</v>
      </c>
      <c r="AB172" s="46">
        <f>ClientPortfolioValue[[#This Row],[Cumulative_Returns]]-1</f>
        <v>3.6021810398526144E-2</v>
      </c>
    </row>
    <row r="173" spans="4:28" x14ac:dyDescent="0.35">
      <c r="D173" s="31">
        <f t="shared" si="22"/>
        <v>45692</v>
      </c>
      <c r="E173" s="32" t="s">
        <v>16</v>
      </c>
      <c r="F173" s="33">
        <f>_xlfn.IFNA(VLOOKUP(ClientPortfolioValue[[#This Row],[Date]],CleanAssets[#All],RowWiseApproach!$B$2,0)*VLOOKUP(ClientPortfolioValue[[#This Row],[Client]],Client_Portfolios!$A$1:$I$6,RowWiseApproach!$B$2,0),F168)</f>
        <v>211939.44276506096</v>
      </c>
      <c r="G173" s="33">
        <f>_xlfn.IFNA(VLOOKUP(ClientPortfolioValue[[#This Row],[Date]],CleanAssets[#All],RowWiseApproach!$B$3,0)*VLOOKUP(ClientPortfolioValue[[#This Row],[Client]],Client_Portfolios!$A$1:$I$6,RowWiseApproach!$B$3,0),G168)</f>
        <v>2812125.3980897297</v>
      </c>
      <c r="H173" s="33">
        <f>_xlfn.IFNA(VLOOKUP(ClientPortfolioValue[[#This Row],[Date]],CleanAssets[#All],RowWiseApproach!$B$4,0)*VLOOKUP(ClientPortfolioValue[[#This Row],[Client]],Client_Portfolios!$A$1:$I$6,RowWiseApproach!$B$4,0),H168)</f>
        <v>12978430.210429965</v>
      </c>
      <c r="I173" s="33">
        <f>_xlfn.IFNA(VLOOKUP(ClientPortfolioValue[[#This Row],[Date]],CleanAssets[#All],RowWiseApproach!$B$5,0)*VLOOKUP(ClientPortfolioValue[[#This Row],[Client]],Client_Portfolios!$A$1:$I$6,RowWiseApproach!$B$5,0),I168)</f>
        <v>5937260.1397487251</v>
      </c>
      <c r="J173" s="33">
        <f>_xlfn.IFNA(VLOOKUP(ClientPortfolioValue[[#This Row],[Date]],CleanAssets[#All],RowWiseApproach!$B$6,0)*VLOOKUP(ClientPortfolioValue[[#This Row],[Client]],Client_Portfolios!$A$1:$I$6,RowWiseApproach!$B$6,0),J168)</f>
        <v>8226720.7695099395</v>
      </c>
      <c r="K173" s="33">
        <f>_xlfn.IFNA(VLOOKUP(ClientPortfolioValue[[#This Row],[Date]],CleanAssets[#All],RowWiseApproach!$B$7,0)*VLOOKUP(ClientPortfolioValue[[#This Row],[Client]],Client_Portfolios!$A$1:$I$6,RowWiseApproach!$B$7,0),K168)</f>
        <v>1546311.6217901809</v>
      </c>
      <c r="L173" s="33">
        <f>_xlfn.IFNA(VLOOKUP(ClientPortfolioValue[[#This Row],[Date]],CleanAssets[#All],RowWiseApproach!$B$8,0)*VLOOKUP(ClientPortfolioValue[[#This Row],[Client]],Client_Portfolios!$A$1:$I$6,RowWiseApproach!$B$8,0),L168)</f>
        <v>13409689.568880834</v>
      </c>
      <c r="M173" s="33">
        <f>_xlfn.IFNA(VLOOKUP(ClientPortfolioValue[[#This Row],[Date]],CleanAssets[#All],RowWiseApproach!$B$9,0)*VLOOKUP(ClientPortfolioValue[[#This Row],[Client]],Client_Portfolios!$A$1:$I$6,RowWiseApproach!$B$9,0),M168)</f>
        <v>4672062.7775960276</v>
      </c>
      <c r="N173" s="34">
        <f t="shared" si="23"/>
        <v>4.2562787620502862E-3</v>
      </c>
      <c r="O173" s="34">
        <f t="shared" si="23"/>
        <v>5.6474573359049575E-2</v>
      </c>
      <c r="P173" s="34">
        <f t="shared" si="24"/>
        <v>0.26063962492644333</v>
      </c>
      <c r="Q173" s="34">
        <f t="shared" si="25"/>
        <v>0.11923516410106452</v>
      </c>
      <c r="R173" s="34">
        <f t="shared" si="26"/>
        <v>0.16521331015953553</v>
      </c>
      <c r="S173" s="34">
        <f t="shared" si="27"/>
        <v>3.105383891488684E-2</v>
      </c>
      <c r="T173" s="34">
        <f t="shared" si="28"/>
        <v>0.26930040096870472</v>
      </c>
      <c r="U173" s="34">
        <f t="shared" si="29"/>
        <v>9.3826808808265216E-2</v>
      </c>
      <c r="V173" s="33">
        <f>SUM(ClientPortfolioValue[[#This Row],[TCS]:[Cash]])</f>
        <v>49794539.928810462</v>
      </c>
      <c r="W173" s="35">
        <f>(ClientPortfolioValue[[#This Row],[TotalPortfolioValue]]-V168)/V168</f>
        <v>8.9752039233657634E-3</v>
      </c>
      <c r="X173" s="35">
        <f t="shared" si="31"/>
        <v>84907.76919843987</v>
      </c>
      <c r="Y173" s="35">
        <f>_xlfn.MAXIFS($V$2:$V173,$E$2:$E173,$E173)</f>
        <v>49794539.928810462</v>
      </c>
      <c r="Z173" s="34">
        <f>(ClientPortfolioValue[[#This Row],[TotalPortfolioValue]]-ClientPortfolioValue[[#This Row],[Running Max]])/ClientPortfolioValue[[#This Row],[Running Max]]</f>
        <v>0</v>
      </c>
      <c r="AA173" s="35">
        <f t="shared" si="30"/>
        <v>1.0251787858231405</v>
      </c>
      <c r="AB173" s="46">
        <f>ClientPortfolioValue[[#This Row],[Cumulative_Returns]]-1</f>
        <v>2.5178785823140482E-2</v>
      </c>
    </row>
    <row r="174" spans="4:28" x14ac:dyDescent="0.35">
      <c r="D174" s="31">
        <f t="shared" si="22"/>
        <v>45692</v>
      </c>
      <c r="E174" s="32" t="s">
        <v>12</v>
      </c>
      <c r="F174" s="33">
        <f>_xlfn.IFNA(VLOOKUP(ClientPortfolioValue[[#This Row],[Date]],CleanAssets[#All],RowWiseApproach!$B$2,0)*VLOOKUP(ClientPortfolioValue[[#This Row],[Client]],Client_Portfolios!$A$1:$I$6,RowWiseApproach!$B$2,0),F169)</f>
        <v>2793423.6063788836</v>
      </c>
      <c r="G174" s="33">
        <f>_xlfn.IFNA(VLOOKUP(ClientPortfolioValue[[#This Row],[Date]],CleanAssets[#All],RowWiseApproach!$B$3,0)*VLOOKUP(ClientPortfolioValue[[#This Row],[Client]],Client_Portfolios!$A$1:$I$6,RowWiseApproach!$B$3,0),G169)</f>
        <v>9711023.7322148234</v>
      </c>
      <c r="H174" s="33">
        <f>_xlfn.IFNA(VLOOKUP(ClientPortfolioValue[[#This Row],[Date]],CleanAssets[#All],RowWiseApproach!$B$4,0)*VLOOKUP(ClientPortfolioValue[[#This Row],[Client]],Client_Portfolios!$A$1:$I$6,RowWiseApproach!$B$4,0),H169)</f>
        <v>2136355.6789659616</v>
      </c>
      <c r="I174" s="33">
        <f>_xlfn.IFNA(VLOOKUP(ClientPortfolioValue[[#This Row],[Date]],CleanAssets[#All],RowWiseApproach!$B$5,0)*VLOOKUP(ClientPortfolioValue[[#This Row],[Client]],Client_Portfolios!$A$1:$I$6,RowWiseApproach!$B$5,0),I169)</f>
        <v>3028701.8488909137</v>
      </c>
      <c r="J174" s="33">
        <f>_xlfn.IFNA(VLOOKUP(ClientPortfolioValue[[#This Row],[Date]],CleanAssets[#All],RowWiseApproach!$B$6,0)*VLOOKUP(ClientPortfolioValue[[#This Row],[Client]],Client_Portfolios!$A$1:$I$6,RowWiseApproach!$B$6,0),J169)</f>
        <v>1203602.3381680073</v>
      </c>
      <c r="K174" s="33">
        <f>_xlfn.IFNA(VLOOKUP(ClientPortfolioValue[[#This Row],[Date]],CleanAssets[#All],RowWiseApproach!$B$7,0)*VLOOKUP(ClientPortfolioValue[[#This Row],[Client]],Client_Portfolios!$A$1:$I$6,RowWiseApproach!$B$7,0),K169)</f>
        <v>12507959.411312213</v>
      </c>
      <c r="L174" s="33">
        <f>_xlfn.IFNA(VLOOKUP(ClientPortfolioValue[[#This Row],[Date]],CleanAssets[#All],RowWiseApproach!$B$8,0)*VLOOKUP(ClientPortfolioValue[[#This Row],[Client]],Client_Portfolios!$A$1:$I$6,RowWiseApproach!$B$8,0),L169)</f>
        <v>4928960.369151474</v>
      </c>
      <c r="M174" s="33">
        <f>_xlfn.IFNA(VLOOKUP(ClientPortfolioValue[[#This Row],[Date]],CleanAssets[#All],RowWiseApproach!$B$9,0)*VLOOKUP(ClientPortfolioValue[[#This Row],[Client]],Client_Portfolios!$A$1:$I$6,RowWiseApproach!$B$9,0),M169)</f>
        <v>2238412.2769458089</v>
      </c>
      <c r="N174" s="34">
        <f t="shared" si="23"/>
        <v>7.2465284194541416E-2</v>
      </c>
      <c r="O174" s="34">
        <f t="shared" si="23"/>
        <v>0.25191742955416124</v>
      </c>
      <c r="P174" s="34">
        <f t="shared" si="24"/>
        <v>5.5420030482800024E-2</v>
      </c>
      <c r="Q174" s="34">
        <f t="shared" si="25"/>
        <v>7.8568728251322981E-2</v>
      </c>
      <c r="R174" s="34">
        <f t="shared" si="26"/>
        <v>3.1223114637318375E-2</v>
      </c>
      <c r="S174" s="34">
        <f t="shared" si="27"/>
        <v>0.32447382178798367</v>
      </c>
      <c r="T174" s="34">
        <f t="shared" si="28"/>
        <v>0.12786407085504803</v>
      </c>
      <c r="U174" s="34">
        <f t="shared" si="29"/>
        <v>5.8067520236824322E-2</v>
      </c>
      <c r="V174" s="33">
        <f>SUM(ClientPortfolioValue[[#This Row],[TCS]:[Cash]])</f>
        <v>38548439.262028083</v>
      </c>
      <c r="W174" s="35">
        <f>(ClientPortfolioValue[[#This Row],[TotalPortfolioValue]]-V169)/V169</f>
        <v>3.7308907630579499E-3</v>
      </c>
      <c r="X174" s="35">
        <f t="shared" si="31"/>
        <v>93407.236750986151</v>
      </c>
      <c r="Y174" s="35">
        <f>_xlfn.MAXIFS($V$2:$V174,$E$2:$E174,$E174)</f>
        <v>38628782.736812226</v>
      </c>
      <c r="Z174" s="34">
        <f>(ClientPortfolioValue[[#This Row],[TotalPortfolioValue]]-ClientPortfolioValue[[#This Row],[Running Max]])/ClientPortfolioValue[[#This Row],[Running Max]]</f>
        <v>-2.0798862685253092E-3</v>
      </c>
      <c r="AA174" s="35">
        <f t="shared" si="30"/>
        <v>1.0292797031808423</v>
      </c>
      <c r="AB174" s="46">
        <f>ClientPortfolioValue[[#This Row],[Cumulative_Returns]]-1</f>
        <v>2.9279703180842276E-2</v>
      </c>
    </row>
    <row r="175" spans="4:28" x14ac:dyDescent="0.35">
      <c r="D175" s="31">
        <f t="shared" si="22"/>
        <v>45692</v>
      </c>
      <c r="E175" s="32" t="s">
        <v>13</v>
      </c>
      <c r="F175" s="33">
        <f>_xlfn.IFNA(VLOOKUP(ClientPortfolioValue[[#This Row],[Date]],CleanAssets[#All],RowWiseApproach!$B$2,0)*VLOOKUP(ClientPortfolioValue[[#This Row],[Client]],Client_Portfolios!$A$1:$I$6,RowWiseApproach!$B$2,0),F170)</f>
        <v>201142.30819555101</v>
      </c>
      <c r="G175" s="33">
        <f>_xlfn.IFNA(VLOOKUP(ClientPortfolioValue[[#This Row],[Date]],CleanAssets[#All],RowWiseApproach!$B$3,0)*VLOOKUP(ClientPortfolioValue[[#This Row],[Client]],Client_Portfolios!$A$1:$I$6,RowWiseApproach!$B$3,0),G170)</f>
        <v>2063324.2887799395</v>
      </c>
      <c r="H175" s="33">
        <f>_xlfn.IFNA(VLOOKUP(ClientPortfolioValue[[#This Row],[Date]],CleanAssets[#All],RowWiseApproach!$B$4,0)*VLOOKUP(ClientPortfolioValue[[#This Row],[Client]],Client_Portfolios!$A$1:$I$6,RowWiseApproach!$B$4,0),H170)</f>
        <v>3421602.6838817406</v>
      </c>
      <c r="I175" s="33">
        <f>_xlfn.IFNA(VLOOKUP(ClientPortfolioValue[[#This Row],[Date]],CleanAssets[#All],RowWiseApproach!$B$5,0)*VLOOKUP(ClientPortfolioValue[[#This Row],[Client]],Client_Portfolios!$A$1:$I$6,RowWiseApproach!$B$5,0),I170)</f>
        <v>2599893.8407015535</v>
      </c>
      <c r="J175" s="33">
        <f>_xlfn.IFNA(VLOOKUP(ClientPortfolioValue[[#This Row],[Date]],CleanAssets[#All],RowWiseApproach!$B$6,0)*VLOOKUP(ClientPortfolioValue[[#This Row],[Client]],Client_Portfolios!$A$1:$I$6,RowWiseApproach!$B$6,0),J170)</f>
        <v>10431424.56066701</v>
      </c>
      <c r="K175" s="33">
        <f>_xlfn.IFNA(VLOOKUP(ClientPortfolioValue[[#This Row],[Date]],CleanAssets[#All],RowWiseApproach!$B$7,0)*VLOOKUP(ClientPortfolioValue[[#This Row],[Client]],Client_Portfolios!$A$1:$I$6,RowWiseApproach!$B$7,0),K170)</f>
        <v>592750.8279328401</v>
      </c>
      <c r="L175" s="33">
        <f>_xlfn.IFNA(VLOOKUP(ClientPortfolioValue[[#This Row],[Date]],CleanAssets[#All],RowWiseApproach!$B$8,0)*VLOOKUP(ClientPortfolioValue[[#This Row],[Client]],Client_Portfolios!$A$1:$I$6,RowWiseApproach!$B$8,0),L170)</f>
        <v>20384629.467164837</v>
      </c>
      <c r="M175" s="33">
        <f>_xlfn.IFNA(VLOOKUP(ClientPortfolioValue[[#This Row],[Date]],CleanAssets[#All],RowWiseApproach!$B$9,0)*VLOOKUP(ClientPortfolioValue[[#This Row],[Client]],Client_Portfolios!$A$1:$I$6,RowWiseApproach!$B$9,0),M170)</f>
        <v>6420142.3227954097</v>
      </c>
      <c r="N175" s="34">
        <f t="shared" si="23"/>
        <v>4.3617629718133164E-3</v>
      </c>
      <c r="O175" s="34">
        <f t="shared" si="23"/>
        <v>4.4743105328660271E-2</v>
      </c>
      <c r="P175" s="34">
        <f t="shared" si="24"/>
        <v>7.4197318429413059E-2</v>
      </c>
      <c r="Q175" s="34">
        <f t="shared" si="25"/>
        <v>5.6378594770786127E-2</v>
      </c>
      <c r="R175" s="34">
        <f t="shared" si="26"/>
        <v>0.22620502767496697</v>
      </c>
      <c r="S175" s="34">
        <f t="shared" si="27"/>
        <v>1.2853778183133798E-2</v>
      </c>
      <c r="T175" s="34">
        <f t="shared" si="28"/>
        <v>0.44203988112522224</v>
      </c>
      <c r="U175" s="34">
        <f t="shared" si="29"/>
        <v>0.13922053151600425</v>
      </c>
      <c r="V175" s="33">
        <f>SUM(ClientPortfolioValue[[#This Row],[TCS]:[Cash]])</f>
        <v>46114910.300118878</v>
      </c>
      <c r="W175" s="35">
        <f>(ClientPortfolioValue[[#This Row],[TotalPortfolioValue]]-V170)/V170</f>
        <v>8.5579566153737921E-3</v>
      </c>
      <c r="X175" s="35">
        <f t="shared" si="31"/>
        <v>15388.599310817623</v>
      </c>
      <c r="Y175" s="35">
        <f>_xlfn.MAXIFS($V$2:$V175,$E$2:$E175,$E175)</f>
        <v>46143585.670435324</v>
      </c>
      <c r="Z175" s="34">
        <f>(ClientPortfolioValue[[#This Row],[TotalPortfolioValue]]-ClientPortfolioValue[[#This Row],[Running Max]])/ClientPortfolioValue[[#This Row],[Running Max]]</f>
        <v>-6.2143784233088838E-4</v>
      </c>
      <c r="AA175" s="35">
        <f t="shared" si="30"/>
        <v>1.0219109576786898</v>
      </c>
      <c r="AB175" s="46">
        <f>ClientPortfolioValue[[#This Row],[Cumulative_Returns]]-1</f>
        <v>2.191095767868978E-2</v>
      </c>
    </row>
    <row r="176" spans="4:28" x14ac:dyDescent="0.35">
      <c r="D176" s="31">
        <f t="shared" si="22"/>
        <v>45692</v>
      </c>
      <c r="E176" s="32" t="s">
        <v>15</v>
      </c>
      <c r="F176" s="33">
        <f>_xlfn.IFNA(VLOOKUP(ClientPortfolioValue[[#This Row],[Date]],CleanAssets[#All],RowWiseApproach!$B$2,0)*VLOOKUP(ClientPortfolioValue[[#This Row],[Client]],Client_Portfolios!$A$1:$I$6,RowWiseApproach!$B$2,0),F171)</f>
        <v>1007792.012213802</v>
      </c>
      <c r="G176" s="33">
        <f>_xlfn.IFNA(VLOOKUP(ClientPortfolioValue[[#This Row],[Date]],CleanAssets[#All],RowWiseApproach!$B$3,0)*VLOOKUP(ClientPortfolioValue[[#This Row],[Client]],Client_Portfolios!$A$1:$I$6,RowWiseApproach!$B$3,0),G171)</f>
        <v>4715457.7378983526</v>
      </c>
      <c r="H176" s="33">
        <f>_xlfn.IFNA(VLOOKUP(ClientPortfolioValue[[#This Row],[Date]],CleanAssets[#All],RowWiseApproach!$B$4,0)*VLOOKUP(ClientPortfolioValue[[#This Row],[Client]],Client_Portfolios!$A$1:$I$6,RowWiseApproach!$B$4,0),H171)</f>
        <v>18666171.73842914</v>
      </c>
      <c r="I176" s="33">
        <f>_xlfn.IFNA(VLOOKUP(ClientPortfolioValue[[#This Row],[Date]],CleanAssets[#All],RowWiseApproach!$B$5,0)*VLOOKUP(ClientPortfolioValue[[#This Row],[Client]],Client_Portfolios!$A$1:$I$6,RowWiseApproach!$B$5,0),I171)</f>
        <v>8301674.5690338267</v>
      </c>
      <c r="J176" s="33">
        <f>_xlfn.IFNA(VLOOKUP(ClientPortfolioValue[[#This Row],[Date]],CleanAssets[#All],RowWiseApproach!$B$6,0)*VLOOKUP(ClientPortfolioValue[[#This Row],[Client]],Client_Portfolios!$A$1:$I$6,RowWiseApproach!$B$6,0),J171)</f>
        <v>12431514.610279307</v>
      </c>
      <c r="K176" s="33">
        <f>_xlfn.IFNA(VLOOKUP(ClientPortfolioValue[[#This Row],[Date]],CleanAssets[#All],RowWiseApproach!$B$7,0)*VLOOKUP(ClientPortfolioValue[[#This Row],[Client]],Client_Portfolios!$A$1:$I$6,RowWiseApproach!$B$7,0),K171)</f>
        <v>2556070.5300425254</v>
      </c>
      <c r="L176" s="33">
        <f>_xlfn.IFNA(VLOOKUP(ClientPortfolioValue[[#This Row],[Date]],CleanAssets[#All],RowWiseApproach!$B$8,0)*VLOOKUP(ClientPortfolioValue[[#This Row],[Client]],Client_Portfolios!$A$1:$I$6,RowWiseApproach!$B$8,0),L171)</f>
        <v>2984859.829886266</v>
      </c>
      <c r="M176" s="33">
        <f>_xlfn.IFNA(VLOOKUP(ClientPortfolioValue[[#This Row],[Date]],CleanAssets[#All],RowWiseApproach!$B$9,0)*VLOOKUP(ClientPortfolioValue[[#This Row],[Client]],Client_Portfolios!$A$1:$I$6,RowWiseApproach!$B$9,0),M171)</f>
        <v>942984.48390585708</v>
      </c>
      <c r="N176" s="34">
        <f t="shared" si="23"/>
        <v>1.9528383324033956E-2</v>
      </c>
      <c r="O176" s="34">
        <f t="shared" si="23"/>
        <v>9.1373284505082267E-2</v>
      </c>
      <c r="P176" s="34">
        <f t="shared" si="24"/>
        <v>0.36170177227298861</v>
      </c>
      <c r="Q176" s="34">
        <f t="shared" si="25"/>
        <v>0.16086482255337001</v>
      </c>
      <c r="R176" s="34">
        <f t="shared" si="26"/>
        <v>0.24089036196524255</v>
      </c>
      <c r="S176" s="34">
        <f t="shared" si="27"/>
        <v>4.9529986851441207E-2</v>
      </c>
      <c r="T176" s="34">
        <f t="shared" si="28"/>
        <v>5.7838806241861475E-2</v>
      </c>
      <c r="U176" s="34">
        <f t="shared" si="29"/>
        <v>1.827258228597985E-2</v>
      </c>
      <c r="V176" s="33">
        <f>SUM(ClientPortfolioValue[[#This Row],[TCS]:[Cash]])</f>
        <v>51606525.511689082</v>
      </c>
      <c r="W176" s="35">
        <f>(ClientPortfolioValue[[#This Row],[TotalPortfolioValue]]-V171)/V171</f>
        <v>8.4414671182712724E-3</v>
      </c>
      <c r="X176" s="35">
        <f t="shared" si="31"/>
        <v>130692.17908630577</v>
      </c>
      <c r="Y176" s="35">
        <f>_xlfn.MAXIFS($V$2:$V176,$E$2:$E176,$E176)</f>
        <v>51606525.511689082</v>
      </c>
      <c r="Z176" s="34">
        <f>(ClientPortfolioValue[[#This Row],[TotalPortfolioValue]]-ClientPortfolioValue[[#This Row],[Running Max]])/ClientPortfolioValue[[#This Row],[Running Max]]</f>
        <v>0</v>
      </c>
      <c r="AA176" s="35">
        <f t="shared" si="30"/>
        <v>1.0344331847777</v>
      </c>
      <c r="AB176" s="46">
        <f>ClientPortfolioValue[[#This Row],[Cumulative_Returns]]-1</f>
        <v>3.4433184777699966E-2</v>
      </c>
    </row>
    <row r="177" spans="4:28" x14ac:dyDescent="0.35">
      <c r="D177" s="31">
        <f t="shared" si="22"/>
        <v>45693</v>
      </c>
      <c r="E177" s="32" t="s">
        <v>14</v>
      </c>
      <c r="F177" s="33">
        <f>_xlfn.IFNA(VLOOKUP(ClientPortfolioValue[[#This Row],[Date]],CleanAssets[#All],RowWiseApproach!$B$2,0)*VLOOKUP(ClientPortfolioValue[[#This Row],[Client]],Client_Portfolios!$A$1:$I$6,RowWiseApproach!$B$2,0),F172)</f>
        <v>1761786.109417794</v>
      </c>
      <c r="G177" s="33">
        <f>_xlfn.IFNA(VLOOKUP(ClientPortfolioValue[[#This Row],[Date]],CleanAssets[#All],RowWiseApproach!$B$3,0)*VLOOKUP(ClientPortfolioValue[[#This Row],[Client]],Client_Portfolios!$A$1:$I$6,RowWiseApproach!$B$3,0),G172)</f>
        <v>10874400.105015457</v>
      </c>
      <c r="H177" s="33">
        <f>_xlfn.IFNA(VLOOKUP(ClientPortfolioValue[[#This Row],[Date]],CleanAssets[#All],RowWiseApproach!$B$4,0)*VLOOKUP(ClientPortfolioValue[[#This Row],[Client]],Client_Portfolios!$A$1:$I$6,RowWiseApproach!$B$4,0),H172)</f>
        <v>2417730.185673303</v>
      </c>
      <c r="I177" s="33">
        <f>_xlfn.IFNA(VLOOKUP(ClientPortfolioValue[[#This Row],[Date]],CleanAssets[#All],RowWiseApproach!$B$5,0)*VLOOKUP(ClientPortfolioValue[[#This Row],[Client]],Client_Portfolios!$A$1:$I$6,RowWiseApproach!$B$5,0),I172)</f>
        <v>431437.52828351042</v>
      </c>
      <c r="J177" s="33">
        <f>_xlfn.IFNA(VLOOKUP(ClientPortfolioValue[[#This Row],[Date]],CleanAssets[#All],RowWiseApproach!$B$6,0)*VLOOKUP(ClientPortfolioValue[[#This Row],[Client]],Client_Portfolios!$A$1:$I$6,RowWiseApproach!$B$6,0),J172)</f>
        <v>10763642.999013202</v>
      </c>
      <c r="K177" s="33">
        <f>_xlfn.IFNA(VLOOKUP(ClientPortfolioValue[[#This Row],[Date]],CleanAssets[#All],RowWiseApproach!$B$7,0)*VLOOKUP(ClientPortfolioValue[[#This Row],[Client]],Client_Portfolios!$A$1:$I$6,RowWiseApproach!$B$7,0),K172)</f>
        <v>13672117.439296164</v>
      </c>
      <c r="L177" s="33">
        <f>_xlfn.IFNA(VLOOKUP(ClientPortfolioValue[[#This Row],[Date]],CleanAssets[#All],RowWiseApproach!$B$8,0)*VLOOKUP(ClientPortfolioValue[[#This Row],[Client]],Client_Portfolios!$A$1:$I$6,RowWiseApproach!$B$8,0),L172)</f>
        <v>2886984.4504964198</v>
      </c>
      <c r="M177" s="33">
        <f>_xlfn.IFNA(VLOOKUP(ClientPortfolioValue[[#This Row],[Date]],CleanAssets[#All],RowWiseApproach!$B$9,0)*VLOOKUP(ClientPortfolioValue[[#This Row],[Client]],Client_Portfolios!$A$1:$I$6,RowWiseApproach!$B$9,0),M172)</f>
        <v>1152750.4595019897</v>
      </c>
      <c r="N177" s="34">
        <f t="shared" si="23"/>
        <v>4.0076252811422762E-2</v>
      </c>
      <c r="O177" s="34">
        <f t="shared" si="23"/>
        <v>0.24736556012760222</v>
      </c>
      <c r="P177" s="34">
        <f t="shared" si="24"/>
        <v>5.4997349356370608E-2</v>
      </c>
      <c r="Q177" s="34">
        <f t="shared" si="25"/>
        <v>9.8141308774077965E-3</v>
      </c>
      <c r="R177" s="34">
        <f t="shared" si="26"/>
        <v>0.2448461113948189</v>
      </c>
      <c r="S177" s="34">
        <f t="shared" si="27"/>
        <v>0.3110066721696228</v>
      </c>
      <c r="T177" s="34">
        <f t="shared" si="28"/>
        <v>6.5671716948077996E-2</v>
      </c>
      <c r="U177" s="34">
        <f t="shared" si="29"/>
        <v>2.6222206314676994E-2</v>
      </c>
      <c r="V177" s="33">
        <f>SUM(ClientPortfolioValue[[#This Row],[TCS]:[Cash]])</f>
        <v>43960849.276697837</v>
      </c>
      <c r="W177" s="35">
        <f>(ClientPortfolioValue[[#This Row],[TotalPortfolioValue]]-V172)/V172</f>
        <v>0</v>
      </c>
      <c r="X177" s="35">
        <f t="shared" si="31"/>
        <v>48241.543624611106</v>
      </c>
      <c r="Y177" s="35">
        <f>_xlfn.MAXIFS($V$2:$V177,$E$2:$E177,$E177)</f>
        <v>43979276.933221042</v>
      </c>
      <c r="Z177" s="34">
        <f>(ClientPortfolioValue[[#This Row],[TotalPortfolioValue]]-ClientPortfolioValue[[#This Row],[Running Max]])/ClientPortfolioValue[[#This Row],[Running Max]]</f>
        <v>-4.1900771927620001E-4</v>
      </c>
      <c r="AA177" s="35">
        <f t="shared" si="30"/>
        <v>1.0360218103985261</v>
      </c>
      <c r="AB177" s="46">
        <f>ClientPortfolioValue[[#This Row],[Cumulative_Returns]]-1</f>
        <v>3.6021810398526144E-2</v>
      </c>
    </row>
    <row r="178" spans="4:28" x14ac:dyDescent="0.35">
      <c r="D178" s="31">
        <f t="shared" si="22"/>
        <v>45693</v>
      </c>
      <c r="E178" s="32" t="s">
        <v>16</v>
      </c>
      <c r="F178" s="33">
        <f>_xlfn.IFNA(VLOOKUP(ClientPortfolioValue[[#This Row],[Date]],CleanAssets[#All],RowWiseApproach!$B$2,0)*VLOOKUP(ClientPortfolioValue[[#This Row],[Client]],Client_Portfolios!$A$1:$I$6,RowWiseApproach!$B$2,0),F173)</f>
        <v>211939.44276506096</v>
      </c>
      <c r="G178" s="33">
        <f>_xlfn.IFNA(VLOOKUP(ClientPortfolioValue[[#This Row],[Date]],CleanAssets[#All],RowWiseApproach!$B$3,0)*VLOOKUP(ClientPortfolioValue[[#This Row],[Client]],Client_Portfolios!$A$1:$I$6,RowWiseApproach!$B$3,0),G173)</f>
        <v>2812125.3980897297</v>
      </c>
      <c r="H178" s="33">
        <f>_xlfn.IFNA(VLOOKUP(ClientPortfolioValue[[#This Row],[Date]],CleanAssets[#All],RowWiseApproach!$B$4,0)*VLOOKUP(ClientPortfolioValue[[#This Row],[Client]],Client_Portfolios!$A$1:$I$6,RowWiseApproach!$B$4,0),H173)</f>
        <v>12978430.210429965</v>
      </c>
      <c r="I178" s="33">
        <f>_xlfn.IFNA(VLOOKUP(ClientPortfolioValue[[#This Row],[Date]],CleanAssets[#All],RowWiseApproach!$B$5,0)*VLOOKUP(ClientPortfolioValue[[#This Row],[Client]],Client_Portfolios!$A$1:$I$6,RowWiseApproach!$B$5,0),I173)</f>
        <v>5937260.1397487251</v>
      </c>
      <c r="J178" s="33">
        <f>_xlfn.IFNA(VLOOKUP(ClientPortfolioValue[[#This Row],[Date]],CleanAssets[#All],RowWiseApproach!$B$6,0)*VLOOKUP(ClientPortfolioValue[[#This Row],[Client]],Client_Portfolios!$A$1:$I$6,RowWiseApproach!$B$6,0),J173)</f>
        <v>8226720.7695099395</v>
      </c>
      <c r="K178" s="33">
        <f>_xlfn.IFNA(VLOOKUP(ClientPortfolioValue[[#This Row],[Date]],CleanAssets[#All],RowWiseApproach!$B$7,0)*VLOOKUP(ClientPortfolioValue[[#This Row],[Client]],Client_Portfolios!$A$1:$I$6,RowWiseApproach!$B$7,0),K173)</f>
        <v>1546311.6217901809</v>
      </c>
      <c r="L178" s="33">
        <f>_xlfn.IFNA(VLOOKUP(ClientPortfolioValue[[#This Row],[Date]],CleanAssets[#All],RowWiseApproach!$B$8,0)*VLOOKUP(ClientPortfolioValue[[#This Row],[Client]],Client_Portfolios!$A$1:$I$6,RowWiseApproach!$B$8,0),L173)</f>
        <v>13409689.568880834</v>
      </c>
      <c r="M178" s="33">
        <f>_xlfn.IFNA(VLOOKUP(ClientPortfolioValue[[#This Row],[Date]],CleanAssets[#All],RowWiseApproach!$B$9,0)*VLOOKUP(ClientPortfolioValue[[#This Row],[Client]],Client_Portfolios!$A$1:$I$6,RowWiseApproach!$B$9,0),M173)</f>
        <v>4672062.7775960276</v>
      </c>
      <c r="N178" s="34">
        <f t="shared" si="23"/>
        <v>4.2562787620502862E-3</v>
      </c>
      <c r="O178" s="34">
        <f t="shared" si="23"/>
        <v>5.6474573359049575E-2</v>
      </c>
      <c r="P178" s="34">
        <f t="shared" si="24"/>
        <v>0.26063962492644333</v>
      </c>
      <c r="Q178" s="34">
        <f t="shared" si="25"/>
        <v>0.11923516410106452</v>
      </c>
      <c r="R178" s="34">
        <f t="shared" si="26"/>
        <v>0.16521331015953553</v>
      </c>
      <c r="S178" s="34">
        <f t="shared" si="27"/>
        <v>3.105383891488684E-2</v>
      </c>
      <c r="T178" s="34">
        <f t="shared" si="28"/>
        <v>0.26930040096870472</v>
      </c>
      <c r="U178" s="34">
        <f t="shared" si="29"/>
        <v>9.3826808808265216E-2</v>
      </c>
      <c r="V178" s="33">
        <f>SUM(ClientPortfolioValue[[#This Row],[TCS]:[Cash]])</f>
        <v>49794539.928810462</v>
      </c>
      <c r="W178" s="35">
        <f>(ClientPortfolioValue[[#This Row],[TotalPortfolioValue]]-V173)/V173</f>
        <v>0</v>
      </c>
      <c r="X178" s="35">
        <f t="shared" si="31"/>
        <v>141040.39614207527</v>
      </c>
      <c r="Y178" s="35">
        <f>_xlfn.MAXIFS($V$2:$V178,$E$2:$E178,$E178)</f>
        <v>49794539.928810462</v>
      </c>
      <c r="Z178" s="34">
        <f>(ClientPortfolioValue[[#This Row],[TotalPortfolioValue]]-ClientPortfolioValue[[#This Row],[Running Max]])/ClientPortfolioValue[[#This Row],[Running Max]]</f>
        <v>0</v>
      </c>
      <c r="AA178" s="35">
        <f t="shared" si="30"/>
        <v>1.0251787858231405</v>
      </c>
      <c r="AB178" s="46">
        <f>ClientPortfolioValue[[#This Row],[Cumulative_Returns]]-1</f>
        <v>2.5178785823140482E-2</v>
      </c>
    </row>
    <row r="179" spans="4:28" x14ac:dyDescent="0.35">
      <c r="D179" s="31">
        <f t="shared" si="22"/>
        <v>45693</v>
      </c>
      <c r="E179" s="32" t="s">
        <v>12</v>
      </c>
      <c r="F179" s="33">
        <f>_xlfn.IFNA(VLOOKUP(ClientPortfolioValue[[#This Row],[Date]],CleanAssets[#All],RowWiseApproach!$B$2,0)*VLOOKUP(ClientPortfolioValue[[#This Row],[Client]],Client_Portfolios!$A$1:$I$6,RowWiseApproach!$B$2,0),F174)</f>
        <v>2793423.6063788836</v>
      </c>
      <c r="G179" s="33">
        <f>_xlfn.IFNA(VLOOKUP(ClientPortfolioValue[[#This Row],[Date]],CleanAssets[#All],RowWiseApproach!$B$3,0)*VLOOKUP(ClientPortfolioValue[[#This Row],[Client]],Client_Portfolios!$A$1:$I$6,RowWiseApproach!$B$3,0),G174)</f>
        <v>9711023.7322148234</v>
      </c>
      <c r="H179" s="33">
        <f>_xlfn.IFNA(VLOOKUP(ClientPortfolioValue[[#This Row],[Date]],CleanAssets[#All],RowWiseApproach!$B$4,0)*VLOOKUP(ClientPortfolioValue[[#This Row],[Client]],Client_Portfolios!$A$1:$I$6,RowWiseApproach!$B$4,0),H174)</f>
        <v>2136355.6789659616</v>
      </c>
      <c r="I179" s="33">
        <f>_xlfn.IFNA(VLOOKUP(ClientPortfolioValue[[#This Row],[Date]],CleanAssets[#All],RowWiseApproach!$B$5,0)*VLOOKUP(ClientPortfolioValue[[#This Row],[Client]],Client_Portfolios!$A$1:$I$6,RowWiseApproach!$B$5,0),I174)</f>
        <v>3028701.8488909137</v>
      </c>
      <c r="J179" s="33">
        <f>_xlfn.IFNA(VLOOKUP(ClientPortfolioValue[[#This Row],[Date]],CleanAssets[#All],RowWiseApproach!$B$6,0)*VLOOKUP(ClientPortfolioValue[[#This Row],[Client]],Client_Portfolios!$A$1:$I$6,RowWiseApproach!$B$6,0),J174)</f>
        <v>1203602.3381680073</v>
      </c>
      <c r="K179" s="33">
        <f>_xlfn.IFNA(VLOOKUP(ClientPortfolioValue[[#This Row],[Date]],CleanAssets[#All],RowWiseApproach!$B$7,0)*VLOOKUP(ClientPortfolioValue[[#This Row],[Client]],Client_Portfolios!$A$1:$I$6,RowWiseApproach!$B$7,0),K174)</f>
        <v>12507959.411312213</v>
      </c>
      <c r="L179" s="33">
        <f>_xlfn.IFNA(VLOOKUP(ClientPortfolioValue[[#This Row],[Date]],CleanAssets[#All],RowWiseApproach!$B$8,0)*VLOOKUP(ClientPortfolioValue[[#This Row],[Client]],Client_Portfolios!$A$1:$I$6,RowWiseApproach!$B$8,0),L174)</f>
        <v>4928960.369151474</v>
      </c>
      <c r="M179" s="33">
        <f>_xlfn.IFNA(VLOOKUP(ClientPortfolioValue[[#This Row],[Date]],CleanAssets[#All],RowWiseApproach!$B$9,0)*VLOOKUP(ClientPortfolioValue[[#This Row],[Client]],Client_Portfolios!$A$1:$I$6,RowWiseApproach!$B$9,0),M174)</f>
        <v>2238412.2769458089</v>
      </c>
      <c r="N179" s="34">
        <f t="shared" si="23"/>
        <v>7.2465284194541416E-2</v>
      </c>
      <c r="O179" s="34">
        <f t="shared" si="23"/>
        <v>0.25191742955416124</v>
      </c>
      <c r="P179" s="34">
        <f t="shared" si="24"/>
        <v>5.5420030482800024E-2</v>
      </c>
      <c r="Q179" s="34">
        <f t="shared" si="25"/>
        <v>7.8568728251322981E-2</v>
      </c>
      <c r="R179" s="34">
        <f t="shared" si="26"/>
        <v>3.1223114637318375E-2</v>
      </c>
      <c r="S179" s="34">
        <f t="shared" si="27"/>
        <v>0.32447382178798367</v>
      </c>
      <c r="T179" s="34">
        <f t="shared" si="28"/>
        <v>0.12786407085504803</v>
      </c>
      <c r="U179" s="34">
        <f t="shared" si="29"/>
        <v>5.8067520236824322E-2</v>
      </c>
      <c r="V179" s="33">
        <f>SUM(ClientPortfolioValue[[#This Row],[TCS]:[Cash]])</f>
        <v>38548439.262028083</v>
      </c>
      <c r="W179" s="35">
        <f>(ClientPortfolioValue[[#This Row],[TotalPortfolioValue]]-V174)/V174</f>
        <v>0</v>
      </c>
      <c r="X179" s="35">
        <f t="shared" si="31"/>
        <v>93868.634883394756</v>
      </c>
      <c r="Y179" s="35">
        <f>_xlfn.MAXIFS($V$2:$V179,$E$2:$E179,$E179)</f>
        <v>38628782.736812226</v>
      </c>
      <c r="Z179" s="34">
        <f>(ClientPortfolioValue[[#This Row],[TotalPortfolioValue]]-ClientPortfolioValue[[#This Row],[Running Max]])/ClientPortfolioValue[[#This Row],[Running Max]]</f>
        <v>-2.0798862685253092E-3</v>
      </c>
      <c r="AA179" s="35">
        <f t="shared" si="30"/>
        <v>1.0292797031808423</v>
      </c>
      <c r="AB179" s="46">
        <f>ClientPortfolioValue[[#This Row],[Cumulative_Returns]]-1</f>
        <v>2.9279703180842276E-2</v>
      </c>
    </row>
    <row r="180" spans="4:28" x14ac:dyDescent="0.35">
      <c r="D180" s="31">
        <f t="shared" si="22"/>
        <v>45693</v>
      </c>
      <c r="E180" s="32" t="s">
        <v>13</v>
      </c>
      <c r="F180" s="33">
        <f>_xlfn.IFNA(VLOOKUP(ClientPortfolioValue[[#This Row],[Date]],CleanAssets[#All],RowWiseApproach!$B$2,0)*VLOOKUP(ClientPortfolioValue[[#This Row],[Client]],Client_Portfolios!$A$1:$I$6,RowWiseApproach!$B$2,0),F175)</f>
        <v>201142.30819555101</v>
      </c>
      <c r="G180" s="33">
        <f>_xlfn.IFNA(VLOOKUP(ClientPortfolioValue[[#This Row],[Date]],CleanAssets[#All],RowWiseApproach!$B$3,0)*VLOOKUP(ClientPortfolioValue[[#This Row],[Client]],Client_Portfolios!$A$1:$I$6,RowWiseApproach!$B$3,0),G175)</f>
        <v>2063324.2887799395</v>
      </c>
      <c r="H180" s="33">
        <f>_xlfn.IFNA(VLOOKUP(ClientPortfolioValue[[#This Row],[Date]],CleanAssets[#All],RowWiseApproach!$B$4,0)*VLOOKUP(ClientPortfolioValue[[#This Row],[Client]],Client_Portfolios!$A$1:$I$6,RowWiseApproach!$B$4,0),H175)</f>
        <v>3421602.6838817406</v>
      </c>
      <c r="I180" s="33">
        <f>_xlfn.IFNA(VLOOKUP(ClientPortfolioValue[[#This Row],[Date]],CleanAssets[#All],RowWiseApproach!$B$5,0)*VLOOKUP(ClientPortfolioValue[[#This Row],[Client]],Client_Portfolios!$A$1:$I$6,RowWiseApproach!$B$5,0),I175)</f>
        <v>2599893.8407015535</v>
      </c>
      <c r="J180" s="33">
        <f>_xlfn.IFNA(VLOOKUP(ClientPortfolioValue[[#This Row],[Date]],CleanAssets[#All],RowWiseApproach!$B$6,0)*VLOOKUP(ClientPortfolioValue[[#This Row],[Client]],Client_Portfolios!$A$1:$I$6,RowWiseApproach!$B$6,0),J175)</f>
        <v>10431424.56066701</v>
      </c>
      <c r="K180" s="33">
        <f>_xlfn.IFNA(VLOOKUP(ClientPortfolioValue[[#This Row],[Date]],CleanAssets[#All],RowWiseApproach!$B$7,0)*VLOOKUP(ClientPortfolioValue[[#This Row],[Client]],Client_Portfolios!$A$1:$I$6,RowWiseApproach!$B$7,0),K175)</f>
        <v>592750.8279328401</v>
      </c>
      <c r="L180" s="33">
        <f>_xlfn.IFNA(VLOOKUP(ClientPortfolioValue[[#This Row],[Date]],CleanAssets[#All],RowWiseApproach!$B$8,0)*VLOOKUP(ClientPortfolioValue[[#This Row],[Client]],Client_Portfolios!$A$1:$I$6,RowWiseApproach!$B$8,0),L175)</f>
        <v>20384629.467164837</v>
      </c>
      <c r="M180" s="33">
        <f>_xlfn.IFNA(VLOOKUP(ClientPortfolioValue[[#This Row],[Date]],CleanAssets[#All],RowWiseApproach!$B$9,0)*VLOOKUP(ClientPortfolioValue[[#This Row],[Client]],Client_Portfolios!$A$1:$I$6,RowWiseApproach!$B$9,0),M175)</f>
        <v>6420142.3227954097</v>
      </c>
      <c r="N180" s="34">
        <f t="shared" si="23"/>
        <v>4.3617629718133164E-3</v>
      </c>
      <c r="O180" s="34">
        <f t="shared" si="23"/>
        <v>4.4743105328660271E-2</v>
      </c>
      <c r="P180" s="34">
        <f t="shared" si="24"/>
        <v>7.4197318429413059E-2</v>
      </c>
      <c r="Q180" s="34">
        <f t="shared" si="25"/>
        <v>5.6378594770786127E-2</v>
      </c>
      <c r="R180" s="34">
        <f t="shared" si="26"/>
        <v>0.22620502767496697</v>
      </c>
      <c r="S180" s="34">
        <f t="shared" si="27"/>
        <v>1.2853778183133798E-2</v>
      </c>
      <c r="T180" s="34">
        <f t="shared" si="28"/>
        <v>0.44203988112522224</v>
      </c>
      <c r="U180" s="34">
        <f t="shared" si="29"/>
        <v>0.13922053151600425</v>
      </c>
      <c r="V180" s="33">
        <f>SUM(ClientPortfolioValue[[#This Row],[TCS]:[Cash]])</f>
        <v>46114910.300118878</v>
      </c>
      <c r="W180" s="35">
        <f>(ClientPortfolioValue[[#This Row],[TotalPortfolioValue]]-V175)/V175</f>
        <v>0</v>
      </c>
      <c r="X180" s="35">
        <f t="shared" si="31"/>
        <v>164039.22539132216</v>
      </c>
      <c r="Y180" s="35">
        <f>_xlfn.MAXIFS($V$2:$V180,$E$2:$E180,$E180)</f>
        <v>46143585.670435324</v>
      </c>
      <c r="Z180" s="34">
        <f>(ClientPortfolioValue[[#This Row],[TotalPortfolioValue]]-ClientPortfolioValue[[#This Row],[Running Max]])/ClientPortfolioValue[[#This Row],[Running Max]]</f>
        <v>-6.2143784233088838E-4</v>
      </c>
      <c r="AA180" s="35">
        <f t="shared" si="30"/>
        <v>1.0219109576786898</v>
      </c>
      <c r="AB180" s="46">
        <f>ClientPortfolioValue[[#This Row],[Cumulative_Returns]]-1</f>
        <v>2.191095767868978E-2</v>
      </c>
    </row>
    <row r="181" spans="4:28" x14ac:dyDescent="0.35">
      <c r="D181" s="31">
        <f t="shared" si="22"/>
        <v>45693</v>
      </c>
      <c r="E181" s="32" t="s">
        <v>15</v>
      </c>
      <c r="F181" s="33">
        <f>_xlfn.IFNA(VLOOKUP(ClientPortfolioValue[[#This Row],[Date]],CleanAssets[#All],RowWiseApproach!$B$2,0)*VLOOKUP(ClientPortfolioValue[[#This Row],[Client]],Client_Portfolios!$A$1:$I$6,RowWiseApproach!$B$2,0),F176)</f>
        <v>1007792.012213802</v>
      </c>
      <c r="G181" s="33">
        <f>_xlfn.IFNA(VLOOKUP(ClientPortfolioValue[[#This Row],[Date]],CleanAssets[#All],RowWiseApproach!$B$3,0)*VLOOKUP(ClientPortfolioValue[[#This Row],[Client]],Client_Portfolios!$A$1:$I$6,RowWiseApproach!$B$3,0),G176)</f>
        <v>4715457.7378983526</v>
      </c>
      <c r="H181" s="33">
        <f>_xlfn.IFNA(VLOOKUP(ClientPortfolioValue[[#This Row],[Date]],CleanAssets[#All],RowWiseApproach!$B$4,0)*VLOOKUP(ClientPortfolioValue[[#This Row],[Client]],Client_Portfolios!$A$1:$I$6,RowWiseApproach!$B$4,0),H176)</f>
        <v>18666171.73842914</v>
      </c>
      <c r="I181" s="33">
        <f>_xlfn.IFNA(VLOOKUP(ClientPortfolioValue[[#This Row],[Date]],CleanAssets[#All],RowWiseApproach!$B$5,0)*VLOOKUP(ClientPortfolioValue[[#This Row],[Client]],Client_Portfolios!$A$1:$I$6,RowWiseApproach!$B$5,0),I176)</f>
        <v>8301674.5690338267</v>
      </c>
      <c r="J181" s="33">
        <f>_xlfn.IFNA(VLOOKUP(ClientPortfolioValue[[#This Row],[Date]],CleanAssets[#All],RowWiseApproach!$B$6,0)*VLOOKUP(ClientPortfolioValue[[#This Row],[Client]],Client_Portfolios!$A$1:$I$6,RowWiseApproach!$B$6,0),J176)</f>
        <v>12431514.610279307</v>
      </c>
      <c r="K181" s="33">
        <f>_xlfn.IFNA(VLOOKUP(ClientPortfolioValue[[#This Row],[Date]],CleanAssets[#All],RowWiseApproach!$B$7,0)*VLOOKUP(ClientPortfolioValue[[#This Row],[Client]],Client_Portfolios!$A$1:$I$6,RowWiseApproach!$B$7,0),K176)</f>
        <v>2556070.5300425254</v>
      </c>
      <c r="L181" s="33">
        <f>_xlfn.IFNA(VLOOKUP(ClientPortfolioValue[[#This Row],[Date]],CleanAssets[#All],RowWiseApproach!$B$8,0)*VLOOKUP(ClientPortfolioValue[[#This Row],[Client]],Client_Portfolios!$A$1:$I$6,RowWiseApproach!$B$8,0),L176)</f>
        <v>2984859.829886266</v>
      </c>
      <c r="M181" s="33">
        <f>_xlfn.IFNA(VLOOKUP(ClientPortfolioValue[[#This Row],[Date]],CleanAssets[#All],RowWiseApproach!$B$9,0)*VLOOKUP(ClientPortfolioValue[[#This Row],[Client]],Client_Portfolios!$A$1:$I$6,RowWiseApproach!$B$9,0),M176)</f>
        <v>942984.48390585708</v>
      </c>
      <c r="N181" s="34">
        <f t="shared" si="23"/>
        <v>1.9528383324033956E-2</v>
      </c>
      <c r="O181" s="34">
        <f t="shared" si="23"/>
        <v>9.1373284505082267E-2</v>
      </c>
      <c r="P181" s="34">
        <f t="shared" si="24"/>
        <v>0.36170177227298861</v>
      </c>
      <c r="Q181" s="34">
        <f t="shared" si="25"/>
        <v>0.16086482255337001</v>
      </c>
      <c r="R181" s="34">
        <f t="shared" si="26"/>
        <v>0.24089036196524255</v>
      </c>
      <c r="S181" s="34">
        <f t="shared" si="27"/>
        <v>4.9529986851441207E-2</v>
      </c>
      <c r="T181" s="34">
        <f t="shared" si="28"/>
        <v>5.7838806241861475E-2</v>
      </c>
      <c r="U181" s="34">
        <f t="shared" si="29"/>
        <v>1.827258228597985E-2</v>
      </c>
      <c r="V181" s="33">
        <f>SUM(ClientPortfolioValue[[#This Row],[TCS]:[Cash]])</f>
        <v>51606525.511689082</v>
      </c>
      <c r="W181" s="35">
        <f>(ClientPortfolioValue[[#This Row],[TotalPortfolioValue]]-V176)/V176</f>
        <v>0</v>
      </c>
      <c r="X181" s="35">
        <f t="shared" si="31"/>
        <v>146375.76610744413</v>
      </c>
      <c r="Y181" s="35">
        <f>_xlfn.MAXIFS($V$2:$V181,$E$2:$E181,$E181)</f>
        <v>51606525.511689082</v>
      </c>
      <c r="Z181" s="34">
        <f>(ClientPortfolioValue[[#This Row],[TotalPortfolioValue]]-ClientPortfolioValue[[#This Row],[Running Max]])/ClientPortfolioValue[[#This Row],[Running Max]]</f>
        <v>0</v>
      </c>
      <c r="AA181" s="35">
        <f t="shared" si="30"/>
        <v>1.0344331847777</v>
      </c>
      <c r="AB181" s="46">
        <f>ClientPortfolioValue[[#This Row],[Cumulative_Returns]]-1</f>
        <v>3.4433184777699966E-2</v>
      </c>
    </row>
    <row r="182" spans="4:28" x14ac:dyDescent="0.35">
      <c r="D182" s="31">
        <f t="shared" si="22"/>
        <v>45694</v>
      </c>
      <c r="E182" s="32" t="s">
        <v>14</v>
      </c>
      <c r="F182" s="33">
        <f>_xlfn.IFNA(VLOOKUP(ClientPortfolioValue[[#This Row],[Date]],CleanAssets[#All],RowWiseApproach!$B$2,0)*VLOOKUP(ClientPortfolioValue[[#This Row],[Client]],Client_Portfolios!$A$1:$I$6,RowWiseApproach!$B$2,0),F177)</f>
        <v>1761786.109417794</v>
      </c>
      <c r="G182" s="33">
        <f>_xlfn.IFNA(VLOOKUP(ClientPortfolioValue[[#This Row],[Date]],CleanAssets[#All],RowWiseApproach!$B$3,0)*VLOOKUP(ClientPortfolioValue[[#This Row],[Client]],Client_Portfolios!$A$1:$I$6,RowWiseApproach!$B$3,0),G177)</f>
        <v>10874400.105015457</v>
      </c>
      <c r="H182" s="33">
        <f>_xlfn.IFNA(VLOOKUP(ClientPortfolioValue[[#This Row],[Date]],CleanAssets[#All],RowWiseApproach!$B$4,0)*VLOOKUP(ClientPortfolioValue[[#This Row],[Client]],Client_Portfolios!$A$1:$I$6,RowWiseApproach!$B$4,0),H177)</f>
        <v>2417730.185673303</v>
      </c>
      <c r="I182" s="33">
        <f>_xlfn.IFNA(VLOOKUP(ClientPortfolioValue[[#This Row],[Date]],CleanAssets[#All],RowWiseApproach!$B$5,0)*VLOOKUP(ClientPortfolioValue[[#This Row],[Client]],Client_Portfolios!$A$1:$I$6,RowWiseApproach!$B$5,0),I177)</f>
        <v>431437.52828351042</v>
      </c>
      <c r="J182" s="33">
        <f>_xlfn.IFNA(VLOOKUP(ClientPortfolioValue[[#This Row],[Date]],CleanAssets[#All],RowWiseApproach!$B$6,0)*VLOOKUP(ClientPortfolioValue[[#This Row],[Client]],Client_Portfolios!$A$1:$I$6,RowWiseApproach!$B$6,0),J177)</f>
        <v>10763642.999013202</v>
      </c>
      <c r="K182" s="33">
        <f>_xlfn.IFNA(VLOOKUP(ClientPortfolioValue[[#This Row],[Date]],CleanAssets[#All],RowWiseApproach!$B$7,0)*VLOOKUP(ClientPortfolioValue[[#This Row],[Client]],Client_Portfolios!$A$1:$I$6,RowWiseApproach!$B$7,0),K177)</f>
        <v>13672117.439296164</v>
      </c>
      <c r="L182" s="33">
        <f>_xlfn.IFNA(VLOOKUP(ClientPortfolioValue[[#This Row],[Date]],CleanAssets[#All],RowWiseApproach!$B$8,0)*VLOOKUP(ClientPortfolioValue[[#This Row],[Client]],Client_Portfolios!$A$1:$I$6,RowWiseApproach!$B$8,0),L177)</f>
        <v>2886984.4504964198</v>
      </c>
      <c r="M182" s="33">
        <f>_xlfn.IFNA(VLOOKUP(ClientPortfolioValue[[#This Row],[Date]],CleanAssets[#All],RowWiseApproach!$B$9,0)*VLOOKUP(ClientPortfolioValue[[#This Row],[Client]],Client_Portfolios!$A$1:$I$6,RowWiseApproach!$B$9,0),M177)</f>
        <v>1152750.4595019897</v>
      </c>
      <c r="N182" s="34">
        <f t="shared" si="23"/>
        <v>4.0076252811422762E-2</v>
      </c>
      <c r="O182" s="34">
        <f t="shared" si="23"/>
        <v>0.24736556012760222</v>
      </c>
      <c r="P182" s="34">
        <f t="shared" si="24"/>
        <v>5.4997349356370608E-2</v>
      </c>
      <c r="Q182" s="34">
        <f t="shared" si="25"/>
        <v>9.8141308774077965E-3</v>
      </c>
      <c r="R182" s="34">
        <f t="shared" si="26"/>
        <v>0.2448461113948189</v>
      </c>
      <c r="S182" s="34">
        <f t="shared" si="27"/>
        <v>0.3110066721696228</v>
      </c>
      <c r="T182" s="34">
        <f t="shared" si="28"/>
        <v>6.5671716948077996E-2</v>
      </c>
      <c r="U182" s="34">
        <f t="shared" si="29"/>
        <v>2.6222206314676994E-2</v>
      </c>
      <c r="V182" s="33">
        <f>SUM(ClientPortfolioValue[[#This Row],[TCS]:[Cash]])</f>
        <v>43960849.276697837</v>
      </c>
      <c r="W182" s="35">
        <f>(ClientPortfolioValue[[#This Row],[TotalPortfolioValue]]-V177)/V177</f>
        <v>0</v>
      </c>
      <c r="X182" s="35">
        <f t="shared" si="31"/>
        <v>47650.120231918227</v>
      </c>
      <c r="Y182" s="35">
        <f>_xlfn.MAXIFS($V$2:$V182,$E$2:$E182,$E182)</f>
        <v>43979276.933221042</v>
      </c>
      <c r="Z182" s="34">
        <f>(ClientPortfolioValue[[#This Row],[TotalPortfolioValue]]-ClientPortfolioValue[[#This Row],[Running Max]])/ClientPortfolioValue[[#This Row],[Running Max]]</f>
        <v>-4.1900771927620001E-4</v>
      </c>
      <c r="AA182" s="35">
        <f t="shared" si="30"/>
        <v>1.0360218103985261</v>
      </c>
      <c r="AB182" s="46">
        <f>ClientPortfolioValue[[#This Row],[Cumulative_Returns]]-1</f>
        <v>3.6021810398526144E-2</v>
      </c>
    </row>
    <row r="183" spans="4:28" x14ac:dyDescent="0.35">
      <c r="D183" s="31">
        <f t="shared" si="22"/>
        <v>45694</v>
      </c>
      <c r="E183" s="32" t="s">
        <v>16</v>
      </c>
      <c r="F183" s="33">
        <f>_xlfn.IFNA(VLOOKUP(ClientPortfolioValue[[#This Row],[Date]],CleanAssets[#All],RowWiseApproach!$B$2,0)*VLOOKUP(ClientPortfolioValue[[#This Row],[Client]],Client_Portfolios!$A$1:$I$6,RowWiseApproach!$B$2,0),F178)</f>
        <v>211939.44276506096</v>
      </c>
      <c r="G183" s="33">
        <f>_xlfn.IFNA(VLOOKUP(ClientPortfolioValue[[#This Row],[Date]],CleanAssets[#All],RowWiseApproach!$B$3,0)*VLOOKUP(ClientPortfolioValue[[#This Row],[Client]],Client_Portfolios!$A$1:$I$6,RowWiseApproach!$B$3,0),G178)</f>
        <v>2812125.3980897297</v>
      </c>
      <c r="H183" s="33">
        <f>_xlfn.IFNA(VLOOKUP(ClientPortfolioValue[[#This Row],[Date]],CleanAssets[#All],RowWiseApproach!$B$4,0)*VLOOKUP(ClientPortfolioValue[[#This Row],[Client]],Client_Portfolios!$A$1:$I$6,RowWiseApproach!$B$4,0),H178)</f>
        <v>12978430.210429965</v>
      </c>
      <c r="I183" s="33">
        <f>_xlfn.IFNA(VLOOKUP(ClientPortfolioValue[[#This Row],[Date]],CleanAssets[#All],RowWiseApproach!$B$5,0)*VLOOKUP(ClientPortfolioValue[[#This Row],[Client]],Client_Portfolios!$A$1:$I$6,RowWiseApproach!$B$5,0),I178)</f>
        <v>5937260.1397487251</v>
      </c>
      <c r="J183" s="33">
        <f>_xlfn.IFNA(VLOOKUP(ClientPortfolioValue[[#This Row],[Date]],CleanAssets[#All],RowWiseApproach!$B$6,0)*VLOOKUP(ClientPortfolioValue[[#This Row],[Client]],Client_Portfolios!$A$1:$I$6,RowWiseApproach!$B$6,0),J178)</f>
        <v>8226720.7695099395</v>
      </c>
      <c r="K183" s="33">
        <f>_xlfn.IFNA(VLOOKUP(ClientPortfolioValue[[#This Row],[Date]],CleanAssets[#All],RowWiseApproach!$B$7,0)*VLOOKUP(ClientPortfolioValue[[#This Row],[Client]],Client_Portfolios!$A$1:$I$6,RowWiseApproach!$B$7,0),K178)</f>
        <v>1546311.6217901809</v>
      </c>
      <c r="L183" s="33">
        <f>_xlfn.IFNA(VLOOKUP(ClientPortfolioValue[[#This Row],[Date]],CleanAssets[#All],RowWiseApproach!$B$8,0)*VLOOKUP(ClientPortfolioValue[[#This Row],[Client]],Client_Portfolios!$A$1:$I$6,RowWiseApproach!$B$8,0),L178)</f>
        <v>13409689.568880834</v>
      </c>
      <c r="M183" s="33">
        <f>_xlfn.IFNA(VLOOKUP(ClientPortfolioValue[[#This Row],[Date]],CleanAssets[#All],RowWiseApproach!$B$9,0)*VLOOKUP(ClientPortfolioValue[[#This Row],[Client]],Client_Portfolios!$A$1:$I$6,RowWiseApproach!$B$9,0),M178)</f>
        <v>4672062.7775960276</v>
      </c>
      <c r="N183" s="34">
        <f t="shared" si="23"/>
        <v>4.2562787620502862E-3</v>
      </c>
      <c r="O183" s="34">
        <f t="shared" si="23"/>
        <v>5.6474573359049575E-2</v>
      </c>
      <c r="P183" s="34">
        <f t="shared" si="24"/>
        <v>0.26063962492644333</v>
      </c>
      <c r="Q183" s="34">
        <f t="shared" si="25"/>
        <v>0.11923516410106452</v>
      </c>
      <c r="R183" s="34">
        <f t="shared" si="26"/>
        <v>0.16521331015953553</v>
      </c>
      <c r="S183" s="34">
        <f t="shared" si="27"/>
        <v>3.105383891488684E-2</v>
      </c>
      <c r="T183" s="34">
        <f t="shared" si="28"/>
        <v>0.26930040096870472</v>
      </c>
      <c r="U183" s="34">
        <f t="shared" si="29"/>
        <v>9.3826808808265216E-2</v>
      </c>
      <c r="V183" s="33">
        <f>SUM(ClientPortfolioValue[[#This Row],[TCS]:[Cash]])</f>
        <v>49794539.928810462</v>
      </c>
      <c r="W183" s="35">
        <f>(ClientPortfolioValue[[#This Row],[TotalPortfolioValue]]-V178)/V178</f>
        <v>0</v>
      </c>
      <c r="X183" s="35">
        <f t="shared" si="31"/>
        <v>169054.04299800869</v>
      </c>
      <c r="Y183" s="35">
        <f>_xlfn.MAXIFS($V$2:$V183,$E$2:$E183,$E183)</f>
        <v>49794539.928810462</v>
      </c>
      <c r="Z183" s="34">
        <f>(ClientPortfolioValue[[#This Row],[TotalPortfolioValue]]-ClientPortfolioValue[[#This Row],[Running Max]])/ClientPortfolioValue[[#This Row],[Running Max]]</f>
        <v>0</v>
      </c>
      <c r="AA183" s="35">
        <f t="shared" si="30"/>
        <v>1.0251787858231405</v>
      </c>
      <c r="AB183" s="46">
        <f>ClientPortfolioValue[[#This Row],[Cumulative_Returns]]-1</f>
        <v>2.5178785823140482E-2</v>
      </c>
    </row>
    <row r="184" spans="4:28" x14ac:dyDescent="0.35">
      <c r="D184" s="31">
        <f t="shared" si="22"/>
        <v>45694</v>
      </c>
      <c r="E184" s="32" t="s">
        <v>12</v>
      </c>
      <c r="F184" s="33">
        <f>_xlfn.IFNA(VLOOKUP(ClientPortfolioValue[[#This Row],[Date]],CleanAssets[#All],RowWiseApproach!$B$2,0)*VLOOKUP(ClientPortfolioValue[[#This Row],[Client]],Client_Portfolios!$A$1:$I$6,RowWiseApproach!$B$2,0),F179)</f>
        <v>2793423.6063788836</v>
      </c>
      <c r="G184" s="33">
        <f>_xlfn.IFNA(VLOOKUP(ClientPortfolioValue[[#This Row],[Date]],CleanAssets[#All],RowWiseApproach!$B$3,0)*VLOOKUP(ClientPortfolioValue[[#This Row],[Client]],Client_Portfolios!$A$1:$I$6,RowWiseApproach!$B$3,0),G179)</f>
        <v>9711023.7322148234</v>
      </c>
      <c r="H184" s="33">
        <f>_xlfn.IFNA(VLOOKUP(ClientPortfolioValue[[#This Row],[Date]],CleanAssets[#All],RowWiseApproach!$B$4,0)*VLOOKUP(ClientPortfolioValue[[#This Row],[Client]],Client_Portfolios!$A$1:$I$6,RowWiseApproach!$B$4,0),H179)</f>
        <v>2136355.6789659616</v>
      </c>
      <c r="I184" s="33">
        <f>_xlfn.IFNA(VLOOKUP(ClientPortfolioValue[[#This Row],[Date]],CleanAssets[#All],RowWiseApproach!$B$5,0)*VLOOKUP(ClientPortfolioValue[[#This Row],[Client]],Client_Portfolios!$A$1:$I$6,RowWiseApproach!$B$5,0),I179)</f>
        <v>3028701.8488909137</v>
      </c>
      <c r="J184" s="33">
        <f>_xlfn.IFNA(VLOOKUP(ClientPortfolioValue[[#This Row],[Date]],CleanAssets[#All],RowWiseApproach!$B$6,0)*VLOOKUP(ClientPortfolioValue[[#This Row],[Client]],Client_Portfolios!$A$1:$I$6,RowWiseApproach!$B$6,0),J179)</f>
        <v>1203602.3381680073</v>
      </c>
      <c r="K184" s="33">
        <f>_xlfn.IFNA(VLOOKUP(ClientPortfolioValue[[#This Row],[Date]],CleanAssets[#All],RowWiseApproach!$B$7,0)*VLOOKUP(ClientPortfolioValue[[#This Row],[Client]],Client_Portfolios!$A$1:$I$6,RowWiseApproach!$B$7,0),K179)</f>
        <v>12507959.411312213</v>
      </c>
      <c r="L184" s="33">
        <f>_xlfn.IFNA(VLOOKUP(ClientPortfolioValue[[#This Row],[Date]],CleanAssets[#All],RowWiseApproach!$B$8,0)*VLOOKUP(ClientPortfolioValue[[#This Row],[Client]],Client_Portfolios!$A$1:$I$6,RowWiseApproach!$B$8,0),L179)</f>
        <v>4928960.369151474</v>
      </c>
      <c r="M184" s="33">
        <f>_xlfn.IFNA(VLOOKUP(ClientPortfolioValue[[#This Row],[Date]],CleanAssets[#All],RowWiseApproach!$B$9,0)*VLOOKUP(ClientPortfolioValue[[#This Row],[Client]],Client_Portfolios!$A$1:$I$6,RowWiseApproach!$B$9,0),M179)</f>
        <v>2238412.2769458089</v>
      </c>
      <c r="N184" s="34">
        <f t="shared" si="23"/>
        <v>7.2465284194541416E-2</v>
      </c>
      <c r="O184" s="34">
        <f t="shared" si="23"/>
        <v>0.25191742955416124</v>
      </c>
      <c r="P184" s="34">
        <f t="shared" si="24"/>
        <v>5.5420030482800024E-2</v>
      </c>
      <c r="Q184" s="34">
        <f t="shared" si="25"/>
        <v>7.8568728251322981E-2</v>
      </c>
      <c r="R184" s="34">
        <f t="shared" si="26"/>
        <v>3.1223114637318375E-2</v>
      </c>
      <c r="S184" s="34">
        <f t="shared" si="27"/>
        <v>0.32447382178798367</v>
      </c>
      <c r="T184" s="34">
        <f t="shared" si="28"/>
        <v>0.12786407085504803</v>
      </c>
      <c r="U184" s="34">
        <f t="shared" si="29"/>
        <v>5.8067520236824322E-2</v>
      </c>
      <c r="V184" s="33">
        <f>SUM(ClientPortfolioValue[[#This Row],[TCS]:[Cash]])</f>
        <v>38548439.262028083</v>
      </c>
      <c r="W184" s="35">
        <f>(ClientPortfolioValue[[#This Row],[TotalPortfolioValue]]-V179)/V179</f>
        <v>0</v>
      </c>
      <c r="X184" s="35">
        <f t="shared" si="31"/>
        <v>81601.899534523036</v>
      </c>
      <c r="Y184" s="35">
        <f>_xlfn.MAXIFS($V$2:$V184,$E$2:$E184,$E184)</f>
        <v>38628782.736812226</v>
      </c>
      <c r="Z184" s="34">
        <f>(ClientPortfolioValue[[#This Row],[TotalPortfolioValue]]-ClientPortfolioValue[[#This Row],[Running Max]])/ClientPortfolioValue[[#This Row],[Running Max]]</f>
        <v>-2.0798862685253092E-3</v>
      </c>
      <c r="AA184" s="35">
        <f t="shared" si="30"/>
        <v>1.0292797031808423</v>
      </c>
      <c r="AB184" s="46">
        <f>ClientPortfolioValue[[#This Row],[Cumulative_Returns]]-1</f>
        <v>2.9279703180842276E-2</v>
      </c>
    </row>
    <row r="185" spans="4:28" x14ac:dyDescent="0.35">
      <c r="D185" s="31">
        <f t="shared" si="22"/>
        <v>45694</v>
      </c>
      <c r="E185" s="32" t="s">
        <v>13</v>
      </c>
      <c r="F185" s="33">
        <f>_xlfn.IFNA(VLOOKUP(ClientPortfolioValue[[#This Row],[Date]],CleanAssets[#All],RowWiseApproach!$B$2,0)*VLOOKUP(ClientPortfolioValue[[#This Row],[Client]],Client_Portfolios!$A$1:$I$6,RowWiseApproach!$B$2,0),F180)</f>
        <v>201142.30819555101</v>
      </c>
      <c r="G185" s="33">
        <f>_xlfn.IFNA(VLOOKUP(ClientPortfolioValue[[#This Row],[Date]],CleanAssets[#All],RowWiseApproach!$B$3,0)*VLOOKUP(ClientPortfolioValue[[#This Row],[Client]],Client_Portfolios!$A$1:$I$6,RowWiseApproach!$B$3,0),G180)</f>
        <v>2063324.2887799395</v>
      </c>
      <c r="H185" s="33">
        <f>_xlfn.IFNA(VLOOKUP(ClientPortfolioValue[[#This Row],[Date]],CleanAssets[#All],RowWiseApproach!$B$4,0)*VLOOKUP(ClientPortfolioValue[[#This Row],[Client]],Client_Portfolios!$A$1:$I$6,RowWiseApproach!$B$4,0),H180)</f>
        <v>3421602.6838817406</v>
      </c>
      <c r="I185" s="33">
        <f>_xlfn.IFNA(VLOOKUP(ClientPortfolioValue[[#This Row],[Date]],CleanAssets[#All],RowWiseApproach!$B$5,0)*VLOOKUP(ClientPortfolioValue[[#This Row],[Client]],Client_Portfolios!$A$1:$I$6,RowWiseApproach!$B$5,0),I180)</f>
        <v>2599893.8407015535</v>
      </c>
      <c r="J185" s="33">
        <f>_xlfn.IFNA(VLOOKUP(ClientPortfolioValue[[#This Row],[Date]],CleanAssets[#All],RowWiseApproach!$B$6,0)*VLOOKUP(ClientPortfolioValue[[#This Row],[Client]],Client_Portfolios!$A$1:$I$6,RowWiseApproach!$B$6,0),J180)</f>
        <v>10431424.56066701</v>
      </c>
      <c r="K185" s="33">
        <f>_xlfn.IFNA(VLOOKUP(ClientPortfolioValue[[#This Row],[Date]],CleanAssets[#All],RowWiseApproach!$B$7,0)*VLOOKUP(ClientPortfolioValue[[#This Row],[Client]],Client_Portfolios!$A$1:$I$6,RowWiseApproach!$B$7,0),K180)</f>
        <v>592750.8279328401</v>
      </c>
      <c r="L185" s="33">
        <f>_xlfn.IFNA(VLOOKUP(ClientPortfolioValue[[#This Row],[Date]],CleanAssets[#All],RowWiseApproach!$B$8,0)*VLOOKUP(ClientPortfolioValue[[#This Row],[Client]],Client_Portfolios!$A$1:$I$6,RowWiseApproach!$B$8,0),L180)</f>
        <v>20384629.467164837</v>
      </c>
      <c r="M185" s="33">
        <f>_xlfn.IFNA(VLOOKUP(ClientPortfolioValue[[#This Row],[Date]],CleanAssets[#All],RowWiseApproach!$B$9,0)*VLOOKUP(ClientPortfolioValue[[#This Row],[Client]],Client_Portfolios!$A$1:$I$6,RowWiseApproach!$B$9,0),M180)</f>
        <v>6420142.3227954097</v>
      </c>
      <c r="N185" s="34">
        <f t="shared" si="23"/>
        <v>4.3617629718133164E-3</v>
      </c>
      <c r="O185" s="34">
        <f t="shared" si="23"/>
        <v>4.4743105328660271E-2</v>
      </c>
      <c r="P185" s="34">
        <f t="shared" si="24"/>
        <v>7.4197318429413059E-2</v>
      </c>
      <c r="Q185" s="34">
        <f t="shared" si="25"/>
        <v>5.6378594770786127E-2</v>
      </c>
      <c r="R185" s="34">
        <f t="shared" si="26"/>
        <v>0.22620502767496697</v>
      </c>
      <c r="S185" s="34">
        <f t="shared" si="27"/>
        <v>1.2853778183133798E-2</v>
      </c>
      <c r="T185" s="34">
        <f t="shared" si="28"/>
        <v>0.44203988112522224</v>
      </c>
      <c r="U185" s="34">
        <f t="shared" si="29"/>
        <v>0.13922053151600425</v>
      </c>
      <c r="V185" s="33">
        <f>SUM(ClientPortfolioValue[[#This Row],[TCS]:[Cash]])</f>
        <v>46114910.300118878</v>
      </c>
      <c r="W185" s="35">
        <f>(ClientPortfolioValue[[#This Row],[TotalPortfolioValue]]-V180)/V180</f>
        <v>0</v>
      </c>
      <c r="X185" s="35">
        <f t="shared" si="31"/>
        <v>197610.67803374463</v>
      </c>
      <c r="Y185" s="35">
        <f>_xlfn.MAXIFS($V$2:$V185,$E$2:$E185,$E185)</f>
        <v>46143585.670435324</v>
      </c>
      <c r="Z185" s="34">
        <f>(ClientPortfolioValue[[#This Row],[TotalPortfolioValue]]-ClientPortfolioValue[[#This Row],[Running Max]])/ClientPortfolioValue[[#This Row],[Running Max]]</f>
        <v>-6.2143784233088838E-4</v>
      </c>
      <c r="AA185" s="35">
        <f t="shared" si="30"/>
        <v>1.0219109576786898</v>
      </c>
      <c r="AB185" s="46">
        <f>ClientPortfolioValue[[#This Row],[Cumulative_Returns]]-1</f>
        <v>2.191095767868978E-2</v>
      </c>
    </row>
    <row r="186" spans="4:28" x14ac:dyDescent="0.35">
      <c r="D186" s="31">
        <f t="shared" si="22"/>
        <v>45694</v>
      </c>
      <c r="E186" s="32" t="s">
        <v>15</v>
      </c>
      <c r="F186" s="33">
        <f>_xlfn.IFNA(VLOOKUP(ClientPortfolioValue[[#This Row],[Date]],CleanAssets[#All],RowWiseApproach!$B$2,0)*VLOOKUP(ClientPortfolioValue[[#This Row],[Client]],Client_Portfolios!$A$1:$I$6,RowWiseApproach!$B$2,0),F181)</f>
        <v>1007792.012213802</v>
      </c>
      <c r="G186" s="33">
        <f>_xlfn.IFNA(VLOOKUP(ClientPortfolioValue[[#This Row],[Date]],CleanAssets[#All],RowWiseApproach!$B$3,0)*VLOOKUP(ClientPortfolioValue[[#This Row],[Client]],Client_Portfolios!$A$1:$I$6,RowWiseApproach!$B$3,0),G181)</f>
        <v>4715457.7378983526</v>
      </c>
      <c r="H186" s="33">
        <f>_xlfn.IFNA(VLOOKUP(ClientPortfolioValue[[#This Row],[Date]],CleanAssets[#All],RowWiseApproach!$B$4,0)*VLOOKUP(ClientPortfolioValue[[#This Row],[Client]],Client_Portfolios!$A$1:$I$6,RowWiseApproach!$B$4,0),H181)</f>
        <v>18666171.73842914</v>
      </c>
      <c r="I186" s="33">
        <f>_xlfn.IFNA(VLOOKUP(ClientPortfolioValue[[#This Row],[Date]],CleanAssets[#All],RowWiseApproach!$B$5,0)*VLOOKUP(ClientPortfolioValue[[#This Row],[Client]],Client_Portfolios!$A$1:$I$6,RowWiseApproach!$B$5,0),I181)</f>
        <v>8301674.5690338267</v>
      </c>
      <c r="J186" s="33">
        <f>_xlfn.IFNA(VLOOKUP(ClientPortfolioValue[[#This Row],[Date]],CleanAssets[#All],RowWiseApproach!$B$6,0)*VLOOKUP(ClientPortfolioValue[[#This Row],[Client]],Client_Portfolios!$A$1:$I$6,RowWiseApproach!$B$6,0),J181)</f>
        <v>12431514.610279307</v>
      </c>
      <c r="K186" s="33">
        <f>_xlfn.IFNA(VLOOKUP(ClientPortfolioValue[[#This Row],[Date]],CleanAssets[#All],RowWiseApproach!$B$7,0)*VLOOKUP(ClientPortfolioValue[[#This Row],[Client]],Client_Portfolios!$A$1:$I$6,RowWiseApproach!$B$7,0),K181)</f>
        <v>2556070.5300425254</v>
      </c>
      <c r="L186" s="33">
        <f>_xlfn.IFNA(VLOOKUP(ClientPortfolioValue[[#This Row],[Date]],CleanAssets[#All],RowWiseApproach!$B$8,0)*VLOOKUP(ClientPortfolioValue[[#This Row],[Client]],Client_Portfolios!$A$1:$I$6,RowWiseApproach!$B$8,0),L181)</f>
        <v>2984859.829886266</v>
      </c>
      <c r="M186" s="33">
        <f>_xlfn.IFNA(VLOOKUP(ClientPortfolioValue[[#This Row],[Date]],CleanAssets[#All],RowWiseApproach!$B$9,0)*VLOOKUP(ClientPortfolioValue[[#This Row],[Client]],Client_Portfolios!$A$1:$I$6,RowWiseApproach!$B$9,0),M181)</f>
        <v>942984.48390585708</v>
      </c>
      <c r="N186" s="34">
        <f t="shared" si="23"/>
        <v>1.9528383324033956E-2</v>
      </c>
      <c r="O186" s="34">
        <f t="shared" si="23"/>
        <v>9.1373284505082267E-2</v>
      </c>
      <c r="P186" s="34">
        <f t="shared" si="24"/>
        <v>0.36170177227298861</v>
      </c>
      <c r="Q186" s="34">
        <f t="shared" si="25"/>
        <v>0.16086482255337001</v>
      </c>
      <c r="R186" s="34">
        <f t="shared" si="26"/>
        <v>0.24089036196524255</v>
      </c>
      <c r="S186" s="34">
        <f t="shared" si="27"/>
        <v>4.9529986851441207E-2</v>
      </c>
      <c r="T186" s="34">
        <f t="shared" si="28"/>
        <v>5.7838806241861475E-2</v>
      </c>
      <c r="U186" s="34">
        <f t="shared" si="29"/>
        <v>1.827258228597985E-2</v>
      </c>
      <c r="V186" s="33">
        <f>SUM(ClientPortfolioValue[[#This Row],[TCS]:[Cash]])</f>
        <v>51606525.511689082</v>
      </c>
      <c r="W186" s="35">
        <f>(ClientPortfolioValue[[#This Row],[TotalPortfolioValue]]-V181)/V181</f>
        <v>0</v>
      </c>
      <c r="X186" s="35">
        <f t="shared" si="31"/>
        <v>160436.48613367471</v>
      </c>
      <c r="Y186" s="35">
        <f>_xlfn.MAXIFS($V$2:$V186,$E$2:$E186,$E186)</f>
        <v>51606525.511689082</v>
      </c>
      <c r="Z186" s="34">
        <f>(ClientPortfolioValue[[#This Row],[TotalPortfolioValue]]-ClientPortfolioValue[[#This Row],[Running Max]])/ClientPortfolioValue[[#This Row],[Running Max]]</f>
        <v>0</v>
      </c>
      <c r="AA186" s="35">
        <f t="shared" si="30"/>
        <v>1.0344331847777</v>
      </c>
      <c r="AB186" s="46">
        <f>ClientPortfolioValue[[#This Row],[Cumulative_Returns]]-1</f>
        <v>3.4433184777699966E-2</v>
      </c>
    </row>
    <row r="187" spans="4:28" x14ac:dyDescent="0.35">
      <c r="D187" s="31">
        <f t="shared" si="22"/>
        <v>45695</v>
      </c>
      <c r="E187" s="32" t="s">
        <v>14</v>
      </c>
      <c r="F187" s="33">
        <f>_xlfn.IFNA(VLOOKUP(ClientPortfolioValue[[#This Row],[Date]],CleanAssets[#All],RowWiseApproach!$B$2,0)*VLOOKUP(ClientPortfolioValue[[#This Row],[Client]],Client_Portfolios!$A$1:$I$6,RowWiseApproach!$B$2,0),F182)</f>
        <v>1746075.0292180441</v>
      </c>
      <c r="G187" s="33">
        <f>_xlfn.IFNA(VLOOKUP(ClientPortfolioValue[[#This Row],[Date]],CleanAssets[#All],RowWiseApproach!$B$3,0)*VLOOKUP(ClientPortfolioValue[[#This Row],[Client]],Client_Portfolios!$A$1:$I$6,RowWiseApproach!$B$3,0),G182)</f>
        <v>11131764.659025967</v>
      </c>
      <c r="H187" s="33">
        <f>_xlfn.IFNA(VLOOKUP(ClientPortfolioValue[[#This Row],[Date]],CleanAssets[#All],RowWiseApproach!$B$4,0)*VLOOKUP(ClientPortfolioValue[[#This Row],[Client]],Client_Portfolios!$A$1:$I$6,RowWiseApproach!$B$4,0),H182)</f>
        <v>2354131.4964925451</v>
      </c>
      <c r="I187" s="33">
        <f>_xlfn.IFNA(VLOOKUP(ClientPortfolioValue[[#This Row],[Date]],CleanAssets[#All],RowWiseApproach!$B$5,0)*VLOOKUP(ClientPortfolioValue[[#This Row],[Client]],Client_Portfolios!$A$1:$I$6,RowWiseApproach!$B$5,0),I182)</f>
        <v>436278.78732459527</v>
      </c>
      <c r="J187" s="33">
        <f>_xlfn.IFNA(VLOOKUP(ClientPortfolioValue[[#This Row],[Date]],CleanAssets[#All],RowWiseApproach!$B$6,0)*VLOOKUP(ClientPortfolioValue[[#This Row],[Client]],Client_Portfolios!$A$1:$I$6,RowWiseApproach!$B$6,0),J182)</f>
        <v>10836855.0313861</v>
      </c>
      <c r="K187" s="33">
        <f>_xlfn.IFNA(VLOOKUP(ClientPortfolioValue[[#This Row],[Date]],CleanAssets[#All],RowWiseApproach!$B$7,0)*VLOOKUP(ClientPortfolioValue[[#This Row],[Client]],Client_Portfolios!$A$1:$I$6,RowWiseApproach!$B$7,0),K182)</f>
        <v>13527676.216433646</v>
      </c>
      <c r="L187" s="33">
        <f>_xlfn.IFNA(VLOOKUP(ClientPortfolioValue[[#This Row],[Date]],CleanAssets[#All],RowWiseApproach!$B$8,0)*VLOOKUP(ClientPortfolioValue[[#This Row],[Client]],Client_Portfolios!$A$1:$I$6,RowWiseApproach!$B$8,0),L182)</f>
        <v>2935833.1284022331</v>
      </c>
      <c r="M187" s="33">
        <f>_xlfn.IFNA(VLOOKUP(ClientPortfolioValue[[#This Row],[Date]],CleanAssets[#All],RowWiseApproach!$B$9,0)*VLOOKUP(ClientPortfolioValue[[#This Row],[Client]],Client_Portfolios!$A$1:$I$6,RowWiseApproach!$B$9,0),M182)</f>
        <v>1152835.1505918433</v>
      </c>
      <c r="N187" s="34">
        <f t="shared" si="23"/>
        <v>3.9574289808011996E-2</v>
      </c>
      <c r="O187" s="34">
        <f t="shared" si="23"/>
        <v>0.25229825369426739</v>
      </c>
      <c r="P187" s="34">
        <f t="shared" si="24"/>
        <v>5.3355715263900642E-2</v>
      </c>
      <c r="Q187" s="34">
        <f t="shared" si="25"/>
        <v>9.8881336012253997E-3</v>
      </c>
      <c r="R187" s="34">
        <f t="shared" si="26"/>
        <v>0.24561421155627314</v>
      </c>
      <c r="S187" s="34">
        <f t="shared" si="27"/>
        <v>0.30660090205736734</v>
      </c>
      <c r="T187" s="34">
        <f t="shared" si="28"/>
        <v>6.6539815934131816E-2</v>
      </c>
      <c r="U187" s="34">
        <f t="shared" si="29"/>
        <v>2.6128678084822183E-2</v>
      </c>
      <c r="V187" s="33">
        <f>SUM(ClientPortfolioValue[[#This Row],[TCS]:[Cash]])</f>
        <v>44121449.498874977</v>
      </c>
      <c r="W187" s="35">
        <f>(ClientPortfolioValue[[#This Row],[TotalPortfolioValue]]-V182)/V182</f>
        <v>3.6532556768021579E-3</v>
      </c>
      <c r="X187" s="35">
        <f t="shared" si="31"/>
        <v>47028.485380418431</v>
      </c>
      <c r="Y187" s="35">
        <f>_xlfn.MAXIFS($V$2:$V187,$E$2:$E187,$E187)</f>
        <v>44121449.498874977</v>
      </c>
      <c r="Z187" s="34">
        <f>(ClientPortfolioValue[[#This Row],[TotalPortfolioValue]]-ClientPortfolioValue[[#This Row],[Running Max]])/ClientPortfolioValue[[#This Row],[Running Max]]</f>
        <v>0</v>
      </c>
      <c r="AA187" s="35">
        <f t="shared" si="30"/>
        <v>1.0398066629586553</v>
      </c>
      <c r="AB187" s="46">
        <f>ClientPortfolioValue[[#This Row],[Cumulative_Returns]]-1</f>
        <v>3.9806662958655314E-2</v>
      </c>
    </row>
    <row r="188" spans="4:28" x14ac:dyDescent="0.35">
      <c r="D188" s="31">
        <f t="shared" si="22"/>
        <v>45695</v>
      </c>
      <c r="E188" s="32" t="s">
        <v>16</v>
      </c>
      <c r="F188" s="33">
        <f>_xlfn.IFNA(VLOOKUP(ClientPortfolioValue[[#This Row],[Date]],CleanAssets[#All],RowWiseApproach!$B$2,0)*VLOOKUP(ClientPortfolioValue[[#This Row],[Client]],Client_Portfolios!$A$1:$I$6,RowWiseApproach!$B$2,0),F183)</f>
        <v>210049.43037083646</v>
      </c>
      <c r="G188" s="33">
        <f>_xlfn.IFNA(VLOOKUP(ClientPortfolioValue[[#This Row],[Date]],CleanAssets[#All],RowWiseApproach!$B$3,0)*VLOOKUP(ClientPortfolioValue[[#This Row],[Client]],Client_Portfolios!$A$1:$I$6,RowWiseApproach!$B$3,0),G183)</f>
        <v>2878680.0026574968</v>
      </c>
      <c r="H188" s="33">
        <f>_xlfn.IFNA(VLOOKUP(ClientPortfolioValue[[#This Row],[Date]],CleanAssets[#All],RowWiseApproach!$B$4,0)*VLOOKUP(ClientPortfolioValue[[#This Row],[Client]],Client_Portfolios!$A$1:$I$6,RowWiseApproach!$B$4,0),H183)</f>
        <v>12637031.011338845</v>
      </c>
      <c r="I188" s="33">
        <f>_xlfn.IFNA(VLOOKUP(ClientPortfolioValue[[#This Row],[Date]],CleanAssets[#All],RowWiseApproach!$B$5,0)*VLOOKUP(ClientPortfolioValue[[#This Row],[Client]],Client_Portfolios!$A$1:$I$6,RowWiseApproach!$B$5,0),I183)</f>
        <v>6003883.4917904204</v>
      </c>
      <c r="J188" s="33">
        <f>_xlfn.IFNA(VLOOKUP(ClientPortfolioValue[[#This Row],[Date]],CleanAssets[#All],RowWiseApproach!$B$6,0)*VLOOKUP(ClientPortfolioValue[[#This Row],[Client]],Client_Portfolios!$A$1:$I$6,RowWiseApproach!$B$6,0),J183)</f>
        <v>8282677.1912674587</v>
      </c>
      <c r="K188" s="33">
        <f>_xlfn.IFNA(VLOOKUP(ClientPortfolioValue[[#This Row],[Date]],CleanAssets[#All],RowWiseApproach!$B$7,0)*VLOOKUP(ClientPortfolioValue[[#This Row],[Client]],Client_Portfolios!$A$1:$I$6,RowWiseApproach!$B$7,0),K183)</f>
        <v>1529975.3708349378</v>
      </c>
      <c r="L188" s="33">
        <f>_xlfn.IFNA(VLOOKUP(ClientPortfolioValue[[#This Row],[Date]],CleanAssets[#All],RowWiseApproach!$B$8,0)*VLOOKUP(ClientPortfolioValue[[#This Row],[Client]],Client_Portfolios!$A$1:$I$6,RowWiseApproach!$B$8,0),L183)</f>
        <v>13636585.701436924</v>
      </c>
      <c r="M188" s="33">
        <f>_xlfn.IFNA(VLOOKUP(ClientPortfolioValue[[#This Row],[Date]],CleanAssets[#All],RowWiseApproach!$B$9,0)*VLOOKUP(ClientPortfolioValue[[#This Row],[Client]],Client_Portfolios!$A$1:$I$6,RowWiseApproach!$B$9,0),M183)</f>
        <v>4672406.0280239396</v>
      </c>
      <c r="N188" s="34">
        <f t="shared" si="23"/>
        <v>4.213520609764986E-3</v>
      </c>
      <c r="O188" s="34">
        <f t="shared" si="23"/>
        <v>5.7745348314925719E-2</v>
      </c>
      <c r="P188" s="34">
        <f t="shared" si="24"/>
        <v>0.25349457277037341</v>
      </c>
      <c r="Q188" s="34">
        <f t="shared" si="25"/>
        <v>0.12043587448261436</v>
      </c>
      <c r="R188" s="34">
        <f t="shared" si="26"/>
        <v>0.16614770622239813</v>
      </c>
      <c r="S188" s="34">
        <f t="shared" si="27"/>
        <v>3.0690789049342217E-2</v>
      </c>
      <c r="T188" s="34">
        <f t="shared" si="28"/>
        <v>0.27354530216240258</v>
      </c>
      <c r="U188" s="34">
        <f t="shared" si="29"/>
        <v>9.3726886388178637E-2</v>
      </c>
      <c r="V188" s="33">
        <f>SUM(ClientPortfolioValue[[#This Row],[TCS]:[Cash]])</f>
        <v>49851288.227720857</v>
      </c>
      <c r="W188" s="35">
        <f>(ClientPortfolioValue[[#This Row],[TotalPortfolioValue]]-V183)/V183</f>
        <v>1.1396490256065303E-3</v>
      </c>
      <c r="X188" s="35">
        <f t="shared" si="31"/>
        <v>182231.71640893703</v>
      </c>
      <c r="Y188" s="35">
        <f>_xlfn.MAXIFS($V$2:$V188,$E$2:$E188,$E188)</f>
        <v>49851288.227720857</v>
      </c>
      <c r="Z188" s="34">
        <f>(ClientPortfolioValue[[#This Row],[TotalPortfolioValue]]-ClientPortfolioValue[[#This Row],[Running Max]])/ClientPortfolioValue[[#This Row],[Running Max]]</f>
        <v>0</v>
      </c>
      <c r="AA188" s="35">
        <f t="shared" si="30"/>
        <v>1.0263471298274764</v>
      </c>
      <c r="AB188" s="46">
        <f>ClientPortfolioValue[[#This Row],[Cumulative_Returns]]-1</f>
        <v>2.6347129827476445E-2</v>
      </c>
    </row>
    <row r="189" spans="4:28" x14ac:dyDescent="0.35">
      <c r="D189" s="31">
        <f t="shared" si="22"/>
        <v>45695</v>
      </c>
      <c r="E189" s="32" t="s">
        <v>12</v>
      </c>
      <c r="F189" s="33">
        <f>_xlfn.IFNA(VLOOKUP(ClientPortfolioValue[[#This Row],[Date]],CleanAssets[#All],RowWiseApproach!$B$2,0)*VLOOKUP(ClientPortfolioValue[[#This Row],[Client]],Client_Portfolios!$A$1:$I$6,RowWiseApproach!$B$2,0),F184)</f>
        <v>2768512.6923484644</v>
      </c>
      <c r="G189" s="33">
        <f>_xlfn.IFNA(VLOOKUP(ClientPortfolioValue[[#This Row],[Date]],CleanAssets[#All],RowWiseApproach!$B$3,0)*VLOOKUP(ClientPortfolioValue[[#This Row],[Client]],Client_Portfolios!$A$1:$I$6,RowWiseApproach!$B$3,0),G184)</f>
        <v>9940854.644052824</v>
      </c>
      <c r="H189" s="33">
        <f>_xlfn.IFNA(VLOOKUP(ClientPortfolioValue[[#This Row],[Date]],CleanAssets[#All],RowWiseApproach!$B$4,0)*VLOOKUP(ClientPortfolioValue[[#This Row],[Client]],Client_Portfolios!$A$1:$I$6,RowWiseApproach!$B$4,0),H184)</f>
        <v>2080158.5807077598</v>
      </c>
      <c r="I189" s="33">
        <f>_xlfn.IFNA(VLOOKUP(ClientPortfolioValue[[#This Row],[Date]],CleanAssets[#All],RowWiseApproach!$B$5,0)*VLOOKUP(ClientPortfolioValue[[#This Row],[Client]],Client_Portfolios!$A$1:$I$6,RowWiseApproach!$B$5,0),I184)</f>
        <v>3062687.6040639272</v>
      </c>
      <c r="J189" s="33">
        <f>_xlfn.IFNA(VLOOKUP(ClientPortfolioValue[[#This Row],[Date]],CleanAssets[#All],RowWiseApproach!$B$6,0)*VLOOKUP(ClientPortfolioValue[[#This Row],[Client]],Client_Portfolios!$A$1:$I$6,RowWiseApproach!$B$6,0),J184)</f>
        <v>1211788.9877395446</v>
      </c>
      <c r="K189" s="33">
        <f>_xlfn.IFNA(VLOOKUP(ClientPortfolioValue[[#This Row],[Date]],CleanAssets[#All],RowWiseApproach!$B$7,0)*VLOOKUP(ClientPortfolioValue[[#This Row],[Client]],Client_Portfolios!$A$1:$I$6,RowWiseApproach!$B$7,0),K184)</f>
        <v>12375817.117998378</v>
      </c>
      <c r="L189" s="33">
        <f>_xlfn.IFNA(VLOOKUP(ClientPortfolioValue[[#This Row],[Date]],CleanAssets[#All],RowWiseApproach!$B$8,0)*VLOOKUP(ClientPortfolioValue[[#This Row],[Client]],Client_Portfolios!$A$1:$I$6,RowWiseApproach!$B$8,0),L184)</f>
        <v>5012359.9168843338</v>
      </c>
      <c r="M189" s="33">
        <f>_xlfn.IFNA(VLOOKUP(ClientPortfolioValue[[#This Row],[Date]],CleanAssets[#All],RowWiseApproach!$B$9,0)*VLOOKUP(ClientPortfolioValue[[#This Row],[Client]],Client_Portfolios!$A$1:$I$6,RowWiseApproach!$B$9,0),M184)</f>
        <v>2238576.7302094907</v>
      </c>
      <c r="N189" s="34">
        <f t="shared" si="23"/>
        <v>7.1554886979775939E-2</v>
      </c>
      <c r="O189" s="34">
        <f t="shared" si="23"/>
        <v>0.25693099854788359</v>
      </c>
      <c r="P189" s="34">
        <f t="shared" si="24"/>
        <v>5.3763709501469796E-2</v>
      </c>
      <c r="Q189" s="34">
        <f t="shared" si="25"/>
        <v>7.9158121965211228E-2</v>
      </c>
      <c r="R189" s="34">
        <f t="shared" si="26"/>
        <v>3.1319857879172887E-2</v>
      </c>
      <c r="S189" s="34">
        <f t="shared" si="27"/>
        <v>0.31986495767500306</v>
      </c>
      <c r="T189" s="34">
        <f t="shared" si="28"/>
        <v>0.12954928772617463</v>
      </c>
      <c r="U189" s="34">
        <f t="shared" si="29"/>
        <v>5.7858179725308968E-2</v>
      </c>
      <c r="V189" s="33">
        <f>SUM(ClientPortfolioValue[[#This Row],[TCS]:[Cash]])</f>
        <v>38690756.27400472</v>
      </c>
      <c r="W189" s="35">
        <f>(ClientPortfolioValue[[#This Row],[TotalPortfolioValue]]-V184)/V184</f>
        <v>3.6919007539904605E-3</v>
      </c>
      <c r="X189" s="35">
        <f t="shared" si="31"/>
        <v>63166.553532557737</v>
      </c>
      <c r="Y189" s="35">
        <f>_xlfn.MAXIFS($V$2:$V189,$E$2:$E189,$E189)</f>
        <v>38690756.27400472</v>
      </c>
      <c r="Z189" s="34">
        <f>(ClientPortfolioValue[[#This Row],[TotalPortfolioValue]]-ClientPortfolioValue[[#This Row],[Running Max]])/ClientPortfolioValue[[#This Row],[Running Max]]</f>
        <v>0</v>
      </c>
      <c r="AA189" s="35">
        <f t="shared" si="30"/>
        <v>1.0330797016930826</v>
      </c>
      <c r="AB189" s="46">
        <f>ClientPortfolioValue[[#This Row],[Cumulative_Returns]]-1</f>
        <v>3.3079701693082608E-2</v>
      </c>
    </row>
    <row r="190" spans="4:28" x14ac:dyDescent="0.35">
      <c r="D190" s="31">
        <f t="shared" si="22"/>
        <v>45695</v>
      </c>
      <c r="E190" s="32" t="s">
        <v>13</v>
      </c>
      <c r="F190" s="33">
        <f>_xlfn.IFNA(VLOOKUP(ClientPortfolioValue[[#This Row],[Date]],CleanAssets[#All],RowWiseApproach!$B$2,0)*VLOOKUP(ClientPortfolioValue[[#This Row],[Client]],Client_Portfolios!$A$1:$I$6,RowWiseApproach!$B$2,0),F185)</f>
        <v>199348.58140957504</v>
      </c>
      <c r="G190" s="33">
        <f>_xlfn.IFNA(VLOOKUP(ClientPortfolioValue[[#This Row],[Date]],CleanAssets[#All],RowWiseApproach!$B$3,0)*VLOOKUP(ClientPortfolioValue[[#This Row],[Client]],Client_Portfolios!$A$1:$I$6,RowWiseApproach!$B$3,0),G185)</f>
        <v>2112157.0087674987</v>
      </c>
      <c r="H190" s="33">
        <f>_xlfn.IFNA(VLOOKUP(ClientPortfolioValue[[#This Row],[Date]],CleanAssets[#All],RowWiseApproach!$B$4,0)*VLOOKUP(ClientPortfolioValue[[#This Row],[Client]],Client_Portfolios!$A$1:$I$6,RowWiseApproach!$B$4,0),H185)</f>
        <v>3331597.0054641385</v>
      </c>
      <c r="I190" s="33">
        <f>_xlfn.IFNA(VLOOKUP(ClientPortfolioValue[[#This Row],[Date]],CleanAssets[#All],RowWiseApproach!$B$5,0)*VLOOKUP(ClientPortfolioValue[[#This Row],[Client]],Client_Portfolios!$A$1:$I$6,RowWiseApproach!$B$5,0),I185)</f>
        <v>2629067.8432790162</v>
      </c>
      <c r="J190" s="33">
        <f>_xlfn.IFNA(VLOOKUP(ClientPortfolioValue[[#This Row],[Date]],CleanAssets[#All],RowWiseApproach!$B$6,0)*VLOOKUP(ClientPortfolioValue[[#This Row],[Client]],Client_Portfolios!$A$1:$I$6,RowWiseApproach!$B$6,0),J185)</f>
        <v>10502376.913202394</v>
      </c>
      <c r="K190" s="33">
        <f>_xlfn.IFNA(VLOOKUP(ClientPortfolioValue[[#This Row],[Date]],CleanAssets[#All],RowWiseApproach!$B$7,0)*VLOOKUP(ClientPortfolioValue[[#This Row],[Client]],Client_Portfolios!$A$1:$I$6,RowWiseApproach!$B$7,0),K185)</f>
        <v>586488.61911116133</v>
      </c>
      <c r="L190" s="33">
        <f>_xlfn.IFNA(VLOOKUP(ClientPortfolioValue[[#This Row],[Date]],CleanAssets[#All],RowWiseApproach!$B$8,0)*VLOOKUP(ClientPortfolioValue[[#This Row],[Client]],Client_Portfolios!$A$1:$I$6,RowWiseApproach!$B$8,0),L185)</f>
        <v>20729543.759619605</v>
      </c>
      <c r="M190" s="33">
        <f>_xlfn.IFNA(VLOOKUP(ClientPortfolioValue[[#This Row],[Date]],CleanAssets[#All],RowWiseApproach!$B$9,0)*VLOOKUP(ClientPortfolioValue[[#This Row],[Client]],Client_Portfolios!$A$1:$I$6,RowWiseApproach!$B$9,0),M185)</f>
        <v>6420614.0023734579</v>
      </c>
      <c r="N190" s="34">
        <f t="shared" si="23"/>
        <v>4.2860345093048771E-3</v>
      </c>
      <c r="O190" s="34">
        <f t="shared" si="23"/>
        <v>4.5411799595644599E-2</v>
      </c>
      <c r="P190" s="34">
        <f t="shared" si="24"/>
        <v>7.1630004264631439E-2</v>
      </c>
      <c r="Q190" s="34">
        <f t="shared" si="25"/>
        <v>5.6525486280969227E-2</v>
      </c>
      <c r="R190" s="34">
        <f t="shared" si="26"/>
        <v>0.22580321144713308</v>
      </c>
      <c r="S190" s="34">
        <f t="shared" si="27"/>
        <v>1.2609623018387148E-2</v>
      </c>
      <c r="T190" s="34">
        <f t="shared" si="28"/>
        <v>0.44568935122408504</v>
      </c>
      <c r="U190" s="34">
        <f t="shared" si="29"/>
        <v>0.1380444896598445</v>
      </c>
      <c r="V190" s="33">
        <f>SUM(ClientPortfolioValue[[#This Row],[TCS]:[Cash]])</f>
        <v>46511193.733226851</v>
      </c>
      <c r="W190" s="35">
        <f>(ClientPortfolioValue[[#This Row],[TotalPortfolioValue]]-V185)/V185</f>
        <v>8.5933905222613117E-3</v>
      </c>
      <c r="X190" s="35">
        <f t="shared" si="31"/>
        <v>191592.01278083897</v>
      </c>
      <c r="Y190" s="35">
        <f>_xlfn.MAXIFS($V$2:$V190,$E$2:$E190,$E190)</f>
        <v>46511193.733226851</v>
      </c>
      <c r="Z190" s="34">
        <f>(ClientPortfolioValue[[#This Row],[TotalPortfolioValue]]-ClientPortfolioValue[[#This Row],[Running Max]])/ClientPortfolioValue[[#This Row],[Running Max]]</f>
        <v>0</v>
      </c>
      <c r="AA190" s="35">
        <f t="shared" si="30"/>
        <v>1.0306926376170007</v>
      </c>
      <c r="AB190" s="46">
        <f>ClientPortfolioValue[[#This Row],[Cumulative_Returns]]-1</f>
        <v>3.0692637617000695E-2</v>
      </c>
    </row>
    <row r="191" spans="4:28" x14ac:dyDescent="0.35">
      <c r="D191" s="31">
        <f t="shared" si="22"/>
        <v>45695</v>
      </c>
      <c r="E191" s="32" t="s">
        <v>15</v>
      </c>
      <c r="F191" s="33">
        <f>_xlfn.IFNA(VLOOKUP(ClientPortfolioValue[[#This Row],[Date]],CleanAssets[#All],RowWiseApproach!$B$2,0)*VLOOKUP(ClientPortfolioValue[[#This Row],[Client]],Client_Portfolios!$A$1:$I$6,RowWiseApproach!$B$2,0),F186)</f>
        <v>998804.82526533026</v>
      </c>
      <c r="G191" s="33">
        <f>_xlfn.IFNA(VLOOKUP(ClientPortfolioValue[[#This Row],[Date]],CleanAssets[#All],RowWiseApproach!$B$3,0)*VLOOKUP(ClientPortfolioValue[[#This Row],[Client]],Client_Portfolios!$A$1:$I$6,RowWiseApproach!$B$3,0),G186)</f>
        <v>4827058.5311329048</v>
      </c>
      <c r="H191" s="33">
        <f>_xlfn.IFNA(VLOOKUP(ClientPortfolioValue[[#This Row],[Date]],CleanAssets[#All],RowWiseApproach!$B$4,0)*VLOOKUP(ClientPortfolioValue[[#This Row],[Client]],Client_Portfolios!$A$1:$I$6,RowWiseApproach!$B$4,0),H186)</f>
        <v>18175155.800578989</v>
      </c>
      <c r="I191" s="33">
        <f>_xlfn.IFNA(VLOOKUP(ClientPortfolioValue[[#This Row],[Date]],CleanAssets[#All],RowWiseApproach!$B$5,0)*VLOOKUP(ClientPortfolioValue[[#This Row],[Client]],Client_Portfolios!$A$1:$I$6,RowWiseApproach!$B$5,0),I186)</f>
        <v>8394829.555396229</v>
      </c>
      <c r="J191" s="33">
        <f>_xlfn.IFNA(VLOOKUP(ClientPortfolioValue[[#This Row],[Date]],CleanAssets[#All],RowWiseApproach!$B$6,0)*VLOOKUP(ClientPortfolioValue[[#This Row],[Client]],Client_Portfolios!$A$1:$I$6,RowWiseApproach!$B$6,0),J186)</f>
        <v>12516071.154023405</v>
      </c>
      <c r="K191" s="33">
        <f>_xlfn.IFNA(VLOOKUP(ClientPortfolioValue[[#This Row],[Date]],CleanAssets[#All],RowWiseApproach!$B$7,0)*VLOOKUP(ClientPortfolioValue[[#This Row],[Client]],Client_Portfolios!$A$1:$I$6,RowWiseApproach!$B$7,0),K186)</f>
        <v>2529066.5231853994</v>
      </c>
      <c r="L191" s="33">
        <f>_xlfn.IFNA(VLOOKUP(ClientPortfolioValue[[#This Row],[Date]],CleanAssets[#All],RowWiseApproach!$B$8,0)*VLOOKUP(ClientPortfolioValue[[#This Row],[Client]],Client_Portfolios!$A$1:$I$6,RowWiseApproach!$B$8,0),L186)</f>
        <v>3035364.5897574336</v>
      </c>
      <c r="M191" s="33">
        <f>_xlfn.IFNA(VLOOKUP(ClientPortfolioValue[[#This Row],[Date]],CleanAssets[#All],RowWiseApproach!$B$9,0)*VLOOKUP(ClientPortfolioValue[[#This Row],[Client]],Client_Portfolios!$A$1:$I$6,RowWiseApproach!$B$9,0),M186)</f>
        <v>943053.76375996496</v>
      </c>
      <c r="N191" s="34">
        <f t="shared" si="23"/>
        <v>1.9424667209889609E-2</v>
      </c>
      <c r="O191" s="34">
        <f t="shared" si="23"/>
        <v>9.3876204037167163E-2</v>
      </c>
      <c r="P191" s="34">
        <f t="shared" si="24"/>
        <v>0.35346880990523416</v>
      </c>
      <c r="Q191" s="34">
        <f t="shared" si="25"/>
        <v>0.16326189689161641</v>
      </c>
      <c r="R191" s="34">
        <f t="shared" si="26"/>
        <v>0.24341143614080882</v>
      </c>
      <c r="S191" s="34">
        <f t="shared" si="27"/>
        <v>4.9185060305949831E-2</v>
      </c>
      <c r="T191" s="34">
        <f t="shared" si="28"/>
        <v>5.9031499974039878E-2</v>
      </c>
      <c r="U191" s="34">
        <f t="shared" si="29"/>
        <v>1.8340425535294049E-2</v>
      </c>
      <c r="V191" s="33">
        <f>SUM(ClientPortfolioValue[[#This Row],[TCS]:[Cash]])</f>
        <v>51419404.74309966</v>
      </c>
      <c r="W191" s="35">
        <f>(ClientPortfolioValue[[#This Row],[TotalPortfolioValue]]-V186)/V186</f>
        <v>-3.6259129389952537E-3</v>
      </c>
      <c r="X191" s="35">
        <f t="shared" si="31"/>
        <v>167875.67121582542</v>
      </c>
      <c r="Y191" s="35">
        <f>_xlfn.MAXIFS($V$2:$V191,$E$2:$E191,$E191)</f>
        <v>51606525.511689082</v>
      </c>
      <c r="Z191" s="34">
        <f>(ClientPortfolioValue[[#This Row],[TotalPortfolioValue]]-ClientPortfolioValue[[#This Row],[Running Max]])/ClientPortfolioValue[[#This Row],[Running Max]]</f>
        <v>-3.6259129389952537E-3</v>
      </c>
      <c r="AA191" s="35">
        <f t="shared" si="30"/>
        <v>1.0306824201084883</v>
      </c>
      <c r="AB191" s="46">
        <f>ClientPortfolioValue[[#This Row],[Cumulative_Returns]]-1</f>
        <v>3.0682420108488317E-2</v>
      </c>
    </row>
    <row r="192" spans="4:28" x14ac:dyDescent="0.35">
      <c r="D192" s="31">
        <f t="shared" si="22"/>
        <v>45696</v>
      </c>
      <c r="E192" s="32" t="s">
        <v>14</v>
      </c>
      <c r="F192" s="33">
        <f>_xlfn.IFNA(VLOOKUP(ClientPortfolioValue[[#This Row],[Date]],CleanAssets[#All],RowWiseApproach!$B$2,0)*VLOOKUP(ClientPortfolioValue[[#This Row],[Client]],Client_Portfolios!$A$1:$I$6,RowWiseApproach!$B$2,0),F187)</f>
        <v>1748573.750367776</v>
      </c>
      <c r="G192" s="33">
        <f>_xlfn.IFNA(VLOOKUP(ClientPortfolioValue[[#This Row],[Date]],CleanAssets[#All],RowWiseApproach!$B$3,0)*VLOOKUP(ClientPortfolioValue[[#This Row],[Client]],Client_Portfolios!$A$1:$I$6,RowWiseApproach!$B$3,0),G187)</f>
        <v>11224319.9646524</v>
      </c>
      <c r="H192" s="33">
        <f>_xlfn.IFNA(VLOOKUP(ClientPortfolioValue[[#This Row],[Date]],CleanAssets[#All],RowWiseApproach!$B$4,0)*VLOOKUP(ClientPortfolioValue[[#This Row],[Client]],Client_Portfolios!$A$1:$I$6,RowWiseApproach!$B$4,0),H187)</f>
        <v>2376549.8463034248</v>
      </c>
      <c r="I192" s="33">
        <f>_xlfn.IFNA(VLOOKUP(ClientPortfolioValue[[#This Row],[Date]],CleanAssets[#All],RowWiseApproach!$B$5,0)*VLOOKUP(ClientPortfolioValue[[#This Row],[Client]],Client_Portfolios!$A$1:$I$6,RowWiseApproach!$B$5,0),I187)</f>
        <v>436907.6776741721</v>
      </c>
      <c r="J192" s="33">
        <f>_xlfn.IFNA(VLOOKUP(ClientPortfolioValue[[#This Row],[Date]],CleanAssets[#All],RowWiseApproach!$B$6,0)*VLOOKUP(ClientPortfolioValue[[#This Row],[Client]],Client_Portfolios!$A$1:$I$6,RowWiseApproach!$B$6,0),J187)</f>
        <v>10839288.145180074</v>
      </c>
      <c r="K192" s="33">
        <f>_xlfn.IFNA(VLOOKUP(ClientPortfolioValue[[#This Row],[Date]],CleanAssets[#All],RowWiseApproach!$B$7,0)*VLOOKUP(ClientPortfolioValue[[#This Row],[Client]],Client_Portfolios!$A$1:$I$6,RowWiseApproach!$B$7,0),K187)</f>
        <v>13343053.742911113</v>
      </c>
      <c r="L192" s="33">
        <f>_xlfn.IFNA(VLOOKUP(ClientPortfolioValue[[#This Row],[Date]],CleanAssets[#All],RowWiseApproach!$B$8,0)*VLOOKUP(ClientPortfolioValue[[#This Row],[Client]],Client_Portfolios!$A$1:$I$6,RowWiseApproach!$B$8,0),L187)</f>
        <v>2927039.9526867601</v>
      </c>
      <c r="M192" s="33">
        <f>_xlfn.IFNA(VLOOKUP(ClientPortfolioValue[[#This Row],[Date]],CleanAssets[#All],RowWiseApproach!$B$9,0)*VLOOKUP(ClientPortfolioValue[[#This Row],[Client]],Client_Portfolios!$A$1:$I$6,RowWiseApproach!$B$9,0),M187)</f>
        <v>768500.69711956324</v>
      </c>
      <c r="N192" s="34">
        <f t="shared" si="23"/>
        <v>4.0045904831450985E-2</v>
      </c>
      <c r="O192" s="34">
        <f t="shared" si="23"/>
        <v>0.25705981746991502</v>
      </c>
      <c r="P192" s="34">
        <f t="shared" si="24"/>
        <v>5.442783808932803E-2</v>
      </c>
      <c r="Q192" s="34">
        <f t="shared" si="25"/>
        <v>1.000607682494957E-2</v>
      </c>
      <c r="R192" s="34">
        <f t="shared" si="26"/>
        <v>0.24824180359064563</v>
      </c>
      <c r="S192" s="34">
        <f t="shared" si="27"/>
        <v>0.30558314182468316</v>
      </c>
      <c r="T192" s="34">
        <f t="shared" si="28"/>
        <v>6.7035184165663494E-2</v>
      </c>
      <c r="U192" s="34">
        <f t="shared" si="29"/>
        <v>1.7600233203364068E-2</v>
      </c>
      <c r="V192" s="33">
        <f>SUM(ClientPortfolioValue[[#This Row],[TCS]:[Cash]])</f>
        <v>43664233.776895285</v>
      </c>
      <c r="W192" s="35">
        <f>(ClientPortfolioValue[[#This Row],[TotalPortfolioValue]]-V187)/V187</f>
        <v>-1.036266322101115E-2</v>
      </c>
      <c r="X192" s="35">
        <f t="shared" si="31"/>
        <v>89280.210998257811</v>
      </c>
      <c r="Y192" s="35">
        <f>_xlfn.MAXIFS($V$2:$V192,$E$2:$E192,$E192)</f>
        <v>44121449.498874977</v>
      </c>
      <c r="Z192" s="34">
        <f>(ClientPortfolioValue[[#This Row],[TotalPortfolioValue]]-ClientPortfolioValue[[#This Row],[Running Max]])/ClientPortfolioValue[[#This Row],[Running Max]]</f>
        <v>-1.036266322101115E-2</v>
      </c>
      <c r="AA192" s="35">
        <f t="shared" si="30"/>
        <v>1.0290314966954512</v>
      </c>
      <c r="AB192" s="46">
        <f>ClientPortfolioValue[[#This Row],[Cumulative_Returns]]-1</f>
        <v>2.9031496695451242E-2</v>
      </c>
    </row>
    <row r="193" spans="4:28" x14ac:dyDescent="0.35">
      <c r="D193" s="31">
        <f t="shared" si="22"/>
        <v>45696</v>
      </c>
      <c r="E193" s="32" t="s">
        <v>16</v>
      </c>
      <c r="F193" s="33">
        <f>_xlfn.IFNA(VLOOKUP(ClientPortfolioValue[[#This Row],[Date]],CleanAssets[#All],RowWiseApproach!$B$2,0)*VLOOKUP(ClientPortfolioValue[[#This Row],[Client]],Client_Portfolios!$A$1:$I$6,RowWiseApproach!$B$2,0),F188)</f>
        <v>210350.0216658118</v>
      </c>
      <c r="G193" s="33">
        <f>_xlfn.IFNA(VLOOKUP(ClientPortfolioValue[[#This Row],[Date]],CleanAssets[#All],RowWiseApproach!$B$3,0)*VLOOKUP(ClientPortfolioValue[[#This Row],[Client]],Client_Portfolios!$A$1:$I$6,RowWiseApproach!$B$3,0),G188)</f>
        <v>2902614.8517679325</v>
      </c>
      <c r="H193" s="33">
        <f>_xlfn.IFNA(VLOOKUP(ClientPortfolioValue[[#This Row],[Date]],CleanAssets[#All],RowWiseApproach!$B$4,0)*VLOOKUP(ClientPortfolioValue[[#This Row],[Client]],Client_Portfolios!$A$1:$I$6,RowWiseApproach!$B$4,0),H188)</f>
        <v>12757373.219157405</v>
      </c>
      <c r="I193" s="33">
        <f>_xlfn.IFNA(VLOOKUP(ClientPortfolioValue[[#This Row],[Date]],CleanAssets[#All],RowWiseApproach!$B$5,0)*VLOOKUP(ClientPortfolioValue[[#This Row],[Client]],Client_Portfolios!$A$1:$I$6,RowWiseApproach!$B$5,0),I188)</f>
        <v>6012538.0138475774</v>
      </c>
      <c r="J193" s="33">
        <f>_xlfn.IFNA(VLOOKUP(ClientPortfolioValue[[#This Row],[Date]],CleanAssets[#All],RowWiseApproach!$B$6,0)*VLOOKUP(ClientPortfolioValue[[#This Row],[Client]],Client_Portfolios!$A$1:$I$6,RowWiseApproach!$B$6,0),J188)</f>
        <v>8284536.8356076982</v>
      </c>
      <c r="K193" s="33">
        <f>_xlfn.IFNA(VLOOKUP(ClientPortfolioValue[[#This Row],[Date]],CleanAssets[#All],RowWiseApproach!$B$7,0)*VLOOKUP(ClientPortfolioValue[[#This Row],[Client]],Client_Portfolios!$A$1:$I$6,RowWiseApproach!$B$7,0),K188)</f>
        <v>1509094.6347149415</v>
      </c>
      <c r="L193" s="33">
        <f>_xlfn.IFNA(VLOOKUP(ClientPortfolioValue[[#This Row],[Date]],CleanAssets[#All],RowWiseApproach!$B$8,0)*VLOOKUP(ClientPortfolioValue[[#This Row],[Client]],Client_Portfolios!$A$1:$I$6,RowWiseApproach!$B$8,0),L188)</f>
        <v>13595742.476026116</v>
      </c>
      <c r="M193" s="33">
        <f>_xlfn.IFNA(VLOOKUP(ClientPortfolioValue[[#This Row],[Date]],CleanAssets[#All],RowWiseApproach!$B$9,0)*VLOOKUP(ClientPortfolioValue[[#This Row],[Client]],Client_Portfolios!$A$1:$I$6,RowWiseApproach!$B$9,0),M188)</f>
        <v>3114710.1022367566</v>
      </c>
      <c r="N193" s="34">
        <f t="shared" si="23"/>
        <v>4.347246055381105E-3</v>
      </c>
      <c r="O193" s="34">
        <f t="shared" si="23"/>
        <v>5.9987542975801937E-2</v>
      </c>
      <c r="P193" s="34">
        <f t="shared" si="24"/>
        <v>0.26365312427738341</v>
      </c>
      <c r="Q193" s="34">
        <f t="shared" si="25"/>
        <v>0.12425946979484448</v>
      </c>
      <c r="R193" s="34">
        <f t="shared" si="26"/>
        <v>0.17121424468628202</v>
      </c>
      <c r="S193" s="34">
        <f t="shared" si="27"/>
        <v>3.1188043842391395E-2</v>
      </c>
      <c r="T193" s="34">
        <f t="shared" si="28"/>
        <v>0.28097947117296657</v>
      </c>
      <c r="U193" s="34">
        <f t="shared" si="29"/>
        <v>6.4370857194949088E-2</v>
      </c>
      <c r="V193" s="33">
        <f>SUM(ClientPortfolioValue[[#This Row],[TCS]:[Cash]])</f>
        <v>48386960.155024238</v>
      </c>
      <c r="W193" s="35">
        <f>(ClientPortfolioValue[[#This Row],[TotalPortfolioValue]]-V188)/V188</f>
        <v>-2.9373926427087763E-2</v>
      </c>
      <c r="X193" s="35">
        <f t="shared" si="31"/>
        <v>184167.25827829557</v>
      </c>
      <c r="Y193" s="35">
        <f>_xlfn.MAXIFS($V$2:$V193,$E$2:$E193,$E193)</f>
        <v>49851288.227720857</v>
      </c>
      <c r="Z193" s="34">
        <f>(ClientPortfolioValue[[#This Row],[TotalPortfolioValue]]-ClientPortfolioValue[[#This Row],[Running Max]])/ClientPortfolioValue[[#This Row],[Running Max]]</f>
        <v>-2.9373926427087763E-2</v>
      </c>
      <c r="AA193" s="35">
        <f t="shared" si="30"/>
        <v>0.99619928474727137</v>
      </c>
      <c r="AB193" s="46">
        <f>ClientPortfolioValue[[#This Row],[Cumulative_Returns]]-1</f>
        <v>-3.8007152527286259E-3</v>
      </c>
    </row>
    <row r="194" spans="4:28" x14ac:dyDescent="0.35">
      <c r="D194" s="31">
        <f t="shared" ref="D194:D257" si="32">DATE(2025,1,1) + INT((ROW(D194)-2)/5)</f>
        <v>45696</v>
      </c>
      <c r="E194" s="32" t="s">
        <v>12</v>
      </c>
      <c r="F194" s="33">
        <f>_xlfn.IFNA(VLOOKUP(ClientPortfolioValue[[#This Row],[Date]],CleanAssets[#All],RowWiseApproach!$B$2,0)*VLOOKUP(ClientPortfolioValue[[#This Row],[Client]],Client_Portfolios!$A$1:$I$6,RowWiseApproach!$B$2,0),F189)</f>
        <v>2772474.5731966035</v>
      </c>
      <c r="G194" s="33">
        <f>_xlfn.IFNA(VLOOKUP(ClientPortfolioValue[[#This Row],[Date]],CleanAssets[#All],RowWiseApproach!$B$3,0)*VLOOKUP(ClientPortfolioValue[[#This Row],[Client]],Client_Portfolios!$A$1:$I$6,RowWiseApproach!$B$3,0),G189)</f>
        <v>10023508.101788495</v>
      </c>
      <c r="H194" s="33">
        <f>_xlfn.IFNA(VLOOKUP(ClientPortfolioValue[[#This Row],[Date]],CleanAssets[#All],RowWiseApproach!$B$4,0)*VLOOKUP(ClientPortfolioValue[[#This Row],[Client]],Client_Portfolios!$A$1:$I$6,RowWiseApproach!$B$4,0),H189)</f>
        <v>2099967.8916123924</v>
      </c>
      <c r="I194" s="33">
        <f>_xlfn.IFNA(VLOOKUP(ClientPortfolioValue[[#This Row],[Date]],CleanAssets[#All],RowWiseApproach!$B$5,0)*VLOOKUP(ClientPortfolioValue[[#This Row],[Client]],Client_Portfolios!$A$1:$I$6,RowWiseApproach!$B$5,0),I189)</f>
        <v>3067102.4294781443</v>
      </c>
      <c r="J194" s="33">
        <f>_xlfn.IFNA(VLOOKUP(ClientPortfolioValue[[#This Row],[Date]],CleanAssets[#All],RowWiseApproach!$B$6,0)*VLOOKUP(ClientPortfolioValue[[#This Row],[Client]],Client_Portfolios!$A$1:$I$6,RowWiseApproach!$B$6,0),J189)</f>
        <v>1212061.0611863995</v>
      </c>
      <c r="K194" s="33">
        <f>_xlfn.IFNA(VLOOKUP(ClientPortfolioValue[[#This Row],[Date]],CleanAssets[#All],RowWiseApproach!$B$7,0)*VLOOKUP(ClientPortfolioValue[[#This Row],[Client]],Client_Portfolios!$A$1:$I$6,RowWiseApproach!$B$7,0),K189)</f>
        <v>12206914.940593239</v>
      </c>
      <c r="L194" s="33">
        <f>_xlfn.IFNA(VLOOKUP(ClientPortfolioValue[[#This Row],[Date]],CleanAssets[#All],RowWiseApproach!$B$8,0)*VLOOKUP(ClientPortfolioValue[[#This Row],[Client]],Client_Portfolios!$A$1:$I$6,RowWiseApproach!$B$8,0),L189)</f>
        <v>4997347.291993645</v>
      </c>
      <c r="M194" s="33">
        <f>_xlfn.IFNA(VLOOKUP(ClientPortfolioValue[[#This Row],[Date]],CleanAssets[#All],RowWiseApproach!$B$9,0)*VLOOKUP(ClientPortfolioValue[[#This Row],[Client]],Client_Portfolios!$A$1:$I$6,RowWiseApproach!$B$9,0),M189)</f>
        <v>1492275.6101238178</v>
      </c>
      <c r="N194" s="34">
        <f t="shared" ref="N194:O257" si="33">F194/$V194</f>
        <v>7.3207120210106266E-2</v>
      </c>
      <c r="O194" s="34">
        <f t="shared" si="33"/>
        <v>0.26467047511586655</v>
      </c>
      <c r="P194" s="34">
        <f t="shared" si="24"/>
        <v>5.5449598479592702E-2</v>
      </c>
      <c r="Q194" s="34">
        <f t="shared" si="25"/>
        <v>8.0986761221269896E-2</v>
      </c>
      <c r="R194" s="34">
        <f t="shared" si="26"/>
        <v>3.200444132692485E-2</v>
      </c>
      <c r="S194" s="34">
        <f t="shared" si="27"/>
        <v>0.32232327686244988</v>
      </c>
      <c r="T194" s="34">
        <f t="shared" si="28"/>
        <v>0.13195482745755915</v>
      </c>
      <c r="U194" s="34">
        <f t="shared" si="29"/>
        <v>3.9403499326230662E-2</v>
      </c>
      <c r="V194" s="33">
        <f>SUM(ClientPortfolioValue[[#This Row],[TCS]:[Cash]])</f>
        <v>37871651.899972737</v>
      </c>
      <c r="W194" s="35">
        <f>(ClientPortfolioValue[[#This Row],[TotalPortfolioValue]]-V189)/V189</f>
        <v>-2.1170544411981875E-2</v>
      </c>
      <c r="X194" s="35">
        <f t="shared" si="31"/>
        <v>90315.734877622337</v>
      </c>
      <c r="Y194" s="35">
        <f>_xlfn.MAXIFS($V$2:$V194,$E$2:$E194,$E194)</f>
        <v>38690756.27400472</v>
      </c>
      <c r="Z194" s="34">
        <f>(ClientPortfolioValue[[#This Row],[TotalPortfolioValue]]-ClientPortfolioValue[[#This Row],[Running Max]])/ClientPortfolioValue[[#This Row],[Running Max]]</f>
        <v>-2.1170544411981875E-2</v>
      </c>
      <c r="AA194" s="35">
        <f t="shared" si="30"/>
        <v>1.0112088419872722</v>
      </c>
      <c r="AB194" s="46">
        <f>ClientPortfolioValue[[#This Row],[Cumulative_Returns]]-1</f>
        <v>1.1208841987272233E-2</v>
      </c>
    </row>
    <row r="195" spans="4:28" x14ac:dyDescent="0.35">
      <c r="D195" s="31">
        <f t="shared" si="32"/>
        <v>45696</v>
      </c>
      <c r="E195" s="32" t="s">
        <v>13</v>
      </c>
      <c r="F195" s="33">
        <f>_xlfn.IFNA(VLOOKUP(ClientPortfolioValue[[#This Row],[Date]],CleanAssets[#All],RowWiseApproach!$B$2,0)*VLOOKUP(ClientPortfolioValue[[#This Row],[Client]],Client_Portfolios!$A$1:$I$6,RowWiseApproach!$B$2,0),F190)</f>
        <v>199633.85925170776</v>
      </c>
      <c r="G195" s="33">
        <f>_xlfn.IFNA(VLOOKUP(ClientPortfolioValue[[#This Row],[Date]],CleanAssets[#All],RowWiseApproach!$B$3,0)*VLOOKUP(ClientPortfolioValue[[#This Row],[Client]],Client_Portfolios!$A$1:$I$6,RowWiseApproach!$B$3,0),G190)</f>
        <v>2129718.5853427793</v>
      </c>
      <c r="H195" s="33">
        <f>_xlfn.IFNA(VLOOKUP(ClientPortfolioValue[[#This Row],[Date]],CleanAssets[#All],RowWiseApproach!$B$4,0)*VLOOKUP(ClientPortfolioValue[[#This Row],[Client]],Client_Portfolios!$A$1:$I$6,RowWiseApproach!$B$4,0),H190)</f>
        <v>3363323.7408689586</v>
      </c>
      <c r="I195" s="33">
        <f>_xlfn.IFNA(VLOOKUP(ClientPortfolioValue[[#This Row],[Date]],CleanAssets[#All],RowWiseApproach!$B$5,0)*VLOOKUP(ClientPortfolioValue[[#This Row],[Client]],Client_Portfolios!$A$1:$I$6,RowWiseApproach!$B$5,0),I190)</f>
        <v>2632857.6112967557</v>
      </c>
      <c r="J195" s="33">
        <f>_xlfn.IFNA(VLOOKUP(ClientPortfolioValue[[#This Row],[Date]],CleanAssets[#All],RowWiseApproach!$B$6,0)*VLOOKUP(ClientPortfolioValue[[#This Row],[Client]],Client_Portfolios!$A$1:$I$6,RowWiseApproach!$B$6,0),J190)</f>
        <v>10504734.929256223</v>
      </c>
      <c r="K195" s="33">
        <f>_xlfn.IFNA(VLOOKUP(ClientPortfolioValue[[#This Row],[Date]],CleanAssets[#All],RowWiseApproach!$B$7,0)*VLOOKUP(ClientPortfolioValue[[#This Row],[Client]],Client_Portfolios!$A$1:$I$6,RowWiseApproach!$B$7,0),K190)</f>
        <v>578484.36340451019</v>
      </c>
      <c r="L195" s="33">
        <f>_xlfn.IFNA(VLOOKUP(ClientPortfolioValue[[#This Row],[Date]],CleanAssets[#All],RowWiseApproach!$B$8,0)*VLOOKUP(ClientPortfolioValue[[#This Row],[Client]],Client_Portfolios!$A$1:$I$6,RowWiseApproach!$B$8,0),L190)</f>
        <v>20667456.265948214</v>
      </c>
      <c r="M195" s="33">
        <f>_xlfn.IFNA(VLOOKUP(ClientPortfolioValue[[#This Row],[Date]],CleanAssets[#All],RowWiseApproach!$B$9,0)*VLOOKUP(ClientPortfolioValue[[#This Row],[Client]],Client_Portfolios!$A$1:$I$6,RowWiseApproach!$B$9,0),M190)</f>
        <v>4280097.0583057646</v>
      </c>
      <c r="N195" s="34">
        <f t="shared" si="33"/>
        <v>4.5006871715125782E-3</v>
      </c>
      <c r="O195" s="34">
        <f t="shared" si="33"/>
        <v>4.801388477842676E-2</v>
      </c>
      <c r="P195" s="34">
        <f t="shared" ref="P195:P258" si="34">H195/$V195</f>
        <v>7.5825153463004669E-2</v>
      </c>
      <c r="Q195" s="34">
        <f t="shared" ref="Q195:Q258" si="35">I195/$V195</f>
        <v>5.9357007473576605E-2</v>
      </c>
      <c r="R195" s="34">
        <f t="shared" ref="R195:R258" si="36">J195/$V195</f>
        <v>0.23682618726832597</v>
      </c>
      <c r="S195" s="34">
        <f t="shared" ref="S195:S258" si="37">K195/$V195</f>
        <v>1.3041761367807785E-2</v>
      </c>
      <c r="T195" s="34">
        <f t="shared" ref="T195:T258" si="38">L195/$V195</f>
        <v>0.46594177777562878</v>
      </c>
      <c r="U195" s="34">
        <f t="shared" ref="U195:U258" si="39">M195/$V195</f>
        <v>9.6493540701716854E-2</v>
      </c>
      <c r="V195" s="33">
        <f>SUM(ClientPortfolioValue[[#This Row],[TCS]:[Cash]])</f>
        <v>44356306.413674913</v>
      </c>
      <c r="W195" s="35">
        <f>(ClientPortfolioValue[[#This Row],[TotalPortfolioValue]]-V190)/V190</f>
        <v>-4.6330509853427397E-2</v>
      </c>
      <c r="X195" s="35">
        <f t="shared" si="31"/>
        <v>249058.95132590662</v>
      </c>
      <c r="Y195" s="35">
        <f>_xlfn.MAXIFS($V$2:$V195,$E$2:$E195,$E195)</f>
        <v>46511193.733226851</v>
      </c>
      <c r="Z195" s="34">
        <f>(ClientPortfolioValue[[#This Row],[TotalPortfolioValue]]-ClientPortfolioValue[[#This Row],[Running Max]])/ClientPortfolioValue[[#This Row],[Running Max]]</f>
        <v>-4.6330509853427397E-2</v>
      </c>
      <c r="AA195" s="35">
        <f t="shared" si="30"/>
        <v>0.98294012221403126</v>
      </c>
      <c r="AB195" s="46">
        <f>ClientPortfolioValue[[#This Row],[Cumulative_Returns]]-1</f>
        <v>-1.7059877785968736E-2</v>
      </c>
    </row>
    <row r="196" spans="4:28" x14ac:dyDescent="0.35">
      <c r="D196" s="31">
        <f t="shared" si="32"/>
        <v>45696</v>
      </c>
      <c r="E196" s="32" t="s">
        <v>15</v>
      </c>
      <c r="F196" s="33">
        <f>_xlfn.IFNA(VLOOKUP(ClientPortfolioValue[[#This Row],[Date]],CleanAssets[#All],RowWiseApproach!$B$2,0)*VLOOKUP(ClientPortfolioValue[[#This Row],[Client]],Client_Portfolios!$A$1:$I$6,RowWiseApproach!$B$2,0),F191)</f>
        <v>1000234.1651846248</v>
      </c>
      <c r="G196" s="33">
        <f>_xlfn.IFNA(VLOOKUP(ClientPortfolioValue[[#This Row],[Date]],CleanAssets[#All],RowWiseApproach!$B$3,0)*VLOOKUP(ClientPortfolioValue[[#This Row],[Client]],Client_Portfolios!$A$1:$I$6,RowWiseApproach!$B$3,0),G191)</f>
        <v>4867193.2169900499</v>
      </c>
      <c r="H196" s="33">
        <f>_xlfn.IFNA(VLOOKUP(ClientPortfolioValue[[#This Row],[Date]],CleanAssets[#All],RowWiseApproach!$B$4,0)*VLOOKUP(ClientPortfolioValue[[#This Row],[Client]],Client_Portfolios!$A$1:$I$6,RowWiseApproach!$B$4,0),H191)</f>
        <v>18348237.466242816</v>
      </c>
      <c r="I196" s="33">
        <f>_xlfn.IFNA(VLOOKUP(ClientPortfolioValue[[#This Row],[Date]],CleanAssets[#All],RowWiseApproach!$B$5,0)*VLOOKUP(ClientPortfolioValue[[#This Row],[Client]],Client_Portfolios!$A$1:$I$6,RowWiseApproach!$B$5,0),I191)</f>
        <v>8406930.5959398374</v>
      </c>
      <c r="J196" s="33">
        <f>_xlfn.IFNA(VLOOKUP(ClientPortfolioValue[[#This Row],[Date]],CleanAssets[#All],RowWiseApproach!$B$6,0)*VLOOKUP(ClientPortfolioValue[[#This Row],[Client]],Client_Portfolios!$A$1:$I$6,RowWiseApproach!$B$6,0),J191)</f>
        <v>12518881.289001036</v>
      </c>
      <c r="K196" s="33">
        <f>_xlfn.IFNA(VLOOKUP(ClientPortfolioValue[[#This Row],[Date]],CleanAssets[#All],RowWiseApproach!$B$7,0)*VLOOKUP(ClientPortfolioValue[[#This Row],[Client]],Client_Portfolios!$A$1:$I$6,RowWiseApproach!$B$7,0),K191)</f>
        <v>2494550.4311572434</v>
      </c>
      <c r="L196" s="33">
        <f>_xlfn.IFNA(VLOOKUP(ClientPortfolioValue[[#This Row],[Date]],CleanAssets[#All],RowWiseApproach!$B$8,0)*VLOOKUP(ClientPortfolioValue[[#This Row],[Client]],Client_Portfolios!$A$1:$I$6,RowWiseApproach!$B$8,0),L191)</f>
        <v>3026273.3052630764</v>
      </c>
      <c r="M196" s="33">
        <f>_xlfn.IFNA(VLOOKUP(ClientPortfolioValue[[#This Row],[Date]],CleanAssets[#All],RowWiseApproach!$B$9,0)*VLOOKUP(ClientPortfolioValue[[#This Row],[Client]],Client_Portfolios!$A$1:$I$6,RowWiseApproach!$B$9,0),M191)</f>
        <v>628656.64227768802</v>
      </c>
      <c r="N196" s="34">
        <f t="shared" si="33"/>
        <v>1.950117957439151E-2</v>
      </c>
      <c r="O196" s="34">
        <f t="shared" si="33"/>
        <v>9.4893788126366896E-2</v>
      </c>
      <c r="P196" s="34">
        <f t="shared" si="34"/>
        <v>0.35772850614109336</v>
      </c>
      <c r="Q196" s="34">
        <f t="shared" si="35"/>
        <v>0.16390668198242134</v>
      </c>
      <c r="R196" s="34">
        <f t="shared" si="36"/>
        <v>0.2440757980329902</v>
      </c>
      <c r="S196" s="34">
        <f t="shared" si="37"/>
        <v>4.8635287224360994E-2</v>
      </c>
      <c r="T196" s="34">
        <f t="shared" si="38"/>
        <v>5.9002082933479222E-2</v>
      </c>
      <c r="U196" s="34">
        <f t="shared" si="39"/>
        <v>1.225667598489631E-2</v>
      </c>
      <c r="V196" s="33">
        <f>SUM(ClientPortfolioValue[[#This Row],[TCS]:[Cash]])</f>
        <v>51290957.112056382</v>
      </c>
      <c r="W196" s="35">
        <f>(ClientPortfolioValue[[#This Row],[TotalPortfolioValue]]-V191)/V191</f>
        <v>-2.4980380789125138E-3</v>
      </c>
      <c r="X196" s="35">
        <f t="shared" si="31"/>
        <v>170275.53441077648</v>
      </c>
      <c r="Y196" s="35">
        <f>_xlfn.MAXIFS($V$2:$V196,$E$2:$E196,$E196)</f>
        <v>51606525.511689082</v>
      </c>
      <c r="Z196" s="34">
        <f>(ClientPortfolioValue[[#This Row],[TotalPortfolioValue]]-ClientPortfolioValue[[#This Row],[Running Max]])/ClientPortfolioValue[[#This Row],[Running Max]]</f>
        <v>-6.1148933493153359E-3</v>
      </c>
      <c r="AA196" s="35">
        <f t="shared" si="30"/>
        <v>1.0281077361757918</v>
      </c>
      <c r="AB196" s="46">
        <f>ClientPortfolioValue[[#This Row],[Cumulative_Returns]]-1</f>
        <v>2.8107736175791764E-2</v>
      </c>
    </row>
    <row r="197" spans="4:28" x14ac:dyDescent="0.35">
      <c r="D197" s="31">
        <f t="shared" si="32"/>
        <v>45697</v>
      </c>
      <c r="E197" s="32" t="s">
        <v>14</v>
      </c>
      <c r="F197" s="33">
        <f>_xlfn.IFNA(VLOOKUP(ClientPortfolioValue[[#This Row],[Date]],CleanAssets[#All],RowWiseApproach!$B$2,0)*VLOOKUP(ClientPortfolioValue[[#This Row],[Client]],Client_Portfolios!$A$1:$I$6,RowWiseApproach!$B$2,0),F192)</f>
        <v>1770009.366700436</v>
      </c>
      <c r="G197" s="33">
        <f>_xlfn.IFNA(VLOOKUP(ClientPortfolioValue[[#This Row],[Date]],CleanAssets[#All],RowWiseApproach!$B$3,0)*VLOOKUP(ClientPortfolioValue[[#This Row],[Client]],Client_Portfolios!$A$1:$I$6,RowWiseApproach!$B$3,0),G192)</f>
        <v>11344075.475792756</v>
      </c>
      <c r="H197" s="33">
        <f>_xlfn.IFNA(VLOOKUP(ClientPortfolioValue[[#This Row],[Date]],CleanAssets[#All],RowWiseApproach!$B$4,0)*VLOOKUP(ClientPortfolioValue[[#This Row],[Client]],Client_Portfolios!$A$1:$I$6,RowWiseApproach!$B$4,0),H192)</f>
        <v>2346772.3290231121</v>
      </c>
      <c r="I197" s="33">
        <f>_xlfn.IFNA(VLOOKUP(ClientPortfolioValue[[#This Row],[Date]],CleanAssets[#All],RowWiseApproach!$B$5,0)*VLOOKUP(ClientPortfolioValue[[#This Row],[Client]],Client_Portfolios!$A$1:$I$6,RowWiseApproach!$B$5,0),I192)</f>
        <v>291745.13611140789</v>
      </c>
      <c r="J197" s="33">
        <f>_xlfn.IFNA(VLOOKUP(ClientPortfolioValue[[#This Row],[Date]],CleanAssets[#All],RowWiseApproach!$B$6,0)*VLOOKUP(ClientPortfolioValue[[#This Row],[Client]],Client_Portfolios!$A$1:$I$6,RowWiseApproach!$B$6,0),J192)</f>
        <v>10660248.014736013</v>
      </c>
      <c r="K197" s="33">
        <f>_xlfn.IFNA(VLOOKUP(ClientPortfolioValue[[#This Row],[Date]],CleanAssets[#All],RowWiseApproach!$B$7,0)*VLOOKUP(ClientPortfolioValue[[#This Row],[Client]],Client_Portfolios!$A$1:$I$6,RowWiseApproach!$B$7,0),K192)</f>
        <v>13419214.408004219</v>
      </c>
      <c r="L197" s="33">
        <f>_xlfn.IFNA(VLOOKUP(ClientPortfolioValue[[#This Row],[Date]],CleanAssets[#All],RowWiseApproach!$B$8,0)*VLOOKUP(ClientPortfolioValue[[#This Row],[Client]],Client_Portfolios!$A$1:$I$6,RowWiseApproach!$B$8,0),L192)</f>
        <v>2904191.9560840102</v>
      </c>
      <c r="M197" s="33">
        <f>_xlfn.IFNA(VLOOKUP(ClientPortfolioValue[[#This Row],[Date]],CleanAssets[#All],RowWiseApproach!$B$9,0)*VLOOKUP(ClientPortfolioValue[[#This Row],[Client]],Client_Portfolios!$A$1:$I$6,RowWiseApproach!$B$9,0),M192)</f>
        <v>1152666.9407668463</v>
      </c>
      <c r="N197" s="34">
        <f t="shared" si="33"/>
        <v>4.0329295421652145E-2</v>
      </c>
      <c r="O197" s="34">
        <f t="shared" si="33"/>
        <v>0.25847240119503517</v>
      </c>
      <c r="P197" s="34">
        <f t="shared" si="34"/>
        <v>5.3470719604700054E-2</v>
      </c>
      <c r="Q197" s="34">
        <f t="shared" si="35"/>
        <v>6.6473522702314557E-3</v>
      </c>
      <c r="R197" s="34">
        <f t="shared" si="36"/>
        <v>0.24289153466786767</v>
      </c>
      <c r="S197" s="34">
        <f t="shared" si="37"/>
        <v>0.30575401032806282</v>
      </c>
      <c r="T197" s="34">
        <f t="shared" si="38"/>
        <v>6.6171409915437143E-2</v>
      </c>
      <c r="U197" s="34">
        <f t="shared" si="39"/>
        <v>2.6263276597013451E-2</v>
      </c>
      <c r="V197" s="33">
        <f>SUM(ClientPortfolioValue[[#This Row],[TCS]:[Cash]])</f>
        <v>43888923.627218805</v>
      </c>
      <c r="W197" s="35">
        <f>(ClientPortfolioValue[[#This Row],[TotalPortfolioValue]]-V192)/V192</f>
        <v>5.1458557929033016E-3</v>
      </c>
      <c r="X197" s="35">
        <f t="shared" si="31"/>
        <v>148373.28259289885</v>
      </c>
      <c r="Y197" s="35">
        <f>_xlfn.MAXIFS($V$2:$V197,$E$2:$E197,$E197)</f>
        <v>44121449.498874977</v>
      </c>
      <c r="Z197" s="34">
        <f>(ClientPortfolioValue[[#This Row],[TotalPortfolioValue]]-ClientPortfolioValue[[#This Row],[Running Max]])/ClientPortfolioValue[[#This Row],[Running Max]]</f>
        <v>-5.2701321986735952E-3</v>
      </c>
      <c r="AA197" s="35">
        <f t="shared" si="30"/>
        <v>1.0343267443838016</v>
      </c>
      <c r="AB197" s="46">
        <f>ClientPortfolioValue[[#This Row],[Cumulative_Returns]]-1</f>
        <v>3.4326744383801566E-2</v>
      </c>
    </row>
    <row r="198" spans="4:28" x14ac:dyDescent="0.35">
      <c r="D198" s="31">
        <f t="shared" si="32"/>
        <v>45697</v>
      </c>
      <c r="E198" s="32" t="s">
        <v>16</v>
      </c>
      <c r="F198" s="33">
        <f>_xlfn.IFNA(VLOOKUP(ClientPortfolioValue[[#This Row],[Date]],CleanAssets[#All],RowWiseApproach!$B$2,0)*VLOOKUP(ClientPortfolioValue[[#This Row],[Client]],Client_Portfolios!$A$1:$I$6,RowWiseApproach!$B$2,0),F193)</f>
        <v>212928.68462414952</v>
      </c>
      <c r="G198" s="33">
        <f>_xlfn.IFNA(VLOOKUP(ClientPortfolioValue[[#This Row],[Date]],CleanAssets[#All],RowWiseApproach!$B$3,0)*VLOOKUP(ClientPortfolioValue[[#This Row],[Client]],Client_Portfolios!$A$1:$I$6,RowWiseApproach!$B$3,0),G193)</f>
        <v>2933583.6878588255</v>
      </c>
      <c r="H198" s="33">
        <f>_xlfn.IFNA(VLOOKUP(ClientPortfolioValue[[#This Row],[Date]],CleanAssets[#All],RowWiseApproach!$B$4,0)*VLOOKUP(ClientPortfolioValue[[#This Row],[Client]],Client_Portfolios!$A$1:$I$6,RowWiseApproach!$B$4,0),H193)</f>
        <v>12597526.834249577</v>
      </c>
      <c r="I198" s="33">
        <f>_xlfn.IFNA(VLOOKUP(ClientPortfolioValue[[#This Row],[Date]],CleanAssets[#All],RowWiseApproach!$B$5,0)*VLOOKUP(ClientPortfolioValue[[#This Row],[Client]],Client_Portfolios!$A$1:$I$6,RowWiseApproach!$B$5,0),I193)</f>
        <v>4014872.7313808687</v>
      </c>
      <c r="J198" s="33">
        <f>_xlfn.IFNA(VLOOKUP(ClientPortfolioValue[[#This Row],[Date]],CleanAssets[#All],RowWiseApproach!$B$6,0)*VLOOKUP(ClientPortfolioValue[[#This Row],[Client]],Client_Portfolios!$A$1:$I$6,RowWiseApproach!$B$6,0),J193)</f>
        <v>8147695.3257364621</v>
      </c>
      <c r="K198" s="33">
        <f>_xlfn.IFNA(VLOOKUP(ClientPortfolioValue[[#This Row],[Date]],CleanAssets[#All],RowWiseApproach!$B$7,0)*VLOOKUP(ClientPortfolioValue[[#This Row],[Client]],Client_Portfolios!$A$1:$I$6,RowWiseApproach!$B$7,0),K193)</f>
        <v>1517708.3788609835</v>
      </c>
      <c r="L198" s="33">
        <f>_xlfn.IFNA(VLOOKUP(ClientPortfolioValue[[#This Row],[Date]],CleanAssets[#All],RowWiseApproach!$B$8,0)*VLOOKUP(ClientPortfolioValue[[#This Row],[Client]],Client_Portfolios!$A$1:$I$6,RowWiseApproach!$B$8,0),L193)</f>
        <v>13489616.327109369</v>
      </c>
      <c r="M198" s="33">
        <f>_xlfn.IFNA(VLOOKUP(ClientPortfolioValue[[#This Row],[Date]],CleanAssets[#All],RowWiseApproach!$B$9,0)*VLOOKUP(ClientPortfolioValue[[#This Row],[Client]],Client_Portfolios!$A$1:$I$6,RowWiseApproach!$B$9,0),M193)</f>
        <v>4671724.2786863307</v>
      </c>
      <c r="N198" s="34">
        <f t="shared" si="33"/>
        <v>4.4746400787702093E-3</v>
      </c>
      <c r="O198" s="34">
        <f t="shared" si="33"/>
        <v>6.1648486521626848E-2</v>
      </c>
      <c r="P198" s="34">
        <f t="shared" si="34"/>
        <v>0.2647336997615734</v>
      </c>
      <c r="Q198" s="34">
        <f t="shared" si="35"/>
        <v>8.4371490232560825E-2</v>
      </c>
      <c r="R198" s="34">
        <f t="shared" si="36"/>
        <v>0.17122166568822239</v>
      </c>
      <c r="S198" s="34">
        <f t="shared" si="37"/>
        <v>3.1894240796744619E-2</v>
      </c>
      <c r="T198" s="34">
        <f t="shared" si="38"/>
        <v>0.28348072487773512</v>
      </c>
      <c r="U198" s="34">
        <f t="shared" si="39"/>
        <v>9.8175052042766525E-2</v>
      </c>
      <c r="V198" s="33">
        <f>SUM(ClientPortfolioValue[[#This Row],[TCS]:[Cash]])</f>
        <v>47585656.248506568</v>
      </c>
      <c r="W198" s="35">
        <f>(ClientPortfolioValue[[#This Row],[TotalPortfolioValue]]-V193)/V193</f>
        <v>-1.6560327492167671E-2</v>
      </c>
      <c r="X198" s="35">
        <f t="shared" si="31"/>
        <v>569131.27735141385</v>
      </c>
      <c r="Y198" s="35">
        <f>_xlfn.MAXIFS($V$2:$V198,$E$2:$E198,$E198)</f>
        <v>49851288.227720857</v>
      </c>
      <c r="Z198" s="34">
        <f>(ClientPortfolioValue[[#This Row],[TotalPortfolioValue]]-ClientPortfolioValue[[#This Row],[Running Max]])/ClientPortfolioValue[[#This Row],[Running Max]]</f>
        <v>-4.5447812077892023E-2</v>
      </c>
      <c r="AA198" s="35">
        <f t="shared" si="30"/>
        <v>0.97970189834439336</v>
      </c>
      <c r="AB198" s="46">
        <f>ClientPortfolioValue[[#This Row],[Cumulative_Returns]]-1</f>
        <v>-2.0298101655606637E-2</v>
      </c>
    </row>
    <row r="199" spans="4:28" x14ac:dyDescent="0.35">
      <c r="D199" s="31">
        <f t="shared" si="32"/>
        <v>45697</v>
      </c>
      <c r="E199" s="32" t="s">
        <v>12</v>
      </c>
      <c r="F199" s="33">
        <f>_xlfn.IFNA(VLOOKUP(ClientPortfolioValue[[#This Row],[Date]],CleanAssets[#All],RowWiseApproach!$B$2,0)*VLOOKUP(ClientPortfolioValue[[#This Row],[Client]],Client_Portfolios!$A$1:$I$6,RowWiseApproach!$B$2,0),F194)</f>
        <v>2806462.1023074561</v>
      </c>
      <c r="G199" s="33">
        <f>_xlfn.IFNA(VLOOKUP(ClientPortfolioValue[[#This Row],[Date]],CleanAssets[#All],RowWiseApproach!$B$3,0)*VLOOKUP(ClientPortfolioValue[[#This Row],[Client]],Client_Portfolios!$A$1:$I$6,RowWiseApproach!$B$3,0),G194)</f>
        <v>10130451.804385124</v>
      </c>
      <c r="H199" s="33">
        <f>_xlfn.IFNA(VLOOKUP(ClientPortfolioValue[[#This Row],[Date]],CleanAssets[#All],RowWiseApproach!$B$4,0)*VLOOKUP(ClientPortfolioValue[[#This Row],[Client]],Client_Portfolios!$A$1:$I$6,RowWiseApproach!$B$4,0),H194)</f>
        <v>2073655.8703106495</v>
      </c>
      <c r="I199" s="33">
        <f>_xlfn.IFNA(VLOOKUP(ClientPortfolioValue[[#This Row],[Date]],CleanAssets[#All],RowWiseApproach!$B$5,0)*VLOOKUP(ClientPortfolioValue[[#This Row],[Client]],Client_Portfolios!$A$1:$I$6,RowWiseApproach!$B$5,0),I194)</f>
        <v>2048057.8883831045</v>
      </c>
      <c r="J199" s="33">
        <f>_xlfn.IFNA(VLOOKUP(ClientPortfolioValue[[#This Row],[Date]],CleanAssets[#All],RowWiseApproach!$B$6,0)*VLOOKUP(ClientPortfolioValue[[#This Row],[Client]],Client_Portfolios!$A$1:$I$6,RowWiseApproach!$B$6,0),J194)</f>
        <v>1192040.5978871121</v>
      </c>
      <c r="K199" s="33">
        <f>_xlfn.IFNA(VLOOKUP(ClientPortfolioValue[[#This Row],[Date]],CleanAssets[#All],RowWiseApproach!$B$7,0)*VLOOKUP(ClientPortfolioValue[[#This Row],[Client]],Client_Portfolios!$A$1:$I$6,RowWiseApproach!$B$7,0),K194)</f>
        <v>12276590.65190516</v>
      </c>
      <c r="L199" s="33">
        <f>_xlfn.IFNA(VLOOKUP(ClientPortfolioValue[[#This Row],[Date]],CleanAssets[#All],RowWiseApproach!$B$8,0)*VLOOKUP(ClientPortfolioValue[[#This Row],[Client]],Client_Portfolios!$A$1:$I$6,RowWiseApproach!$B$8,0),L194)</f>
        <v>4958338.8138738209</v>
      </c>
      <c r="M199" s="33">
        <f>_xlfn.IFNA(VLOOKUP(ClientPortfolioValue[[#This Row],[Date]],CleanAssets[#All],RowWiseApproach!$B$9,0)*VLOOKUP(ClientPortfolioValue[[#This Row],[Client]],Client_Portfolios!$A$1:$I$6,RowWiseApproach!$B$9,0),M194)</f>
        <v>2238250.1001619622</v>
      </c>
      <c r="N199" s="34">
        <f t="shared" si="33"/>
        <v>7.4394905710918863E-2</v>
      </c>
      <c r="O199" s="34">
        <f t="shared" si="33"/>
        <v>0.268542378026979</v>
      </c>
      <c r="P199" s="34">
        <f t="shared" si="34"/>
        <v>5.4969362608465216E-2</v>
      </c>
      <c r="Q199" s="34">
        <f t="shared" si="35"/>
        <v>5.4290800282494819E-2</v>
      </c>
      <c r="R199" s="34">
        <f t="shared" si="36"/>
        <v>3.1599125393671074E-2</v>
      </c>
      <c r="S199" s="34">
        <f t="shared" si="37"/>
        <v>0.32543315060235789</v>
      </c>
      <c r="T199" s="34">
        <f t="shared" si="38"/>
        <v>0.13143778005683571</v>
      </c>
      <c r="U199" s="34">
        <f t="shared" si="39"/>
        <v>5.933249731827725E-2</v>
      </c>
      <c r="V199" s="33">
        <f>SUM(ClientPortfolioValue[[#This Row],[TCS]:[Cash]])</f>
        <v>37723847.829214394</v>
      </c>
      <c r="W199" s="35">
        <f>(ClientPortfolioValue[[#This Row],[TotalPortfolioValue]]-V194)/V194</f>
        <v>-3.9027627088653385E-3</v>
      </c>
      <c r="X199" s="35">
        <f t="shared" si="31"/>
        <v>290228.72163627809</v>
      </c>
      <c r="Y199" s="35">
        <f>_xlfn.MAXIFS($V$2:$V199,$E$2:$E199,$E199)</f>
        <v>38690756.27400472</v>
      </c>
      <c r="Z199" s="34">
        <f>(ClientPortfolioValue[[#This Row],[TotalPortfolioValue]]-ClientPortfolioValue[[#This Row],[Running Max]])/ClientPortfolioValue[[#This Row],[Running Max]]</f>
        <v>-2.4990683509589752E-2</v>
      </c>
      <c r="AA199" s="35">
        <f t="shared" ref="AA199:AA262" si="40">AA194*(1+W199)</f>
        <v>1.0072623338278894</v>
      </c>
      <c r="AB199" s="46">
        <f>ClientPortfolioValue[[#This Row],[Cumulative_Returns]]-1</f>
        <v>7.2623338278894334E-3</v>
      </c>
    </row>
    <row r="200" spans="4:28" x14ac:dyDescent="0.35">
      <c r="D200" s="31">
        <f t="shared" si="32"/>
        <v>45697</v>
      </c>
      <c r="E200" s="32" t="s">
        <v>13</v>
      </c>
      <c r="F200" s="33">
        <f>_xlfn.IFNA(VLOOKUP(ClientPortfolioValue[[#This Row],[Date]],CleanAssets[#All],RowWiseApproach!$B$2,0)*VLOOKUP(ClientPortfolioValue[[#This Row],[Client]],Client_Portfolios!$A$1:$I$6,RowWiseApproach!$B$2,0),F195)</f>
        <v>202081.15368983359</v>
      </c>
      <c r="G200" s="33">
        <f>_xlfn.IFNA(VLOOKUP(ClientPortfolioValue[[#This Row],[Date]],CleanAssets[#All],RowWiseApproach!$B$3,0)*VLOOKUP(ClientPortfolioValue[[#This Row],[Client]],Client_Portfolios!$A$1:$I$6,RowWiseApproach!$B$3,0),G195)</f>
        <v>2152441.1679648026</v>
      </c>
      <c r="H200" s="33">
        <f>_xlfn.IFNA(VLOOKUP(ClientPortfolioValue[[#This Row],[Date]],CleanAssets[#All],RowWiseApproach!$B$4,0)*VLOOKUP(ClientPortfolioValue[[#This Row],[Client]],Client_Portfolios!$A$1:$I$6,RowWiseApproach!$B$4,0),H195)</f>
        <v>3321182.2175304978</v>
      </c>
      <c r="I200" s="33">
        <f>_xlfn.IFNA(VLOOKUP(ClientPortfolioValue[[#This Row],[Date]],CleanAssets[#All],RowWiseApproach!$B$5,0)*VLOOKUP(ClientPortfolioValue[[#This Row],[Client]],Client_Portfolios!$A$1:$I$6,RowWiseApproach!$B$5,0),I195)</f>
        <v>1758090.8769073253</v>
      </c>
      <c r="J200" s="33">
        <f>_xlfn.IFNA(VLOOKUP(ClientPortfolioValue[[#This Row],[Date]],CleanAssets[#All],RowWiseApproach!$B$6,0)*VLOOKUP(ClientPortfolioValue[[#This Row],[Client]],Client_Portfolios!$A$1:$I$6,RowWiseApproach!$B$6,0),J195)</f>
        <v>10331220.849104138</v>
      </c>
      <c r="K200" s="33">
        <f>_xlfn.IFNA(VLOOKUP(ClientPortfolioValue[[#This Row],[Date]],CleanAssets[#All],RowWiseApproach!$B$7,0)*VLOOKUP(ClientPortfolioValue[[#This Row],[Client]],Client_Portfolios!$A$1:$I$6,RowWiseApproach!$B$7,0),K195)</f>
        <v>581786.28773995372</v>
      </c>
      <c r="L200" s="33">
        <f>_xlfn.IFNA(VLOOKUP(ClientPortfolioValue[[#This Row],[Date]],CleanAssets[#All],RowWiseApproach!$B$8,0)*VLOOKUP(ClientPortfolioValue[[#This Row],[Client]],Client_Portfolios!$A$1:$I$6,RowWiseApproach!$B$8,0),L195)</f>
        <v>20506129.472264234</v>
      </c>
      <c r="M200" s="33">
        <f>_xlfn.IFNA(VLOOKUP(ClientPortfolioValue[[#This Row],[Date]],CleanAssets[#All],RowWiseApproach!$B$9,0)*VLOOKUP(ClientPortfolioValue[[#This Row],[Client]],Client_Portfolios!$A$1:$I$6,RowWiseApproach!$B$9,0),M195)</f>
        <v>6419677.1725438358</v>
      </c>
      <c r="N200" s="34">
        <f t="shared" si="33"/>
        <v>4.4636515825092057E-3</v>
      </c>
      <c r="O200" s="34">
        <f t="shared" si="33"/>
        <v>4.7544005218767733E-2</v>
      </c>
      <c r="P200" s="34">
        <f t="shared" si="34"/>
        <v>7.3359637899905961E-2</v>
      </c>
      <c r="Q200" s="34">
        <f t="shared" si="35"/>
        <v>3.8833433903228826E-2</v>
      </c>
      <c r="R200" s="34">
        <f t="shared" si="36"/>
        <v>0.22820025247448772</v>
      </c>
      <c r="S200" s="34">
        <f t="shared" si="37"/>
        <v>1.2850734650587291E-2</v>
      </c>
      <c r="T200" s="34">
        <f t="shared" si="38"/>
        <v>0.45294781625455338</v>
      </c>
      <c r="U200" s="34">
        <f t="shared" si="39"/>
        <v>0.14180046801595986</v>
      </c>
      <c r="V200" s="33">
        <f>SUM(ClientPortfolioValue[[#This Row],[TCS]:[Cash]])</f>
        <v>45272609.197744623</v>
      </c>
      <c r="W200" s="35">
        <f>(ClientPortfolioValue[[#This Row],[TotalPortfolioValue]]-V195)/V195</f>
        <v>2.0657779201092727E-2</v>
      </c>
      <c r="X200" s="35">
        <f t="shared" si="31"/>
        <v>758754.87283524463</v>
      </c>
      <c r="Y200" s="35">
        <f>_xlfn.MAXIFS($V$2:$V200,$E$2:$E200,$E200)</f>
        <v>46511193.733226851</v>
      </c>
      <c r="Z200" s="34">
        <f>(ClientPortfolioValue[[#This Row],[TotalPortfolioValue]]-ClientPortfolioValue[[#This Row],[Running Max]])/ClientPortfolioValue[[#This Row],[Running Max]]</f>
        <v>-2.6629816095160828E-2</v>
      </c>
      <c r="AA200" s="35">
        <f t="shared" si="40"/>
        <v>1.0032454822266237</v>
      </c>
      <c r="AB200" s="46">
        <f>ClientPortfolioValue[[#This Row],[Cumulative_Returns]]-1</f>
        <v>3.245482226623686E-3</v>
      </c>
    </row>
    <row r="201" spans="4:28" x14ac:dyDescent="0.35">
      <c r="D201" s="31">
        <f t="shared" si="32"/>
        <v>45697</v>
      </c>
      <c r="E201" s="32" t="s">
        <v>15</v>
      </c>
      <c r="F201" s="33">
        <f>_xlfn.IFNA(VLOOKUP(ClientPortfolioValue[[#This Row],[Date]],CleanAssets[#All],RowWiseApproach!$B$2,0)*VLOOKUP(ClientPortfolioValue[[#This Row],[Client]],Client_Portfolios!$A$1:$I$6,RowWiseApproach!$B$2,0),F196)</f>
        <v>1012495.9504271441</v>
      </c>
      <c r="G201" s="33">
        <f>_xlfn.IFNA(VLOOKUP(ClientPortfolioValue[[#This Row],[Date]],CleanAssets[#All],RowWiseApproach!$B$3,0)*VLOOKUP(ClientPortfolioValue[[#This Row],[Client]],Client_Portfolios!$A$1:$I$6,RowWiseApproach!$B$3,0),G196)</f>
        <v>4919122.7070041541</v>
      </c>
      <c r="H201" s="33">
        <f>_xlfn.IFNA(VLOOKUP(ClientPortfolioValue[[#This Row],[Date]],CleanAssets[#All],RowWiseApproach!$B$4,0)*VLOOKUP(ClientPortfolioValue[[#This Row],[Client]],Client_Portfolios!$A$1:$I$6,RowWiseApproach!$B$4,0),H196)</f>
        <v>18118339.086848769</v>
      </c>
      <c r="I201" s="33">
        <f>_xlfn.IFNA(VLOOKUP(ClientPortfolioValue[[#This Row],[Date]],CleanAssets[#All],RowWiseApproach!$B$5,0)*VLOOKUP(ClientPortfolioValue[[#This Row],[Client]],Client_Portfolios!$A$1:$I$6,RowWiseApproach!$B$5,0),I196)</f>
        <v>5613728.5662916107</v>
      </c>
      <c r="J201" s="33">
        <f>_xlfn.IFNA(VLOOKUP(ClientPortfolioValue[[#This Row],[Date]],CleanAssets[#All],RowWiseApproach!$B$6,0)*VLOOKUP(ClientPortfolioValue[[#This Row],[Client]],Client_Portfolios!$A$1:$I$6,RowWiseApproach!$B$6,0),J196)</f>
        <v>12312098.139685726</v>
      </c>
      <c r="K201" s="33">
        <f>_xlfn.IFNA(VLOOKUP(ClientPortfolioValue[[#This Row],[Date]],CleanAssets[#All],RowWiseApproach!$B$7,0)*VLOOKUP(ClientPortfolioValue[[#This Row],[Client]],Client_Portfolios!$A$1:$I$6,RowWiseApproach!$B$7,0),K196)</f>
        <v>2508789.0472646062</v>
      </c>
      <c r="L201" s="33">
        <f>_xlfn.IFNA(VLOOKUP(ClientPortfolioValue[[#This Row],[Date]],CleanAssets[#All],RowWiseApproach!$B$8,0)*VLOOKUP(ClientPortfolioValue[[#This Row],[Client]],Client_Portfolios!$A$1:$I$6,RowWiseApproach!$B$8,0),L196)</f>
        <v>3002650.7092905906</v>
      </c>
      <c r="M201" s="33">
        <f>_xlfn.IFNA(VLOOKUP(ClientPortfolioValue[[#This Row],[Date]],CleanAssets[#All],RowWiseApproach!$B$9,0)*VLOOKUP(ClientPortfolioValue[[#This Row],[Client]],Client_Portfolios!$A$1:$I$6,RowWiseApproach!$B$9,0),M196)</f>
        <v>942916.16307309899</v>
      </c>
      <c r="N201" s="34">
        <f t="shared" si="33"/>
        <v>2.0906318724129139E-2</v>
      </c>
      <c r="O201" s="34">
        <f t="shared" si="33"/>
        <v>0.10157151454516346</v>
      </c>
      <c r="P201" s="34">
        <f t="shared" si="34"/>
        <v>0.37411287575195457</v>
      </c>
      <c r="Q201" s="34">
        <f t="shared" si="35"/>
        <v>0.11591394374281594</v>
      </c>
      <c r="R201" s="34">
        <f t="shared" si="36"/>
        <v>0.25422387888310766</v>
      </c>
      <c r="S201" s="34">
        <f t="shared" si="37"/>
        <v>5.1802225393189107E-2</v>
      </c>
      <c r="T201" s="34">
        <f t="shared" si="38"/>
        <v>6.1999628461900262E-2</v>
      </c>
      <c r="U201" s="34">
        <f t="shared" si="39"/>
        <v>1.9469614497739773E-2</v>
      </c>
      <c r="V201" s="33">
        <f>SUM(ClientPortfolioValue[[#This Row],[TCS]:[Cash]])</f>
        <v>48430140.369885705</v>
      </c>
      <c r="W201" s="35">
        <f>(ClientPortfolioValue[[#This Row],[TotalPortfolioValue]]-V196)/V196</f>
        <v>-5.5776240164920159E-2</v>
      </c>
      <c r="X201" s="35">
        <f t="shared" si="31"/>
        <v>129659.79863833633</v>
      </c>
      <c r="Y201" s="35">
        <f>_xlfn.MAXIFS($V$2:$V201,$E$2:$E201,$E201)</f>
        <v>51606525.511689082</v>
      </c>
      <c r="Z201" s="34">
        <f>(ClientPortfolioValue[[#This Row],[TotalPortfolioValue]]-ClientPortfolioValue[[#This Row],[Running Max]])/ClientPortfolioValue[[#This Row],[Running Max]]</f>
        <v>-6.1550067754201215E-2</v>
      </c>
      <c r="AA201" s="35">
        <f t="shared" si="40"/>
        <v>0.97076375216743849</v>
      </c>
      <c r="AB201" s="46">
        <f>ClientPortfolioValue[[#This Row],[Cumulative_Returns]]-1</f>
        <v>-2.9236247832561513E-2</v>
      </c>
    </row>
    <row r="202" spans="4:28" x14ac:dyDescent="0.35">
      <c r="D202" s="31">
        <f t="shared" si="32"/>
        <v>45698</v>
      </c>
      <c r="E202" s="32" t="s">
        <v>14</v>
      </c>
      <c r="F202" s="33">
        <f>_xlfn.IFNA(VLOOKUP(ClientPortfolioValue[[#This Row],[Date]],CleanAssets[#All],RowWiseApproach!$B$2,0)*VLOOKUP(ClientPortfolioValue[[#This Row],[Client]],Client_Portfolios!$A$1:$I$6,RowWiseApproach!$B$2,0),F197)</f>
        <v>1745519.0574814875</v>
      </c>
      <c r="G202" s="33">
        <f>_xlfn.IFNA(VLOOKUP(ClientPortfolioValue[[#This Row],[Date]],CleanAssets[#All],RowWiseApproach!$B$3,0)*VLOOKUP(ClientPortfolioValue[[#This Row],[Client]],Client_Portfolios!$A$1:$I$6,RowWiseApproach!$B$3,0),G197)</f>
        <v>11496215.204808816</v>
      </c>
      <c r="H202" s="33">
        <f>_xlfn.IFNA(VLOOKUP(ClientPortfolioValue[[#This Row],[Date]],CleanAssets[#All],RowWiseApproach!$B$4,0)*VLOOKUP(ClientPortfolioValue[[#This Row],[Client]],Client_Portfolios!$A$1:$I$6,RowWiseApproach!$B$4,0),H197)</f>
        <v>2331214.762804518</v>
      </c>
      <c r="I202" s="33">
        <f>_xlfn.IFNA(VLOOKUP(ClientPortfolioValue[[#This Row],[Date]],CleanAssets[#All],RowWiseApproach!$B$5,0)*VLOOKUP(ClientPortfolioValue[[#This Row],[Client]],Client_Portfolios!$A$1:$I$6,RowWiseApproach!$B$5,0),I197)</f>
        <v>438327.73066005157</v>
      </c>
      <c r="J202" s="33">
        <f>_xlfn.IFNA(VLOOKUP(ClientPortfolioValue[[#This Row],[Date]],CleanAssets[#All],RowWiseApproach!$B$6,0)*VLOOKUP(ClientPortfolioValue[[#This Row],[Client]],Client_Portfolios!$A$1:$I$6,RowWiseApproach!$B$6,0),J197)</f>
        <v>10786874.478154682</v>
      </c>
      <c r="K202" s="33">
        <f>_xlfn.IFNA(VLOOKUP(ClientPortfolioValue[[#This Row],[Date]],CleanAssets[#All],RowWiseApproach!$B$7,0)*VLOOKUP(ClientPortfolioValue[[#This Row],[Client]],Client_Portfolios!$A$1:$I$6,RowWiseApproach!$B$7,0),K197)</f>
        <v>13342672.767503895</v>
      </c>
      <c r="L202" s="33">
        <f>_xlfn.IFNA(VLOOKUP(ClientPortfolioValue[[#This Row],[Date]],CleanAssets[#All],RowWiseApproach!$B$8,0)*VLOOKUP(ClientPortfolioValue[[#This Row],[Client]],Client_Portfolios!$A$1:$I$6,RowWiseApproach!$B$8,0),L197)</f>
        <v>2908592.5296454225</v>
      </c>
      <c r="M202" s="33">
        <f>_xlfn.IFNA(VLOOKUP(ClientPortfolioValue[[#This Row],[Date]],CleanAssets[#All],RowWiseApproach!$B$9,0)*VLOOKUP(ClientPortfolioValue[[#This Row],[Client]],Client_Portfolios!$A$1:$I$6,RowWiseApproach!$B$9,0),M197)</f>
        <v>1152768.1554920655</v>
      </c>
      <c r="N202" s="34">
        <f t="shared" si="33"/>
        <v>3.9489429535200855E-2</v>
      </c>
      <c r="O202" s="34">
        <f t="shared" si="33"/>
        <v>0.26008251144895744</v>
      </c>
      <c r="P202" s="34">
        <f t="shared" si="34"/>
        <v>5.2739808661851482E-2</v>
      </c>
      <c r="Q202" s="34">
        <f t="shared" si="35"/>
        <v>9.9164268410791515E-3</v>
      </c>
      <c r="R202" s="34">
        <f t="shared" si="36"/>
        <v>0.24403487191068005</v>
      </c>
      <c r="S202" s="34">
        <f t="shared" si="37"/>
        <v>0.30185550470231776</v>
      </c>
      <c r="T202" s="34">
        <f t="shared" si="38"/>
        <v>6.5802008436257178E-2</v>
      </c>
      <c r="U202" s="34">
        <f t="shared" si="39"/>
        <v>2.6079438463656061E-2</v>
      </c>
      <c r="V202" s="33">
        <f>SUM(ClientPortfolioValue[[#This Row],[TCS]:[Cash]])</f>
        <v>44202184.686550938</v>
      </c>
      <c r="W202" s="35">
        <f>(ClientPortfolioValue[[#This Row],[TotalPortfolioValue]]-V197)/V197</f>
        <v>7.1375881074890552E-3</v>
      </c>
      <c r="X202" s="35">
        <f t="shared" si="31"/>
        <v>148525.14891858154</v>
      </c>
      <c r="Y202" s="35">
        <f>_xlfn.MAXIFS($V$2:$V202,$E$2:$E202,$E202)</f>
        <v>44202184.686550938</v>
      </c>
      <c r="Z202" s="34">
        <f>(ClientPortfolioValue[[#This Row],[TotalPortfolioValue]]-ClientPortfolioValue[[#This Row],[Running Max]])/ClientPortfolioValue[[#This Row],[Running Max]]</f>
        <v>0</v>
      </c>
      <c r="AA202" s="35">
        <f t="shared" si="40"/>
        <v>1.0417093426537734</v>
      </c>
      <c r="AB202" s="46">
        <f>ClientPortfolioValue[[#This Row],[Cumulative_Returns]]-1</f>
        <v>4.1709342653773351E-2</v>
      </c>
    </row>
    <row r="203" spans="4:28" x14ac:dyDescent="0.35">
      <c r="D203" s="31">
        <f t="shared" si="32"/>
        <v>45698</v>
      </c>
      <c r="E203" s="32" t="s">
        <v>16</v>
      </c>
      <c r="F203" s="33">
        <f>_xlfn.IFNA(VLOOKUP(ClientPortfolioValue[[#This Row],[Date]],CleanAssets[#All],RowWiseApproach!$B$2,0)*VLOOKUP(ClientPortfolioValue[[#This Row],[Client]],Client_Portfolios!$A$1:$I$6,RowWiseApproach!$B$2,0),F198)</f>
        <v>209982.54805214348</v>
      </c>
      <c r="G203" s="33">
        <f>_xlfn.IFNA(VLOOKUP(ClientPortfolioValue[[#This Row],[Date]],CleanAssets[#All],RowWiseApproach!$B$3,0)*VLOOKUP(ClientPortfolioValue[[#This Row],[Client]],Client_Portfolios!$A$1:$I$6,RowWiseApproach!$B$3,0),G198)</f>
        <v>2972927.0991636221</v>
      </c>
      <c r="H203" s="33">
        <f>_xlfn.IFNA(VLOOKUP(ClientPortfolioValue[[#This Row],[Date]],CleanAssets[#All],RowWiseApproach!$B$4,0)*VLOOKUP(ClientPortfolioValue[[#This Row],[Client]],Client_Portfolios!$A$1:$I$6,RowWiseApproach!$B$4,0),H198)</f>
        <v>12514013.467618084</v>
      </c>
      <c r="I203" s="33">
        <f>_xlfn.IFNA(VLOOKUP(ClientPortfolioValue[[#This Row],[Date]],CleanAssets[#All],RowWiseApproach!$B$5,0)*VLOOKUP(ClientPortfolioValue[[#This Row],[Client]],Client_Portfolios!$A$1:$I$6,RowWiseApproach!$B$5,0),I198)</f>
        <v>6032080.1802950287</v>
      </c>
      <c r="J203" s="33">
        <f>_xlfn.IFNA(VLOOKUP(ClientPortfolioValue[[#This Row],[Date]],CleanAssets[#All],RowWiseApproach!$B$6,0)*VLOOKUP(ClientPortfolioValue[[#This Row],[Client]],Client_Portfolios!$A$1:$I$6,RowWiseApproach!$B$6,0),J198)</f>
        <v>8244476.7367021972</v>
      </c>
      <c r="K203" s="33">
        <f>_xlfn.IFNA(VLOOKUP(ClientPortfolioValue[[#This Row],[Date]],CleanAssets[#All],RowWiseApproach!$B$7,0)*VLOOKUP(ClientPortfolioValue[[#This Row],[Client]],Client_Portfolios!$A$1:$I$6,RowWiseApproach!$B$7,0),K198)</f>
        <v>1509051.546531826</v>
      </c>
      <c r="L203" s="33">
        <f>_xlfn.IFNA(VLOOKUP(ClientPortfolioValue[[#This Row],[Date]],CleanAssets[#All],RowWiseApproach!$B$8,0)*VLOOKUP(ClientPortfolioValue[[#This Row],[Client]],Client_Portfolios!$A$1:$I$6,RowWiseApproach!$B$8,0),L198)</f>
        <v>13510056.45292072</v>
      </c>
      <c r="M203" s="33">
        <f>_xlfn.IFNA(VLOOKUP(ClientPortfolioValue[[#This Row],[Date]],CleanAssets[#All],RowWiseApproach!$B$9,0)*VLOOKUP(ClientPortfolioValue[[#This Row],[Client]],Client_Portfolios!$A$1:$I$6,RowWiseApproach!$B$9,0),M198)</f>
        <v>4672134.4989090534</v>
      </c>
      <c r="N203" s="34">
        <f t="shared" si="33"/>
        <v>4.2280020375526873E-3</v>
      </c>
      <c r="O203" s="34">
        <f t="shared" si="33"/>
        <v>5.9859935739221951E-2</v>
      </c>
      <c r="P203" s="34">
        <f t="shared" si="34"/>
        <v>0.25196986573337726</v>
      </c>
      <c r="Q203" s="34">
        <f t="shared" si="35"/>
        <v>0.12145603303487594</v>
      </c>
      <c r="R203" s="34">
        <f t="shared" si="36"/>
        <v>0.16600267386352824</v>
      </c>
      <c r="S203" s="34">
        <f t="shared" si="37"/>
        <v>3.038477755743885E-2</v>
      </c>
      <c r="T203" s="34">
        <f t="shared" si="38"/>
        <v>0.27202520752446674</v>
      </c>
      <c r="U203" s="34">
        <f t="shared" si="39"/>
        <v>9.4073504509538386E-2</v>
      </c>
      <c r="V203" s="33">
        <f>SUM(ClientPortfolioValue[[#This Row],[TCS]:[Cash]])</f>
        <v>49664722.530192673</v>
      </c>
      <c r="W203" s="35">
        <f>(ClientPortfolioValue[[#This Row],[TotalPortfolioValue]]-V198)/V198</f>
        <v>4.3691028885439707E-2</v>
      </c>
      <c r="X203" s="35">
        <f t="shared" si="31"/>
        <v>930521.77888654883</v>
      </c>
      <c r="Y203" s="35">
        <f>_xlfn.MAXIFS($V$2:$V203,$E$2:$E203,$E203)</f>
        <v>49851288.227720857</v>
      </c>
      <c r="Z203" s="34">
        <f>(ClientPortfolioValue[[#This Row],[TotalPortfolioValue]]-ClientPortfolioValue[[#This Row],[Running Max]])/ClientPortfolioValue[[#This Row],[Running Max]]</f>
        <v>-3.7424448627275328E-3</v>
      </c>
      <c r="AA203" s="35">
        <f t="shared" si="40"/>
        <v>1.0225060822840784</v>
      </c>
      <c r="AB203" s="46">
        <f>ClientPortfolioValue[[#This Row],[Cumulative_Returns]]-1</f>
        <v>2.2506082284078355E-2</v>
      </c>
    </row>
    <row r="204" spans="4:28" x14ac:dyDescent="0.35">
      <c r="D204" s="31">
        <f t="shared" si="32"/>
        <v>45698</v>
      </c>
      <c r="E204" s="32" t="s">
        <v>12</v>
      </c>
      <c r="F204" s="33">
        <f>_xlfn.IFNA(VLOOKUP(ClientPortfolioValue[[#This Row],[Date]],CleanAssets[#All],RowWiseApproach!$B$2,0)*VLOOKUP(ClientPortfolioValue[[#This Row],[Client]],Client_Portfolios!$A$1:$I$6,RowWiseApproach!$B$2,0),F199)</f>
        <v>2767631.1639012401</v>
      </c>
      <c r="G204" s="33">
        <f>_xlfn.IFNA(VLOOKUP(ClientPortfolioValue[[#This Row],[Date]],CleanAssets[#All],RowWiseApproach!$B$3,0)*VLOOKUP(ClientPortfolioValue[[#This Row],[Client]],Client_Portfolios!$A$1:$I$6,RowWiseApproach!$B$3,0),G199)</f>
        <v>10266315.162806731</v>
      </c>
      <c r="H204" s="33">
        <f>_xlfn.IFNA(VLOOKUP(ClientPortfolioValue[[#This Row],[Date]],CleanAssets[#All],RowWiseApproach!$B$4,0)*VLOOKUP(ClientPortfolioValue[[#This Row],[Client]],Client_Portfolios!$A$1:$I$6,RowWiseApproach!$B$4,0),H199)</f>
        <v>2059908.8876494202</v>
      </c>
      <c r="I204" s="33">
        <f>_xlfn.IFNA(VLOOKUP(ClientPortfolioValue[[#This Row],[Date]],CleanAssets[#All],RowWiseApproach!$B$5,0)*VLOOKUP(ClientPortfolioValue[[#This Row],[Client]],Client_Portfolios!$A$1:$I$6,RowWiseApproach!$B$5,0),I199)</f>
        <v>3077071.2356711696</v>
      </c>
      <c r="J204" s="33">
        <f>_xlfn.IFNA(VLOOKUP(ClientPortfolioValue[[#This Row],[Date]],CleanAssets[#All],RowWiseApproach!$B$6,0)*VLOOKUP(ClientPortfolioValue[[#This Row],[Client]],Client_Portfolios!$A$1:$I$6,RowWiseApproach!$B$6,0),J199)</f>
        <v>1206200.1075864423</v>
      </c>
      <c r="K204" s="33">
        <f>_xlfn.IFNA(VLOOKUP(ClientPortfolioValue[[#This Row],[Date]],CleanAssets[#All],RowWiseApproach!$B$7,0)*VLOOKUP(ClientPortfolioValue[[#This Row],[Client]],Client_Portfolios!$A$1:$I$6,RowWiseApproach!$B$7,0),K199)</f>
        <v>12206566.404607398</v>
      </c>
      <c r="L204" s="33">
        <f>_xlfn.IFNA(VLOOKUP(ClientPortfolioValue[[#This Row],[Date]],CleanAssets[#All],RowWiseApproach!$B$8,0)*VLOOKUP(ClientPortfolioValue[[#This Row],[Client]],Client_Portfolios!$A$1:$I$6,RowWiseApproach!$B$8,0),L199)</f>
        <v>4965851.9311273647</v>
      </c>
      <c r="M204" s="33">
        <f>_xlfn.IFNA(VLOOKUP(ClientPortfolioValue[[#This Row],[Date]],CleanAssets[#All],RowWiseApproach!$B$9,0)*VLOOKUP(ClientPortfolioValue[[#This Row],[Client]],Client_Portfolios!$A$1:$I$6,RowWiseApproach!$B$9,0),M199)</f>
        <v>2238446.6390413619</v>
      </c>
      <c r="N204" s="34">
        <f t="shared" si="33"/>
        <v>7.1352783543588302E-2</v>
      </c>
      <c r="O204" s="34">
        <f t="shared" si="33"/>
        <v>0.26467766845399876</v>
      </c>
      <c r="P204" s="34">
        <f t="shared" si="34"/>
        <v>5.3106871644262081E-2</v>
      </c>
      <c r="Q204" s="34">
        <f t="shared" si="35"/>
        <v>7.9330512205087092E-2</v>
      </c>
      <c r="R204" s="34">
        <f t="shared" si="36"/>
        <v>3.1097256133490875E-2</v>
      </c>
      <c r="S204" s="34">
        <f t="shared" si="37"/>
        <v>0.31469962538312718</v>
      </c>
      <c r="T204" s="34">
        <f t="shared" si="38"/>
        <v>0.12802549796837184</v>
      </c>
      <c r="U204" s="34">
        <f t="shared" si="39"/>
        <v>5.7709784668073798E-2</v>
      </c>
      <c r="V204" s="33">
        <f>SUM(ClientPortfolioValue[[#This Row],[TCS]:[Cash]])</f>
        <v>38787991.532391131</v>
      </c>
      <c r="W204" s="35">
        <f>(ClientPortfolioValue[[#This Row],[TotalPortfolioValue]]-V199)/V199</f>
        <v>2.820877944356022E-2</v>
      </c>
      <c r="X204" s="35">
        <f t="shared" si="31"/>
        <v>397199.32287500001</v>
      </c>
      <c r="Y204" s="35">
        <f>_xlfn.MAXIFS($V$2:$V204,$E$2:$E204,$E204)</f>
        <v>38787991.532391131</v>
      </c>
      <c r="Z204" s="34">
        <f>(ClientPortfolioValue[[#This Row],[TotalPortfolioValue]]-ClientPortfolioValue[[#This Row],[Running Max]])/ClientPortfolioValue[[#This Row],[Running Max]]</f>
        <v>0</v>
      </c>
      <c r="AA204" s="35">
        <f t="shared" si="40"/>
        <v>1.035675974844646</v>
      </c>
      <c r="AB204" s="46">
        <f>ClientPortfolioValue[[#This Row],[Cumulative_Returns]]-1</f>
        <v>3.5675974844646019E-2</v>
      </c>
    </row>
    <row r="205" spans="4:28" x14ac:dyDescent="0.35">
      <c r="D205" s="31">
        <f t="shared" si="32"/>
        <v>45698</v>
      </c>
      <c r="E205" s="32" t="s">
        <v>13</v>
      </c>
      <c r="F205" s="33">
        <f>_xlfn.IFNA(VLOOKUP(ClientPortfolioValue[[#This Row],[Date]],CleanAssets[#All],RowWiseApproach!$B$2,0)*VLOOKUP(ClientPortfolioValue[[#This Row],[Client]],Client_Portfolios!$A$1:$I$6,RowWiseApproach!$B$2,0),F200)</f>
        <v>199285.10637263115</v>
      </c>
      <c r="G205" s="33">
        <f>_xlfn.IFNA(VLOOKUP(ClientPortfolioValue[[#This Row],[Date]],CleanAssets[#All],RowWiseApproach!$B$3,0)*VLOOKUP(ClientPortfolioValue[[#This Row],[Client]],Client_Portfolios!$A$1:$I$6,RowWiseApproach!$B$3,0),G200)</f>
        <v>2181308.3785820073</v>
      </c>
      <c r="H205" s="33">
        <f>_xlfn.IFNA(VLOOKUP(ClientPortfolioValue[[#This Row],[Date]],CleanAssets[#All],RowWiseApproach!$B$4,0)*VLOOKUP(ClientPortfolioValue[[#This Row],[Client]],Client_Portfolios!$A$1:$I$6,RowWiseApproach!$B$4,0),H200)</f>
        <v>3299164.9508215645</v>
      </c>
      <c r="I205" s="33">
        <f>_xlfn.IFNA(VLOOKUP(ClientPortfolioValue[[#This Row],[Date]],CleanAssets[#All],RowWiseApproach!$B$5,0)*VLOOKUP(ClientPortfolioValue[[#This Row],[Client]],Client_Portfolios!$A$1:$I$6,RowWiseApproach!$B$5,0),I200)</f>
        <v>2641415.0194252203</v>
      </c>
      <c r="J205" s="33">
        <f>_xlfn.IFNA(VLOOKUP(ClientPortfolioValue[[#This Row],[Date]],CleanAssets[#All],RowWiseApproach!$B$6,0)*VLOOKUP(ClientPortfolioValue[[#This Row],[Client]],Client_Portfolios!$A$1:$I$6,RowWiseApproach!$B$6,0),J200)</f>
        <v>10453939.003232531</v>
      </c>
      <c r="K205" s="33">
        <f>_xlfn.IFNA(VLOOKUP(ClientPortfolioValue[[#This Row],[Date]],CleanAssets[#All],RowWiseApproach!$B$7,0)*VLOOKUP(ClientPortfolioValue[[#This Row],[Client]],Client_Portfolios!$A$1:$I$6,RowWiseApproach!$B$7,0),K200)</f>
        <v>578467.84632227663</v>
      </c>
      <c r="L205" s="33">
        <f>_xlfn.IFNA(VLOOKUP(ClientPortfolioValue[[#This Row],[Date]],CleanAssets[#All],RowWiseApproach!$B$8,0)*VLOOKUP(ClientPortfolioValue[[#This Row],[Client]],Client_Portfolios!$A$1:$I$6,RowWiseApproach!$B$8,0),L200)</f>
        <v>20537201.361645892</v>
      </c>
      <c r="M205" s="33">
        <f>_xlfn.IFNA(VLOOKUP(ClientPortfolioValue[[#This Row],[Date]],CleanAssets[#All],RowWiseApproach!$B$9,0)*VLOOKUP(ClientPortfolioValue[[#This Row],[Client]],Client_Portfolios!$A$1:$I$6,RowWiseApproach!$B$9,0),M200)</f>
        <v>6420240.8790561287</v>
      </c>
      <c r="N205" s="34">
        <f t="shared" si="33"/>
        <v>4.3031895090853518E-3</v>
      </c>
      <c r="O205" s="34">
        <f t="shared" si="33"/>
        <v>4.7101278673794461E-2</v>
      </c>
      <c r="P205" s="34">
        <f t="shared" si="34"/>
        <v>7.1239302642975552E-2</v>
      </c>
      <c r="Q205" s="34">
        <f t="shared" si="35"/>
        <v>5.7036421876291855E-2</v>
      </c>
      <c r="R205" s="34">
        <f t="shared" si="36"/>
        <v>0.22573327965218412</v>
      </c>
      <c r="S205" s="34">
        <f t="shared" si="37"/>
        <v>1.2490932277611895E-2</v>
      </c>
      <c r="T205" s="34">
        <f t="shared" si="38"/>
        <v>0.44346248976659636</v>
      </c>
      <c r="U205" s="34">
        <f t="shared" si="39"/>
        <v>0.13863310560146044</v>
      </c>
      <c r="V205" s="33">
        <f>SUM(ClientPortfolioValue[[#This Row],[TCS]:[Cash]])</f>
        <v>46311022.54545825</v>
      </c>
      <c r="W205" s="35">
        <f>(ClientPortfolioValue[[#This Row],[TotalPortfolioValue]]-V200)/V200</f>
        <v>2.2936900835071779E-2</v>
      </c>
      <c r="X205" s="35">
        <f t="shared" si="31"/>
        <v>772933.12712706137</v>
      </c>
      <c r="Y205" s="35">
        <f>_xlfn.MAXIFS($V$2:$V205,$E$2:$E205,$E205)</f>
        <v>46511193.733226851</v>
      </c>
      <c r="Z205" s="34">
        <f>(ClientPortfolioValue[[#This Row],[TotalPortfolioValue]]-ClientPortfolioValue[[#This Row],[Running Max]])/ClientPortfolioValue[[#This Row],[Running Max]]</f>
        <v>-4.3037207111199516E-3</v>
      </c>
      <c r="AA205" s="35">
        <f t="shared" si="40"/>
        <v>1.0262568243656895</v>
      </c>
      <c r="AB205" s="46">
        <f>ClientPortfolioValue[[#This Row],[Cumulative_Returns]]-1</f>
        <v>2.6256824365689546E-2</v>
      </c>
    </row>
    <row r="206" spans="4:28" x14ac:dyDescent="0.35">
      <c r="D206" s="31">
        <f t="shared" si="32"/>
        <v>45698</v>
      </c>
      <c r="E206" s="32" t="s">
        <v>15</v>
      </c>
      <c r="F206" s="33">
        <f>_xlfn.IFNA(VLOOKUP(ClientPortfolioValue[[#This Row],[Date]],CleanAssets[#All],RowWiseApproach!$B$2,0)*VLOOKUP(ClientPortfolioValue[[#This Row],[Client]],Client_Portfolios!$A$1:$I$6,RowWiseApproach!$B$2,0),F201)</f>
        <v>998486.79354052362</v>
      </c>
      <c r="G206" s="33">
        <f>_xlfn.IFNA(VLOOKUP(ClientPortfolioValue[[#This Row],[Date]],CleanAssets[#All],RowWiseApproach!$B$3,0)*VLOOKUP(ClientPortfolioValue[[#This Row],[Client]],Client_Portfolios!$A$1:$I$6,RowWiseApproach!$B$3,0),G201)</f>
        <v>4985094.9404609352</v>
      </c>
      <c r="H206" s="33">
        <f>_xlfn.IFNA(VLOOKUP(ClientPortfolioValue[[#This Row],[Date]],CleanAssets[#All],RowWiseApproach!$B$4,0)*VLOOKUP(ClientPortfolioValue[[#This Row],[Client]],Client_Portfolios!$A$1:$I$6,RowWiseApproach!$B$4,0),H201)</f>
        <v>17998226.344496842</v>
      </c>
      <c r="I206" s="33">
        <f>_xlfn.IFNA(VLOOKUP(ClientPortfolioValue[[#This Row],[Date]],CleanAssets[#All],RowWiseApproach!$B$5,0)*VLOOKUP(ClientPortfolioValue[[#This Row],[Client]],Client_Portfolios!$A$1:$I$6,RowWiseApproach!$B$5,0),I201)</f>
        <v>8434255.1029349938</v>
      </c>
      <c r="J206" s="33">
        <f>_xlfn.IFNA(VLOOKUP(ClientPortfolioValue[[#This Row],[Date]],CleanAssets[#All],RowWiseApproach!$B$6,0)*VLOOKUP(ClientPortfolioValue[[#This Row],[Client]],Client_Portfolios!$A$1:$I$6,RowWiseApproach!$B$6,0),J201)</f>
        <v>12458345.904516043</v>
      </c>
      <c r="K206" s="33">
        <f>_xlfn.IFNA(VLOOKUP(ClientPortfolioValue[[#This Row],[Date]],CleanAssets[#All],RowWiseApproach!$B$7,0)*VLOOKUP(ClientPortfolioValue[[#This Row],[Client]],Client_Portfolios!$A$1:$I$6,RowWiseApproach!$B$7,0),K201)</f>
        <v>2494479.2059051646</v>
      </c>
      <c r="L206" s="33">
        <f>_xlfn.IFNA(VLOOKUP(ClientPortfolioValue[[#This Row],[Date]],CleanAssets[#All],RowWiseApproach!$B$8,0)*VLOOKUP(ClientPortfolioValue[[#This Row],[Client]],Client_Portfolios!$A$1:$I$6,RowWiseApproach!$B$8,0),L201)</f>
        <v>3007200.47236592</v>
      </c>
      <c r="M206" s="33">
        <f>_xlfn.IFNA(VLOOKUP(ClientPortfolioValue[[#This Row],[Date]],CleanAssets[#All],RowWiseApproach!$B$9,0)*VLOOKUP(ClientPortfolioValue[[#This Row],[Client]],Client_Portfolios!$A$1:$I$6,RowWiseApproach!$B$9,0),M201)</f>
        <v>942998.95975701069</v>
      </c>
      <c r="N206" s="34">
        <f t="shared" si="33"/>
        <v>1.9456440825895822E-2</v>
      </c>
      <c r="O206" s="34">
        <f t="shared" si="33"/>
        <v>9.7139196379981377E-2</v>
      </c>
      <c r="P206" s="34">
        <f t="shared" si="34"/>
        <v>0.35071212569680321</v>
      </c>
      <c r="Q206" s="34">
        <f t="shared" si="35"/>
        <v>0.16434927971243574</v>
      </c>
      <c r="R206" s="34">
        <f t="shared" si="36"/>
        <v>0.24276241954112571</v>
      </c>
      <c r="S206" s="34">
        <f t="shared" si="37"/>
        <v>4.8607239850440437E-2</v>
      </c>
      <c r="T206" s="34">
        <f t="shared" si="38"/>
        <v>5.8598089049055488E-2</v>
      </c>
      <c r="U206" s="34">
        <f t="shared" si="39"/>
        <v>1.837520894426228E-2</v>
      </c>
      <c r="V206" s="33">
        <f>SUM(ClientPortfolioValue[[#This Row],[TCS]:[Cash]])</f>
        <v>51319087.723977432</v>
      </c>
      <c r="W206" s="35">
        <f>(ClientPortfolioValue[[#This Row],[TotalPortfolioValue]]-V201)/V201</f>
        <v>5.9651847630986833E-2</v>
      </c>
      <c r="X206" s="35">
        <f t="shared" si="31"/>
        <v>1226124.1870394349</v>
      </c>
      <c r="Y206" s="35">
        <f>_xlfn.MAXIFS($V$2:$V206,$E$2:$E206,$E206)</f>
        <v>51606525.511689082</v>
      </c>
      <c r="Z206" s="34">
        <f>(ClientPortfolioValue[[#This Row],[TotalPortfolioValue]]-ClientPortfolioValue[[#This Row],[Running Max]])/ClientPortfolioValue[[#This Row],[Running Max]]</f>
        <v>-5.5697953865649092E-3</v>
      </c>
      <c r="AA206" s="35">
        <f t="shared" si="40"/>
        <v>1.0286716035974157</v>
      </c>
      <c r="AB206" s="46">
        <f>ClientPortfolioValue[[#This Row],[Cumulative_Returns]]-1</f>
        <v>2.8671603597415718E-2</v>
      </c>
    </row>
    <row r="207" spans="4:28" x14ac:dyDescent="0.35">
      <c r="D207" s="31">
        <f t="shared" si="32"/>
        <v>45699</v>
      </c>
      <c r="E207" s="32" t="s">
        <v>14</v>
      </c>
      <c r="F207" s="33">
        <f>_xlfn.IFNA(VLOOKUP(ClientPortfolioValue[[#This Row],[Date]],CleanAssets[#All],RowWiseApproach!$B$2,0)*VLOOKUP(ClientPortfolioValue[[#This Row],[Client]],Client_Portfolios!$A$1:$I$6,RowWiseApproach!$B$2,0),F202)</f>
        <v>1724874.2096762685</v>
      </c>
      <c r="G207" s="33">
        <f>_xlfn.IFNA(VLOOKUP(ClientPortfolioValue[[#This Row],[Date]],CleanAssets[#All],RowWiseApproach!$B$3,0)*VLOOKUP(ClientPortfolioValue[[#This Row],[Client]],Client_Portfolios!$A$1:$I$6,RowWiseApproach!$B$3,0),G202)</f>
        <v>11491376.003985785</v>
      </c>
      <c r="H207" s="33">
        <f>_xlfn.IFNA(VLOOKUP(ClientPortfolioValue[[#This Row],[Date]],CleanAssets[#All],RowWiseApproach!$B$4,0)*VLOOKUP(ClientPortfolioValue[[#This Row],[Client]],Client_Portfolios!$A$1:$I$6,RowWiseApproach!$B$4,0),H202)</f>
        <v>2264098.4252081541</v>
      </c>
      <c r="I207" s="33">
        <f>_xlfn.IFNA(VLOOKUP(ClientPortfolioValue[[#This Row],[Date]],CleanAssets[#All],RowWiseApproach!$B$5,0)*VLOOKUP(ClientPortfolioValue[[#This Row],[Client]],Client_Portfolios!$A$1:$I$6,RowWiseApproach!$B$5,0),I202)</f>
        <v>292457.39553814154</v>
      </c>
      <c r="J207" s="33">
        <f>_xlfn.IFNA(VLOOKUP(ClientPortfolioValue[[#This Row],[Date]],CleanAssets[#All],RowWiseApproach!$B$6,0)*VLOOKUP(ClientPortfolioValue[[#This Row],[Client]],Client_Portfolios!$A$1:$I$6,RowWiseApproach!$B$6,0),J202)</f>
        <v>10753583.072047161</v>
      </c>
      <c r="K207" s="33">
        <f>_xlfn.IFNA(VLOOKUP(ClientPortfolioValue[[#This Row],[Date]],CleanAssets[#All],RowWiseApproach!$B$7,0)*VLOOKUP(ClientPortfolioValue[[#This Row],[Client]],Client_Portfolios!$A$1:$I$6,RowWiseApproach!$B$7,0),K202)</f>
        <v>13178034.77092392</v>
      </c>
      <c r="L207" s="33">
        <f>_xlfn.IFNA(VLOOKUP(ClientPortfolioValue[[#This Row],[Date]],CleanAssets[#All],RowWiseApproach!$B$8,0)*VLOOKUP(ClientPortfolioValue[[#This Row],[Client]],Client_Portfolios!$A$1:$I$6,RowWiseApproach!$B$8,0),L202)</f>
        <v>2911803.0288042827</v>
      </c>
      <c r="M207" s="33">
        <f>_xlfn.IFNA(VLOOKUP(ClientPortfolioValue[[#This Row],[Date]],CleanAssets[#All],RowWiseApproach!$B$9,0)*VLOOKUP(ClientPortfolioValue[[#This Row],[Client]],Client_Portfolios!$A$1:$I$6,RowWiseApproach!$B$9,0),M202)</f>
        <v>1152765.8289996809</v>
      </c>
      <c r="N207" s="34">
        <f t="shared" si="33"/>
        <v>3.940858817821824E-2</v>
      </c>
      <c r="O207" s="34">
        <f t="shared" si="33"/>
        <v>0.26254604654743458</v>
      </c>
      <c r="P207" s="34">
        <f t="shared" si="34"/>
        <v>5.1728364847386001E-2</v>
      </c>
      <c r="Q207" s="34">
        <f t="shared" si="35"/>
        <v>6.68183975143325E-3</v>
      </c>
      <c r="R207" s="34">
        <f t="shared" si="36"/>
        <v>0.24568952585017953</v>
      </c>
      <c r="S207" s="34">
        <f t="shared" si="37"/>
        <v>0.3010815179288065</v>
      </c>
      <c r="T207" s="34">
        <f t="shared" si="38"/>
        <v>6.6526617288673637E-2</v>
      </c>
      <c r="U207" s="34">
        <f t="shared" si="39"/>
        <v>2.6337499607868249E-2</v>
      </c>
      <c r="V207" s="33">
        <f>SUM(ClientPortfolioValue[[#This Row],[TCS]:[Cash]])</f>
        <v>43768992.735183395</v>
      </c>
      <c r="W207" s="35">
        <f>(ClientPortfolioValue[[#This Row],[TotalPortfolioValue]]-V202)/V202</f>
        <v>-9.8002384823152461E-3</v>
      </c>
      <c r="X207" s="35">
        <f t="shared" si="31"/>
        <v>188130.926161968</v>
      </c>
      <c r="Y207" s="35">
        <f>_xlfn.MAXIFS($V$2:$V207,$E$2:$E207,$E207)</f>
        <v>44202184.686550938</v>
      </c>
      <c r="Z207" s="34">
        <f>(ClientPortfolioValue[[#This Row],[TotalPortfolioValue]]-ClientPortfolioValue[[#This Row],[Running Max]])/ClientPortfolioValue[[#This Row],[Running Max]]</f>
        <v>-9.8002384823152461E-3</v>
      </c>
      <c r="AA207" s="35">
        <f t="shared" si="40"/>
        <v>1.0315003426665106</v>
      </c>
      <c r="AB207" s="46">
        <f>ClientPortfolioValue[[#This Row],[Cumulative_Returns]]-1</f>
        <v>3.1500342666510583E-2</v>
      </c>
    </row>
    <row r="208" spans="4:28" x14ac:dyDescent="0.35">
      <c r="D208" s="31">
        <f t="shared" si="32"/>
        <v>45699</v>
      </c>
      <c r="E208" s="32" t="s">
        <v>16</v>
      </c>
      <c r="F208" s="33">
        <f>_xlfn.IFNA(VLOOKUP(ClientPortfolioValue[[#This Row],[Date]],CleanAssets[#All],RowWiseApproach!$B$2,0)*VLOOKUP(ClientPortfolioValue[[#This Row],[Client]],Client_Portfolios!$A$1:$I$6,RowWiseApproach!$B$2,0),F203)</f>
        <v>207499.01300982581</v>
      </c>
      <c r="G208" s="33">
        <f>_xlfn.IFNA(VLOOKUP(ClientPortfolioValue[[#This Row],[Date]],CleanAssets[#All],RowWiseApproach!$B$3,0)*VLOOKUP(ClientPortfolioValue[[#This Row],[Client]],Client_Portfolios!$A$1:$I$6,RowWiseApproach!$B$3,0),G203)</f>
        <v>2971675.6793694743</v>
      </c>
      <c r="H208" s="33">
        <f>_xlfn.IFNA(VLOOKUP(ClientPortfolioValue[[#This Row],[Date]],CleanAssets[#All],RowWiseApproach!$B$4,0)*VLOOKUP(ClientPortfolioValue[[#This Row],[Client]],Client_Portfolios!$A$1:$I$6,RowWiseApproach!$B$4,0),H203)</f>
        <v>12153731.452430565</v>
      </c>
      <c r="I208" s="33">
        <f>_xlfn.IFNA(VLOOKUP(ClientPortfolioValue[[#This Row],[Date]],CleanAssets[#All],RowWiseApproach!$B$5,0)*VLOOKUP(ClientPortfolioValue[[#This Row],[Client]],Client_Portfolios!$A$1:$I$6,RowWiseApproach!$B$5,0),I203)</f>
        <v>4024674.5432916931</v>
      </c>
      <c r="J208" s="33">
        <f>_xlfn.IFNA(VLOOKUP(ClientPortfolioValue[[#This Row],[Date]],CleanAssets[#All],RowWiseApproach!$B$6,0)*VLOOKUP(ClientPortfolioValue[[#This Row],[Client]],Client_Portfolios!$A$1:$I$6,RowWiseApproach!$B$6,0),J203)</f>
        <v>8219031.9033780107</v>
      </c>
      <c r="K208" s="33">
        <f>_xlfn.IFNA(VLOOKUP(ClientPortfolioValue[[#This Row],[Date]],CleanAssets[#All],RowWiseApproach!$B$7,0)*VLOOKUP(ClientPortfolioValue[[#This Row],[Client]],Client_Portfolios!$A$1:$I$6,RowWiseApproach!$B$7,0),K203)</f>
        <v>1490431.047649323</v>
      </c>
      <c r="L208" s="33">
        <f>_xlfn.IFNA(VLOOKUP(ClientPortfolioValue[[#This Row],[Date]],CleanAssets[#All],RowWiseApproach!$B$8,0)*VLOOKUP(ClientPortfolioValue[[#This Row],[Client]],Client_Portfolios!$A$1:$I$6,RowWiseApproach!$B$8,0),L203)</f>
        <v>13524968.828730041</v>
      </c>
      <c r="M208" s="33">
        <f>_xlfn.IFNA(VLOOKUP(ClientPortfolioValue[[#This Row],[Date]],CleanAssets[#All],RowWiseApproach!$B$9,0)*VLOOKUP(ClientPortfolioValue[[#This Row],[Client]],Client_Portfolios!$A$1:$I$6,RowWiseApproach!$B$9,0),M203)</f>
        <v>4672125.0697057229</v>
      </c>
      <c r="N208" s="34">
        <f t="shared" si="33"/>
        <v>4.3901999236717155E-3</v>
      </c>
      <c r="O208" s="34">
        <f t="shared" si="33"/>
        <v>6.2873794682229034E-2</v>
      </c>
      <c r="P208" s="34">
        <f t="shared" si="34"/>
        <v>0.2571448900928533</v>
      </c>
      <c r="Q208" s="34">
        <f t="shared" si="35"/>
        <v>8.5152818880762537E-2</v>
      </c>
      <c r="R208" s="34">
        <f t="shared" si="36"/>
        <v>0.17389573430480301</v>
      </c>
      <c r="S208" s="34">
        <f t="shared" si="37"/>
        <v>3.1534079014236875E-2</v>
      </c>
      <c r="T208" s="34">
        <f t="shared" si="38"/>
        <v>0.28615710628339824</v>
      </c>
      <c r="U208" s="34">
        <f t="shared" si="39"/>
        <v>9.8851376818045289E-2</v>
      </c>
      <c r="V208" s="33">
        <f>SUM(ClientPortfolioValue[[#This Row],[TCS]:[Cash]])</f>
        <v>47264137.537564658</v>
      </c>
      <c r="W208" s="35">
        <f>(ClientPortfolioValue[[#This Row],[TotalPortfolioValue]]-V203)/V203</f>
        <v>-4.8335818068219912E-2</v>
      </c>
      <c r="X208" s="35">
        <f t="shared" si="31"/>
        <v>911920.03662511415</v>
      </c>
      <c r="Y208" s="35">
        <f>_xlfn.MAXIFS($V$2:$V208,$E$2:$E208,$E208)</f>
        <v>49851288.227720857</v>
      </c>
      <c r="Z208" s="34">
        <f>(ClientPortfolioValue[[#This Row],[TotalPortfolioValue]]-ClientPortfolioValue[[#This Row],[Running Max]])/ClientPortfolioValue[[#This Row],[Running Max]]</f>
        <v>-5.1897368796932304E-2</v>
      </c>
      <c r="AA208" s="35">
        <f t="shared" si="40"/>
        <v>0.97308241431714682</v>
      </c>
      <c r="AB208" s="46">
        <f>ClientPortfolioValue[[#This Row],[Cumulative_Returns]]-1</f>
        <v>-2.6917585682853185E-2</v>
      </c>
    </row>
    <row r="209" spans="4:28" x14ac:dyDescent="0.35">
      <c r="D209" s="31">
        <f t="shared" si="32"/>
        <v>45699</v>
      </c>
      <c r="E209" s="32" t="s">
        <v>12</v>
      </c>
      <c r="F209" s="33">
        <f>_xlfn.IFNA(VLOOKUP(ClientPortfolioValue[[#This Row],[Date]],CleanAssets[#All],RowWiseApproach!$B$2,0)*VLOOKUP(ClientPortfolioValue[[#This Row],[Client]],Client_Portfolios!$A$1:$I$6,RowWiseApproach!$B$2,0),F204)</f>
        <v>2734897.4484400279</v>
      </c>
      <c r="G209" s="33">
        <f>_xlfn.IFNA(VLOOKUP(ClientPortfolioValue[[#This Row],[Date]],CleanAssets[#All],RowWiseApproach!$B$3,0)*VLOOKUP(ClientPortfolioValue[[#This Row],[Client]],Client_Portfolios!$A$1:$I$6,RowWiseApproach!$B$3,0),G204)</f>
        <v>10261993.674395088</v>
      </c>
      <c r="H209" s="33">
        <f>_xlfn.IFNA(VLOOKUP(ClientPortfolioValue[[#This Row],[Date]],CleanAssets[#All],RowWiseApproach!$B$4,0)*VLOOKUP(ClientPortfolioValue[[#This Row],[Client]],Client_Portfolios!$A$1:$I$6,RowWiseApproach!$B$4,0),H204)</f>
        <v>2000603.5235417793</v>
      </c>
      <c r="I209" s="33">
        <f>_xlfn.IFNA(VLOOKUP(ClientPortfolioValue[[#This Row],[Date]],CleanAssets[#All],RowWiseApproach!$B$5,0)*VLOOKUP(ClientPortfolioValue[[#This Row],[Client]],Client_Portfolios!$A$1:$I$6,RowWiseApproach!$B$5,0),I204)</f>
        <v>2053057.9667286782</v>
      </c>
      <c r="J209" s="33">
        <f>_xlfn.IFNA(VLOOKUP(ClientPortfolioValue[[#This Row],[Date]],CleanAssets[#All],RowWiseApproach!$B$6,0)*VLOOKUP(ClientPortfolioValue[[#This Row],[Client]],Client_Portfolios!$A$1:$I$6,RowWiseApproach!$B$6,0),J204)</f>
        <v>1202477.4261266813</v>
      </c>
      <c r="K209" s="33">
        <f>_xlfn.IFNA(VLOOKUP(ClientPortfolioValue[[#This Row],[Date]],CleanAssets[#All],RowWiseApproach!$B$7,0)*VLOOKUP(ClientPortfolioValue[[#This Row],[Client]],Client_Portfolios!$A$1:$I$6,RowWiseApproach!$B$7,0),K204)</f>
        <v>12055947.059218856</v>
      </c>
      <c r="L209" s="33">
        <f>_xlfn.IFNA(VLOOKUP(ClientPortfolioValue[[#This Row],[Date]],CleanAssets[#All],RowWiseApproach!$B$8,0)*VLOOKUP(ClientPortfolioValue[[#This Row],[Client]],Client_Portfolios!$A$1:$I$6,RowWiseApproach!$B$8,0),L204)</f>
        <v>4971333.229482295</v>
      </c>
      <c r="M209" s="33">
        <f>_xlfn.IFNA(VLOOKUP(ClientPortfolioValue[[#This Row],[Date]],CleanAssets[#All],RowWiseApproach!$B$9,0)*VLOOKUP(ClientPortfolioValue[[#This Row],[Client]],Client_Portfolios!$A$1:$I$6,RowWiseApproach!$B$9,0),M204)</f>
        <v>2238442.1214555544</v>
      </c>
      <c r="N209" s="34">
        <f t="shared" si="33"/>
        <v>7.2894146790442357E-2</v>
      </c>
      <c r="O209" s="34">
        <f t="shared" si="33"/>
        <v>0.27351638859095956</v>
      </c>
      <c r="P209" s="34">
        <f t="shared" si="34"/>
        <v>5.3322762430347316E-2</v>
      </c>
      <c r="Q209" s="34">
        <f t="shared" si="35"/>
        <v>5.4720848447670452E-2</v>
      </c>
      <c r="R209" s="34">
        <f t="shared" si="36"/>
        <v>3.205003758450569E-2</v>
      </c>
      <c r="S209" s="34">
        <f t="shared" si="37"/>
        <v>0.32133123497327798</v>
      </c>
      <c r="T209" s="34">
        <f t="shared" si="38"/>
        <v>0.13250262615177277</v>
      </c>
      <c r="U209" s="34">
        <f t="shared" si="39"/>
        <v>5.9661955031023686E-2</v>
      </c>
      <c r="V209" s="33">
        <f>SUM(ClientPortfolioValue[[#This Row],[TCS]:[Cash]])</f>
        <v>37518752.449388966</v>
      </c>
      <c r="W209" s="35">
        <f>(ClientPortfolioValue[[#This Row],[TotalPortfolioValue]]-V204)/V204</f>
        <v>-3.2722474994412817E-2</v>
      </c>
      <c r="X209" s="35">
        <f t="shared" si="31"/>
        <v>439311.11456754088</v>
      </c>
      <c r="Y209" s="35">
        <f>_xlfn.MAXIFS($V$2:$V209,$E$2:$E209,$E209)</f>
        <v>38787991.532391131</v>
      </c>
      <c r="Z209" s="34">
        <f>(ClientPortfolioValue[[#This Row],[TotalPortfolioValue]]-ClientPortfolioValue[[#This Row],[Running Max]])/ClientPortfolioValue[[#This Row],[Running Max]]</f>
        <v>-3.2722474994412817E-2</v>
      </c>
      <c r="AA209" s="35">
        <f t="shared" si="40"/>
        <v>1.0017860936554779</v>
      </c>
      <c r="AB209" s="46">
        <f>ClientPortfolioValue[[#This Row],[Cumulative_Returns]]-1</f>
        <v>1.7860936554778828E-3</v>
      </c>
    </row>
    <row r="210" spans="4:28" x14ac:dyDescent="0.35">
      <c r="D210" s="31">
        <f t="shared" si="32"/>
        <v>45699</v>
      </c>
      <c r="E210" s="32" t="s">
        <v>13</v>
      </c>
      <c r="F210" s="33">
        <f>_xlfn.IFNA(VLOOKUP(ClientPortfolioValue[[#This Row],[Date]],CleanAssets[#All],RowWiseApproach!$B$2,0)*VLOOKUP(ClientPortfolioValue[[#This Row],[Client]],Client_Portfolios!$A$1:$I$6,RowWiseApproach!$B$2,0),F205)</f>
        <v>196928.09361285873</v>
      </c>
      <c r="G210" s="33">
        <f>_xlfn.IFNA(VLOOKUP(ClientPortfolioValue[[#This Row],[Date]],CleanAssets[#All],RowWiseApproach!$B$3,0)*VLOOKUP(ClientPortfolioValue[[#This Row],[Client]],Client_Portfolios!$A$1:$I$6,RowWiseApproach!$B$3,0),G205)</f>
        <v>2180390.1816699919</v>
      </c>
      <c r="H210" s="33">
        <f>_xlfn.IFNA(VLOOKUP(ClientPortfolioValue[[#This Row],[Date]],CleanAssets[#All],RowWiseApproach!$B$4,0)*VLOOKUP(ClientPortfolioValue[[#This Row],[Client]],Client_Portfolios!$A$1:$I$6,RowWiseApproach!$B$4,0),H205)</f>
        <v>3204181.0513720568</v>
      </c>
      <c r="I210" s="33">
        <f>_xlfn.IFNA(VLOOKUP(ClientPortfolioValue[[#This Row],[Date]],CleanAssets[#All],RowWiseApproach!$B$5,0)*VLOOKUP(ClientPortfolioValue[[#This Row],[Client]],Client_Portfolios!$A$1:$I$6,RowWiseApproach!$B$5,0),I205)</f>
        <v>1762383.0368960816</v>
      </c>
      <c r="J210" s="33">
        <f>_xlfn.IFNA(VLOOKUP(ClientPortfolioValue[[#This Row],[Date]],CleanAssets[#All],RowWiseApproach!$B$6,0)*VLOOKUP(ClientPortfolioValue[[#This Row],[Client]],Client_Portfolios!$A$1:$I$6,RowWiseApproach!$B$6,0),J205)</f>
        <v>10421675.132035673</v>
      </c>
      <c r="K210" s="33">
        <f>_xlfn.IFNA(VLOOKUP(ClientPortfolioValue[[#This Row],[Date]],CleanAssets[#All],RowWiseApproach!$B$7,0)*VLOOKUP(ClientPortfolioValue[[#This Row],[Client]],Client_Portfolios!$A$1:$I$6,RowWiseApproach!$B$7,0),K205)</f>
        <v>571330.01202446013</v>
      </c>
      <c r="L210" s="33">
        <f>_xlfn.IFNA(VLOOKUP(ClientPortfolioValue[[#This Row],[Date]],CleanAssets[#All],RowWiseApproach!$B$8,0)*VLOOKUP(ClientPortfolioValue[[#This Row],[Client]],Client_Portfolios!$A$1:$I$6,RowWiseApproach!$B$8,0),L205)</f>
        <v>20559870.287260216</v>
      </c>
      <c r="M210" s="33">
        <f>_xlfn.IFNA(VLOOKUP(ClientPortfolioValue[[#This Row],[Date]],CleanAssets[#All],RowWiseApproach!$B$9,0)*VLOOKUP(ClientPortfolioValue[[#This Row],[Client]],Client_Portfolios!$A$1:$I$6,RowWiseApproach!$B$9,0),M205)</f>
        <v>6420227.9218613608</v>
      </c>
      <c r="N210" s="34">
        <f t="shared" si="33"/>
        <v>4.3455691171477373E-3</v>
      </c>
      <c r="O210" s="34">
        <f t="shared" si="33"/>
        <v>4.8114192662750556E-2</v>
      </c>
      <c r="P210" s="34">
        <f t="shared" si="34"/>
        <v>7.0705961588017882E-2</v>
      </c>
      <c r="Q210" s="34">
        <f t="shared" si="35"/>
        <v>3.8890120536974396E-2</v>
      </c>
      <c r="R210" s="34">
        <f t="shared" si="36"/>
        <v>0.22997282293176899</v>
      </c>
      <c r="S210" s="34">
        <f t="shared" si="37"/>
        <v>1.2607414261745659E-2</v>
      </c>
      <c r="T210" s="34">
        <f t="shared" si="38"/>
        <v>0.45369015529355378</v>
      </c>
      <c r="U210" s="34">
        <f t="shared" si="39"/>
        <v>0.14167376360804104</v>
      </c>
      <c r="V210" s="33">
        <f>SUM(ClientPortfolioValue[[#This Row],[TCS]:[Cash]])</f>
        <v>45316985.716732696</v>
      </c>
      <c r="W210" s="35">
        <f>(ClientPortfolioValue[[#This Row],[TotalPortfolioValue]]-V205)/V205</f>
        <v>-2.1464367964447804E-2</v>
      </c>
      <c r="X210" s="35">
        <f t="shared" si="31"/>
        <v>798853.8563010504</v>
      </c>
      <c r="Y210" s="35">
        <f>_xlfn.MAXIFS($V$2:$V210,$E$2:$E210,$E210)</f>
        <v>46511193.733226851</v>
      </c>
      <c r="Z210" s="34">
        <f>(ClientPortfolioValue[[#This Row],[TotalPortfolioValue]]-ClientPortfolioValue[[#This Row],[Running Max]])/ClientPortfolioValue[[#This Row],[Running Max]]</f>
        <v>-2.5675712030608061E-2</v>
      </c>
      <c r="AA210" s="35">
        <f t="shared" si="40"/>
        <v>1.0042288702614786</v>
      </c>
      <c r="AB210" s="46">
        <f>ClientPortfolioValue[[#This Row],[Cumulative_Returns]]-1</f>
        <v>4.2288702614785567E-3</v>
      </c>
    </row>
    <row r="211" spans="4:28" x14ac:dyDescent="0.35">
      <c r="D211" s="31">
        <f t="shared" si="32"/>
        <v>45699</v>
      </c>
      <c r="E211" s="32" t="s">
        <v>15</v>
      </c>
      <c r="F211" s="33">
        <f>_xlfn.IFNA(VLOOKUP(ClientPortfolioValue[[#This Row],[Date]],CleanAssets[#All],RowWiseApproach!$B$2,0)*VLOOKUP(ClientPortfolioValue[[#This Row],[Client]],Client_Portfolios!$A$1:$I$6,RowWiseApproach!$B$2,0),F206)</f>
        <v>986677.35049845942</v>
      </c>
      <c r="G211" s="33">
        <f>_xlfn.IFNA(VLOOKUP(ClientPortfolioValue[[#This Row],[Date]],CleanAssets[#All],RowWiseApproach!$B$3,0)*VLOOKUP(ClientPortfolioValue[[#This Row],[Client]],Client_Portfolios!$A$1:$I$6,RowWiseApproach!$B$3,0),G206)</f>
        <v>4982996.5215370562</v>
      </c>
      <c r="H211" s="33">
        <f>_xlfn.IFNA(VLOOKUP(ClientPortfolioValue[[#This Row],[Date]],CleanAssets[#All],RowWiseApproach!$B$4,0)*VLOOKUP(ClientPortfolioValue[[#This Row],[Client]],Client_Portfolios!$A$1:$I$6,RowWiseApproach!$B$4,0),H206)</f>
        <v>17480052.277162179</v>
      </c>
      <c r="I211" s="33">
        <f>_xlfn.IFNA(VLOOKUP(ClientPortfolioValue[[#This Row],[Date]],CleanAssets[#All],RowWiseApproach!$B$5,0)*VLOOKUP(ClientPortfolioValue[[#This Row],[Client]],Client_Portfolios!$A$1:$I$6,RowWiseApproach!$B$5,0),I206)</f>
        <v>5627433.785661363</v>
      </c>
      <c r="J211" s="33">
        <f>_xlfn.IFNA(VLOOKUP(ClientPortfolioValue[[#This Row],[Date]],CleanAssets[#All],RowWiseApproach!$B$6,0)*VLOOKUP(ClientPortfolioValue[[#This Row],[Client]],Client_Portfolios!$A$1:$I$6,RowWiseApproach!$B$6,0),J206)</f>
        <v>12419895.855451768</v>
      </c>
      <c r="K211" s="33">
        <f>_xlfn.IFNA(VLOOKUP(ClientPortfolioValue[[#This Row],[Date]],CleanAssets[#All],RowWiseApproach!$B$7,0)*VLOOKUP(ClientPortfolioValue[[#This Row],[Client]],Client_Portfolios!$A$1:$I$6,RowWiseApproach!$B$7,0),K206)</f>
        <v>2463699.3114921907</v>
      </c>
      <c r="L211" s="33">
        <f>_xlfn.IFNA(VLOOKUP(ClientPortfolioValue[[#This Row],[Date]],CleanAssets[#All],RowWiseApproach!$B$8,0)*VLOOKUP(ClientPortfolioValue[[#This Row],[Client]],Client_Portfolios!$A$1:$I$6,RowWiseApproach!$B$8,0),L206)</f>
        <v>3010519.8147931085</v>
      </c>
      <c r="M211" s="33">
        <f>_xlfn.IFNA(VLOOKUP(ClientPortfolioValue[[#This Row],[Date]],CleanAssets[#All],RowWiseApproach!$B$9,0)*VLOOKUP(ClientPortfolioValue[[#This Row],[Client]],Client_Portfolios!$A$1:$I$6,RowWiseApproach!$B$9,0),M206)</f>
        <v>942997.05661639385</v>
      </c>
      <c r="N211" s="34">
        <f t="shared" si="33"/>
        <v>2.0592556452701236E-2</v>
      </c>
      <c r="O211" s="34">
        <f t="shared" si="33"/>
        <v>0.10399816831867768</v>
      </c>
      <c r="P211" s="34">
        <f t="shared" si="34"/>
        <v>0.36481932328920225</v>
      </c>
      <c r="Q211" s="34">
        <f t="shared" si="35"/>
        <v>0.11744796600076692</v>
      </c>
      <c r="R211" s="34">
        <f t="shared" si="36"/>
        <v>0.25921078092129568</v>
      </c>
      <c r="S211" s="34">
        <f t="shared" si="37"/>
        <v>5.1418903179194161E-2</v>
      </c>
      <c r="T211" s="34">
        <f t="shared" si="38"/>
        <v>6.2831379687375885E-2</v>
      </c>
      <c r="U211" s="34">
        <f t="shared" si="39"/>
        <v>1.9680922150786224E-2</v>
      </c>
      <c r="V211" s="33">
        <f>SUM(ClientPortfolioValue[[#This Row],[TCS]:[Cash]])</f>
        <v>47914271.973212518</v>
      </c>
      <c r="W211" s="35">
        <f>(ClientPortfolioValue[[#This Row],[TotalPortfolioValue]]-V206)/V206</f>
        <v>-6.6345991360522716E-2</v>
      </c>
      <c r="X211" s="35">
        <f t="shared" si="31"/>
        <v>1196661.7737238065</v>
      </c>
      <c r="Y211" s="35">
        <f>_xlfn.MAXIFS($V$2:$V211,$E$2:$E211,$E211)</f>
        <v>51606525.511689082</v>
      </c>
      <c r="Z211" s="34">
        <f>(ClientPortfolioValue[[#This Row],[TotalPortfolioValue]]-ClientPortfolioValue[[#This Row],[Running Max]])/ClientPortfolioValue[[#This Row],[Running Max]]</f>
        <v>-7.1546253150490707E-2</v>
      </c>
      <c r="AA211" s="35">
        <f t="shared" si="40"/>
        <v>0.96042336627232661</v>
      </c>
      <c r="AB211" s="46">
        <f>ClientPortfolioValue[[#This Row],[Cumulative_Returns]]-1</f>
        <v>-3.9576633727673394E-2</v>
      </c>
    </row>
    <row r="212" spans="4:28" x14ac:dyDescent="0.35">
      <c r="D212" s="31">
        <f t="shared" si="32"/>
        <v>45700</v>
      </c>
      <c r="E212" s="32" t="s">
        <v>14</v>
      </c>
      <c r="F212" s="33">
        <f>_xlfn.IFNA(VLOOKUP(ClientPortfolioValue[[#This Row],[Date]],CleanAssets[#All],RowWiseApproach!$B$2,0)*VLOOKUP(ClientPortfolioValue[[#This Row],[Client]],Client_Portfolios!$A$1:$I$6,RowWiseApproach!$B$2,0),F207)</f>
        <v>1741963.219814132</v>
      </c>
      <c r="G212" s="33">
        <f>_xlfn.IFNA(VLOOKUP(ClientPortfolioValue[[#This Row],[Date]],CleanAssets[#All],RowWiseApproach!$B$3,0)*VLOOKUP(ClientPortfolioValue[[#This Row],[Client]],Client_Portfolios!$A$1:$I$6,RowWiseApproach!$B$3,0),G207)</f>
        <v>11647642.210892536</v>
      </c>
      <c r="H212" s="33">
        <f>_xlfn.IFNA(VLOOKUP(ClientPortfolioValue[[#This Row],[Date]],CleanAssets[#All],RowWiseApproach!$B$4,0)*VLOOKUP(ClientPortfolioValue[[#This Row],[Client]],Client_Portfolios!$A$1:$I$6,RowWiseApproach!$B$4,0),H207)</f>
        <v>2266717.8187244721</v>
      </c>
      <c r="I212" s="33">
        <f>_xlfn.IFNA(VLOOKUP(ClientPortfolioValue[[#This Row],[Date]],CleanAssets[#All],RowWiseApproach!$B$5,0)*VLOOKUP(ClientPortfolioValue[[#This Row],[Client]],Client_Portfolios!$A$1:$I$6,RowWiseApproach!$B$5,0),I207)</f>
        <v>439044.45595437294</v>
      </c>
      <c r="J212" s="33">
        <f>_xlfn.IFNA(VLOOKUP(ClientPortfolioValue[[#This Row],[Date]],CleanAssets[#All],RowWiseApproach!$B$6,0)*VLOOKUP(ClientPortfolioValue[[#This Row],[Client]],Client_Portfolios!$A$1:$I$6,RowWiseApproach!$B$6,0),J207)</f>
        <v>10903952.736248532</v>
      </c>
      <c r="K212" s="33">
        <f>_xlfn.IFNA(VLOOKUP(ClientPortfolioValue[[#This Row],[Date]],CleanAssets[#All],RowWiseApproach!$B$7,0)*VLOOKUP(ClientPortfolioValue[[#This Row],[Client]],Client_Portfolios!$A$1:$I$6,RowWiseApproach!$B$7,0),K207)</f>
        <v>13253948.480729908</v>
      </c>
      <c r="L212" s="33">
        <f>_xlfn.IFNA(VLOOKUP(ClientPortfolioValue[[#This Row],[Date]],CleanAssets[#All],RowWiseApproach!$B$8,0)*VLOOKUP(ClientPortfolioValue[[#This Row],[Client]],Client_Portfolios!$A$1:$I$6,RowWiseApproach!$B$8,0),L207)</f>
        <v>2966467.3701768569</v>
      </c>
      <c r="M212" s="33">
        <f>_xlfn.IFNA(VLOOKUP(ClientPortfolioValue[[#This Row],[Date]],CleanAssets[#All],RowWiseApproach!$B$9,0)*VLOOKUP(ClientPortfolioValue[[#This Row],[Client]],Client_Portfolios!$A$1:$I$6,RowWiseApproach!$B$9,0),M207)</f>
        <v>1152866.3147915436</v>
      </c>
      <c r="N212" s="34">
        <f t="shared" si="33"/>
        <v>3.9257630101829567E-2</v>
      </c>
      <c r="O212" s="34">
        <f t="shared" si="33"/>
        <v>0.26249625954930622</v>
      </c>
      <c r="P212" s="34">
        <f t="shared" si="34"/>
        <v>5.1083724765558558E-2</v>
      </c>
      <c r="Q212" s="34">
        <f t="shared" si="35"/>
        <v>9.8944941282714614E-3</v>
      </c>
      <c r="R212" s="34">
        <f t="shared" si="36"/>
        <v>0.24573615464346704</v>
      </c>
      <c r="S212" s="34">
        <f t="shared" si="37"/>
        <v>0.2986966664547136</v>
      </c>
      <c r="T212" s="34">
        <f t="shared" si="38"/>
        <v>6.6853580720249717E-2</v>
      </c>
      <c r="U212" s="34">
        <f t="shared" si="39"/>
        <v>2.5981489636603784E-2</v>
      </c>
      <c r="V212" s="33">
        <f>SUM(ClientPortfolioValue[[#This Row],[TCS]:[Cash]])</f>
        <v>44372602.607332356</v>
      </c>
      <c r="W212" s="35">
        <f>(ClientPortfolioValue[[#This Row],[TotalPortfolioValue]]-V207)/V207</f>
        <v>1.3790810215830104E-2</v>
      </c>
      <c r="X212" s="35">
        <f t="shared" si="31"/>
        <v>204438.81867034634</v>
      </c>
      <c r="Y212" s="35">
        <f>_xlfn.MAXIFS($V$2:$V212,$E$2:$E212,$E212)</f>
        <v>44372602.607332356</v>
      </c>
      <c r="Z212" s="34">
        <f>(ClientPortfolioValue[[#This Row],[TotalPortfolioValue]]-ClientPortfolioValue[[#This Row],[Running Max]])/ClientPortfolioValue[[#This Row],[Running Max]]</f>
        <v>0</v>
      </c>
      <c r="AA212" s="35">
        <f t="shared" si="40"/>
        <v>1.0457255681297881</v>
      </c>
      <c r="AB212" s="46">
        <f>ClientPortfolioValue[[#This Row],[Cumulative_Returns]]-1</f>
        <v>4.5725568129788119E-2</v>
      </c>
    </row>
    <row r="213" spans="4:28" x14ac:dyDescent="0.35">
      <c r="D213" s="31">
        <f t="shared" si="32"/>
        <v>45700</v>
      </c>
      <c r="E213" s="32" t="s">
        <v>16</v>
      </c>
      <c r="F213" s="33">
        <f>_xlfn.IFNA(VLOOKUP(ClientPortfolioValue[[#This Row],[Date]],CleanAssets[#All],RowWiseApproach!$B$2,0)*VLOOKUP(ClientPortfolioValue[[#This Row],[Client]],Client_Portfolios!$A$1:$I$6,RowWiseApproach!$B$2,0),F208)</f>
        <v>209554.787695904</v>
      </c>
      <c r="G213" s="33">
        <f>_xlfn.IFNA(VLOOKUP(ClientPortfolioValue[[#This Row],[Date]],CleanAssets[#All],RowWiseApproach!$B$3,0)*VLOOKUP(ClientPortfolioValue[[#This Row],[Client]],Client_Portfolios!$A$1:$I$6,RowWiseApproach!$B$3,0),G208)</f>
        <v>3012086.1999556115</v>
      </c>
      <c r="H213" s="33">
        <f>_xlfn.IFNA(VLOOKUP(ClientPortfolioValue[[#This Row],[Date]],CleanAssets[#All],RowWiseApproach!$B$4,0)*VLOOKUP(ClientPortfolioValue[[#This Row],[Client]],Client_Portfolios!$A$1:$I$6,RowWiseApproach!$B$4,0),H208)</f>
        <v>12167792.415951902</v>
      </c>
      <c r="I213" s="33">
        <f>_xlfn.IFNA(VLOOKUP(ClientPortfolioValue[[#This Row],[Date]],CleanAssets[#All],RowWiseApproach!$B$5,0)*VLOOKUP(ClientPortfolioValue[[#This Row],[Client]],Client_Portfolios!$A$1:$I$6,RowWiseApproach!$B$5,0),I208)</f>
        <v>6041943.4495800491</v>
      </c>
      <c r="J213" s="33">
        <f>_xlfn.IFNA(VLOOKUP(ClientPortfolioValue[[#This Row],[Date]],CleanAssets[#All],RowWiseApproach!$B$6,0)*VLOOKUP(ClientPortfolioValue[[#This Row],[Client]],Client_Portfolios!$A$1:$I$6,RowWiseApproach!$B$6,0),J208)</f>
        <v>8333960.3936394462</v>
      </c>
      <c r="K213" s="33">
        <f>_xlfn.IFNA(VLOOKUP(ClientPortfolioValue[[#This Row],[Date]],CleanAssets[#All],RowWiseApproach!$B$7,0)*VLOOKUP(ClientPortfolioValue[[#This Row],[Client]],Client_Portfolios!$A$1:$I$6,RowWiseApproach!$B$7,0),K208)</f>
        <v>1499016.8612401874</v>
      </c>
      <c r="L213" s="33">
        <f>_xlfn.IFNA(VLOOKUP(ClientPortfolioValue[[#This Row],[Date]],CleanAssets[#All],RowWiseApproach!$B$8,0)*VLOOKUP(ClientPortfolioValue[[#This Row],[Client]],Client_Portfolios!$A$1:$I$6,RowWiseApproach!$B$8,0),L208)</f>
        <v>13778878.006580828</v>
      </c>
      <c r="M213" s="33">
        <f>_xlfn.IFNA(VLOOKUP(ClientPortfolioValue[[#This Row],[Date]],CleanAssets[#All],RowWiseApproach!$B$9,0)*VLOOKUP(ClientPortfolioValue[[#This Row],[Client]],Client_Portfolios!$A$1:$I$6,RowWiseApproach!$B$9,0),M208)</f>
        <v>4672532.3355835797</v>
      </c>
      <c r="N213" s="34">
        <f t="shared" si="33"/>
        <v>4.2150571355630646E-3</v>
      </c>
      <c r="O213" s="34">
        <f t="shared" si="33"/>
        <v>6.0586138687883088E-2</v>
      </c>
      <c r="P213" s="34">
        <f t="shared" si="34"/>
        <v>0.2447471652202709</v>
      </c>
      <c r="Q213" s="34">
        <f t="shared" si="35"/>
        <v>0.12152973038620148</v>
      </c>
      <c r="R213" s="34">
        <f t="shared" si="36"/>
        <v>0.1676321481887886</v>
      </c>
      <c r="S213" s="34">
        <f t="shared" si="37"/>
        <v>3.0151741159304003E-2</v>
      </c>
      <c r="T213" s="34">
        <f t="shared" si="38"/>
        <v>0.27715309538034821</v>
      </c>
      <c r="U213" s="34">
        <f t="shared" si="39"/>
        <v>9.3984923841640686E-2</v>
      </c>
      <c r="V213" s="33">
        <f>SUM(ClientPortfolioValue[[#This Row],[TCS]:[Cash]])</f>
        <v>49715764.450227506</v>
      </c>
      <c r="W213" s="35">
        <f>(ClientPortfolioValue[[#This Row],[TotalPortfolioValue]]-V208)/V208</f>
        <v>5.187076376278614E-2</v>
      </c>
      <c r="X213" s="35">
        <f t="shared" si="31"/>
        <v>1053179.8494660207</v>
      </c>
      <c r="Y213" s="35">
        <f>_xlfn.MAXIFS($V$2:$V213,$E$2:$E213,$E213)</f>
        <v>49851288.227720857</v>
      </c>
      <c r="Z213" s="34">
        <f>(ClientPortfolioValue[[#This Row],[TotalPortfolioValue]]-ClientPortfolioValue[[#This Row],[Running Max]])/ClientPortfolioValue[[#This Row],[Running Max]]</f>
        <v>-2.7185611909220303E-3</v>
      </c>
      <c r="AA213" s="35">
        <f t="shared" si="40"/>
        <v>1.0235569423519133</v>
      </c>
      <c r="AB213" s="46">
        <f>ClientPortfolioValue[[#This Row],[Cumulative_Returns]]-1</f>
        <v>2.3556942351913301E-2</v>
      </c>
    </row>
    <row r="214" spans="4:28" x14ac:dyDescent="0.35">
      <c r="D214" s="31">
        <f t="shared" si="32"/>
        <v>45700</v>
      </c>
      <c r="E214" s="32" t="s">
        <v>12</v>
      </c>
      <c r="F214" s="33">
        <f>_xlfn.IFNA(VLOOKUP(ClientPortfolioValue[[#This Row],[Date]],CleanAssets[#All],RowWiseApproach!$B$2,0)*VLOOKUP(ClientPortfolioValue[[#This Row],[Client]],Client_Portfolios!$A$1:$I$6,RowWiseApproach!$B$2,0),F209)</f>
        <v>2761993.1577736265</v>
      </c>
      <c r="G214" s="33">
        <f>_xlfn.IFNA(VLOOKUP(ClientPortfolioValue[[#This Row],[Date]],CleanAssets[#All],RowWiseApproach!$B$3,0)*VLOOKUP(ClientPortfolioValue[[#This Row],[Client]],Client_Portfolios!$A$1:$I$6,RowWiseApproach!$B$3,0),G209)</f>
        <v>10401542.047561415</v>
      </c>
      <c r="H214" s="33">
        <f>_xlfn.IFNA(VLOOKUP(ClientPortfolioValue[[#This Row],[Date]],CleanAssets[#All],RowWiseApproach!$B$4,0)*VLOOKUP(ClientPortfolioValue[[#This Row],[Client]],Client_Portfolios!$A$1:$I$6,RowWiseApproach!$B$4,0),H209)</f>
        <v>2002918.073050733</v>
      </c>
      <c r="I214" s="33">
        <f>_xlfn.IFNA(VLOOKUP(ClientPortfolioValue[[#This Row],[Date]],CleanAssets[#All],RowWiseApproach!$B$5,0)*VLOOKUP(ClientPortfolioValue[[#This Row],[Client]],Client_Portfolios!$A$1:$I$6,RowWiseApproach!$B$5,0),I209)</f>
        <v>3082102.6645148643</v>
      </c>
      <c r="J214" s="33">
        <f>_xlfn.IFNA(VLOOKUP(ClientPortfolioValue[[#This Row],[Date]],CleanAssets[#All],RowWiseApproach!$B$6,0)*VLOOKUP(ClientPortfolioValue[[#This Row],[Client]],Client_Portfolios!$A$1:$I$6,RowWiseApproach!$B$6,0),J209)</f>
        <v>1219291.9265183145</v>
      </c>
      <c r="K214" s="33">
        <f>_xlfn.IFNA(VLOOKUP(ClientPortfolioValue[[#This Row],[Date]],CleanAssets[#All],RowWiseApproach!$B$7,0)*VLOOKUP(ClientPortfolioValue[[#This Row],[Client]],Client_Portfolios!$A$1:$I$6,RowWiseApproach!$B$7,0),K209)</f>
        <v>12125396.843075035</v>
      </c>
      <c r="L214" s="33">
        <f>_xlfn.IFNA(VLOOKUP(ClientPortfolioValue[[#This Row],[Date]],CleanAssets[#All],RowWiseApproach!$B$8,0)*VLOOKUP(ClientPortfolioValue[[#This Row],[Client]],Client_Portfolios!$A$1:$I$6,RowWiseApproach!$B$8,0),L209)</f>
        <v>5064661.8832562547</v>
      </c>
      <c r="M214" s="33">
        <f>_xlfn.IFNA(VLOOKUP(ClientPortfolioValue[[#This Row],[Date]],CleanAssets[#All],RowWiseApproach!$B$9,0)*VLOOKUP(ClientPortfolioValue[[#This Row],[Client]],Client_Portfolios!$A$1:$I$6,RowWiseApproach!$B$9,0),M209)</f>
        <v>2238637.2448912556</v>
      </c>
      <c r="N214" s="34">
        <f t="shared" si="33"/>
        <v>7.1008703731865408E-2</v>
      </c>
      <c r="O214" s="34">
        <f t="shared" si="33"/>
        <v>0.26741558556401213</v>
      </c>
      <c r="P214" s="34">
        <f t="shared" si="34"/>
        <v>5.14934715345573E-2</v>
      </c>
      <c r="Q214" s="34">
        <f t="shared" si="35"/>
        <v>7.9238471087359028E-2</v>
      </c>
      <c r="R214" s="34">
        <f t="shared" si="36"/>
        <v>3.1347050563508512E-2</v>
      </c>
      <c r="S214" s="34">
        <f t="shared" si="37"/>
        <v>0.31173455648791282</v>
      </c>
      <c r="T214" s="34">
        <f t="shared" si="38"/>
        <v>0.13020853225433321</v>
      </c>
      <c r="U214" s="34">
        <f t="shared" si="39"/>
        <v>5.7553628776451593E-2</v>
      </c>
      <c r="V214" s="33">
        <f>SUM(ClientPortfolioValue[[#This Row],[TCS]:[Cash]])</f>
        <v>38896543.840641499</v>
      </c>
      <c r="W214" s="35">
        <f>(ClientPortfolioValue[[#This Row],[TotalPortfolioValue]]-V209)/V209</f>
        <v>3.6722739998114498E-2</v>
      </c>
      <c r="X214" s="35">
        <f t="shared" si="31"/>
        <v>520014.91323634004</v>
      </c>
      <c r="Y214" s="35">
        <f>_xlfn.MAXIFS($V$2:$V214,$E$2:$E214,$E214)</f>
        <v>38896543.840641499</v>
      </c>
      <c r="Z214" s="34">
        <f>(ClientPortfolioValue[[#This Row],[TotalPortfolioValue]]-ClientPortfolioValue[[#This Row],[Running Max]])/ClientPortfolioValue[[#This Row],[Running Max]]</f>
        <v>0</v>
      </c>
      <c r="AA214" s="35">
        <f t="shared" si="40"/>
        <v>1.0385744239065147</v>
      </c>
      <c r="AB214" s="46">
        <f>ClientPortfolioValue[[#This Row],[Cumulative_Returns]]-1</f>
        <v>3.8574423906514665E-2</v>
      </c>
    </row>
    <row r="215" spans="4:28" x14ac:dyDescent="0.35">
      <c r="D215" s="31">
        <f t="shared" si="32"/>
        <v>45700</v>
      </c>
      <c r="E215" s="32" t="s">
        <v>13</v>
      </c>
      <c r="F215" s="33">
        <f>_xlfn.IFNA(VLOOKUP(ClientPortfolioValue[[#This Row],[Date]],CleanAssets[#All],RowWiseApproach!$B$2,0)*VLOOKUP(ClientPortfolioValue[[#This Row],[Client]],Client_Portfolios!$A$1:$I$6,RowWiseApproach!$B$2,0),F210)</f>
        <v>198879.13802485206</v>
      </c>
      <c r="G215" s="33">
        <f>_xlfn.IFNA(VLOOKUP(ClientPortfolioValue[[#This Row],[Date]],CleanAssets[#All],RowWiseApproach!$B$3,0)*VLOOKUP(ClientPortfolioValue[[#This Row],[Client]],Client_Portfolios!$A$1:$I$6,RowWiseApproach!$B$3,0),G210)</f>
        <v>2210040.3561267424</v>
      </c>
      <c r="H215" s="33">
        <f>_xlfn.IFNA(VLOOKUP(ClientPortfolioValue[[#This Row],[Date]],CleanAssets[#All],RowWiseApproach!$B$4,0)*VLOOKUP(ClientPortfolioValue[[#This Row],[Client]],Client_Portfolios!$A$1:$I$6,RowWiseApproach!$B$4,0),H210)</f>
        <v>3207888.0505809365</v>
      </c>
      <c r="I215" s="33">
        <f>_xlfn.IFNA(VLOOKUP(ClientPortfolioValue[[#This Row],[Date]],CleanAssets[#All],RowWiseApproach!$B$5,0)*VLOOKUP(ClientPortfolioValue[[#This Row],[Client]],Client_Portfolios!$A$1:$I$6,RowWiseApproach!$B$5,0),I210)</f>
        <v>2645734.0912630241</v>
      </c>
      <c r="J215" s="33">
        <f>_xlfn.IFNA(VLOOKUP(ClientPortfolioValue[[#This Row],[Date]],CleanAssets[#All],RowWiseApproach!$B$6,0)*VLOOKUP(ClientPortfolioValue[[#This Row],[Client]],Client_Portfolios!$A$1:$I$6,RowWiseApproach!$B$6,0),J210)</f>
        <v>10567403.656149045</v>
      </c>
      <c r="K215" s="33">
        <f>_xlfn.IFNA(VLOOKUP(ClientPortfolioValue[[#This Row],[Date]],CleanAssets[#All],RowWiseApproach!$B$7,0)*VLOOKUP(ClientPortfolioValue[[#This Row],[Client]],Client_Portfolios!$A$1:$I$6,RowWiseApproach!$B$7,0),K210)</f>
        <v>574621.22968249605</v>
      </c>
      <c r="L215" s="33">
        <f>_xlfn.IFNA(VLOOKUP(ClientPortfolioValue[[#This Row],[Date]],CleanAssets[#All],RowWiseApproach!$B$8,0)*VLOOKUP(ClientPortfolioValue[[#This Row],[Client]],Client_Portfolios!$A$1:$I$6,RowWiseApproach!$B$8,0),L210)</f>
        <v>20945848.238667239</v>
      </c>
      <c r="M215" s="33">
        <f>_xlfn.IFNA(VLOOKUP(ClientPortfolioValue[[#This Row],[Date]],CleanAssets[#All],RowWiseApproach!$B$9,0)*VLOOKUP(ClientPortfolioValue[[#This Row],[Client]],Client_Portfolios!$A$1:$I$6,RowWiseApproach!$B$9,0),M210)</f>
        <v>6420787.5686434209</v>
      </c>
      <c r="N215" s="34">
        <f t="shared" si="33"/>
        <v>4.2521707401341133E-3</v>
      </c>
      <c r="O215" s="34">
        <f t="shared" si="33"/>
        <v>4.7252160433556366E-2</v>
      </c>
      <c r="P215" s="34">
        <f t="shared" si="34"/>
        <v>6.8586820326029349E-2</v>
      </c>
      <c r="Q215" s="34">
        <f t="shared" si="35"/>
        <v>5.6567587735814343E-2</v>
      </c>
      <c r="R215" s="34">
        <f t="shared" si="36"/>
        <v>0.2259382511012703</v>
      </c>
      <c r="S215" s="34">
        <f t="shared" si="37"/>
        <v>1.2285791278975004E-2</v>
      </c>
      <c r="T215" s="34">
        <f t="shared" si="38"/>
        <v>0.44783642916141775</v>
      </c>
      <c r="U215" s="34">
        <f t="shared" si="39"/>
        <v>0.13728078922280273</v>
      </c>
      <c r="V215" s="33">
        <f>SUM(ClientPortfolioValue[[#This Row],[TCS]:[Cash]])</f>
        <v>46771202.329137757</v>
      </c>
      <c r="W215" s="35">
        <f>(ClientPortfolioValue[[#This Row],[TotalPortfolioValue]]-V210)/V210</f>
        <v>3.2089879532038505E-2</v>
      </c>
      <c r="X215" s="35">
        <f t="shared" si="31"/>
        <v>782192.91090765153</v>
      </c>
      <c r="Y215" s="35">
        <f>_xlfn.MAXIFS($V$2:$V215,$E$2:$E215,$E215)</f>
        <v>46771202.329137757</v>
      </c>
      <c r="Z215" s="34">
        <f>(ClientPortfolioValue[[#This Row],[TotalPortfolioValue]]-ClientPortfolioValue[[#This Row],[Running Max]])/ClientPortfolioValue[[#This Row],[Running Max]]</f>
        <v>0</v>
      </c>
      <c r="AA215" s="35">
        <f t="shared" si="40"/>
        <v>1.0364544537307645</v>
      </c>
      <c r="AB215" s="46">
        <f>ClientPortfolioValue[[#This Row],[Cumulative_Returns]]-1</f>
        <v>3.6454453730764502E-2</v>
      </c>
    </row>
    <row r="216" spans="4:28" x14ac:dyDescent="0.35">
      <c r="D216" s="31">
        <f t="shared" si="32"/>
        <v>45700</v>
      </c>
      <c r="E216" s="32" t="s">
        <v>15</v>
      </c>
      <c r="F216" s="33">
        <f>_xlfn.IFNA(VLOOKUP(ClientPortfolioValue[[#This Row],[Date]],CleanAssets[#All],RowWiseApproach!$B$2,0)*VLOOKUP(ClientPortfolioValue[[#This Row],[Client]],Client_Portfolios!$A$1:$I$6,RowWiseApproach!$B$2,0),F211)</f>
        <v>996452.75275729026</v>
      </c>
      <c r="G216" s="33">
        <f>_xlfn.IFNA(VLOOKUP(ClientPortfolioValue[[#This Row],[Date]],CleanAssets[#All],RowWiseApproach!$B$3,0)*VLOOKUP(ClientPortfolioValue[[#This Row],[Client]],Client_Portfolios!$A$1:$I$6,RowWiseApproach!$B$3,0),G211)</f>
        <v>5050758.1164217805</v>
      </c>
      <c r="H216" s="33">
        <f>_xlfn.IFNA(VLOOKUP(ClientPortfolioValue[[#This Row],[Date]],CleanAssets[#All],RowWiseApproach!$B$4,0)*VLOOKUP(ClientPortfolioValue[[#This Row],[Client]],Client_Portfolios!$A$1:$I$6,RowWiseApproach!$B$4,0),H211)</f>
        <v>17500275.397804778</v>
      </c>
      <c r="I216" s="33">
        <f>_xlfn.IFNA(VLOOKUP(ClientPortfolioValue[[#This Row],[Date]],CleanAssets[#All],RowWiseApproach!$B$5,0)*VLOOKUP(ClientPortfolioValue[[#This Row],[Client]],Client_Portfolios!$A$1:$I$6,RowWiseApproach!$B$5,0),I211)</f>
        <v>8448046.2540490925</v>
      </c>
      <c r="J216" s="33">
        <f>_xlfn.IFNA(VLOOKUP(ClientPortfolioValue[[#This Row],[Date]],CleanAssets[#All],RowWiseApproach!$B$6,0)*VLOOKUP(ClientPortfolioValue[[#This Row],[Client]],Client_Portfolios!$A$1:$I$6,RowWiseApproach!$B$6,0),J211)</f>
        <v>12593565.92957384</v>
      </c>
      <c r="K216" s="33">
        <f>_xlfn.IFNA(VLOOKUP(ClientPortfolioValue[[#This Row],[Date]],CleanAssets[#All],RowWiseApproach!$B$7,0)*VLOOKUP(ClientPortfolioValue[[#This Row],[Client]],Client_Portfolios!$A$1:$I$6,RowWiseApproach!$B$7,0),K211)</f>
        <v>2477891.758077207</v>
      </c>
      <c r="L216" s="33">
        <f>_xlfn.IFNA(VLOOKUP(ClientPortfolioValue[[#This Row],[Date]],CleanAssets[#All],RowWiseApproach!$B$8,0)*VLOOKUP(ClientPortfolioValue[[#This Row],[Client]],Client_Portfolios!$A$1:$I$6,RowWiseApproach!$B$8,0),L211)</f>
        <v>3067037.4024310084</v>
      </c>
      <c r="M216" s="33">
        <f>_xlfn.IFNA(VLOOKUP(ClientPortfolioValue[[#This Row],[Date]],CleanAssets[#All],RowWiseApproach!$B$9,0)*VLOOKUP(ClientPortfolioValue[[#This Row],[Client]],Client_Portfolios!$A$1:$I$6,RowWiseApproach!$B$9,0),M211)</f>
        <v>943079.25701093592</v>
      </c>
      <c r="N216" s="34">
        <f t="shared" si="33"/>
        <v>1.9508793936390999E-2</v>
      </c>
      <c r="O216" s="34">
        <f t="shared" si="33"/>
        <v>9.8884968748565644E-2</v>
      </c>
      <c r="P216" s="34">
        <f t="shared" si="34"/>
        <v>0.34262464087850714</v>
      </c>
      <c r="Q216" s="34">
        <f t="shared" si="35"/>
        <v>0.16539790078284558</v>
      </c>
      <c r="R216" s="34">
        <f t="shared" si="36"/>
        <v>0.2465598915398379</v>
      </c>
      <c r="S216" s="34">
        <f t="shared" si="37"/>
        <v>4.8512766482149881E-2</v>
      </c>
      <c r="T216" s="34">
        <f t="shared" si="38"/>
        <v>6.0047202954342682E-2</v>
      </c>
      <c r="U216" s="34">
        <f t="shared" si="39"/>
        <v>1.8463834677360191E-2</v>
      </c>
      <c r="V216" s="33">
        <f>SUM(ClientPortfolioValue[[#This Row],[TCS]:[Cash]])</f>
        <v>51077106.86812593</v>
      </c>
      <c r="W216" s="35">
        <f>(ClientPortfolioValue[[#This Row],[TotalPortfolioValue]]-V211)/V211</f>
        <v>6.6010288055334793E-2</v>
      </c>
      <c r="X216" s="35">
        <f t="shared" si="31"/>
        <v>1562564.4707378421</v>
      </c>
      <c r="Y216" s="35">
        <f>_xlfn.MAXIFS($V$2:$V216,$E$2:$E216,$E216)</f>
        <v>51606525.511689082</v>
      </c>
      <c r="Z216" s="34">
        <f>(ClientPortfolioValue[[#This Row],[TotalPortfolioValue]]-ClientPortfolioValue[[#This Row],[Running Max]])/ClientPortfolioValue[[#This Row],[Running Max]]</f>
        <v>-1.0258753874899714E-2</v>
      </c>
      <c r="AA216" s="35">
        <f t="shared" si="40"/>
        <v>1.0238211893350373</v>
      </c>
      <c r="AB216" s="46">
        <f>ClientPortfolioValue[[#This Row],[Cumulative_Returns]]-1</f>
        <v>2.3821189335037296E-2</v>
      </c>
    </row>
    <row r="217" spans="4:28" x14ac:dyDescent="0.35">
      <c r="D217" s="31">
        <f t="shared" si="32"/>
        <v>45701</v>
      </c>
      <c r="E217" s="32" t="s">
        <v>14</v>
      </c>
      <c r="F217" s="33">
        <f>_xlfn.IFNA(VLOOKUP(ClientPortfolioValue[[#This Row],[Date]],CleanAssets[#All],RowWiseApproach!$B$2,0)*VLOOKUP(ClientPortfolioValue[[#This Row],[Client]],Client_Portfolios!$A$1:$I$6,RowWiseApproach!$B$2,0),F212)</f>
        <v>1738997.0063696119</v>
      </c>
      <c r="G217" s="33">
        <f>_xlfn.IFNA(VLOOKUP(ClientPortfolioValue[[#This Row],[Date]],CleanAssets[#All],RowWiseApproach!$B$3,0)*VLOOKUP(ClientPortfolioValue[[#This Row],[Client]],Client_Portfolios!$A$1:$I$6,RowWiseApproach!$B$3,0),G212)</f>
        <v>11811440.780484399</v>
      </c>
      <c r="H217" s="33">
        <f>_xlfn.IFNA(VLOOKUP(ClientPortfolioValue[[#This Row],[Date]],CleanAssets[#All],RowWiseApproach!$B$4,0)*VLOOKUP(ClientPortfolioValue[[#This Row],[Client]],Client_Portfolios!$A$1:$I$6,RowWiseApproach!$B$4,0),H212)</f>
        <v>2283576.6767632873</v>
      </c>
      <c r="I217" s="33">
        <f>_xlfn.IFNA(VLOOKUP(ClientPortfolioValue[[#This Row],[Date]],CleanAssets[#All],RowWiseApproach!$B$5,0)*VLOOKUP(ClientPortfolioValue[[#This Row],[Client]],Client_Portfolios!$A$1:$I$6,RowWiseApproach!$B$5,0),I212)</f>
        <v>438066.25157901866</v>
      </c>
      <c r="J217" s="33">
        <f>_xlfn.IFNA(VLOOKUP(ClientPortfolioValue[[#This Row],[Date]],CleanAssets[#All],RowWiseApproach!$B$6,0)*VLOOKUP(ClientPortfolioValue[[#This Row],[Client]],Client_Portfolios!$A$1:$I$6,RowWiseApproach!$B$6,0),J212)</f>
        <v>10882997.456663832</v>
      </c>
      <c r="K217" s="33">
        <f>_xlfn.IFNA(VLOOKUP(ClientPortfolioValue[[#This Row],[Date]],CleanAssets[#All],RowWiseApproach!$B$7,0)*VLOOKUP(ClientPortfolioValue[[#This Row],[Client]],Client_Portfolios!$A$1:$I$6,RowWiseApproach!$B$7,0),K212)</f>
        <v>13405452.9352853</v>
      </c>
      <c r="L217" s="33">
        <f>_xlfn.IFNA(VLOOKUP(ClientPortfolioValue[[#This Row],[Date]],CleanAssets[#All],RowWiseApproach!$B$8,0)*VLOOKUP(ClientPortfolioValue[[#This Row],[Client]],Client_Portfolios!$A$1:$I$6,RowWiseApproach!$B$8,0),L212)</f>
        <v>2944980.3908471502</v>
      </c>
      <c r="M217" s="33">
        <f>_xlfn.IFNA(VLOOKUP(ClientPortfolioValue[[#This Row],[Date]],CleanAssets[#All],RowWiseApproach!$B$9,0)*VLOOKUP(ClientPortfolioValue[[#This Row],[Client]],Client_Portfolios!$A$1:$I$6,RowWiseApproach!$B$9,0),M212)</f>
        <v>1153029.5134027214</v>
      </c>
      <c r="N217" s="34">
        <f t="shared" si="33"/>
        <v>3.893985264601188E-2</v>
      </c>
      <c r="O217" s="34">
        <f t="shared" si="33"/>
        <v>0.26448335554604274</v>
      </c>
      <c r="P217" s="34">
        <f t="shared" si="34"/>
        <v>5.1134153177565686E-2</v>
      </c>
      <c r="Q217" s="34">
        <f t="shared" si="35"/>
        <v>9.809237867113468E-3</v>
      </c>
      <c r="R217" s="34">
        <f t="shared" si="36"/>
        <v>0.24369352894638605</v>
      </c>
      <c r="S217" s="34">
        <f t="shared" si="37"/>
        <v>0.30017668807999554</v>
      </c>
      <c r="T217" s="34">
        <f t="shared" si="38"/>
        <v>6.594439325941466E-2</v>
      </c>
      <c r="U217" s="34">
        <f t="shared" si="39"/>
        <v>2.5818790477470103E-2</v>
      </c>
      <c r="V217" s="33">
        <f>SUM(ClientPortfolioValue[[#This Row],[TCS]:[Cash]])</f>
        <v>44658541.011395313</v>
      </c>
      <c r="W217" s="35">
        <f>(ClientPortfolioValue[[#This Row],[TotalPortfolioValue]]-V212)/V212</f>
        <v>6.4440304886625391E-3</v>
      </c>
      <c r="X217" s="35">
        <f t="shared" si="31"/>
        <v>266843.86652009783</v>
      </c>
      <c r="Y217" s="35">
        <f>_xlfn.MAXIFS($V$2:$V217,$E$2:$E217,$E217)</f>
        <v>44658541.011395313</v>
      </c>
      <c r="Z217" s="34">
        <f>(ClientPortfolioValue[[#This Row],[TotalPortfolioValue]]-ClientPortfolioValue[[#This Row],[Running Max]])/ClientPortfolioValue[[#This Row],[Running Max]]</f>
        <v>0</v>
      </c>
      <c r="AA217" s="35">
        <f t="shared" si="40"/>
        <v>1.0524642555735906</v>
      </c>
      <c r="AB217" s="46">
        <f>ClientPortfolioValue[[#This Row],[Cumulative_Returns]]-1</f>
        <v>5.2464255573590579E-2</v>
      </c>
    </row>
    <row r="218" spans="4:28" x14ac:dyDescent="0.35">
      <c r="D218" s="31">
        <f t="shared" si="32"/>
        <v>45701</v>
      </c>
      <c r="E218" s="32" t="s">
        <v>16</v>
      </c>
      <c r="F218" s="33">
        <f>_xlfn.IFNA(VLOOKUP(ClientPortfolioValue[[#This Row],[Date]],CleanAssets[#All],RowWiseApproach!$B$2,0)*VLOOKUP(ClientPortfolioValue[[#This Row],[Client]],Client_Portfolios!$A$1:$I$6,RowWiseApproach!$B$2,0),F213)</f>
        <v>209197.95798701185</v>
      </c>
      <c r="G218" s="33">
        <f>_xlfn.IFNA(VLOOKUP(ClientPortfolioValue[[#This Row],[Date]],CleanAssets[#All],RowWiseApproach!$B$3,0)*VLOOKUP(ClientPortfolioValue[[#This Row],[Client]],Client_Portfolios!$A$1:$I$6,RowWiseApproach!$B$3,0),G213)</f>
        <v>3054444.5933632255</v>
      </c>
      <c r="H218" s="33">
        <f>_xlfn.IFNA(VLOOKUP(ClientPortfolioValue[[#This Row],[Date]],CleanAssets[#All],RowWiseApproach!$B$4,0)*VLOOKUP(ClientPortfolioValue[[#This Row],[Client]],Client_Portfolios!$A$1:$I$6,RowWiseApproach!$B$4,0),H213)</f>
        <v>12258291.146447496</v>
      </c>
      <c r="I218" s="33">
        <f>_xlfn.IFNA(VLOOKUP(ClientPortfolioValue[[#This Row],[Date]],CleanAssets[#All],RowWiseApproach!$B$5,0)*VLOOKUP(ClientPortfolioValue[[#This Row],[Client]],Client_Portfolios!$A$1:$I$6,RowWiseApproach!$B$5,0),I213)</f>
        <v>6028481.8161671534</v>
      </c>
      <c r="J218" s="33">
        <f>_xlfn.IFNA(VLOOKUP(ClientPortfolioValue[[#This Row],[Date]],CleanAssets[#All],RowWiseApproach!$B$6,0)*VLOOKUP(ClientPortfolioValue[[#This Row],[Client]],Client_Portfolios!$A$1:$I$6,RowWiseApproach!$B$6,0),J213)</f>
        <v>8317944.1402384238</v>
      </c>
      <c r="K218" s="33">
        <f>_xlfn.IFNA(VLOOKUP(ClientPortfolioValue[[#This Row],[Date]],CleanAssets[#All],RowWiseApproach!$B$7,0)*VLOOKUP(ClientPortfolioValue[[#This Row],[Client]],Client_Portfolios!$A$1:$I$6,RowWiseApproach!$B$7,0),K213)</f>
        <v>1516151.9611888349</v>
      </c>
      <c r="L218" s="33">
        <f>_xlfn.IFNA(VLOOKUP(ClientPortfolioValue[[#This Row],[Date]],CleanAssets[#All],RowWiseApproach!$B$8,0)*VLOOKUP(ClientPortfolioValue[[#This Row],[Client]],Client_Portfolios!$A$1:$I$6,RowWiseApproach!$B$8,0),L213)</f>
        <v>13679073.616385799</v>
      </c>
      <c r="M218" s="33">
        <f>_xlfn.IFNA(VLOOKUP(ClientPortfolioValue[[#This Row],[Date]],CleanAssets[#All],RowWiseApproach!$B$9,0)*VLOOKUP(ClientPortfolioValue[[#This Row],[Client]],Client_Portfolios!$A$1:$I$6,RowWiseApproach!$B$9,0),M213)</f>
        <v>4673193.7746230122</v>
      </c>
      <c r="N218" s="34">
        <f t="shared" si="33"/>
        <v>4.2061018458812698E-3</v>
      </c>
      <c r="O218" s="34">
        <f t="shared" si="33"/>
        <v>6.1412191428201021E-2</v>
      </c>
      <c r="P218" s="34">
        <f t="shared" si="34"/>
        <v>0.24646330927199558</v>
      </c>
      <c r="Q218" s="34">
        <f t="shared" si="35"/>
        <v>0.12120772467777433</v>
      </c>
      <c r="R218" s="34">
        <f t="shared" si="36"/>
        <v>0.1672393007027643</v>
      </c>
      <c r="S218" s="34">
        <f t="shared" si="37"/>
        <v>3.0483517257796511E-2</v>
      </c>
      <c r="T218" s="34">
        <f t="shared" si="38"/>
        <v>0.27502934226250053</v>
      </c>
      <c r="U218" s="34">
        <f t="shared" si="39"/>
        <v>9.3958512553086473E-2</v>
      </c>
      <c r="V218" s="33">
        <f>SUM(ClientPortfolioValue[[#This Row],[TCS]:[Cash]])</f>
        <v>49736779.006400958</v>
      </c>
      <c r="W218" s="35">
        <f>(ClientPortfolioValue[[#This Row],[TotalPortfolioValue]]-V213)/V213</f>
        <v>4.2269401679400465E-4</v>
      </c>
      <c r="X218" s="35">
        <f t="shared" si="31"/>
        <v>1020595.0433491062</v>
      </c>
      <c r="Y218" s="35">
        <f>_xlfn.MAXIFS($V$2:$V218,$E$2:$E218,$E218)</f>
        <v>49851288.227720857</v>
      </c>
      <c r="Z218" s="34">
        <f>(ClientPortfolioValue[[#This Row],[TotalPortfolioValue]]-ClientPortfolioValue[[#This Row],[Running Max]])/ClientPortfolioValue[[#This Row],[Running Max]]</f>
        <v>-2.2970162936777169E-3</v>
      </c>
      <c r="AA218" s="35">
        <f t="shared" si="40"/>
        <v>1.0239895937472934</v>
      </c>
      <c r="AB218" s="46">
        <f>ClientPortfolioValue[[#This Row],[Cumulative_Returns]]-1</f>
        <v>2.398959374729337E-2</v>
      </c>
    </row>
    <row r="219" spans="4:28" x14ac:dyDescent="0.35">
      <c r="D219" s="31">
        <f t="shared" si="32"/>
        <v>45701</v>
      </c>
      <c r="E219" s="32" t="s">
        <v>12</v>
      </c>
      <c r="F219" s="33">
        <f>_xlfn.IFNA(VLOOKUP(ClientPortfolioValue[[#This Row],[Date]],CleanAssets[#All],RowWiseApproach!$B$2,0)*VLOOKUP(ClientPortfolioValue[[#This Row],[Client]],Client_Portfolios!$A$1:$I$6,RowWiseApproach!$B$2,0),F214)</f>
        <v>2757290.0382444239</v>
      </c>
      <c r="G219" s="33">
        <f>_xlfn.IFNA(VLOOKUP(ClientPortfolioValue[[#This Row],[Date]],CleanAssets[#All],RowWiseApproach!$B$3,0)*VLOOKUP(ClientPortfolioValue[[#This Row],[Client]],Client_Portfolios!$A$1:$I$6,RowWiseApproach!$B$3,0),G214)</f>
        <v>10547816.948360382</v>
      </c>
      <c r="H219" s="33">
        <f>_xlfn.IFNA(VLOOKUP(ClientPortfolioValue[[#This Row],[Date]],CleanAssets[#All],RowWiseApproach!$B$4,0)*VLOOKUP(ClientPortfolioValue[[#This Row],[Client]],Client_Portfolios!$A$1:$I$6,RowWiseApproach!$B$4,0),H214)</f>
        <v>2017814.9036919379</v>
      </c>
      <c r="I219" s="33">
        <f>_xlfn.IFNA(VLOOKUP(ClientPortfolioValue[[#This Row],[Date]],CleanAssets[#All],RowWiseApproach!$B$5,0)*VLOOKUP(ClientPortfolioValue[[#This Row],[Client]],Client_Portfolios!$A$1:$I$6,RowWiseApproach!$B$5,0),I214)</f>
        <v>3075235.6462190384</v>
      </c>
      <c r="J219" s="33">
        <f>_xlfn.IFNA(VLOOKUP(ClientPortfolioValue[[#This Row],[Date]],CleanAssets[#All],RowWiseApproach!$B$6,0)*VLOOKUP(ClientPortfolioValue[[#This Row],[Client]],Client_Portfolios!$A$1:$I$6,RowWiseApproach!$B$6,0),J214)</f>
        <v>1216948.6842250295</v>
      </c>
      <c r="K219" s="33">
        <f>_xlfn.IFNA(VLOOKUP(ClientPortfolioValue[[#This Row],[Date]],CleanAssets[#All],RowWiseApproach!$B$7,0)*VLOOKUP(ClientPortfolioValue[[#This Row],[Client]],Client_Portfolios!$A$1:$I$6,RowWiseApproach!$B$7,0),K214)</f>
        <v>12264000.945667457</v>
      </c>
      <c r="L219" s="33">
        <f>_xlfn.IFNA(VLOOKUP(ClientPortfolioValue[[#This Row],[Date]],CleanAssets[#All],RowWiseApproach!$B$8,0)*VLOOKUP(ClientPortfolioValue[[#This Row],[Client]],Client_Portfolios!$A$1:$I$6,RowWiseApproach!$B$8,0),L214)</f>
        <v>5027977.0754975267</v>
      </c>
      <c r="M219" s="33">
        <f>_xlfn.IFNA(VLOOKUP(ClientPortfolioValue[[#This Row],[Date]],CleanAssets[#All],RowWiseApproach!$B$9,0)*VLOOKUP(ClientPortfolioValue[[#This Row],[Client]],Client_Portfolios!$A$1:$I$6,RowWiseApproach!$B$9,0),M214)</f>
        <v>2238954.1441575531</v>
      </c>
      <c r="N219" s="34">
        <f t="shared" si="33"/>
        <v>7.0435991786746574E-2</v>
      </c>
      <c r="O219" s="34">
        <f t="shared" si="33"/>
        <v>0.26944787731357212</v>
      </c>
      <c r="P219" s="34">
        <f t="shared" si="34"/>
        <v>5.1545826522520204E-2</v>
      </c>
      <c r="Q219" s="34">
        <f t="shared" si="35"/>
        <v>7.855802970126026E-2</v>
      </c>
      <c r="R219" s="34">
        <f t="shared" si="36"/>
        <v>3.1087403333724926E-2</v>
      </c>
      <c r="S219" s="34">
        <f t="shared" si="37"/>
        <v>0.3132884309957058</v>
      </c>
      <c r="T219" s="34">
        <f t="shared" si="38"/>
        <v>0.12844153030023012</v>
      </c>
      <c r="U219" s="34">
        <f t="shared" si="39"/>
        <v>5.7194910046240048E-2</v>
      </c>
      <c r="V219" s="33">
        <f>SUM(ClientPortfolioValue[[#This Row],[TCS]:[Cash]])</f>
        <v>39146038.386063345</v>
      </c>
      <c r="W219" s="35">
        <f>(ClientPortfolioValue[[#This Row],[TotalPortfolioValue]]-V214)/V214</f>
        <v>6.414311421704233E-3</v>
      </c>
      <c r="X219" s="35">
        <f t="shared" si="31"/>
        <v>569463.19704975653</v>
      </c>
      <c r="Y219" s="35">
        <f>_xlfn.MAXIFS($V$2:$V219,$E$2:$E219,$E219)</f>
        <v>39146038.386063345</v>
      </c>
      <c r="Z219" s="34">
        <f>(ClientPortfolioValue[[#This Row],[TotalPortfolioValue]]-ClientPortfolioValue[[#This Row],[Running Max]])/ClientPortfolioValue[[#This Row],[Running Max]]</f>
        <v>0</v>
      </c>
      <c r="AA219" s="35">
        <f t="shared" si="40"/>
        <v>1.0452361636960683</v>
      </c>
      <c r="AB219" s="46">
        <f>ClientPortfolioValue[[#This Row],[Cumulative_Returns]]-1</f>
        <v>4.523616369606831E-2</v>
      </c>
    </row>
    <row r="220" spans="4:28" x14ac:dyDescent="0.35">
      <c r="D220" s="31">
        <f t="shared" si="32"/>
        <v>45701</v>
      </c>
      <c r="E220" s="32" t="s">
        <v>13</v>
      </c>
      <c r="F220" s="33">
        <f>_xlfn.IFNA(VLOOKUP(ClientPortfolioValue[[#This Row],[Date]],CleanAssets[#All],RowWiseApproach!$B$2,0)*VLOOKUP(ClientPortfolioValue[[#This Row],[Client]],Client_Portfolios!$A$1:$I$6,RowWiseApproach!$B$2,0),F215)</f>
        <v>198540.48680286654</v>
      </c>
      <c r="G220" s="33">
        <f>_xlfn.IFNA(VLOOKUP(ClientPortfolioValue[[#This Row],[Date]],CleanAssets[#All],RowWiseApproach!$B$3,0)*VLOOKUP(ClientPortfolioValue[[#This Row],[Client]],Client_Portfolios!$A$1:$I$6,RowWiseApproach!$B$3,0),G215)</f>
        <v>2241119.7318939096</v>
      </c>
      <c r="H220" s="33">
        <f>_xlfn.IFNA(VLOOKUP(ClientPortfolioValue[[#This Row],[Date]],CleanAssets[#All],RowWiseApproach!$B$4,0)*VLOOKUP(ClientPortfolioValue[[#This Row],[Client]],Client_Portfolios!$A$1:$I$6,RowWiseApproach!$B$4,0),H215)</f>
        <v>3231746.922118634</v>
      </c>
      <c r="I220" s="33">
        <f>_xlfn.IFNA(VLOOKUP(ClientPortfolioValue[[#This Row],[Date]],CleanAssets[#All],RowWiseApproach!$B$5,0)*VLOOKUP(ClientPortfolioValue[[#This Row],[Client]],Client_Portfolios!$A$1:$I$6,RowWiseApproach!$B$5,0),I215)</f>
        <v>2639839.3153946633</v>
      </c>
      <c r="J220" s="33">
        <f>_xlfn.IFNA(VLOOKUP(ClientPortfolioValue[[#This Row],[Date]],CleanAssets[#All],RowWiseApproach!$B$6,0)*VLOOKUP(ClientPortfolioValue[[#This Row],[Client]],Client_Portfolios!$A$1:$I$6,RowWiseApproach!$B$6,0),J215)</f>
        <v>10547095.158537639</v>
      </c>
      <c r="K220" s="33">
        <f>_xlfn.IFNA(VLOOKUP(ClientPortfolioValue[[#This Row],[Date]],CleanAssets[#All],RowWiseApproach!$B$7,0)*VLOOKUP(ClientPortfolioValue[[#This Row],[Client]],Client_Portfolios!$A$1:$I$6,RowWiseApproach!$B$7,0),K215)</f>
        <v>581189.66293886257</v>
      </c>
      <c r="L220" s="33">
        <f>_xlfn.IFNA(VLOOKUP(ClientPortfolioValue[[#This Row],[Date]],CleanAssets[#All],RowWiseApproach!$B$8,0)*VLOOKUP(ClientPortfolioValue[[#This Row],[Client]],Client_Portfolios!$A$1:$I$6,RowWiseApproach!$B$8,0),L215)</f>
        <v>20794131.414584801</v>
      </c>
      <c r="M220" s="33">
        <f>_xlfn.IFNA(VLOOKUP(ClientPortfolioValue[[#This Row],[Date]],CleanAssets[#All],RowWiseApproach!$B$9,0)*VLOOKUP(ClientPortfolioValue[[#This Row],[Client]],Client_Portfolios!$A$1:$I$6,RowWiseApproach!$B$9,0),M215)</f>
        <v>6421696.4889583131</v>
      </c>
      <c r="N220" s="34">
        <f t="shared" si="33"/>
        <v>4.2554701171980906E-3</v>
      </c>
      <c r="O220" s="34">
        <f t="shared" si="33"/>
        <v>4.8035633445418918E-2</v>
      </c>
      <c r="P220" s="34">
        <f t="shared" si="34"/>
        <v>6.9268503743913412E-2</v>
      </c>
      <c r="Q220" s="34">
        <f t="shared" si="35"/>
        <v>5.6581695259067234E-2</v>
      </c>
      <c r="R220" s="34">
        <f t="shared" si="36"/>
        <v>0.22606395800251236</v>
      </c>
      <c r="S220" s="34">
        <f t="shared" si="37"/>
        <v>1.2457082597548318E-2</v>
      </c>
      <c r="T220" s="34">
        <f t="shared" si="38"/>
        <v>0.4456965240329917</v>
      </c>
      <c r="U220" s="34">
        <f t="shared" si="39"/>
        <v>0.13764113280134985</v>
      </c>
      <c r="V220" s="33">
        <f>SUM(ClientPortfolioValue[[#This Row],[TCS]:[Cash]])</f>
        <v>46655359.181229696</v>
      </c>
      <c r="W220" s="35">
        <f>(ClientPortfolioValue[[#This Row],[TotalPortfolioValue]]-V215)/V215</f>
        <v>-2.4768050026349911E-3</v>
      </c>
      <c r="X220" s="35">
        <f t="shared" si="31"/>
        <v>849842.96171378752</v>
      </c>
      <c r="Y220" s="35">
        <f>_xlfn.MAXIFS($V$2:$V220,$E$2:$E220,$E220)</f>
        <v>46771202.329137757</v>
      </c>
      <c r="Z220" s="34">
        <f>(ClientPortfolioValue[[#This Row],[TotalPortfolioValue]]-ClientPortfolioValue[[#This Row],[Running Max]])/ClientPortfolioValue[[#This Row],[Running Max]]</f>
        <v>-2.4768050026349911E-3</v>
      </c>
      <c r="AA220" s="35">
        <f t="shared" si="40"/>
        <v>1.0338873581547607</v>
      </c>
      <c r="AB220" s="46">
        <f>ClientPortfolioValue[[#This Row],[Cumulative_Returns]]-1</f>
        <v>3.3887358154760738E-2</v>
      </c>
    </row>
    <row r="221" spans="4:28" x14ac:dyDescent="0.35">
      <c r="D221" s="31">
        <f t="shared" si="32"/>
        <v>45701</v>
      </c>
      <c r="E221" s="32" t="s">
        <v>15</v>
      </c>
      <c r="F221" s="33">
        <f>_xlfn.IFNA(VLOOKUP(ClientPortfolioValue[[#This Row],[Date]],CleanAssets[#All],RowWiseApproach!$B$2,0)*VLOOKUP(ClientPortfolioValue[[#This Row],[Client]],Client_Portfolios!$A$1:$I$6,RowWiseApproach!$B$2,0),F216)</f>
        <v>994755.99388291349</v>
      </c>
      <c r="G221" s="33">
        <f>_xlfn.IFNA(VLOOKUP(ClientPortfolioValue[[#This Row],[Date]],CleanAssets[#All],RowWiseApproach!$B$3,0)*VLOOKUP(ClientPortfolioValue[[#This Row],[Client]],Client_Portfolios!$A$1:$I$6,RowWiseApproach!$B$3,0),G216)</f>
        <v>5121785.963933331</v>
      </c>
      <c r="H221" s="33">
        <f>_xlfn.IFNA(VLOOKUP(ClientPortfolioValue[[#This Row],[Date]],CleanAssets[#All],RowWiseApproach!$B$4,0)*VLOOKUP(ClientPortfolioValue[[#This Row],[Client]],Client_Portfolios!$A$1:$I$6,RowWiseApproach!$B$4,0),H216)</f>
        <v>17630434.809856247</v>
      </c>
      <c r="I221" s="33">
        <f>_xlfn.IFNA(VLOOKUP(ClientPortfolioValue[[#This Row],[Date]],CleanAssets[#All],RowWiseApproach!$B$5,0)*VLOOKUP(ClientPortfolioValue[[#This Row],[Client]],Client_Portfolios!$A$1:$I$6,RowWiseApproach!$B$5,0),I216)</f>
        <v>8429223.7505489811</v>
      </c>
      <c r="J221" s="33">
        <f>_xlfn.IFNA(VLOOKUP(ClientPortfolioValue[[#This Row],[Date]],CleanAssets[#All],RowWiseApproach!$B$6,0)*VLOOKUP(ClientPortfolioValue[[#This Row],[Client]],Client_Portfolios!$A$1:$I$6,RowWiseApproach!$B$6,0),J216)</f>
        <v>12569363.541558597</v>
      </c>
      <c r="K221" s="33">
        <f>_xlfn.IFNA(VLOOKUP(ClientPortfolioValue[[#This Row],[Date]],CleanAssets[#All],RowWiseApproach!$B$7,0)*VLOOKUP(ClientPortfolioValue[[#This Row],[Client]],Client_Portfolios!$A$1:$I$6,RowWiseApproach!$B$7,0),K216)</f>
        <v>2506216.2713194764</v>
      </c>
      <c r="L221" s="33">
        <f>_xlfn.IFNA(VLOOKUP(ClientPortfolioValue[[#This Row],[Date]],CleanAssets[#All],RowWiseApproach!$B$8,0)*VLOOKUP(ClientPortfolioValue[[#This Row],[Client]],Client_Portfolios!$A$1:$I$6,RowWiseApproach!$B$8,0),L216)</f>
        <v>3044821.9653316475</v>
      </c>
      <c r="M221" s="33">
        <f>_xlfn.IFNA(VLOOKUP(ClientPortfolioValue[[#This Row],[Date]],CleanAssets[#All],RowWiseApproach!$B$9,0)*VLOOKUP(ClientPortfolioValue[[#This Row],[Client]],Client_Portfolios!$A$1:$I$6,RowWiseApproach!$B$9,0),M216)</f>
        <v>943212.75837445038</v>
      </c>
      <c r="N221" s="34">
        <f t="shared" si="33"/>
        <v>1.9413731154551032E-2</v>
      </c>
      <c r="O221" s="34">
        <f t="shared" si="33"/>
        <v>9.9957151649652021E-2</v>
      </c>
      <c r="P221" s="34">
        <f t="shared" si="34"/>
        <v>0.34407686270918214</v>
      </c>
      <c r="Q221" s="34">
        <f t="shared" si="35"/>
        <v>0.1645053508006061</v>
      </c>
      <c r="R221" s="34">
        <f t="shared" si="36"/>
        <v>0.24530462352595375</v>
      </c>
      <c r="S221" s="34">
        <f t="shared" si="37"/>
        <v>4.8911501117614296E-2</v>
      </c>
      <c r="T221" s="34">
        <f t="shared" si="38"/>
        <v>5.9422969463783837E-2</v>
      </c>
      <c r="U221" s="34">
        <f t="shared" si="39"/>
        <v>1.840780957865672E-2</v>
      </c>
      <c r="V221" s="33">
        <f>SUM(ClientPortfolioValue[[#This Row],[TCS]:[Cash]])</f>
        <v>51239815.054805651</v>
      </c>
      <c r="W221" s="35">
        <f>(ClientPortfolioValue[[#This Row],[TotalPortfolioValue]]-V216)/V216</f>
        <v>3.1855403850459081E-3</v>
      </c>
      <c r="X221" s="35">
        <f t="shared" si="31"/>
        <v>1508724.1826294491</v>
      </c>
      <c r="Y221" s="35">
        <f>_xlfn.MAXIFS($V$2:$V221,$E$2:$E221,$E221)</f>
        <v>51606525.511689082</v>
      </c>
      <c r="Z221" s="34">
        <f>(ClientPortfolioValue[[#This Row],[TotalPortfolioValue]]-ClientPortfolioValue[[#This Row],[Running Max]])/ClientPortfolioValue[[#This Row],[Running Max]]</f>
        <v>-7.1058931646225459E-3</v>
      </c>
      <c r="AA221" s="35">
        <f t="shared" si="40"/>
        <v>1.0270826130807298</v>
      </c>
      <c r="AB221" s="46">
        <f>ClientPortfolioValue[[#This Row],[Cumulative_Returns]]-1</f>
        <v>2.7082613080729789E-2</v>
      </c>
    </row>
    <row r="222" spans="4:28" x14ac:dyDescent="0.35">
      <c r="D222" s="31">
        <f t="shared" si="32"/>
        <v>45702</v>
      </c>
      <c r="E222" s="32" t="s">
        <v>14</v>
      </c>
      <c r="F222" s="33">
        <f>_xlfn.IFNA(VLOOKUP(ClientPortfolioValue[[#This Row],[Date]],CleanAssets[#All],RowWiseApproach!$B$2,0)*VLOOKUP(ClientPortfolioValue[[#This Row],[Client]],Client_Portfolios!$A$1:$I$6,RowWiseApproach!$B$2,0),F217)</f>
        <v>1719109.3808691453</v>
      </c>
      <c r="G222" s="33">
        <f>_xlfn.IFNA(VLOOKUP(ClientPortfolioValue[[#This Row],[Date]],CleanAssets[#All],RowWiseApproach!$B$3,0)*VLOOKUP(ClientPortfolioValue[[#This Row],[Client]],Client_Portfolios!$A$1:$I$6,RowWiseApproach!$B$3,0),G217)</f>
        <v>11795771.40292581</v>
      </c>
      <c r="H222" s="33">
        <f>_xlfn.IFNA(VLOOKUP(ClientPortfolioValue[[#This Row],[Date]],CleanAssets[#All],RowWiseApproach!$B$4,0)*VLOOKUP(ClientPortfolioValue[[#This Row],[Client]],Client_Portfolios!$A$1:$I$6,RowWiseApproach!$B$4,0),H217)</f>
        <v>2292277.0599031416</v>
      </c>
      <c r="I222" s="33">
        <f>_xlfn.IFNA(VLOOKUP(ClientPortfolioValue[[#This Row],[Date]],CleanAssets[#All],RowWiseApproach!$B$5,0)*VLOOKUP(ClientPortfolioValue[[#This Row],[Client]],Client_Portfolios!$A$1:$I$6,RowWiseApproach!$B$5,0),I217)</f>
        <v>440525.35094177211</v>
      </c>
      <c r="J222" s="33">
        <f>_xlfn.IFNA(VLOOKUP(ClientPortfolioValue[[#This Row],[Date]],CleanAssets[#All],RowWiseApproach!$B$6,0)*VLOOKUP(ClientPortfolioValue[[#This Row],[Client]],Client_Portfolios!$A$1:$I$6,RowWiseApproach!$B$6,0),J217)</f>
        <v>7323587.7462967569</v>
      </c>
      <c r="K222" s="33">
        <f>_xlfn.IFNA(VLOOKUP(ClientPortfolioValue[[#This Row],[Date]],CleanAssets[#All],RowWiseApproach!$B$7,0)*VLOOKUP(ClientPortfolioValue[[#This Row],[Client]],Client_Portfolios!$A$1:$I$6,RowWiseApproach!$B$7,0),K217)</f>
        <v>13368180.863303108</v>
      </c>
      <c r="L222" s="33">
        <f>_xlfn.IFNA(VLOOKUP(ClientPortfolioValue[[#This Row],[Date]],CleanAssets[#All],RowWiseApproach!$B$8,0)*VLOOKUP(ClientPortfolioValue[[#This Row],[Client]],Client_Portfolios!$A$1:$I$6,RowWiseApproach!$B$8,0),L217)</f>
        <v>2956951.0484155607</v>
      </c>
      <c r="M222" s="33">
        <f>_xlfn.IFNA(VLOOKUP(ClientPortfolioValue[[#This Row],[Date]],CleanAssets[#All],RowWiseApproach!$B$9,0)*VLOOKUP(ClientPortfolioValue[[#This Row],[Client]],Client_Portfolios!$A$1:$I$6,RowWiseApproach!$B$9,0),M217)</f>
        <v>1153125.0356364944</v>
      </c>
      <c r="N222" s="34">
        <f t="shared" si="33"/>
        <v>4.1878907488226494E-2</v>
      </c>
      <c r="O222" s="34">
        <f t="shared" si="33"/>
        <v>0.2873546179392289</v>
      </c>
      <c r="P222" s="34">
        <f t="shared" si="34"/>
        <v>5.5841739913334021E-2</v>
      </c>
      <c r="Q222" s="34">
        <f t="shared" si="35"/>
        <v>1.0731557062984381E-2</v>
      </c>
      <c r="R222" s="34">
        <f t="shared" si="36"/>
        <v>0.17840857430142582</v>
      </c>
      <c r="S222" s="34">
        <f t="shared" si="37"/>
        <v>0.32565979564203468</v>
      </c>
      <c r="T222" s="34">
        <f t="shared" si="38"/>
        <v>7.2033740715905945E-2</v>
      </c>
      <c r="U222" s="34">
        <f t="shared" si="39"/>
        <v>2.8091066936859716E-2</v>
      </c>
      <c r="V222" s="33">
        <f>SUM(ClientPortfolioValue[[#This Row],[TCS]:[Cash]])</f>
        <v>41049527.888291791</v>
      </c>
      <c r="W222" s="35">
        <f>(ClientPortfolioValue[[#This Row],[TotalPortfolioValue]]-V217)/V217</f>
        <v>-8.0813502666435666E-2</v>
      </c>
      <c r="X222" s="35">
        <f t="shared" si="31"/>
        <v>322560.54303355631</v>
      </c>
      <c r="Y222" s="35">
        <f>_xlfn.MAXIFS($V$2:$V222,$E$2:$E222,$E222)</f>
        <v>44658541.011395313</v>
      </c>
      <c r="Z222" s="34">
        <f>(ClientPortfolioValue[[#This Row],[TotalPortfolioValue]]-ClientPortfolioValue[[#This Row],[Running Max]])/ClientPortfolioValue[[#This Row],[Running Max]]</f>
        <v>-8.0813502666435666E-2</v>
      </c>
      <c r="AA222" s="35">
        <f t="shared" si="40"/>
        <v>0.96741093264946609</v>
      </c>
      <c r="AB222" s="46">
        <f>ClientPortfolioValue[[#This Row],[Cumulative_Returns]]-1</f>
        <v>-3.2589067350533907E-2</v>
      </c>
    </row>
    <row r="223" spans="4:28" x14ac:dyDescent="0.35">
      <c r="D223" s="31">
        <f t="shared" si="32"/>
        <v>45702</v>
      </c>
      <c r="E223" s="32" t="s">
        <v>16</v>
      </c>
      <c r="F223" s="33">
        <f>_xlfn.IFNA(VLOOKUP(ClientPortfolioValue[[#This Row],[Date]],CleanAssets[#All],RowWiseApproach!$B$2,0)*VLOOKUP(ClientPortfolioValue[[#This Row],[Client]],Client_Portfolios!$A$1:$I$6,RowWiseApproach!$B$2,0),F218)</f>
        <v>206805.5153153631</v>
      </c>
      <c r="G223" s="33">
        <f>_xlfn.IFNA(VLOOKUP(ClientPortfolioValue[[#This Row],[Date]],CleanAssets[#All],RowWiseApproach!$B$3,0)*VLOOKUP(ClientPortfolioValue[[#This Row],[Client]],Client_Portfolios!$A$1:$I$6,RowWiseApproach!$B$3,0),G218)</f>
        <v>3050392.4843568229</v>
      </c>
      <c r="H223" s="33">
        <f>_xlfn.IFNA(VLOOKUP(ClientPortfolioValue[[#This Row],[Date]],CleanAssets[#All],RowWiseApproach!$B$4,0)*VLOOKUP(ClientPortfolioValue[[#This Row],[Client]],Client_Portfolios!$A$1:$I$6,RowWiseApproach!$B$4,0),H218)</f>
        <v>12304994.999529909</v>
      </c>
      <c r="I223" s="33">
        <f>_xlfn.IFNA(VLOOKUP(ClientPortfolioValue[[#This Row],[Date]],CleanAssets[#All],RowWiseApproach!$B$5,0)*VLOOKUP(ClientPortfolioValue[[#This Row],[Client]],Client_Portfolios!$A$1:$I$6,RowWiseApproach!$B$5,0),I218)</f>
        <v>6062322.8978279103</v>
      </c>
      <c r="J223" s="33">
        <f>_xlfn.IFNA(VLOOKUP(ClientPortfolioValue[[#This Row],[Date]],CleanAssets[#All],RowWiseApproach!$B$6,0)*VLOOKUP(ClientPortfolioValue[[#This Row],[Client]],Client_Portfolios!$A$1:$I$6,RowWiseApproach!$B$6,0),J218)</f>
        <v>5597464.6711444799</v>
      </c>
      <c r="K223" s="33">
        <f>_xlfn.IFNA(VLOOKUP(ClientPortfolioValue[[#This Row],[Date]],CleanAssets[#All],RowWiseApproach!$B$7,0)*VLOOKUP(ClientPortfolioValue[[#This Row],[Client]],Client_Portfolios!$A$1:$I$6,RowWiseApproach!$B$7,0),K218)</f>
        <v>1511936.5030982972</v>
      </c>
      <c r="L223" s="33">
        <f>_xlfn.IFNA(VLOOKUP(ClientPortfolioValue[[#This Row],[Date]],CleanAssets[#All],RowWiseApproach!$B$8,0)*VLOOKUP(ClientPortfolioValue[[#This Row],[Client]],Client_Portfolios!$A$1:$I$6,RowWiseApproach!$B$8,0),L218)</f>
        <v>13734675.856259365</v>
      </c>
      <c r="M223" s="33">
        <f>_xlfn.IFNA(VLOOKUP(ClientPortfolioValue[[#This Row],[Date]],CleanAssets[#All],RowWiseApproach!$B$9,0)*VLOOKUP(ClientPortfolioValue[[#This Row],[Client]],Client_Portfolios!$A$1:$I$6,RowWiseApproach!$B$9,0),M218)</f>
        <v>4673580.9233499244</v>
      </c>
      <c r="N223" s="34">
        <f t="shared" si="33"/>
        <v>4.3868472414853137E-3</v>
      </c>
      <c r="O223" s="34">
        <f t="shared" si="33"/>
        <v>6.4706232979532985E-2</v>
      </c>
      <c r="P223" s="34">
        <f t="shared" si="34"/>
        <v>0.26101882867032178</v>
      </c>
      <c r="Q223" s="34">
        <f t="shared" si="35"/>
        <v>0.12859659202403284</v>
      </c>
      <c r="R223" s="34">
        <f t="shared" si="36"/>
        <v>0.11873582005043128</v>
      </c>
      <c r="S223" s="34">
        <f t="shared" si="37"/>
        <v>3.2071845220391922E-2</v>
      </c>
      <c r="T223" s="34">
        <f t="shared" si="38"/>
        <v>0.29134583185969004</v>
      </c>
      <c r="U223" s="34">
        <f t="shared" si="39"/>
        <v>9.9138001954113916E-2</v>
      </c>
      <c r="V223" s="33">
        <f>SUM(ClientPortfolioValue[[#This Row],[TCS]:[Cash]])</f>
        <v>47142173.850882068</v>
      </c>
      <c r="W223" s="35">
        <f>(ClientPortfolioValue[[#This Row],[TotalPortfolioValue]]-V218)/V218</f>
        <v>-5.2166730684047161E-2</v>
      </c>
      <c r="X223" s="35">
        <f t="shared" si="31"/>
        <v>1122248.7895251734</v>
      </c>
      <c r="Y223" s="35">
        <f>_xlfn.MAXIFS($V$2:$V223,$E$2:$E223,$E223)</f>
        <v>49851288.227720857</v>
      </c>
      <c r="Z223" s="34">
        <f>(ClientPortfolioValue[[#This Row],[TotalPortfolioValue]]-ClientPortfolioValue[[#This Row],[Running Max]])/ClientPortfolioValue[[#This Row],[Running Max]]</f>
        <v>-5.4343919147355722E-2</v>
      </c>
      <c r="AA223" s="35">
        <f t="shared" si="40"/>
        <v>0.97057140438701139</v>
      </c>
      <c r="AB223" s="46">
        <f>ClientPortfolioValue[[#This Row],[Cumulative_Returns]]-1</f>
        <v>-2.9428595612988606E-2</v>
      </c>
    </row>
    <row r="224" spans="4:28" x14ac:dyDescent="0.35">
      <c r="D224" s="31">
        <f t="shared" si="32"/>
        <v>45702</v>
      </c>
      <c r="E224" s="32" t="s">
        <v>12</v>
      </c>
      <c r="F224" s="33">
        <f>_xlfn.IFNA(VLOOKUP(ClientPortfolioValue[[#This Row],[Date]],CleanAssets[#All],RowWiseApproach!$B$2,0)*VLOOKUP(ClientPortfolioValue[[#This Row],[Client]],Client_Portfolios!$A$1:$I$6,RowWiseApproach!$B$2,0),F219)</f>
        <v>2725756.9467693269</v>
      </c>
      <c r="G224" s="33">
        <f>_xlfn.IFNA(VLOOKUP(ClientPortfolioValue[[#This Row],[Date]],CleanAssets[#All],RowWiseApproach!$B$3,0)*VLOOKUP(ClientPortfolioValue[[#This Row],[Client]],Client_Portfolios!$A$1:$I$6,RowWiseApproach!$B$3,0),G219)</f>
        <v>10533823.928435514</v>
      </c>
      <c r="H224" s="33">
        <f>_xlfn.IFNA(VLOOKUP(ClientPortfolioValue[[#This Row],[Date]],CleanAssets[#All],RowWiseApproach!$B$4,0)*VLOOKUP(ClientPortfolioValue[[#This Row],[Client]],Client_Portfolios!$A$1:$I$6,RowWiseApproach!$B$4,0),H219)</f>
        <v>2025502.739596932</v>
      </c>
      <c r="I224" s="33">
        <f>_xlfn.IFNA(VLOOKUP(ClientPortfolioValue[[#This Row],[Date]],CleanAssets[#All],RowWiseApproach!$B$5,0)*VLOOKUP(ClientPortfolioValue[[#This Row],[Client]],Client_Portfolios!$A$1:$I$6,RowWiseApproach!$B$5,0),I219)</f>
        <v>3092498.5830252306</v>
      </c>
      <c r="J224" s="33">
        <f>_xlfn.IFNA(VLOOKUP(ClientPortfolioValue[[#This Row],[Date]],CleanAssets[#All],RowWiseApproach!$B$6,0)*VLOOKUP(ClientPortfolioValue[[#This Row],[Client]],Client_Portfolios!$A$1:$I$6,RowWiseApproach!$B$6,0),J219)</f>
        <v>818931.59556011518</v>
      </c>
      <c r="K224" s="33">
        <f>_xlfn.IFNA(VLOOKUP(ClientPortfolioValue[[#This Row],[Date]],CleanAssets[#All],RowWiseApproach!$B$7,0)*VLOOKUP(ClientPortfolioValue[[#This Row],[Client]],Client_Portfolios!$A$1:$I$6,RowWiseApproach!$B$7,0),K219)</f>
        <v>12229902.528535023</v>
      </c>
      <c r="L224" s="33">
        <f>_xlfn.IFNA(VLOOKUP(ClientPortfolioValue[[#This Row],[Date]],CleanAssets[#All],RowWiseApproach!$B$8,0)*VLOOKUP(ClientPortfolioValue[[#This Row],[Client]],Client_Portfolios!$A$1:$I$6,RowWiseApproach!$B$8,0),L219)</f>
        <v>5048414.628161598</v>
      </c>
      <c r="M224" s="33">
        <f>_xlfn.IFNA(VLOOKUP(ClientPortfolioValue[[#This Row],[Date]],CleanAssets[#All],RowWiseApproach!$B$9,0)*VLOOKUP(ClientPortfolioValue[[#This Row],[Client]],Client_Portfolios!$A$1:$I$6,RowWiseApproach!$B$9,0),M219)</f>
        <v>2239139.6293499782</v>
      </c>
      <c r="N224" s="34">
        <f t="shared" si="33"/>
        <v>7.0407579123835703E-2</v>
      </c>
      <c r="O224" s="34">
        <f t="shared" si="33"/>
        <v>0.27209360783136688</v>
      </c>
      <c r="P224" s="34">
        <f t="shared" si="34"/>
        <v>5.2319684839378204E-2</v>
      </c>
      <c r="Q224" s="34">
        <f t="shared" si="35"/>
        <v>7.988068742987782E-2</v>
      </c>
      <c r="R224" s="34">
        <f t="shared" si="36"/>
        <v>2.1153386834342477E-2</v>
      </c>
      <c r="S224" s="34">
        <f t="shared" si="37"/>
        <v>0.31590411279157188</v>
      </c>
      <c r="T224" s="34">
        <f t="shared" si="38"/>
        <v>0.13040291534559106</v>
      </c>
      <c r="U224" s="34">
        <f t="shared" si="39"/>
        <v>5.7838025804036006E-2</v>
      </c>
      <c r="V224" s="33">
        <f>SUM(ClientPortfolioValue[[#This Row],[TCS]:[Cash]])</f>
        <v>38713970.579433717</v>
      </c>
      <c r="W224" s="35">
        <f>(ClientPortfolioValue[[#This Row],[TotalPortfolioValue]]-V219)/V219</f>
        <v>-1.1037331603482293E-2</v>
      </c>
      <c r="X224" s="35">
        <f t="shared" ref="X224:X287" si="41">_xlfn.STDEV.P($V199,$V204,$V209,$V214,$V219)</f>
        <v>661267.66198319686</v>
      </c>
      <c r="Y224" s="35">
        <f>_xlfn.MAXIFS($V$2:$V224,$E$2:$E224,$E224)</f>
        <v>39146038.386063345</v>
      </c>
      <c r="Z224" s="34">
        <f>(ClientPortfolioValue[[#This Row],[TotalPortfolioValue]]-ClientPortfolioValue[[#This Row],[Running Max]])/ClientPortfolioValue[[#This Row],[Running Max]]</f>
        <v>-1.1037331603482293E-2</v>
      </c>
      <c r="AA224" s="35">
        <f t="shared" si="40"/>
        <v>1.033699545553403</v>
      </c>
      <c r="AB224" s="46">
        <f>ClientPortfolioValue[[#This Row],[Cumulative_Returns]]-1</f>
        <v>3.3699545553403043E-2</v>
      </c>
    </row>
    <row r="225" spans="4:28" x14ac:dyDescent="0.35">
      <c r="D225" s="31">
        <f t="shared" si="32"/>
        <v>45702</v>
      </c>
      <c r="E225" s="32" t="s">
        <v>13</v>
      </c>
      <c r="F225" s="33">
        <f>_xlfn.IFNA(VLOOKUP(ClientPortfolioValue[[#This Row],[Date]],CleanAssets[#All],RowWiseApproach!$B$2,0)*VLOOKUP(ClientPortfolioValue[[#This Row],[Client]],Client_Portfolios!$A$1:$I$6,RowWiseApproach!$B$2,0),F220)</f>
        <v>196269.9257646628</v>
      </c>
      <c r="G225" s="33">
        <f>_xlfn.IFNA(VLOOKUP(ClientPortfolioValue[[#This Row],[Date]],CleanAssets[#All],RowWiseApproach!$B$3,0)*VLOOKUP(ClientPortfolioValue[[#This Row],[Client]],Client_Portfolios!$A$1:$I$6,RowWiseApproach!$B$3,0),G220)</f>
        <v>2238146.6016987292</v>
      </c>
      <c r="H225" s="33">
        <f>_xlfn.IFNA(VLOOKUP(ClientPortfolioValue[[#This Row],[Date]],CleanAssets[#All],RowWiseApproach!$B$4,0)*VLOOKUP(ClientPortfolioValue[[#This Row],[Client]],Client_Portfolios!$A$1:$I$6,RowWiseApproach!$B$4,0),H220)</f>
        <v>3244059.8156245048</v>
      </c>
      <c r="I225" s="33">
        <f>_xlfn.IFNA(VLOOKUP(ClientPortfolioValue[[#This Row],[Date]],CleanAssets[#All],RowWiseApproach!$B$5,0)*VLOOKUP(ClientPortfolioValue[[#This Row],[Client]],Client_Portfolios!$A$1:$I$6,RowWiseApproach!$B$5,0),I220)</f>
        <v>2654658.1405263855</v>
      </c>
      <c r="J225" s="33">
        <f>_xlfn.IFNA(VLOOKUP(ClientPortfolioValue[[#This Row],[Date]],CleanAssets[#All],RowWiseApproach!$B$6,0)*VLOOKUP(ClientPortfolioValue[[#This Row],[Client]],Client_Portfolios!$A$1:$I$6,RowWiseApproach!$B$6,0),J220)</f>
        <v>7097546.1649855711</v>
      </c>
      <c r="K225" s="33">
        <f>_xlfn.IFNA(VLOOKUP(ClientPortfolioValue[[#This Row],[Date]],CleanAssets[#All],RowWiseApproach!$B$7,0)*VLOOKUP(ClientPortfolioValue[[#This Row],[Client]],Client_Portfolios!$A$1:$I$6,RowWiseApproach!$B$7,0),K220)</f>
        <v>579573.74268186442</v>
      </c>
      <c r="L225" s="33">
        <f>_xlfn.IFNA(VLOOKUP(ClientPortfolioValue[[#This Row],[Date]],CleanAssets[#All],RowWiseApproach!$B$8,0)*VLOOKUP(ClientPortfolioValue[[#This Row],[Client]],Client_Portfolios!$A$1:$I$6,RowWiseApproach!$B$8,0),L220)</f>
        <v>20878654.70287906</v>
      </c>
      <c r="M225" s="33">
        <f>_xlfn.IFNA(VLOOKUP(ClientPortfolioValue[[#This Row],[Date]],CleanAssets[#All],RowWiseApproach!$B$9,0)*VLOOKUP(ClientPortfolioValue[[#This Row],[Client]],Client_Portfolios!$A$1:$I$6,RowWiseApproach!$B$9,0),M220)</f>
        <v>6422228.4916400369</v>
      </c>
      <c r="N225" s="34">
        <f t="shared" si="33"/>
        <v>4.5316271219116673E-3</v>
      </c>
      <c r="O225" s="34">
        <f t="shared" si="33"/>
        <v>5.1676005906445784E-2</v>
      </c>
      <c r="P225" s="34">
        <f t="shared" si="34"/>
        <v>7.490128397569594E-2</v>
      </c>
      <c r="Q225" s="34">
        <f t="shared" si="35"/>
        <v>6.129273642991756E-2</v>
      </c>
      <c r="R225" s="34">
        <f t="shared" si="36"/>
        <v>0.16387346443914325</v>
      </c>
      <c r="S225" s="34">
        <f t="shared" si="37"/>
        <v>1.338163287754124E-2</v>
      </c>
      <c r="T225" s="34">
        <f t="shared" si="38"/>
        <v>0.48206202530510178</v>
      </c>
      <c r="U225" s="34">
        <f t="shared" si="39"/>
        <v>0.14828122394424267</v>
      </c>
      <c r="V225" s="33">
        <f>SUM(ClientPortfolioValue[[#This Row],[TCS]:[Cash]])</f>
        <v>43311137.585800819</v>
      </c>
      <c r="W225" s="35">
        <f>(ClientPortfolioValue[[#This Row],[TotalPortfolioValue]]-V220)/V220</f>
        <v>-7.1679259448812011E-2</v>
      </c>
      <c r="X225" s="35">
        <f t="shared" si="41"/>
        <v>647329.96026818501</v>
      </c>
      <c r="Y225" s="35">
        <f>_xlfn.MAXIFS($V$2:$V225,$E$2:$E225,$E225)</f>
        <v>46771202.329137757</v>
      </c>
      <c r="Z225" s="34">
        <f>(ClientPortfolioValue[[#This Row],[TotalPortfolioValue]]-ClientPortfolioValue[[#This Row],[Running Max]])/ClientPortfolioValue[[#This Row],[Running Max]]</f>
        <v>-7.3978528903059004E-2</v>
      </c>
      <c r="AA225" s="35">
        <f t="shared" si="40"/>
        <v>0.95977907796873874</v>
      </c>
      <c r="AB225" s="46">
        <f>ClientPortfolioValue[[#This Row],[Cumulative_Returns]]-1</f>
        <v>-4.0220922031261264E-2</v>
      </c>
    </row>
    <row r="226" spans="4:28" x14ac:dyDescent="0.35">
      <c r="D226" s="31">
        <f t="shared" si="32"/>
        <v>45702</v>
      </c>
      <c r="E226" s="32" t="s">
        <v>15</v>
      </c>
      <c r="F226" s="33">
        <f>_xlfn.IFNA(VLOOKUP(ClientPortfolioValue[[#This Row],[Date]],CleanAssets[#All],RowWiseApproach!$B$2,0)*VLOOKUP(ClientPortfolioValue[[#This Row],[Client]],Client_Portfolios!$A$1:$I$6,RowWiseApproach!$B$2,0),F221)</f>
        <v>983379.70364306518</v>
      </c>
      <c r="G226" s="33">
        <f>_xlfn.IFNA(VLOOKUP(ClientPortfolioValue[[#This Row],[Date]],CleanAssets[#All],RowWiseApproach!$B$3,0)*VLOOKUP(ClientPortfolioValue[[#This Row],[Client]],Client_Portfolios!$A$1:$I$6,RowWiseApproach!$B$3,0),G221)</f>
        <v>5114991.2638171734</v>
      </c>
      <c r="H226" s="33">
        <f>_xlfn.IFNA(VLOOKUP(ClientPortfolioValue[[#This Row],[Date]],CleanAssets[#All],RowWiseApproach!$B$4,0)*VLOOKUP(ClientPortfolioValue[[#This Row],[Client]],Client_Portfolios!$A$1:$I$6,RowWiseApproach!$B$4,0),H221)</f>
        <v>17697606.426788937</v>
      </c>
      <c r="I226" s="33">
        <f>_xlfn.IFNA(VLOOKUP(ClientPortfolioValue[[#This Row],[Date]],CleanAssets[#All],RowWiseApproach!$B$5,0)*VLOOKUP(ClientPortfolioValue[[#This Row],[Client]],Client_Portfolios!$A$1:$I$6,RowWiseApproach!$B$5,0),I221)</f>
        <v>8476541.476301115</v>
      </c>
      <c r="J226" s="33">
        <f>_xlfn.IFNA(VLOOKUP(ClientPortfolioValue[[#This Row],[Date]],CleanAssets[#All],RowWiseApproach!$B$6,0)*VLOOKUP(ClientPortfolioValue[[#This Row],[Client]],Client_Portfolios!$A$1:$I$6,RowWiseApproach!$B$6,0),J221)</f>
        <v>8458408.3730849661</v>
      </c>
      <c r="K226" s="33">
        <f>_xlfn.IFNA(VLOOKUP(ClientPortfolioValue[[#This Row],[Date]],CleanAssets[#All],RowWiseApproach!$B$7,0)*VLOOKUP(ClientPortfolioValue[[#This Row],[Client]],Client_Portfolios!$A$1:$I$6,RowWiseApproach!$B$7,0),K221)</f>
        <v>2499248.0716086198</v>
      </c>
      <c r="L226" s="33">
        <f>_xlfn.IFNA(VLOOKUP(ClientPortfolioValue[[#This Row],[Date]],CleanAssets[#All],RowWiseApproach!$B$8,0)*VLOOKUP(ClientPortfolioValue[[#This Row],[Client]],Client_Portfolios!$A$1:$I$6,RowWiseApproach!$B$8,0),L221)</f>
        <v>3057198.4555850425</v>
      </c>
      <c r="M226" s="33">
        <f>_xlfn.IFNA(VLOOKUP(ClientPortfolioValue[[#This Row],[Date]],CleanAssets[#All],RowWiseApproach!$B$9,0)*VLOOKUP(ClientPortfolioValue[[#This Row],[Client]],Client_Portfolios!$A$1:$I$6,RowWiseApproach!$B$9,0),M221)</f>
        <v>943290.89842945826</v>
      </c>
      <c r="N226" s="34">
        <f t="shared" si="33"/>
        <v>2.0820789004968844E-2</v>
      </c>
      <c r="O226" s="34">
        <f t="shared" si="33"/>
        <v>0.10829810038956393</v>
      </c>
      <c r="P226" s="34">
        <f t="shared" si="34"/>
        <v>0.37470585160551434</v>
      </c>
      <c r="Q226" s="34">
        <f t="shared" si="35"/>
        <v>0.17947114519051752</v>
      </c>
      <c r="R226" s="34">
        <f t="shared" si="36"/>
        <v>0.1790872187024376</v>
      </c>
      <c r="S226" s="34">
        <f t="shared" si="37"/>
        <v>5.2915792930505537E-2</v>
      </c>
      <c r="T226" s="34">
        <f t="shared" si="38"/>
        <v>6.4729100828744432E-2</v>
      </c>
      <c r="U226" s="34">
        <f t="shared" si="39"/>
        <v>1.997200134774792E-2</v>
      </c>
      <c r="V226" s="33">
        <f>SUM(ClientPortfolioValue[[#This Row],[TCS]:[Cash]])</f>
        <v>47230664.669258371</v>
      </c>
      <c r="W226" s="35">
        <f>(ClientPortfolioValue[[#This Row],[TotalPortfolioValue]]-V221)/V221</f>
        <v>-7.8242873852279293E-2</v>
      </c>
      <c r="X226" s="35">
        <f t="shared" si="41"/>
        <v>1500129.1277306157</v>
      </c>
      <c r="Y226" s="35">
        <f>_xlfn.MAXIFS($V$2:$V226,$E$2:$E226,$E226)</f>
        <v>51606525.511689082</v>
      </c>
      <c r="Z226" s="34">
        <f>(ClientPortfolioValue[[#This Row],[TotalPortfolioValue]]-ClientPortfolioValue[[#This Row],[Running Max]])/ClientPortfolioValue[[#This Row],[Running Max]]</f>
        <v>-8.4792781514414509E-2</v>
      </c>
      <c r="AA226" s="35">
        <f t="shared" si="40"/>
        <v>0.94672071774958477</v>
      </c>
      <c r="AB226" s="46">
        <f>ClientPortfolioValue[[#This Row],[Cumulative_Returns]]-1</f>
        <v>-5.3279282250415227E-2</v>
      </c>
    </row>
    <row r="227" spans="4:28" x14ac:dyDescent="0.35">
      <c r="D227" s="31">
        <f t="shared" si="32"/>
        <v>45703</v>
      </c>
      <c r="E227" s="32" t="s">
        <v>14</v>
      </c>
      <c r="F227" s="33">
        <f>_xlfn.IFNA(VLOOKUP(ClientPortfolioValue[[#This Row],[Date]],CleanAssets[#All],RowWiseApproach!$B$2,0)*VLOOKUP(ClientPortfolioValue[[#This Row],[Client]],Client_Portfolios!$A$1:$I$6,RowWiseApproach!$B$2,0),F222)</f>
        <v>1719249.0521196495</v>
      </c>
      <c r="G227" s="33">
        <f>_xlfn.IFNA(VLOOKUP(ClientPortfolioValue[[#This Row],[Date]],CleanAssets[#All],RowWiseApproach!$B$3,0)*VLOOKUP(ClientPortfolioValue[[#This Row],[Client]],Client_Portfolios!$A$1:$I$6,RowWiseApproach!$B$3,0),G222)</f>
        <v>11863516.195491007</v>
      </c>
      <c r="H227" s="33">
        <f>_xlfn.IFNA(VLOOKUP(ClientPortfolioValue[[#This Row],[Date]],CleanAssets[#All],RowWiseApproach!$B$4,0)*VLOOKUP(ClientPortfolioValue[[#This Row],[Client]],Client_Portfolios!$A$1:$I$6,RowWiseApproach!$B$4,0),H222)</f>
        <v>2311944.4572961242</v>
      </c>
      <c r="I227" s="33">
        <f>_xlfn.IFNA(VLOOKUP(ClientPortfolioValue[[#This Row],[Date]],CleanAssets[#All],RowWiseApproach!$B$5,0)*VLOOKUP(ClientPortfolioValue[[#This Row],[Client]],Client_Portfolios!$A$1:$I$6,RowWiseApproach!$B$5,0),I222)</f>
        <v>442656.75094786671</v>
      </c>
      <c r="J227" s="33">
        <f>_xlfn.IFNA(VLOOKUP(ClientPortfolioValue[[#This Row],[Date]],CleanAssets[#All],RowWiseApproach!$B$6,0)*VLOOKUP(ClientPortfolioValue[[#This Row],[Client]],Client_Portfolios!$A$1:$I$6,RowWiseApproach!$B$6,0),J222)</f>
        <v>11087765.782226441</v>
      </c>
      <c r="K227" s="33">
        <f>_xlfn.IFNA(VLOOKUP(ClientPortfolioValue[[#This Row],[Date]],CleanAssets[#All],RowWiseApproach!$B$7,0)*VLOOKUP(ClientPortfolioValue[[#This Row],[Client]],Client_Portfolios!$A$1:$I$6,RowWiseApproach!$B$7,0),K222)</f>
        <v>13330939.632979438</v>
      </c>
      <c r="L227" s="33">
        <f>_xlfn.IFNA(VLOOKUP(ClientPortfolioValue[[#This Row],[Date]],CleanAssets[#All],RowWiseApproach!$B$8,0)*VLOOKUP(ClientPortfolioValue[[#This Row],[Client]],Client_Portfolios!$A$1:$I$6,RowWiseApproach!$B$8,0),L222)</f>
        <v>2957099.2637778404</v>
      </c>
      <c r="M227" s="33">
        <f>_xlfn.IFNA(VLOOKUP(ClientPortfolioValue[[#This Row],[Date]],CleanAssets[#All],RowWiseApproach!$B$9,0)*VLOOKUP(ClientPortfolioValue[[#This Row],[Client]],Client_Portfolios!$A$1:$I$6,RowWiseApproach!$B$9,0),M222)</f>
        <v>768707.30565065402</v>
      </c>
      <c r="N227" s="34">
        <f t="shared" si="33"/>
        <v>3.8650549670913331E-2</v>
      </c>
      <c r="O227" s="34">
        <f t="shared" si="33"/>
        <v>0.26670447857463692</v>
      </c>
      <c r="P227" s="34">
        <f t="shared" si="34"/>
        <v>5.1974973592655398E-2</v>
      </c>
      <c r="Q227" s="34">
        <f t="shared" si="35"/>
        <v>9.9513951853468612E-3</v>
      </c>
      <c r="R227" s="34">
        <f t="shared" si="36"/>
        <v>0.24926478311972444</v>
      </c>
      <c r="S227" s="34">
        <f t="shared" si="37"/>
        <v>0.29969372023743346</v>
      </c>
      <c r="T227" s="34">
        <f t="shared" si="38"/>
        <v>6.6478740724361621E-2</v>
      </c>
      <c r="U227" s="34">
        <f t="shared" si="39"/>
        <v>1.7281358894928069E-2</v>
      </c>
      <c r="V227" s="33">
        <f>SUM(ClientPortfolioValue[[#This Row],[TCS]:[Cash]])</f>
        <v>44481878.440489016</v>
      </c>
      <c r="W227" s="35">
        <f>(ClientPortfolioValue[[#This Row],[TotalPortfolioValue]]-V222)/V222</f>
        <v>8.3614860602969465E-2</v>
      </c>
      <c r="X227" s="35">
        <f t="shared" si="41"/>
        <v>1312476.9813785329</v>
      </c>
      <c r="Y227" s="35">
        <f>_xlfn.MAXIFS($V$2:$V227,$E$2:$E227,$E227)</f>
        <v>44658541.011395313</v>
      </c>
      <c r="Z227" s="34">
        <f>(ClientPortfolioValue[[#This Row],[TotalPortfolioValue]]-ClientPortfolioValue[[#This Row],[Running Max]])/ClientPortfolioValue[[#This Row],[Running Max]]</f>
        <v>-3.955851823757928E-3</v>
      </c>
      <c r="AA227" s="35">
        <f t="shared" si="40"/>
        <v>1.0483008629287398</v>
      </c>
      <c r="AB227" s="46">
        <f>ClientPortfolioValue[[#This Row],[Cumulative_Returns]]-1</f>
        <v>4.8300862928739807E-2</v>
      </c>
    </row>
    <row r="228" spans="4:28" x14ac:dyDescent="0.35">
      <c r="D228" s="31">
        <f t="shared" si="32"/>
        <v>45703</v>
      </c>
      <c r="E228" s="32" t="s">
        <v>16</v>
      </c>
      <c r="F228" s="33">
        <f>_xlfn.IFNA(VLOOKUP(ClientPortfolioValue[[#This Row],[Date]],CleanAssets[#All],RowWiseApproach!$B$2,0)*VLOOKUP(ClientPortfolioValue[[#This Row],[Client]],Client_Portfolios!$A$1:$I$6,RowWiseApproach!$B$2,0),F223)</f>
        <v>206822.31749517593</v>
      </c>
      <c r="G228" s="33">
        <f>_xlfn.IFNA(VLOOKUP(ClientPortfolioValue[[#This Row],[Date]],CleanAssets[#All],RowWiseApproach!$B$3,0)*VLOOKUP(ClientPortfolioValue[[#This Row],[Client]],Client_Portfolios!$A$1:$I$6,RowWiseApproach!$B$3,0),G223)</f>
        <v>3067911.32217051</v>
      </c>
      <c r="H228" s="33">
        <f>_xlfn.IFNA(VLOOKUP(ClientPortfolioValue[[#This Row],[Date]],CleanAssets[#All],RowWiseApproach!$B$4,0)*VLOOKUP(ClientPortfolioValue[[#This Row],[Client]],Client_Portfolios!$A$1:$I$6,RowWiseApproach!$B$4,0),H223)</f>
        <v>12410570.032673869</v>
      </c>
      <c r="I228" s="33">
        <f>_xlfn.IFNA(VLOOKUP(ClientPortfolioValue[[#This Row],[Date]],CleanAssets[#All],RowWiseApproach!$B$5,0)*VLOOKUP(ClientPortfolioValue[[#This Row],[Client]],Client_Portfolios!$A$1:$I$6,RowWiseApproach!$B$5,0),I223)</f>
        <v>6091654.320034951</v>
      </c>
      <c r="J228" s="33">
        <f>_xlfn.IFNA(VLOOKUP(ClientPortfolioValue[[#This Row],[Date]],CleanAssets[#All],RowWiseApproach!$B$6,0)*VLOOKUP(ClientPortfolioValue[[#This Row],[Client]],Client_Portfolios!$A$1:$I$6,RowWiseApproach!$B$6,0),J223)</f>
        <v>8474449.8731950186</v>
      </c>
      <c r="K228" s="33">
        <f>_xlfn.IFNA(VLOOKUP(ClientPortfolioValue[[#This Row],[Date]],CleanAssets[#All],RowWiseApproach!$B$7,0)*VLOOKUP(ClientPortfolioValue[[#This Row],[Client]],Client_Portfolios!$A$1:$I$6,RowWiseApproach!$B$7,0),K223)</f>
        <v>1507724.5331883735</v>
      </c>
      <c r="L228" s="33">
        <f>_xlfn.IFNA(VLOOKUP(ClientPortfolioValue[[#This Row],[Date]],CleanAssets[#All],RowWiseApproach!$B$8,0)*VLOOKUP(ClientPortfolioValue[[#This Row],[Client]],Client_Portfolios!$A$1:$I$6,RowWiseApproach!$B$8,0),L223)</f>
        <v>13735364.298483973</v>
      </c>
      <c r="M228" s="33">
        <f>_xlfn.IFNA(VLOOKUP(ClientPortfolioValue[[#This Row],[Date]],CleanAssets[#All],RowWiseApproach!$B$9,0)*VLOOKUP(ClientPortfolioValue[[#This Row],[Client]],Client_Portfolios!$A$1:$I$6,RowWiseApproach!$B$9,0),M223)</f>
        <v>3115547.4803698007</v>
      </c>
      <c r="N228" s="34">
        <f t="shared" si="33"/>
        <v>4.2547239154831313E-3</v>
      </c>
      <c r="O228" s="34">
        <f t="shared" si="33"/>
        <v>6.3112703846985974E-2</v>
      </c>
      <c r="P228" s="34">
        <f t="shared" si="34"/>
        <v>0.25530875856290225</v>
      </c>
      <c r="Q228" s="34">
        <f t="shared" si="35"/>
        <v>0.12531678222256346</v>
      </c>
      <c r="R228" s="34">
        <f t="shared" si="36"/>
        <v>0.1743353666215777</v>
      </c>
      <c r="S228" s="34">
        <f t="shared" si="37"/>
        <v>3.1016728305768262E-2</v>
      </c>
      <c r="T228" s="34">
        <f t="shared" si="38"/>
        <v>0.28256226734330081</v>
      </c>
      <c r="U228" s="34">
        <f t="shared" si="39"/>
        <v>6.4092669181418441E-2</v>
      </c>
      <c r="V228" s="33">
        <f>SUM(ClientPortfolioValue[[#This Row],[TCS]:[Cash]])</f>
        <v>48610044.177611671</v>
      </c>
      <c r="W228" s="35">
        <f>(ClientPortfolioValue[[#This Row],[TotalPortfolioValue]]-V223)/V223</f>
        <v>3.1137094597561459E-2</v>
      </c>
      <c r="X228" s="35">
        <f t="shared" si="41"/>
        <v>1226848.7950927517</v>
      </c>
      <c r="Y228" s="35">
        <f>_xlfn.MAXIFS($V$2:$V228,$E$2:$E228,$E228)</f>
        <v>49851288.227720857</v>
      </c>
      <c r="Z228" s="34">
        <f>(ClientPortfolioValue[[#This Row],[TotalPortfolioValue]]-ClientPortfolioValue[[#This Row],[Running Max]])/ClientPortfolioValue[[#This Row],[Running Max]]</f>
        <v>-2.489893630108771E-2</v>
      </c>
      <c r="AA228" s="35">
        <f t="shared" si="40"/>
        <v>1.0007921780190978</v>
      </c>
      <c r="AB228" s="46">
        <f>ClientPortfolioValue[[#This Row],[Cumulative_Returns]]-1</f>
        <v>7.9217801909781116E-4</v>
      </c>
    </row>
    <row r="229" spans="4:28" x14ac:dyDescent="0.35">
      <c r="D229" s="31">
        <f t="shared" si="32"/>
        <v>45703</v>
      </c>
      <c r="E229" s="32" t="s">
        <v>12</v>
      </c>
      <c r="F229" s="33">
        <f>_xlfn.IFNA(VLOOKUP(ClientPortfolioValue[[#This Row],[Date]],CleanAssets[#All],RowWiseApproach!$B$2,0)*VLOOKUP(ClientPortfolioValue[[#This Row],[Client]],Client_Portfolios!$A$1:$I$6,RowWiseApproach!$B$2,0),F224)</f>
        <v>2725978.4043947482</v>
      </c>
      <c r="G229" s="33">
        <f>_xlfn.IFNA(VLOOKUP(ClientPortfolioValue[[#This Row],[Date]],CleanAssets[#All],RowWiseApproach!$B$3,0)*VLOOKUP(ClientPortfolioValue[[#This Row],[Client]],Client_Portfolios!$A$1:$I$6,RowWiseApproach!$B$3,0),G224)</f>
        <v>10594321.177201556</v>
      </c>
      <c r="H229" s="33">
        <f>_xlfn.IFNA(VLOOKUP(ClientPortfolioValue[[#This Row],[Date]],CleanAssets[#All],RowWiseApproach!$B$4,0)*VLOOKUP(ClientPortfolioValue[[#This Row],[Client]],Client_Portfolios!$A$1:$I$6,RowWiseApproach!$B$4,0),H224)</f>
        <v>2042881.2528652675</v>
      </c>
      <c r="I229" s="33">
        <f>_xlfn.IFNA(VLOOKUP(ClientPortfolioValue[[#This Row],[Date]],CleanAssets[#All],RowWiseApproach!$B$5,0)*VLOOKUP(ClientPortfolioValue[[#This Row],[Client]],Client_Portfolios!$A$1:$I$6,RowWiseApproach!$B$5,0),I224)</f>
        <v>3107461.0624480746</v>
      </c>
      <c r="J229" s="33">
        <f>_xlfn.IFNA(VLOOKUP(ClientPortfolioValue[[#This Row],[Date]],CleanAssets[#All],RowWiseApproach!$B$6,0)*VLOOKUP(ClientPortfolioValue[[#This Row],[Client]],Client_Portfolios!$A$1:$I$6,RowWiseApproach!$B$6,0),J224)</f>
        <v>1239846.1024553163</v>
      </c>
      <c r="K229" s="33">
        <f>_xlfn.IFNA(VLOOKUP(ClientPortfolioValue[[#This Row],[Date]],CleanAssets[#All],RowWiseApproach!$B$7,0)*VLOOKUP(ClientPortfolioValue[[#This Row],[Client]],Client_Portfolios!$A$1:$I$6,RowWiseApproach!$B$7,0),K224)</f>
        <v>12195832.326945255</v>
      </c>
      <c r="L229" s="33">
        <f>_xlfn.IFNA(VLOOKUP(ClientPortfolioValue[[#This Row],[Date]],CleanAssets[#All],RowWiseApproach!$B$8,0)*VLOOKUP(ClientPortfolioValue[[#This Row],[Client]],Client_Portfolios!$A$1:$I$6,RowWiseApproach!$B$8,0),L224)</f>
        <v>5048667.676856284</v>
      </c>
      <c r="M229" s="33">
        <f>_xlfn.IFNA(VLOOKUP(ClientPortfolioValue[[#This Row],[Date]],CleanAssets[#All],RowWiseApproach!$B$9,0)*VLOOKUP(ClientPortfolioValue[[#This Row],[Client]],Client_Portfolios!$A$1:$I$6,RowWiseApproach!$B$9,0),M224)</f>
        <v>1492676.80282663</v>
      </c>
      <c r="N229" s="34">
        <f t="shared" si="33"/>
        <v>7.0901013576508007E-2</v>
      </c>
      <c r="O229" s="34">
        <f t="shared" si="33"/>
        <v>0.27555174626756884</v>
      </c>
      <c r="P229" s="34">
        <f t="shared" si="34"/>
        <v>5.3134078836091704E-2</v>
      </c>
      <c r="Q229" s="34">
        <f t="shared" si="35"/>
        <v>8.0823141746795779E-2</v>
      </c>
      <c r="R229" s="34">
        <f t="shared" si="36"/>
        <v>3.2247630869431949E-2</v>
      </c>
      <c r="S229" s="34">
        <f t="shared" si="37"/>
        <v>0.31720606149906394</v>
      </c>
      <c r="T229" s="34">
        <f t="shared" si="38"/>
        <v>0.1313127260740504</v>
      </c>
      <c r="U229" s="34">
        <f t="shared" si="39"/>
        <v>3.8823601130489334E-2</v>
      </c>
      <c r="V229" s="33">
        <f>SUM(ClientPortfolioValue[[#This Row],[TCS]:[Cash]])</f>
        <v>38447664.805993132</v>
      </c>
      <c r="W229" s="35">
        <f>(ClientPortfolioValue[[#This Row],[TotalPortfolioValue]]-V224)/V224</f>
        <v>-6.87880290899575E-3</v>
      </c>
      <c r="X229" s="35">
        <f t="shared" si="41"/>
        <v>566166.27358656609</v>
      </c>
      <c r="Y229" s="35">
        <f>_xlfn.MAXIFS($V$2:$V229,$E$2:$E229,$E229)</f>
        <v>39146038.386063345</v>
      </c>
      <c r="Z229" s="34">
        <f>(ClientPortfolioValue[[#This Row],[TotalPortfolioValue]]-ClientPortfolioValue[[#This Row],[Running Max]])/ClientPortfolioValue[[#This Row],[Running Max]]</f>
        <v>-1.7840210883736458E-2</v>
      </c>
      <c r="AA229" s="35">
        <f t="shared" si="40"/>
        <v>1.0265889301124227</v>
      </c>
      <c r="AB229" s="46">
        <f>ClientPortfolioValue[[#This Row],[Cumulative_Returns]]-1</f>
        <v>2.6588930112422693E-2</v>
      </c>
    </row>
    <row r="230" spans="4:28" x14ac:dyDescent="0.35">
      <c r="D230" s="31">
        <f t="shared" si="32"/>
        <v>45703</v>
      </c>
      <c r="E230" s="32" t="s">
        <v>13</v>
      </c>
      <c r="F230" s="33">
        <f>_xlfn.IFNA(VLOOKUP(ClientPortfolioValue[[#This Row],[Date]],CleanAssets[#All],RowWiseApproach!$B$2,0)*VLOOKUP(ClientPortfolioValue[[#This Row],[Client]],Client_Portfolios!$A$1:$I$6,RowWiseApproach!$B$2,0),F225)</f>
        <v>196285.87196696558</v>
      </c>
      <c r="G230" s="33">
        <f>_xlfn.IFNA(VLOOKUP(ClientPortfolioValue[[#This Row],[Date]],CleanAssets[#All],RowWiseApproach!$B$3,0)*VLOOKUP(ClientPortfolioValue[[#This Row],[Client]],Client_Portfolios!$A$1:$I$6,RowWiseApproach!$B$3,0),G225)</f>
        <v>2251000.5959042264</v>
      </c>
      <c r="H230" s="33">
        <f>_xlfn.IFNA(VLOOKUP(ClientPortfolioValue[[#This Row],[Date]],CleanAssets[#All],RowWiseApproach!$B$4,0)*VLOOKUP(ClientPortfolioValue[[#This Row],[Client]],Client_Portfolios!$A$1:$I$6,RowWiseApproach!$B$4,0),H225)</f>
        <v>3271893.3679801645</v>
      </c>
      <c r="I230" s="33">
        <f>_xlfn.IFNA(VLOOKUP(ClientPortfolioValue[[#This Row],[Date]],CleanAssets[#All],RowWiseApproach!$B$5,0)*VLOOKUP(ClientPortfolioValue[[#This Row],[Client]],Client_Portfolios!$A$1:$I$6,RowWiseApproach!$B$5,0),I225)</f>
        <v>2667502.2103734463</v>
      </c>
      <c r="J230" s="33">
        <f>_xlfn.IFNA(VLOOKUP(ClientPortfolioValue[[#This Row],[Date]],CleanAssets[#All],RowWiseApproach!$B$6,0)*VLOOKUP(ClientPortfolioValue[[#This Row],[Client]],Client_Portfolios!$A$1:$I$6,RowWiseApproach!$B$6,0),J225)</f>
        <v>10745543.336419078</v>
      </c>
      <c r="K230" s="33">
        <f>_xlfn.IFNA(VLOOKUP(ClientPortfolioValue[[#This Row],[Date]],CleanAssets[#All],RowWiseApproach!$B$7,0)*VLOOKUP(ClientPortfolioValue[[#This Row],[Client]],Client_Portfolios!$A$1:$I$6,RowWiseApproach!$B$7,0),K225)</f>
        <v>577959.15955634601</v>
      </c>
      <c r="L230" s="33">
        <f>_xlfn.IFNA(VLOOKUP(ClientPortfolioValue[[#This Row],[Date]],CleanAssets[#All],RowWiseApproach!$B$8,0)*VLOOKUP(ClientPortfolioValue[[#This Row],[Client]],Client_Portfolios!$A$1:$I$6,RowWiseApproach!$B$8,0),L225)</f>
        <v>20879701.232672766</v>
      </c>
      <c r="M230" s="33">
        <f>_xlfn.IFNA(VLOOKUP(ClientPortfolioValue[[#This Row],[Date]],CleanAssets[#All],RowWiseApproach!$B$9,0)*VLOOKUP(ClientPortfolioValue[[#This Row],[Client]],Client_Portfolios!$A$1:$I$6,RowWiseApproach!$B$9,0),M225)</f>
        <v>4281247.7463525776</v>
      </c>
      <c r="N230" s="34">
        <f t="shared" si="33"/>
        <v>4.3744353343361771E-3</v>
      </c>
      <c r="O230" s="34">
        <f t="shared" si="33"/>
        <v>5.0165895515864936E-2</v>
      </c>
      <c r="P230" s="34">
        <f t="shared" si="34"/>
        <v>7.2917555479904431E-2</v>
      </c>
      <c r="Q230" s="34">
        <f t="shared" si="35"/>
        <v>5.9448068302344705E-2</v>
      </c>
      <c r="R230" s="34">
        <f t="shared" si="36"/>
        <v>0.23947563819256029</v>
      </c>
      <c r="S230" s="34">
        <f t="shared" si="37"/>
        <v>1.2880422538979358E-2</v>
      </c>
      <c r="T230" s="34">
        <f t="shared" si="38"/>
        <v>0.46532591432743636</v>
      </c>
      <c r="U230" s="34">
        <f t="shared" si="39"/>
        <v>9.5412070308573835E-2</v>
      </c>
      <c r="V230" s="33">
        <f>SUM(ClientPortfolioValue[[#This Row],[TCS]:[Cash]])</f>
        <v>44871133.521225564</v>
      </c>
      <c r="W230" s="35">
        <f>(ClientPortfolioValue[[#This Row],[TotalPortfolioValue]]-V225)/V225</f>
        <v>3.6018355147895635E-2</v>
      </c>
      <c r="X230" s="35">
        <f t="shared" si="41"/>
        <v>1287112.3353156743</v>
      </c>
      <c r="Y230" s="35">
        <f>_xlfn.MAXIFS($V$2:$V230,$E$2:$E230,$E230)</f>
        <v>46771202.329137757</v>
      </c>
      <c r="Z230" s="34">
        <f>(ClientPortfolioValue[[#This Row],[TotalPortfolioValue]]-ClientPortfolioValue[[#This Row],[Running Max]])/ClientPortfolioValue[[#This Row],[Running Max]]</f>
        <v>-4.0624758682512613E-2</v>
      </c>
      <c r="AA230" s="35">
        <f t="shared" si="40"/>
        <v>0.99434874166253662</v>
      </c>
      <c r="AB230" s="46">
        <f>ClientPortfolioValue[[#This Row],[Cumulative_Returns]]-1</f>
        <v>-5.6512583374633829E-3</v>
      </c>
    </row>
    <row r="231" spans="4:28" x14ac:dyDescent="0.35">
      <c r="D231" s="31">
        <f t="shared" si="32"/>
        <v>45703</v>
      </c>
      <c r="E231" s="32" t="s">
        <v>15</v>
      </c>
      <c r="F231" s="33">
        <f>_xlfn.IFNA(VLOOKUP(ClientPortfolioValue[[#This Row],[Date]],CleanAssets[#All],RowWiseApproach!$B$2,0)*VLOOKUP(ClientPortfolioValue[[#This Row],[Client]],Client_Portfolios!$A$1:$I$6,RowWiseApproach!$B$2,0),F226)</f>
        <v>983459.5995906163</v>
      </c>
      <c r="G231" s="33">
        <f>_xlfn.IFNA(VLOOKUP(ClientPortfolioValue[[#This Row],[Date]],CleanAssets[#All],RowWiseApproach!$B$3,0)*VLOOKUP(ClientPortfolioValue[[#This Row],[Client]],Client_Portfolios!$A$1:$I$6,RowWiseApproach!$B$3,0),G226)</f>
        <v>5144367.3860141616</v>
      </c>
      <c r="H231" s="33">
        <f>_xlfn.IFNA(VLOOKUP(ClientPortfolioValue[[#This Row],[Date]],CleanAssets[#All],RowWiseApproach!$B$4,0)*VLOOKUP(ClientPortfolioValue[[#This Row],[Client]],Client_Portfolios!$A$1:$I$6,RowWiseApproach!$B$4,0),H226)</f>
        <v>17849449.266639616</v>
      </c>
      <c r="I231" s="33">
        <f>_xlfn.IFNA(VLOOKUP(ClientPortfolioValue[[#This Row],[Date]],CleanAssets[#All],RowWiseApproach!$B$5,0)*VLOOKUP(ClientPortfolioValue[[#This Row],[Client]],Client_Portfolios!$A$1:$I$6,RowWiseApproach!$B$5,0),I226)</f>
        <v>8517553.6462378167</v>
      </c>
      <c r="J231" s="33">
        <f>_xlfn.IFNA(VLOOKUP(ClientPortfolioValue[[#This Row],[Date]],CleanAssets[#All],RowWiseApproach!$B$6,0)*VLOOKUP(ClientPortfolioValue[[#This Row],[Client]],Client_Portfolios!$A$1:$I$6,RowWiseApproach!$B$6,0),J226)</f>
        <v>12805861.577696303</v>
      </c>
      <c r="K231" s="33">
        <f>_xlfn.IFNA(VLOOKUP(ClientPortfolioValue[[#This Row],[Date]],CleanAssets[#All],RowWiseApproach!$B$7,0)*VLOOKUP(ClientPortfolioValue[[#This Row],[Client]],Client_Portfolios!$A$1:$I$6,RowWiseApproach!$B$7,0),K226)</f>
        <v>2492285.6378996125</v>
      </c>
      <c r="L231" s="33">
        <f>_xlfn.IFNA(VLOOKUP(ClientPortfolioValue[[#This Row],[Date]],CleanAssets[#All],RowWiseApproach!$B$8,0)*VLOOKUP(ClientPortfolioValue[[#This Row],[Client]],Client_Portfolios!$A$1:$I$6,RowWiseApproach!$B$8,0),L226)</f>
        <v>3057351.6957872761</v>
      </c>
      <c r="M231" s="33">
        <f>_xlfn.IFNA(VLOOKUP(ClientPortfolioValue[[#This Row],[Date]],CleanAssets[#All],RowWiseApproach!$B$9,0)*VLOOKUP(ClientPortfolioValue[[#This Row],[Client]],Client_Portfolios!$A$1:$I$6,RowWiseApproach!$B$9,0),M226)</f>
        <v>628825.65425895015</v>
      </c>
      <c r="N231" s="34">
        <f t="shared" si="33"/>
        <v>1.9104035600972933E-2</v>
      </c>
      <c r="O231" s="34">
        <f t="shared" si="33"/>
        <v>9.9931077725825004E-2</v>
      </c>
      <c r="P231" s="34">
        <f t="shared" si="34"/>
        <v>0.34673159364105011</v>
      </c>
      <c r="Q231" s="34">
        <f t="shared" si="35"/>
        <v>0.16545636257824847</v>
      </c>
      <c r="R231" s="34">
        <f t="shared" si="36"/>
        <v>0.24875819564248408</v>
      </c>
      <c r="S231" s="34">
        <f t="shared" si="37"/>
        <v>4.841349209875772E-2</v>
      </c>
      <c r="T231" s="34">
        <f t="shared" si="38"/>
        <v>5.9390091535359894E-2</v>
      </c>
      <c r="U231" s="34">
        <f t="shared" si="39"/>
        <v>1.2215151177301807E-2</v>
      </c>
      <c r="V231" s="33">
        <f>SUM(ClientPortfolioValue[[#This Row],[TCS]:[Cash]])</f>
        <v>51479154.464124352</v>
      </c>
      <c r="W231" s="35">
        <f>(ClientPortfolioValue[[#This Row],[TotalPortfolioValue]]-V226)/V226</f>
        <v>8.9951937467254189E-2</v>
      </c>
      <c r="X231" s="35">
        <f t="shared" si="41"/>
        <v>1797751.6060334963</v>
      </c>
      <c r="Y231" s="35">
        <f>_xlfn.MAXIFS($V$2:$V231,$E$2:$E231,$E231)</f>
        <v>51606525.511689082</v>
      </c>
      <c r="Z231" s="34">
        <f>(ClientPortfolioValue[[#This Row],[TotalPortfolioValue]]-ClientPortfolioValue[[#This Row],[Running Max]])/ClientPortfolioValue[[#This Row],[Running Max]]</f>
        <v>-2.4681190276194822E-3</v>
      </c>
      <c r="AA231" s="35">
        <f t="shared" si="40"/>
        <v>1.0318800805515493</v>
      </c>
      <c r="AB231" s="46">
        <f>ClientPortfolioValue[[#This Row],[Cumulative_Returns]]-1</f>
        <v>3.1880080551549339E-2</v>
      </c>
    </row>
    <row r="232" spans="4:28" x14ac:dyDescent="0.35">
      <c r="D232" s="31">
        <f t="shared" si="32"/>
        <v>45704</v>
      </c>
      <c r="E232" s="32" t="s">
        <v>14</v>
      </c>
      <c r="F232" s="33">
        <f>_xlfn.IFNA(VLOOKUP(ClientPortfolioValue[[#This Row],[Date]],CleanAssets[#All],RowWiseApproach!$B$2,0)*VLOOKUP(ClientPortfolioValue[[#This Row],[Client]],Client_Portfolios!$A$1:$I$6,RowWiseApproach!$B$2,0),F227)</f>
        <v>1709746.5879704021</v>
      </c>
      <c r="G232" s="33">
        <f>_xlfn.IFNA(VLOOKUP(ClientPortfolioValue[[#This Row],[Date]],CleanAssets[#All],RowWiseApproach!$B$3,0)*VLOOKUP(ClientPortfolioValue[[#This Row],[Client]],Client_Portfolios!$A$1:$I$6,RowWiseApproach!$B$3,0),G227)</f>
        <v>11939281.022677658</v>
      </c>
      <c r="H232" s="33">
        <f>_xlfn.IFNA(VLOOKUP(ClientPortfolioValue[[#This Row],[Date]],CleanAssets[#All],RowWiseApproach!$B$4,0)*VLOOKUP(ClientPortfolioValue[[#This Row],[Client]],Client_Portfolios!$A$1:$I$6,RowWiseApproach!$B$4,0),H227)</f>
        <v>2295967.8536404688</v>
      </c>
      <c r="I232" s="33">
        <f>_xlfn.IFNA(VLOOKUP(ClientPortfolioValue[[#This Row],[Date]],CleanAssets[#All],RowWiseApproach!$B$5,0)*VLOOKUP(ClientPortfolioValue[[#This Row],[Client]],Client_Portfolios!$A$1:$I$6,RowWiseApproach!$B$5,0),I227)</f>
        <v>440523.18769080716</v>
      </c>
      <c r="J232" s="33">
        <f>_xlfn.IFNA(VLOOKUP(ClientPortfolioValue[[#This Row],[Date]],CleanAssets[#All],RowWiseApproach!$B$6,0)*VLOOKUP(ClientPortfolioValue[[#This Row],[Client]],Client_Portfolios!$A$1:$I$6,RowWiseApproach!$B$6,0),J227)</f>
        <v>11178058.260741133</v>
      </c>
      <c r="K232" s="33">
        <f>_xlfn.IFNA(VLOOKUP(ClientPortfolioValue[[#This Row],[Date]],CleanAssets[#All],RowWiseApproach!$B$7,0)*VLOOKUP(ClientPortfolioValue[[#This Row],[Client]],Client_Portfolios!$A$1:$I$6,RowWiseApproach!$B$7,0),K227)</f>
        <v>13442100.165196741</v>
      </c>
      <c r="L232" s="33">
        <f>_xlfn.IFNA(VLOOKUP(ClientPortfolioValue[[#This Row],[Date]],CleanAssets[#All],RowWiseApproach!$B$8,0)*VLOOKUP(ClientPortfolioValue[[#This Row],[Client]],Client_Portfolios!$A$1:$I$6,RowWiseApproach!$B$8,0),L227)</f>
        <v>2991216.1109996513</v>
      </c>
      <c r="M232" s="33">
        <f>_xlfn.IFNA(VLOOKUP(ClientPortfolioValue[[#This Row],[Date]],CleanAssets[#All],RowWiseApproach!$B$9,0)*VLOOKUP(ClientPortfolioValue[[#This Row],[Client]],Client_Portfolios!$A$1:$I$6,RowWiseApproach!$B$9,0),M227)</f>
        <v>1152996.8813154676</v>
      </c>
      <c r="N232" s="34">
        <f t="shared" si="33"/>
        <v>3.7868233683644142E-2</v>
      </c>
      <c r="O232" s="34">
        <f t="shared" si="33"/>
        <v>0.26443654689093732</v>
      </c>
      <c r="P232" s="34">
        <f t="shared" si="34"/>
        <v>5.0852125001168452E-2</v>
      </c>
      <c r="Q232" s="34">
        <f t="shared" si="35"/>
        <v>9.7569049892603718E-3</v>
      </c>
      <c r="R232" s="34">
        <f t="shared" si="36"/>
        <v>0.24757664400407728</v>
      </c>
      <c r="S232" s="34">
        <f t="shared" si="37"/>
        <v>0.29772165877451873</v>
      </c>
      <c r="T232" s="34">
        <f t="shared" si="38"/>
        <v>6.6250794993004486E-2</v>
      </c>
      <c r="U232" s="34">
        <f t="shared" si="39"/>
        <v>2.5537091663389171E-2</v>
      </c>
      <c r="V232" s="33">
        <f>SUM(ClientPortfolioValue[[#This Row],[TCS]:[Cash]])</f>
        <v>45149890.070232332</v>
      </c>
      <c r="W232" s="35">
        <f>(ClientPortfolioValue[[#This Row],[TotalPortfolioValue]]-V227)/V227</f>
        <v>1.5017612860864862E-2</v>
      </c>
      <c r="X232" s="35">
        <f t="shared" si="41"/>
        <v>1342133.813933521</v>
      </c>
      <c r="Y232" s="35">
        <f>_xlfn.MAXIFS($V$2:$V232,$E$2:$E232,$E232)</f>
        <v>45149890.070232332</v>
      </c>
      <c r="Z232" s="34">
        <f>(ClientPortfolioValue[[#This Row],[TotalPortfolioValue]]-ClientPortfolioValue[[#This Row],[Running Max]])/ClientPortfolioValue[[#This Row],[Running Max]]</f>
        <v>0</v>
      </c>
      <c r="AA232" s="35">
        <f t="shared" si="40"/>
        <v>1.0640438394499141</v>
      </c>
      <c r="AB232" s="46">
        <f>ClientPortfolioValue[[#This Row],[Cumulative_Returns]]-1</f>
        <v>6.4043839449914097E-2</v>
      </c>
    </row>
    <row r="233" spans="4:28" x14ac:dyDescent="0.35">
      <c r="D233" s="31">
        <f t="shared" si="32"/>
        <v>45704</v>
      </c>
      <c r="E233" s="32" t="s">
        <v>16</v>
      </c>
      <c r="F233" s="33">
        <f>_xlfn.IFNA(VLOOKUP(ClientPortfolioValue[[#This Row],[Date]],CleanAssets[#All],RowWiseApproach!$B$2,0)*VLOOKUP(ClientPortfolioValue[[#This Row],[Client]],Client_Portfolios!$A$1:$I$6,RowWiseApproach!$B$2,0),F228)</f>
        <v>205679.18953774642</v>
      </c>
      <c r="G233" s="33">
        <f>_xlfn.IFNA(VLOOKUP(ClientPortfolioValue[[#This Row],[Date]],CleanAssets[#All],RowWiseApproach!$B$3,0)*VLOOKUP(ClientPortfolioValue[[#This Row],[Client]],Client_Portfolios!$A$1:$I$6,RowWiseApproach!$B$3,0),G228)</f>
        <v>3087504.1450164518</v>
      </c>
      <c r="H233" s="33">
        <f>_xlfn.IFNA(VLOOKUP(ClientPortfolioValue[[#This Row],[Date]],CleanAssets[#All],RowWiseApproach!$B$4,0)*VLOOKUP(ClientPortfolioValue[[#This Row],[Client]],Client_Portfolios!$A$1:$I$6,RowWiseApproach!$B$4,0),H228)</f>
        <v>12324807.263621591</v>
      </c>
      <c r="I233" s="33">
        <f>_xlfn.IFNA(VLOOKUP(ClientPortfolioValue[[#This Row],[Date]],CleanAssets[#All],RowWiseApproach!$B$5,0)*VLOOKUP(ClientPortfolioValue[[#This Row],[Client]],Client_Portfolios!$A$1:$I$6,RowWiseApproach!$B$5,0),I228)</f>
        <v>6062293.1280863266</v>
      </c>
      <c r="J233" s="33">
        <f>_xlfn.IFNA(VLOOKUP(ClientPortfolioValue[[#This Row],[Date]],CleanAssets[#All],RowWiseApproach!$B$6,0)*VLOOKUP(ClientPortfolioValue[[#This Row],[Client]],Client_Portfolios!$A$1:$I$6,RowWiseApproach!$B$6,0),J228)</f>
        <v>8543460.9885205124</v>
      </c>
      <c r="K233" s="33">
        <f>_xlfn.IFNA(VLOOKUP(ClientPortfolioValue[[#This Row],[Date]],CleanAssets[#All],RowWiseApproach!$B$7,0)*VLOOKUP(ClientPortfolioValue[[#This Row],[Client]],Client_Portfolios!$A$1:$I$6,RowWiseApproach!$B$7,0),K228)</f>
        <v>1520296.7498633093</v>
      </c>
      <c r="L233" s="33">
        <f>_xlfn.IFNA(VLOOKUP(ClientPortfolioValue[[#This Row],[Date]],CleanAssets[#All],RowWiseApproach!$B$8,0)*VLOOKUP(ClientPortfolioValue[[#This Row],[Client]],Client_Portfolios!$A$1:$I$6,RowWiseApproach!$B$8,0),L228)</f>
        <v>13893832.879856054</v>
      </c>
      <c r="M233" s="33">
        <f>_xlfn.IFNA(VLOOKUP(ClientPortfolioValue[[#This Row],[Date]],CleanAssets[#All],RowWiseApproach!$B$9,0)*VLOOKUP(ClientPortfolioValue[[#This Row],[Client]],Client_Portfolios!$A$1:$I$6,RowWiseApproach!$B$9,0),M228)</f>
        <v>4673061.5177594768</v>
      </c>
      <c r="N233" s="34">
        <f t="shared" si="33"/>
        <v>4.08816067546117E-3</v>
      </c>
      <c r="O233" s="34">
        <f t="shared" si="33"/>
        <v>6.1368449862853912E-2</v>
      </c>
      <c r="P233" s="34">
        <f t="shared" si="34"/>
        <v>0.24497272913713583</v>
      </c>
      <c r="Q233" s="34">
        <f t="shared" si="35"/>
        <v>0.12049652872058159</v>
      </c>
      <c r="R233" s="34">
        <f t="shared" si="36"/>
        <v>0.16981319949822307</v>
      </c>
      <c r="S233" s="34">
        <f t="shared" si="37"/>
        <v>3.0218017689543578E-2</v>
      </c>
      <c r="T233" s="34">
        <f t="shared" si="38"/>
        <v>0.27615930098962643</v>
      </c>
      <c r="U233" s="34">
        <f t="shared" si="39"/>
        <v>9.2883613426574488E-2</v>
      </c>
      <c r="V233" s="33">
        <f>SUM(ClientPortfolioValue[[#This Row],[TCS]:[Cash]])</f>
        <v>50310935.862261467</v>
      </c>
      <c r="W233" s="35">
        <f>(ClientPortfolioValue[[#This Row],[TotalPortfolioValue]]-V228)/V228</f>
        <v>3.4990539782993553E-2</v>
      </c>
      <c r="X233" s="35">
        <f t="shared" si="41"/>
        <v>1130545.8551747978</v>
      </c>
      <c r="Y233" s="35">
        <f>_xlfn.MAXIFS($V$2:$V233,$E$2:$E233,$E233)</f>
        <v>50310935.862261467</v>
      </c>
      <c r="Z233" s="34">
        <f>(ClientPortfolioValue[[#This Row],[TotalPortfolioValue]]-ClientPortfolioValue[[#This Row],[Running Max]])/ClientPortfolioValue[[#This Row],[Running Max]]</f>
        <v>0</v>
      </c>
      <c r="AA233" s="35">
        <f t="shared" si="40"/>
        <v>1.0358104365385838</v>
      </c>
      <c r="AB233" s="46">
        <f>ClientPortfolioValue[[#This Row],[Cumulative_Returns]]-1</f>
        <v>3.5810436538583845E-2</v>
      </c>
    </row>
    <row r="234" spans="4:28" x14ac:dyDescent="0.35">
      <c r="D234" s="31">
        <f t="shared" si="32"/>
        <v>45704</v>
      </c>
      <c r="E234" s="32" t="s">
        <v>12</v>
      </c>
      <c r="F234" s="33">
        <f>_xlfn.IFNA(VLOOKUP(ClientPortfolioValue[[#This Row],[Date]],CleanAssets[#All],RowWiseApproach!$B$2,0)*VLOOKUP(ClientPortfolioValue[[#This Row],[Client]],Client_Portfolios!$A$1:$I$6,RowWiseApproach!$B$2,0),F229)</f>
        <v>2710911.6448537451</v>
      </c>
      <c r="G234" s="33">
        <f>_xlfn.IFNA(VLOOKUP(ClientPortfolioValue[[#This Row],[Date]],CleanAssets[#All],RowWiseApproach!$B$3,0)*VLOOKUP(ClientPortfolioValue[[#This Row],[Client]],Client_Portfolios!$A$1:$I$6,RowWiseApproach!$B$3,0),G229)</f>
        <v>10661980.452910693</v>
      </c>
      <c r="H234" s="33">
        <f>_xlfn.IFNA(VLOOKUP(ClientPortfolioValue[[#This Row],[Date]],CleanAssets[#All],RowWiseApproach!$B$4,0)*VLOOKUP(ClientPortfolioValue[[#This Row],[Client]],Client_Portfolios!$A$1:$I$6,RowWiseApproach!$B$4,0),H229)</f>
        <v>2028764.0001823166</v>
      </c>
      <c r="I234" s="33">
        <f>_xlfn.IFNA(VLOOKUP(ClientPortfolioValue[[#This Row],[Date]],CleanAssets[#All],RowWiseApproach!$B$5,0)*VLOOKUP(ClientPortfolioValue[[#This Row],[Client]],Client_Portfolios!$A$1:$I$6,RowWiseApproach!$B$5,0),I229)</f>
        <v>3092483.3969513085</v>
      </c>
      <c r="J234" s="33">
        <f>_xlfn.IFNA(VLOOKUP(ClientPortfolioValue[[#This Row],[Date]],CleanAssets[#All],RowWiseApproach!$B$6,0)*VLOOKUP(ClientPortfolioValue[[#This Row],[Client]],Client_Portfolios!$A$1:$I$6,RowWiseApproach!$B$6,0),J229)</f>
        <v>1249942.7062045515</v>
      </c>
      <c r="K234" s="33">
        <f>_xlfn.IFNA(VLOOKUP(ClientPortfolioValue[[#This Row],[Date]],CleanAssets[#All],RowWiseApproach!$B$7,0)*VLOOKUP(ClientPortfolioValue[[#This Row],[Client]],Client_Portfolios!$A$1:$I$6,RowWiseApproach!$B$7,0),K229)</f>
        <v>12297527.724990742</v>
      </c>
      <c r="L234" s="33">
        <f>_xlfn.IFNA(VLOOKUP(ClientPortfolioValue[[#This Row],[Date]],CleanAssets[#All],RowWiseApproach!$B$8,0)*VLOOKUP(ClientPortfolioValue[[#This Row],[Client]],Client_Portfolios!$A$1:$I$6,RowWiseApproach!$B$8,0),L229)</f>
        <v>5106915.5097629651</v>
      </c>
      <c r="M234" s="33">
        <f>_xlfn.IFNA(VLOOKUP(ClientPortfolioValue[[#This Row],[Date]],CleanAssets[#All],RowWiseApproach!$B$9,0)*VLOOKUP(ClientPortfolioValue[[#This Row],[Client]],Client_Portfolios!$A$1:$I$6,RowWiseApproach!$B$9,0),M229)</f>
        <v>2238890.7791299112</v>
      </c>
      <c r="N234" s="34">
        <f t="shared" si="33"/>
        <v>6.8826846372885206E-2</v>
      </c>
      <c r="O234" s="34">
        <f t="shared" si="33"/>
        <v>0.27069509700039662</v>
      </c>
      <c r="P234" s="34">
        <f t="shared" si="34"/>
        <v>5.1507922964756619E-2</v>
      </c>
      <c r="Q234" s="34">
        <f t="shared" si="35"/>
        <v>7.8514502704919026E-2</v>
      </c>
      <c r="R234" s="34">
        <f t="shared" si="36"/>
        <v>3.1734569726078396E-2</v>
      </c>
      <c r="S234" s="34">
        <f t="shared" si="37"/>
        <v>0.3122197114395065</v>
      </c>
      <c r="T234" s="34">
        <f t="shared" si="38"/>
        <v>0.12965855596843825</v>
      </c>
      <c r="U234" s="34">
        <f t="shared" si="39"/>
        <v>5.6842793823019336E-2</v>
      </c>
      <c r="V234" s="33">
        <f>SUM(ClientPortfolioValue[[#This Row],[TCS]:[Cash]])</f>
        <v>39387416.214986235</v>
      </c>
      <c r="W234" s="35">
        <f>(ClientPortfolioValue[[#This Row],[TotalPortfolioValue]]-V229)/V229</f>
        <v>2.4442353358392167E-2</v>
      </c>
      <c r="X234" s="35">
        <f t="shared" si="41"/>
        <v>561433.63296586124</v>
      </c>
      <c r="Y234" s="35">
        <f>_xlfn.MAXIFS($V$2:$V234,$E$2:$E234,$E234)</f>
        <v>39387416.214986235</v>
      </c>
      <c r="Z234" s="34">
        <f>(ClientPortfolioValue[[#This Row],[TotalPortfolioValue]]-ClientPortfolioValue[[#This Row],[Running Max]])/ClientPortfolioValue[[#This Row],[Running Max]]</f>
        <v>0</v>
      </c>
      <c r="AA234" s="35">
        <f t="shared" si="40"/>
        <v>1.0516811794960443</v>
      </c>
      <c r="AB234" s="46">
        <f>ClientPortfolioValue[[#This Row],[Cumulative_Returns]]-1</f>
        <v>5.1681179496044338E-2</v>
      </c>
    </row>
    <row r="235" spans="4:28" x14ac:dyDescent="0.35">
      <c r="D235" s="31">
        <f t="shared" si="32"/>
        <v>45704</v>
      </c>
      <c r="E235" s="32" t="s">
        <v>13</v>
      </c>
      <c r="F235" s="33">
        <f>_xlfn.IFNA(VLOOKUP(ClientPortfolioValue[[#This Row],[Date]],CleanAssets[#All],RowWiseApproach!$B$2,0)*VLOOKUP(ClientPortfolioValue[[#This Row],[Client]],Client_Portfolios!$A$1:$I$6,RowWiseApproach!$B$2,0),F230)</f>
        <v>195200.9800142434</v>
      </c>
      <c r="G235" s="33">
        <f>_xlfn.IFNA(VLOOKUP(ClientPortfolioValue[[#This Row],[Date]],CleanAssets[#All],RowWiseApproach!$B$3,0)*VLOOKUP(ClientPortfolioValue[[#This Row],[Client]],Client_Portfolios!$A$1:$I$6,RowWiseApproach!$B$3,0),G230)</f>
        <v>2265376.3229935151</v>
      </c>
      <c r="H235" s="33">
        <f>_xlfn.IFNA(VLOOKUP(ClientPortfolioValue[[#This Row],[Date]],CleanAssets[#All],RowWiseApproach!$B$4,0)*VLOOKUP(ClientPortfolioValue[[#This Row],[Client]],Client_Portfolios!$A$1:$I$6,RowWiseApproach!$B$4,0),H230)</f>
        <v>3249283.0741304061</v>
      </c>
      <c r="I235" s="33">
        <f>_xlfn.IFNA(VLOOKUP(ClientPortfolioValue[[#This Row],[Date]],CleanAssets[#All],RowWiseApproach!$B$5,0)*VLOOKUP(ClientPortfolioValue[[#This Row],[Client]],Client_Portfolios!$A$1:$I$6,RowWiseApproach!$B$5,0),I230)</f>
        <v>2654645.1045188736</v>
      </c>
      <c r="J235" s="33">
        <f>_xlfn.IFNA(VLOOKUP(ClientPortfolioValue[[#This Row],[Date]],CleanAssets[#All],RowWiseApproach!$B$6,0)*VLOOKUP(ClientPortfolioValue[[#This Row],[Client]],Client_Portfolios!$A$1:$I$6,RowWiseApproach!$B$6,0),J230)</f>
        <v>10833048.949352169</v>
      </c>
      <c r="K235" s="33">
        <f>_xlfn.IFNA(VLOOKUP(ClientPortfolioValue[[#This Row],[Date]],CleanAssets[#All],RowWiseApproach!$B$7,0)*VLOOKUP(ClientPortfolioValue[[#This Row],[Client]],Client_Portfolios!$A$1:$I$6,RowWiseApproach!$B$7,0),K230)</f>
        <v>582778.49334263138</v>
      </c>
      <c r="L235" s="33">
        <f>_xlfn.IFNA(VLOOKUP(ClientPortfolioValue[[#This Row],[Date]],CleanAssets[#All],RowWiseApproach!$B$8,0)*VLOOKUP(ClientPortfolioValue[[#This Row],[Client]],Client_Portfolios!$A$1:$I$6,RowWiseApproach!$B$8,0),L230)</f>
        <v>21120595.945176296</v>
      </c>
      <c r="M235" s="33">
        <f>_xlfn.IFNA(VLOOKUP(ClientPortfolioValue[[#This Row],[Date]],CleanAssets[#All],RowWiseApproach!$B$9,0)*VLOOKUP(ClientPortfolioValue[[#This Row],[Client]],Client_Portfolios!$A$1:$I$6,RowWiseApproach!$B$9,0),M230)</f>
        <v>6421514.7474176949</v>
      </c>
      <c r="N235" s="34">
        <f t="shared" si="33"/>
        <v>4.1249133623425848E-3</v>
      </c>
      <c r="O235" s="34">
        <f t="shared" si="33"/>
        <v>4.787107659381943E-2</v>
      </c>
      <c r="P235" s="34">
        <f t="shared" si="34"/>
        <v>6.866262233691714E-2</v>
      </c>
      <c r="Q235" s="34">
        <f t="shared" si="35"/>
        <v>5.609695741849359E-2</v>
      </c>
      <c r="R235" s="34">
        <f t="shared" si="36"/>
        <v>0.22891989765027546</v>
      </c>
      <c r="S235" s="34">
        <f t="shared" si="37"/>
        <v>1.2315054946442847E-2</v>
      </c>
      <c r="T235" s="34">
        <f t="shared" si="38"/>
        <v>0.44631245411031906</v>
      </c>
      <c r="U235" s="34">
        <f t="shared" si="39"/>
        <v>0.13569702358138996</v>
      </c>
      <c r="V235" s="33">
        <f>SUM(ClientPortfolioValue[[#This Row],[TCS]:[Cash]])</f>
        <v>47322443.616945826</v>
      </c>
      <c r="W235" s="35">
        <f>(ClientPortfolioValue[[#This Row],[TotalPortfolioValue]]-V230)/V230</f>
        <v>5.4630001592464977E-2</v>
      </c>
      <c r="X235" s="35">
        <f t="shared" si="41"/>
        <v>1273181.7801454617</v>
      </c>
      <c r="Y235" s="35">
        <f>_xlfn.MAXIFS($V$2:$V235,$E$2:$E235,$E235)</f>
        <v>47322443.616945826</v>
      </c>
      <c r="Z235" s="34">
        <f>(ClientPortfolioValue[[#This Row],[TotalPortfolioValue]]-ClientPortfolioValue[[#This Row],[Running Max]])/ClientPortfolioValue[[#This Row],[Running Max]]</f>
        <v>0</v>
      </c>
      <c r="AA235" s="35">
        <f t="shared" si="40"/>
        <v>1.0486700150030266</v>
      </c>
      <c r="AB235" s="46">
        <f>ClientPortfolioValue[[#This Row],[Cumulative_Returns]]-1</f>
        <v>4.867001500302659E-2</v>
      </c>
    </row>
    <row r="236" spans="4:28" x14ac:dyDescent="0.35">
      <c r="D236" s="31">
        <f t="shared" si="32"/>
        <v>45704</v>
      </c>
      <c r="E236" s="32" t="s">
        <v>15</v>
      </c>
      <c r="F236" s="33">
        <f>_xlfn.IFNA(VLOOKUP(ClientPortfolioValue[[#This Row],[Date]],CleanAssets[#All],RowWiseApproach!$B$2,0)*VLOOKUP(ClientPortfolioValue[[#This Row],[Client]],Client_Portfolios!$A$1:$I$6,RowWiseApproach!$B$2,0),F231)</f>
        <v>978023.91848564707</v>
      </c>
      <c r="G236" s="33">
        <f>_xlfn.IFNA(VLOOKUP(ClientPortfolioValue[[#This Row],[Date]],CleanAssets[#All],RowWiseApproach!$B$3,0)*VLOOKUP(ClientPortfolioValue[[#This Row],[Client]],Client_Portfolios!$A$1:$I$6,RowWiseApproach!$B$3,0),G231)</f>
        <v>5177221.2296439409</v>
      </c>
      <c r="H236" s="33">
        <f>_xlfn.IFNA(VLOOKUP(ClientPortfolioValue[[#This Row],[Date]],CleanAssets[#All],RowWiseApproach!$B$4,0)*VLOOKUP(ClientPortfolioValue[[#This Row],[Client]],Client_Portfolios!$A$1:$I$6,RowWiseApproach!$B$4,0),H231)</f>
        <v>17726101.330877207</v>
      </c>
      <c r="I236" s="33">
        <f>_xlfn.IFNA(VLOOKUP(ClientPortfolioValue[[#This Row],[Date]],CleanAssets[#All],RowWiseApproach!$B$5,0)*VLOOKUP(ClientPortfolioValue[[#This Row],[Client]],Client_Portfolios!$A$1:$I$6,RowWiseApproach!$B$5,0),I231)</f>
        <v>8476499.8512584493</v>
      </c>
      <c r="J236" s="33">
        <f>_xlfn.IFNA(VLOOKUP(ClientPortfolioValue[[#This Row],[Date]],CleanAssets[#All],RowWiseApproach!$B$6,0)*VLOOKUP(ClientPortfolioValue[[#This Row],[Client]],Client_Portfolios!$A$1:$I$6,RowWiseApproach!$B$6,0),J231)</f>
        <v>12910145.254324803</v>
      </c>
      <c r="K236" s="33">
        <f>_xlfn.IFNA(VLOOKUP(ClientPortfolioValue[[#This Row],[Date]],CleanAssets[#All],RowWiseApproach!$B$7,0)*VLOOKUP(ClientPortfolioValue[[#This Row],[Client]],Client_Portfolios!$A$1:$I$6,RowWiseApproach!$B$7,0),K231)</f>
        <v>2513067.6536894883</v>
      </c>
      <c r="L236" s="33">
        <f>_xlfn.IFNA(VLOOKUP(ClientPortfolioValue[[#This Row],[Date]],CleanAssets[#All],RowWiseApproach!$B$8,0)*VLOOKUP(ClientPortfolioValue[[#This Row],[Client]],Client_Portfolios!$A$1:$I$6,RowWiseApproach!$B$8,0),L231)</f>
        <v>3092625.1822022242</v>
      </c>
      <c r="M236" s="33">
        <f>_xlfn.IFNA(VLOOKUP(ClientPortfolioValue[[#This Row],[Date]],CleanAssets[#All],RowWiseApproach!$B$9,0)*VLOOKUP(ClientPortfolioValue[[#This Row],[Client]],Client_Portfolios!$A$1:$I$6,RowWiseApproach!$B$9,0),M231)</f>
        <v>943186.06434739195</v>
      </c>
      <c r="N236" s="34">
        <f t="shared" si="33"/>
        <v>1.8874623444732945E-2</v>
      </c>
      <c r="O236" s="34">
        <f t="shared" si="33"/>
        <v>9.9913815350151605E-2</v>
      </c>
      <c r="P236" s="34">
        <f t="shared" si="34"/>
        <v>0.34209131437351126</v>
      </c>
      <c r="Q236" s="34">
        <f t="shared" si="35"/>
        <v>0.16358571584789519</v>
      </c>
      <c r="R236" s="34">
        <f t="shared" si="36"/>
        <v>0.2491494591149539</v>
      </c>
      <c r="S236" s="34">
        <f t="shared" si="37"/>
        <v>4.8499024162898051E-2</v>
      </c>
      <c r="T236" s="34">
        <f t="shared" si="38"/>
        <v>5.9683750741135105E-2</v>
      </c>
      <c r="U236" s="34">
        <f t="shared" si="39"/>
        <v>1.8202296964721868E-2</v>
      </c>
      <c r="V236" s="33">
        <f>SUM(ClientPortfolioValue[[#This Row],[TCS]:[Cash]])</f>
        <v>51816870.484829158</v>
      </c>
      <c r="W236" s="35">
        <f>(ClientPortfolioValue[[#This Row],[TotalPortfolioValue]]-V231)/V231</f>
        <v>6.5602480114579E-3</v>
      </c>
      <c r="X236" s="35">
        <f t="shared" si="41"/>
        <v>1826493.2192220178</v>
      </c>
      <c r="Y236" s="35">
        <f>_xlfn.MAXIFS($V$2:$V236,$E$2:$E236,$E236)</f>
        <v>51816870.484829158</v>
      </c>
      <c r="Z236" s="34">
        <f>(ClientPortfolioValue[[#This Row],[TotalPortfolioValue]]-ClientPortfolioValue[[#This Row],[Running Max]])/ClientPortfolioValue[[#This Row],[Running Max]]</f>
        <v>0</v>
      </c>
      <c r="AA236" s="35">
        <f t="shared" si="40"/>
        <v>1.0386494697980506</v>
      </c>
      <c r="AB236" s="46">
        <f>ClientPortfolioValue[[#This Row],[Cumulative_Returns]]-1</f>
        <v>3.8649469798050617E-2</v>
      </c>
    </row>
    <row r="237" spans="4:28" x14ac:dyDescent="0.35">
      <c r="D237" s="31">
        <f t="shared" si="32"/>
        <v>45705</v>
      </c>
      <c r="E237" s="32" t="s">
        <v>14</v>
      </c>
      <c r="F237" s="33">
        <f>_xlfn.IFNA(VLOOKUP(ClientPortfolioValue[[#This Row],[Date]],CleanAssets[#All],RowWiseApproach!$B$2,0)*VLOOKUP(ClientPortfolioValue[[#This Row],[Client]],Client_Portfolios!$A$1:$I$6,RowWiseApproach!$B$2,0),F232)</f>
        <v>1699321.7678043542</v>
      </c>
      <c r="G237" s="33">
        <f>_xlfn.IFNA(VLOOKUP(ClientPortfolioValue[[#This Row],[Date]],CleanAssets[#All],RowWiseApproach!$B$3,0)*VLOOKUP(ClientPortfolioValue[[#This Row],[Client]],Client_Portfolios!$A$1:$I$6,RowWiseApproach!$B$3,0),G232)</f>
        <v>11941824.496150924</v>
      </c>
      <c r="H237" s="33">
        <f>_xlfn.IFNA(VLOOKUP(ClientPortfolioValue[[#This Row],[Date]],CleanAssets[#All],RowWiseApproach!$B$4,0)*VLOOKUP(ClientPortfolioValue[[#This Row],[Client]],Client_Portfolios!$A$1:$I$6,RowWiseApproach!$B$4,0),H232)</f>
        <v>2299523.62142363</v>
      </c>
      <c r="I237" s="33">
        <f>_xlfn.IFNA(VLOOKUP(ClientPortfolioValue[[#This Row],[Date]],CleanAssets[#All],RowWiseApproach!$B$5,0)*VLOOKUP(ClientPortfolioValue[[#This Row],[Client]],Client_Portfolios!$A$1:$I$6,RowWiseApproach!$B$5,0),I232)</f>
        <v>440458.95754208107</v>
      </c>
      <c r="J237" s="33">
        <f>_xlfn.IFNA(VLOOKUP(ClientPortfolioValue[[#This Row],[Date]],CleanAssets[#All],RowWiseApproach!$B$6,0)*VLOOKUP(ClientPortfolioValue[[#This Row],[Client]],Client_Portfolios!$A$1:$I$6,RowWiseApproach!$B$6,0),J232)</f>
        <v>11179282.966225356</v>
      </c>
      <c r="K237" s="33">
        <f>_xlfn.IFNA(VLOOKUP(ClientPortfolioValue[[#This Row],[Date]],CleanAssets[#All],RowWiseApproach!$B$7,0)*VLOOKUP(ClientPortfolioValue[[#This Row],[Client]],Client_Portfolios!$A$1:$I$6,RowWiseApproach!$B$7,0),K232)</f>
        <v>13662825.734593993</v>
      </c>
      <c r="L237" s="33">
        <f>_xlfn.IFNA(VLOOKUP(ClientPortfolioValue[[#This Row],[Date]],CleanAssets[#All],RowWiseApproach!$B$8,0)*VLOOKUP(ClientPortfolioValue[[#This Row],[Client]],Client_Portfolios!$A$1:$I$6,RowWiseApproach!$B$8,0),L232)</f>
        <v>3033687.8828903595</v>
      </c>
      <c r="M237" s="33">
        <f>_xlfn.IFNA(VLOOKUP(ClientPortfolioValue[[#This Row],[Date]],CleanAssets[#All],RowWiseApproach!$B$9,0)*VLOOKUP(ClientPortfolioValue[[#This Row],[Client]],Client_Portfolios!$A$1:$I$6,RowWiseApproach!$B$9,0),M232)</f>
        <v>1153034.8645727322</v>
      </c>
      <c r="N237" s="34">
        <f t="shared" si="33"/>
        <v>3.7421784932358496E-2</v>
      </c>
      <c r="O237" s="34">
        <f t="shared" si="33"/>
        <v>0.26297808717670756</v>
      </c>
      <c r="P237" s="34">
        <f t="shared" si="34"/>
        <v>5.063919031589819E-2</v>
      </c>
      <c r="Q237" s="34">
        <f t="shared" si="35"/>
        <v>9.699611158378493E-3</v>
      </c>
      <c r="R237" s="34">
        <f t="shared" si="36"/>
        <v>0.24618570231145842</v>
      </c>
      <c r="S237" s="34">
        <f t="shared" si="37"/>
        <v>0.30087728874849251</v>
      </c>
      <c r="T237" s="34">
        <f t="shared" si="38"/>
        <v>6.6806662314523729E-2</v>
      </c>
      <c r="U237" s="34">
        <f t="shared" si="39"/>
        <v>2.5391673042182594E-2</v>
      </c>
      <c r="V237" s="33">
        <f>SUM(ClientPortfolioValue[[#This Row],[TCS]:[Cash]])</f>
        <v>45409960.291203432</v>
      </c>
      <c r="W237" s="35">
        <f>(ClientPortfolioValue[[#This Row],[TotalPortfolioValue]]-V232)/V232</f>
        <v>5.760151809152827E-3</v>
      </c>
      <c r="X237" s="35">
        <f t="shared" si="41"/>
        <v>1470762.4216708825</v>
      </c>
      <c r="Y237" s="35">
        <f>_xlfn.MAXIFS($V$2:$V237,$E$2:$E237,$E237)</f>
        <v>45409960.291203432</v>
      </c>
      <c r="Z237" s="34">
        <f>(ClientPortfolioValue[[#This Row],[TotalPortfolioValue]]-ClientPortfolioValue[[#This Row],[Running Max]])/ClientPortfolioValue[[#This Row],[Running Max]]</f>
        <v>0</v>
      </c>
      <c r="AA237" s="35">
        <f t="shared" si="40"/>
        <v>1.0701728934967394</v>
      </c>
      <c r="AB237" s="46">
        <f>ClientPortfolioValue[[#This Row],[Cumulative_Returns]]-1</f>
        <v>7.0172893496739386E-2</v>
      </c>
    </row>
    <row r="238" spans="4:28" x14ac:dyDescent="0.35">
      <c r="D238" s="31">
        <f t="shared" si="32"/>
        <v>45705</v>
      </c>
      <c r="E238" s="32" t="s">
        <v>16</v>
      </c>
      <c r="F238" s="33">
        <f>_xlfn.IFNA(VLOOKUP(ClientPortfolioValue[[#This Row],[Date]],CleanAssets[#All],RowWiseApproach!$B$2,0)*VLOOKUP(ClientPortfolioValue[[#This Row],[Client]],Client_Portfolios!$A$1:$I$6,RowWiseApproach!$B$2,0),F233)</f>
        <v>204425.103945229</v>
      </c>
      <c r="G238" s="33">
        <f>_xlfn.IFNA(VLOOKUP(ClientPortfolioValue[[#This Row],[Date]],CleanAssets[#All],RowWiseApproach!$B$3,0)*VLOOKUP(ClientPortfolioValue[[#This Row],[Client]],Client_Portfolios!$A$1:$I$6,RowWiseApproach!$B$3,0),G233)</f>
        <v>3088161.8885502988</v>
      </c>
      <c r="H238" s="33">
        <f>_xlfn.IFNA(VLOOKUP(ClientPortfolioValue[[#This Row],[Date]],CleanAssets[#All],RowWiseApproach!$B$4,0)*VLOOKUP(ClientPortfolioValue[[#This Row],[Client]],Client_Portfolios!$A$1:$I$6,RowWiseApproach!$B$4,0),H233)</f>
        <v>12343894.705343466</v>
      </c>
      <c r="I238" s="33">
        <f>_xlfn.IFNA(VLOOKUP(ClientPortfolioValue[[#This Row],[Date]],CleanAssets[#All],RowWiseApproach!$B$5,0)*VLOOKUP(ClientPortfolioValue[[#This Row],[Client]],Client_Portfolios!$A$1:$I$6,RowWiseApproach!$B$5,0),I233)</f>
        <v>6061409.2200421682</v>
      </c>
      <c r="J238" s="33">
        <f>_xlfn.IFNA(VLOOKUP(ClientPortfolioValue[[#This Row],[Date]],CleanAssets[#All],RowWiseApproach!$B$6,0)*VLOOKUP(ClientPortfolioValue[[#This Row],[Client]],Client_Portfolios!$A$1:$I$6,RowWiseApproach!$B$6,0),J233)</f>
        <v>8544397.0387076586</v>
      </c>
      <c r="K238" s="33">
        <f>_xlfn.IFNA(VLOOKUP(ClientPortfolioValue[[#This Row],[Date]],CleanAssets[#All],RowWiseApproach!$B$7,0)*VLOOKUP(ClientPortfolioValue[[#This Row],[Client]],Client_Portfolios!$A$1:$I$6,RowWiseApproach!$B$7,0),K233)</f>
        <v>1545260.7332916725</v>
      </c>
      <c r="L238" s="33">
        <f>_xlfn.IFNA(VLOOKUP(ClientPortfolioValue[[#This Row],[Date]],CleanAssets[#All],RowWiseApproach!$B$8,0)*VLOOKUP(ClientPortfolioValue[[#This Row],[Client]],Client_Portfolios!$A$1:$I$6,RowWiseApproach!$B$8,0),L233)</f>
        <v>14091109.064144742</v>
      </c>
      <c r="M238" s="33">
        <f>_xlfn.IFNA(VLOOKUP(ClientPortfolioValue[[#This Row],[Date]],CleanAssets[#All],RowWiseApproach!$B$9,0)*VLOOKUP(ClientPortfolioValue[[#This Row],[Client]],Client_Portfolios!$A$1:$I$6,RowWiseApproach!$B$9,0),M233)</f>
        <v>4673215.4627533602</v>
      </c>
      <c r="N238" s="34">
        <f t="shared" si="33"/>
        <v>4.0438680297484719E-3</v>
      </c>
      <c r="O238" s="34">
        <f t="shared" si="33"/>
        <v>6.1088970438494282E-2</v>
      </c>
      <c r="P238" s="34">
        <f t="shared" si="34"/>
        <v>0.24418273586835992</v>
      </c>
      <c r="Q238" s="34">
        <f t="shared" si="35"/>
        <v>0.11990474010823272</v>
      </c>
      <c r="R238" s="34">
        <f t="shared" si="36"/>
        <v>0.16902236247640573</v>
      </c>
      <c r="S238" s="34">
        <f t="shared" si="37"/>
        <v>3.0567823405182683E-2</v>
      </c>
      <c r="T238" s="34">
        <f t="shared" si="38"/>
        <v>0.27874553735563218</v>
      </c>
      <c r="U238" s="34">
        <f t="shared" si="39"/>
        <v>9.244396231794394E-2</v>
      </c>
      <c r="V238" s="33">
        <f>SUM(ClientPortfolioValue[[#This Row],[TCS]:[Cash]])</f>
        <v>50551873.216778599</v>
      </c>
      <c r="W238" s="35">
        <f>(ClientPortfolioValue[[#This Row],[TotalPortfolioValue]]-V233)/V233</f>
        <v>4.7889658657266319E-3</v>
      </c>
      <c r="X238" s="35">
        <f t="shared" si="41"/>
        <v>1124643.0260653461</v>
      </c>
      <c r="Y238" s="35">
        <f>_xlfn.MAXIFS($V$2:$V238,$E$2:$E238,$E238)</f>
        <v>50551873.216778599</v>
      </c>
      <c r="Z238" s="34">
        <f>(ClientPortfolioValue[[#This Row],[TotalPortfolioValue]]-ClientPortfolioValue[[#This Row],[Running Max]])/ClientPortfolioValue[[#This Row],[Running Max]]</f>
        <v>0</v>
      </c>
      <c r="AA238" s="35">
        <f t="shared" si="40"/>
        <v>1.0407708973625305</v>
      </c>
      <c r="AB238" s="46">
        <f>ClientPortfolioValue[[#This Row],[Cumulative_Returns]]-1</f>
        <v>4.0770897362530478E-2</v>
      </c>
    </row>
    <row r="239" spans="4:28" x14ac:dyDescent="0.35">
      <c r="D239" s="31">
        <f t="shared" si="32"/>
        <v>45705</v>
      </c>
      <c r="E239" s="32" t="s">
        <v>12</v>
      </c>
      <c r="F239" s="33">
        <f>_xlfn.IFNA(VLOOKUP(ClientPortfolioValue[[#This Row],[Date]],CleanAssets[#All],RowWiseApproach!$B$2,0)*VLOOKUP(ClientPortfolioValue[[#This Row],[Client]],Client_Portfolios!$A$1:$I$6,RowWiseApproach!$B$2,0),F234)</f>
        <v>2694382.4313536361</v>
      </c>
      <c r="G239" s="33">
        <f>_xlfn.IFNA(VLOOKUP(ClientPortfolioValue[[#This Row],[Date]],CleanAssets[#All],RowWiseApproach!$B$3,0)*VLOOKUP(ClientPortfolioValue[[#This Row],[Client]],Client_Portfolios!$A$1:$I$6,RowWiseApproach!$B$3,0),G234)</f>
        <v>10664251.817861643</v>
      </c>
      <c r="H239" s="33">
        <f>_xlfn.IFNA(VLOOKUP(ClientPortfolioValue[[#This Row],[Date]],CleanAssets[#All],RowWiseApproach!$B$4,0)*VLOOKUP(ClientPortfolioValue[[#This Row],[Client]],Client_Portfolios!$A$1:$I$6,RowWiseApproach!$B$4,0),H234)</f>
        <v>2031905.9490820139</v>
      </c>
      <c r="I239" s="33">
        <f>_xlfn.IFNA(VLOOKUP(ClientPortfolioValue[[#This Row],[Date]],CleanAssets[#All],RowWiseApproach!$B$5,0)*VLOOKUP(ClientPortfolioValue[[#This Row],[Client]],Client_Portfolios!$A$1:$I$6,RowWiseApproach!$B$5,0),I234)</f>
        <v>3092032.4997589034</v>
      </c>
      <c r="J239" s="33">
        <f>_xlfn.IFNA(VLOOKUP(ClientPortfolioValue[[#This Row],[Date]],CleanAssets[#All],RowWiseApproach!$B$6,0)*VLOOKUP(ClientPortfolioValue[[#This Row],[Client]],Client_Portfolios!$A$1:$I$6,RowWiseApproach!$B$6,0),J234)</f>
        <v>1250079.6541119202</v>
      </c>
      <c r="K239" s="33">
        <f>_xlfn.IFNA(VLOOKUP(ClientPortfolioValue[[#This Row],[Date]],CleanAssets[#All],RowWiseApproach!$B$7,0)*VLOOKUP(ClientPortfolioValue[[#This Row],[Client]],Client_Portfolios!$A$1:$I$6,RowWiseApproach!$B$7,0),K234)</f>
        <v>12499458.879789377</v>
      </c>
      <c r="L239" s="33">
        <f>_xlfn.IFNA(VLOOKUP(ClientPortfolioValue[[#This Row],[Date]],CleanAssets[#All],RowWiseApproach!$B$8,0)*VLOOKUP(ClientPortfolioValue[[#This Row],[Client]],Client_Portfolios!$A$1:$I$6,RowWiseApproach!$B$8,0),L234)</f>
        <v>5179427.7397546936</v>
      </c>
      <c r="M239" s="33">
        <f>_xlfn.IFNA(VLOOKUP(ClientPortfolioValue[[#This Row],[Date]],CleanAssets[#All],RowWiseApproach!$B$9,0)*VLOOKUP(ClientPortfolioValue[[#This Row],[Client]],Client_Portfolios!$A$1:$I$6,RowWiseApproach!$B$9,0),M234)</f>
        <v>2238964.5350661403</v>
      </c>
      <c r="N239" s="34">
        <f t="shared" si="33"/>
        <v>6.7953296756824946E-2</v>
      </c>
      <c r="O239" s="34">
        <f t="shared" si="33"/>
        <v>0.26895627734055305</v>
      </c>
      <c r="P239" s="34">
        <f t="shared" si="34"/>
        <v>5.1245400924975787E-2</v>
      </c>
      <c r="Q239" s="34">
        <f t="shared" si="35"/>
        <v>7.7982174910598917E-2</v>
      </c>
      <c r="R239" s="34">
        <f t="shared" si="36"/>
        <v>3.1527459768530219E-2</v>
      </c>
      <c r="S239" s="34">
        <f t="shared" si="37"/>
        <v>0.3152408613840823</v>
      </c>
      <c r="T239" s="34">
        <f t="shared" si="38"/>
        <v>0.13062703576687898</v>
      </c>
      <c r="U239" s="34">
        <f t="shared" si="39"/>
        <v>5.6467493147555746E-2</v>
      </c>
      <c r="V239" s="33">
        <f>SUM(ClientPortfolioValue[[#This Row],[TCS]:[Cash]])</f>
        <v>39650503.50677833</v>
      </c>
      <c r="W239" s="35">
        <f>(ClientPortfolioValue[[#This Row],[TotalPortfolioValue]]-V234)/V234</f>
        <v>6.6794757583513312E-3</v>
      </c>
      <c r="X239" s="35">
        <f t="shared" si="41"/>
        <v>327309.06510045717</v>
      </c>
      <c r="Y239" s="35">
        <f>_xlfn.MAXIFS($V$2:$V239,$E$2:$E239,$E239)</f>
        <v>39650503.50677833</v>
      </c>
      <c r="Z239" s="34">
        <f>(ClientPortfolioValue[[#This Row],[TotalPortfolioValue]]-ClientPortfolioValue[[#This Row],[Running Max]])/ClientPortfolioValue[[#This Row],[Running Max]]</f>
        <v>0</v>
      </c>
      <c r="AA239" s="35">
        <f t="shared" si="40"/>
        <v>1.0587058584400024</v>
      </c>
      <c r="AB239" s="46">
        <f>ClientPortfolioValue[[#This Row],[Cumulative_Returns]]-1</f>
        <v>5.8705858440002423E-2</v>
      </c>
    </row>
    <row r="240" spans="4:28" x14ac:dyDescent="0.35">
      <c r="D240" s="31">
        <f t="shared" si="32"/>
        <v>45705</v>
      </c>
      <c r="E240" s="32" t="s">
        <v>13</v>
      </c>
      <c r="F240" s="33">
        <f>_xlfn.IFNA(VLOOKUP(ClientPortfolioValue[[#This Row],[Date]],CleanAssets[#All],RowWiseApproach!$B$2,0)*VLOOKUP(ClientPortfolioValue[[#This Row],[Client]],Client_Portfolios!$A$1:$I$6,RowWiseApproach!$B$2,0),F235)</f>
        <v>194010.78310014957</v>
      </c>
      <c r="G240" s="33">
        <f>_xlfn.IFNA(VLOOKUP(ClientPortfolioValue[[#This Row],[Date]],CleanAssets[#All],RowWiseApproach!$B$3,0)*VLOOKUP(ClientPortfolioValue[[#This Row],[Client]],Client_Portfolios!$A$1:$I$6,RowWiseApproach!$B$3,0),G235)</f>
        <v>2265858.9253021087</v>
      </c>
      <c r="H240" s="33">
        <f>_xlfn.IFNA(VLOOKUP(ClientPortfolioValue[[#This Row],[Date]],CleanAssets[#All],RowWiseApproach!$B$4,0)*VLOOKUP(ClientPortfolioValue[[#This Row],[Client]],Client_Portfolios!$A$1:$I$6,RowWiseApproach!$B$4,0),H235)</f>
        <v>3254315.2421788592</v>
      </c>
      <c r="I240" s="33">
        <f>_xlfn.IFNA(VLOOKUP(ClientPortfolioValue[[#This Row],[Date]],CleanAssets[#All],RowWiseApproach!$B$5,0)*VLOOKUP(ClientPortfolioValue[[#This Row],[Client]],Client_Portfolios!$A$1:$I$6,RowWiseApproach!$B$5,0),I235)</f>
        <v>2654258.0460060812</v>
      </c>
      <c r="J240" s="33">
        <f>_xlfn.IFNA(VLOOKUP(ClientPortfolioValue[[#This Row],[Date]],CleanAssets[#All],RowWiseApproach!$B$6,0)*VLOOKUP(ClientPortfolioValue[[#This Row],[Client]],Client_Portfolios!$A$1:$I$6,RowWiseApproach!$B$6,0),J235)</f>
        <v>10834235.854461238</v>
      </c>
      <c r="K240" s="33">
        <f>_xlfn.IFNA(VLOOKUP(ClientPortfolioValue[[#This Row],[Date]],CleanAssets[#All],RowWiseApproach!$B$7,0)*VLOOKUP(ClientPortfolioValue[[#This Row],[Client]],Client_Portfolios!$A$1:$I$6,RowWiseApproach!$B$7,0),K235)</f>
        <v>592347.98867406591</v>
      </c>
      <c r="L240" s="33">
        <f>_xlfn.IFNA(VLOOKUP(ClientPortfolioValue[[#This Row],[Date]],CleanAssets[#All],RowWiseApproach!$B$8,0)*VLOOKUP(ClientPortfolioValue[[#This Row],[Client]],Client_Portfolios!$A$1:$I$6,RowWiseApproach!$B$8,0),L235)</f>
        <v>21420483.716534801</v>
      </c>
      <c r="M240" s="33">
        <f>_xlfn.IFNA(VLOOKUP(ClientPortfolioValue[[#This Row],[Date]],CleanAssets[#All],RowWiseApproach!$B$9,0)*VLOOKUP(ClientPortfolioValue[[#This Row],[Client]],Client_Portfolios!$A$1:$I$6,RowWiseApproach!$B$9,0),M235)</f>
        <v>6421726.2918291595</v>
      </c>
      <c r="N240" s="34">
        <f t="shared" si="33"/>
        <v>4.0726707915247767E-3</v>
      </c>
      <c r="O240" s="34">
        <f t="shared" si="33"/>
        <v>4.7564868897158247E-2</v>
      </c>
      <c r="P240" s="34">
        <f t="shared" si="34"/>
        <v>6.8314525726098682E-2</v>
      </c>
      <c r="Q240" s="34">
        <f t="shared" si="35"/>
        <v>5.5718136097406737E-2</v>
      </c>
      <c r="R240" s="34">
        <f t="shared" si="36"/>
        <v>0.22743207984567301</v>
      </c>
      <c r="S240" s="34">
        <f t="shared" si="37"/>
        <v>1.2434558086629658E-2</v>
      </c>
      <c r="T240" s="34">
        <f t="shared" si="38"/>
        <v>0.4496584003149468</v>
      </c>
      <c r="U240" s="34">
        <f t="shared" si="39"/>
        <v>0.13480476024056195</v>
      </c>
      <c r="V240" s="33">
        <f>SUM(ClientPortfolioValue[[#This Row],[TCS]:[Cash]])</f>
        <v>47637236.848086469</v>
      </c>
      <c r="W240" s="35">
        <f>(ClientPortfolioValue[[#This Row],[TotalPortfolioValue]]-V235)/V235</f>
        <v>6.652091630955384E-3</v>
      </c>
      <c r="X240" s="35">
        <f t="shared" si="41"/>
        <v>1486539.0893499246</v>
      </c>
      <c r="Y240" s="35">
        <f>_xlfn.MAXIFS($V$2:$V240,$E$2:$E240,$E240)</f>
        <v>47637236.848086469</v>
      </c>
      <c r="Z240" s="34">
        <f>(ClientPortfolioValue[[#This Row],[TotalPortfolioValue]]-ClientPortfolioValue[[#This Row],[Running Max]])/ClientPortfolioValue[[#This Row],[Running Max]]</f>
        <v>0</v>
      </c>
      <c r="AA240" s="35">
        <f t="shared" si="40"/>
        <v>1.0556458640334621</v>
      </c>
      <c r="AB240" s="46">
        <f>ClientPortfolioValue[[#This Row],[Cumulative_Returns]]-1</f>
        <v>5.5645864033462056E-2</v>
      </c>
    </row>
    <row r="241" spans="4:28" x14ac:dyDescent="0.35">
      <c r="D241" s="31">
        <f t="shared" si="32"/>
        <v>45705</v>
      </c>
      <c r="E241" s="32" t="s">
        <v>15</v>
      </c>
      <c r="F241" s="33">
        <f>_xlfn.IFNA(VLOOKUP(ClientPortfolioValue[[#This Row],[Date]],CleanAssets[#All],RowWiseApproach!$B$2,0)*VLOOKUP(ClientPortfolioValue[[#This Row],[Client]],Client_Portfolios!$A$1:$I$6,RowWiseApproach!$B$2,0),F236)</f>
        <v>972060.62337510695</v>
      </c>
      <c r="G241" s="33">
        <f>_xlfn.IFNA(VLOOKUP(ClientPortfolioValue[[#This Row],[Date]],CleanAssets[#All],RowWiseApproach!$B$3,0)*VLOOKUP(ClientPortfolioValue[[#This Row],[Client]],Client_Portfolios!$A$1:$I$6,RowWiseApproach!$B$3,0),G236)</f>
        <v>5178324.1540861921</v>
      </c>
      <c r="H241" s="33">
        <f>_xlfn.IFNA(VLOOKUP(ClientPortfolioValue[[#This Row],[Date]],CleanAssets[#All],RowWiseApproach!$B$4,0)*VLOOKUP(ClientPortfolioValue[[#This Row],[Client]],Client_Portfolios!$A$1:$I$6,RowWiseApproach!$B$4,0),H236)</f>
        <v>17753553.762292325</v>
      </c>
      <c r="I241" s="33">
        <f>_xlfn.IFNA(VLOOKUP(ClientPortfolioValue[[#This Row],[Date]],CleanAssets[#All],RowWiseApproach!$B$5,0)*VLOOKUP(ClientPortfolioValue[[#This Row],[Client]],Client_Portfolios!$A$1:$I$6,RowWiseApproach!$B$5,0),I236)</f>
        <v>8475263.9416370355</v>
      </c>
      <c r="J241" s="33">
        <f>_xlfn.IFNA(VLOOKUP(ClientPortfolioValue[[#This Row],[Date]],CleanAssets[#All],RowWiseApproach!$B$6,0)*VLOOKUP(ClientPortfolioValue[[#This Row],[Client]],Client_Portfolios!$A$1:$I$6,RowWiseApproach!$B$6,0),J236)</f>
        <v>12911559.733058613</v>
      </c>
      <c r="K241" s="33">
        <f>_xlfn.IFNA(VLOOKUP(ClientPortfolioValue[[#This Row],[Date]],CleanAssets[#All],RowWiseApproach!$B$7,0)*VLOOKUP(ClientPortfolioValue[[#This Row],[Client]],Client_Portfolios!$A$1:$I$6,RowWiseApproach!$B$7,0),K236)</f>
        <v>2554333.3995162169</v>
      </c>
      <c r="L241" s="33">
        <f>_xlfn.IFNA(VLOOKUP(ClientPortfolioValue[[#This Row],[Date]],CleanAssets[#All],RowWiseApproach!$B$8,0)*VLOOKUP(ClientPortfolioValue[[#This Row],[Client]],Client_Portfolios!$A$1:$I$6,RowWiseApproach!$B$8,0),L236)</f>
        <v>3136536.8443515883</v>
      </c>
      <c r="M241" s="33">
        <f>_xlfn.IFNA(VLOOKUP(ClientPortfolioValue[[#This Row],[Date]],CleanAssets[#All],RowWiseApproach!$B$9,0)*VLOOKUP(ClientPortfolioValue[[#This Row],[Client]],Client_Portfolios!$A$1:$I$6,RowWiseApproach!$B$9,0),M236)</f>
        <v>943217.13579217275</v>
      </c>
      <c r="N241" s="34">
        <f t="shared" si="33"/>
        <v>1.8720528436261177E-2</v>
      </c>
      <c r="O241" s="34">
        <f t="shared" si="33"/>
        <v>9.9727282689590316E-2</v>
      </c>
      <c r="P241" s="34">
        <f t="shared" si="34"/>
        <v>0.34190862180766768</v>
      </c>
      <c r="Q241" s="34">
        <f t="shared" si="35"/>
        <v>0.16322173309864596</v>
      </c>
      <c r="R241" s="34">
        <f t="shared" si="36"/>
        <v>0.24865858705392183</v>
      </c>
      <c r="S241" s="34">
        <f t="shared" si="37"/>
        <v>4.9192889714330536E-2</v>
      </c>
      <c r="T241" s="34">
        <f t="shared" si="38"/>
        <v>6.0405314004172303E-2</v>
      </c>
      <c r="U241" s="34">
        <f t="shared" si="39"/>
        <v>1.8165043195410208E-2</v>
      </c>
      <c r="V241" s="33">
        <f>SUM(ClientPortfolioValue[[#This Row],[TCS]:[Cash]])</f>
        <v>51924849.594109252</v>
      </c>
      <c r="W241" s="35">
        <f>(ClientPortfolioValue[[#This Row],[TotalPortfolioValue]]-V236)/V236</f>
        <v>2.0838601071384352E-3</v>
      </c>
      <c r="X241" s="35">
        <f t="shared" si="41"/>
        <v>1687495.7610363422</v>
      </c>
      <c r="Y241" s="35">
        <f>_xlfn.MAXIFS($V$2:$V241,$E$2:$E241,$E241)</f>
        <v>51924849.594109252</v>
      </c>
      <c r="Z241" s="34">
        <f>(ClientPortfolioValue[[#This Row],[TotalPortfolioValue]]-ClientPortfolioValue[[#This Row],[Running Max]])/ClientPortfolioValue[[#This Row],[Running Max]]</f>
        <v>0</v>
      </c>
      <c r="AA241" s="35">
        <f t="shared" si="40"/>
        <v>1.0408138699934633</v>
      </c>
      <c r="AB241" s="46">
        <f>ClientPortfolioValue[[#This Row],[Cumulative_Returns]]-1</f>
        <v>4.0813869993463259E-2</v>
      </c>
    </row>
    <row r="242" spans="4:28" x14ac:dyDescent="0.35">
      <c r="D242" s="31">
        <f t="shared" si="32"/>
        <v>45706</v>
      </c>
      <c r="E242" s="32" t="s">
        <v>14</v>
      </c>
      <c r="F242" s="33">
        <f>_xlfn.IFNA(VLOOKUP(ClientPortfolioValue[[#This Row],[Date]],CleanAssets[#All],RowWiseApproach!$B$2,0)*VLOOKUP(ClientPortfolioValue[[#This Row],[Client]],Client_Portfolios!$A$1:$I$6,RowWiseApproach!$B$2,0),F237)</f>
        <v>1684011.2298413035</v>
      </c>
      <c r="G242" s="33">
        <f>_xlfn.IFNA(VLOOKUP(ClientPortfolioValue[[#This Row],[Date]],CleanAssets[#All],RowWiseApproach!$B$3,0)*VLOOKUP(ClientPortfolioValue[[#This Row],[Client]],Client_Portfolios!$A$1:$I$6,RowWiseApproach!$B$3,0),G237)</f>
        <v>11925109.181617728</v>
      </c>
      <c r="H242" s="33">
        <f>_xlfn.IFNA(VLOOKUP(ClientPortfolioValue[[#This Row],[Date]],CleanAssets[#All],RowWiseApproach!$B$4,0)*VLOOKUP(ClientPortfolioValue[[#This Row],[Client]],Client_Portfolios!$A$1:$I$6,RowWiseApproach!$B$4,0),H237)</f>
        <v>2305286.2263135589</v>
      </c>
      <c r="I242" s="33">
        <f>_xlfn.IFNA(VLOOKUP(ClientPortfolioValue[[#This Row],[Date]],CleanAssets[#All],RowWiseApproach!$B$5,0)*VLOOKUP(ClientPortfolioValue[[#This Row],[Client]],Client_Portfolios!$A$1:$I$6,RowWiseApproach!$B$5,0),I237)</f>
        <v>439670.84381391067</v>
      </c>
      <c r="J242" s="33">
        <f>_xlfn.IFNA(VLOOKUP(ClientPortfolioValue[[#This Row],[Date]],CleanAssets[#All],RowWiseApproach!$B$6,0)*VLOOKUP(ClientPortfolioValue[[#This Row],[Client]],Client_Portfolios!$A$1:$I$6,RowWiseApproach!$B$6,0),J237)</f>
        <v>11208089.79894962</v>
      </c>
      <c r="K242" s="33">
        <f>_xlfn.IFNA(VLOOKUP(ClientPortfolioValue[[#This Row],[Date]],CleanAssets[#All],RowWiseApproach!$B$7,0)*VLOOKUP(ClientPortfolioValue[[#This Row],[Client]],Client_Portfolios!$A$1:$I$6,RowWiseApproach!$B$7,0),K237)</f>
        <v>13664037.414789153</v>
      </c>
      <c r="L242" s="33">
        <f>_xlfn.IFNA(VLOOKUP(ClientPortfolioValue[[#This Row],[Date]],CleanAssets[#All],RowWiseApproach!$B$8,0)*VLOOKUP(ClientPortfolioValue[[#This Row],[Client]],Client_Portfolios!$A$1:$I$6,RowWiseApproach!$B$8,0),L237)</f>
        <v>3020211.0977991964</v>
      </c>
      <c r="M242" s="33">
        <f>_xlfn.IFNA(VLOOKUP(ClientPortfolioValue[[#This Row],[Date]],CleanAssets[#All],RowWiseApproach!$B$9,0)*VLOOKUP(ClientPortfolioValue[[#This Row],[Client]],Client_Portfolios!$A$1:$I$6,RowWiseApproach!$B$9,0),M237)</f>
        <v>1152965.9805668287</v>
      </c>
      <c r="N242" s="34">
        <f t="shared" si="33"/>
        <v>3.709326347737138E-2</v>
      </c>
      <c r="O242" s="34">
        <f t="shared" si="33"/>
        <v>0.26267117999673428</v>
      </c>
      <c r="P242" s="34">
        <f t="shared" si="34"/>
        <v>5.0777921113662826E-2</v>
      </c>
      <c r="Q242" s="34">
        <f t="shared" si="35"/>
        <v>9.6845116967803641E-3</v>
      </c>
      <c r="R242" s="34">
        <f t="shared" si="36"/>
        <v>0.24687758645745805</v>
      </c>
      <c r="S242" s="34">
        <f t="shared" si="37"/>
        <v>0.30097408557020017</v>
      </c>
      <c r="T242" s="34">
        <f t="shared" si="38"/>
        <v>6.6525379417157443E-2</v>
      </c>
      <c r="U242" s="34">
        <f t="shared" si="39"/>
        <v>2.5396072270635329E-2</v>
      </c>
      <c r="V242" s="33">
        <f>SUM(ClientPortfolioValue[[#This Row],[TCS]:[Cash]])</f>
        <v>45399381.773691304</v>
      </c>
      <c r="W242" s="35">
        <f>(ClientPortfolioValue[[#This Row],[TotalPortfolioValue]]-V237)/V237</f>
        <v>-2.3295588554339628E-4</v>
      </c>
      <c r="X242" s="35">
        <f t="shared" si="41"/>
        <v>1585494.5382931142</v>
      </c>
      <c r="Y242" s="35">
        <f>_xlfn.MAXIFS($V$2:$V242,$E$2:$E242,$E242)</f>
        <v>45409960.291203432</v>
      </c>
      <c r="Z242" s="34">
        <f>(ClientPortfolioValue[[#This Row],[TotalPortfolioValue]]-ClientPortfolioValue[[#This Row],[Running Max]])/ClientPortfolioValue[[#This Row],[Running Max]]</f>
        <v>-2.3295588554339628E-4</v>
      </c>
      <c r="AA242" s="35">
        <f t="shared" si="40"/>
        <v>1.0699235904226503</v>
      </c>
      <c r="AB242" s="46">
        <f>ClientPortfolioValue[[#This Row],[Cumulative_Returns]]-1</f>
        <v>6.9923590422650284E-2</v>
      </c>
    </row>
    <row r="243" spans="4:28" x14ac:dyDescent="0.35">
      <c r="D243" s="31">
        <f t="shared" si="32"/>
        <v>45706</v>
      </c>
      <c r="E243" s="32" t="s">
        <v>16</v>
      </c>
      <c r="F243" s="33">
        <f>_xlfn.IFNA(VLOOKUP(ClientPortfolioValue[[#This Row],[Date]],CleanAssets[#All],RowWiseApproach!$B$2,0)*VLOOKUP(ClientPortfolioValue[[#This Row],[Client]],Client_Portfolios!$A$1:$I$6,RowWiseApproach!$B$2,0),F238)</f>
        <v>202583.27600313301</v>
      </c>
      <c r="G243" s="33">
        <f>_xlfn.IFNA(VLOOKUP(ClientPortfolioValue[[#This Row],[Date]],CleanAssets[#All],RowWiseApproach!$B$3,0)*VLOOKUP(ClientPortfolioValue[[#This Row],[Client]],Client_Portfolios!$A$1:$I$6,RowWiseApproach!$B$3,0),G238)</f>
        <v>3083839.2997102779</v>
      </c>
      <c r="H243" s="33">
        <f>_xlfn.IFNA(VLOOKUP(ClientPortfolioValue[[#This Row],[Date]],CleanAssets[#All],RowWiseApproach!$B$4,0)*VLOOKUP(ClientPortfolioValue[[#This Row],[Client]],Client_Portfolios!$A$1:$I$6,RowWiseApproach!$B$4,0),H238)</f>
        <v>12374828.498467861</v>
      </c>
      <c r="I243" s="33">
        <f>_xlfn.IFNA(VLOOKUP(ClientPortfolioValue[[#This Row],[Date]],CleanAssets[#All],RowWiseApproach!$B$5,0)*VLOOKUP(ClientPortfolioValue[[#This Row],[Client]],Client_Portfolios!$A$1:$I$6,RowWiseApproach!$B$5,0),I238)</f>
        <v>6050563.533431476</v>
      </c>
      <c r="J243" s="33">
        <f>_xlfn.IFNA(VLOOKUP(ClientPortfolioValue[[#This Row],[Date]],CleanAssets[#All],RowWiseApproach!$B$6,0)*VLOOKUP(ClientPortfolioValue[[#This Row],[Client]],Client_Portfolios!$A$1:$I$6,RowWiseApproach!$B$6,0),J238)</f>
        <v>8566414.28408622</v>
      </c>
      <c r="K243" s="33">
        <f>_xlfn.IFNA(VLOOKUP(ClientPortfolioValue[[#This Row],[Date]],CleanAssets[#All],RowWiseApproach!$B$7,0)*VLOOKUP(ClientPortfolioValue[[#This Row],[Client]],Client_Portfolios!$A$1:$I$6,RowWiseApproach!$B$7,0),K238)</f>
        <v>1545397.7738909791</v>
      </c>
      <c r="L243" s="33">
        <f>_xlfn.IFNA(VLOOKUP(ClientPortfolioValue[[#This Row],[Date]],CleanAssets[#All],RowWiseApproach!$B$8,0)*VLOOKUP(ClientPortfolioValue[[#This Row],[Client]],Client_Portfolios!$A$1:$I$6,RowWiseApproach!$B$8,0),L238)</f>
        <v>14028511.046192847</v>
      </c>
      <c r="M243" s="33">
        <f>_xlfn.IFNA(VLOOKUP(ClientPortfolioValue[[#This Row],[Date]],CleanAssets[#All],RowWiseApproach!$B$9,0)*VLOOKUP(ClientPortfolioValue[[#This Row],[Client]],Client_Portfolios!$A$1:$I$6,RowWiseApproach!$B$9,0),M238)</f>
        <v>4672936.2779590273</v>
      </c>
      <c r="N243" s="34">
        <f t="shared" si="33"/>
        <v>4.0095592149803436E-3</v>
      </c>
      <c r="O243" s="34">
        <f t="shared" si="33"/>
        <v>6.1035819568248315E-2</v>
      </c>
      <c r="P243" s="34">
        <f t="shared" si="34"/>
        <v>0.24492450027842294</v>
      </c>
      <c r="Q243" s="34">
        <f t="shared" si="35"/>
        <v>0.11975367981964619</v>
      </c>
      <c r="R243" s="34">
        <f t="shared" si="36"/>
        <v>0.16954778306362245</v>
      </c>
      <c r="S243" s="34">
        <f t="shared" si="37"/>
        <v>3.058674934755649E-2</v>
      </c>
      <c r="T243" s="34">
        <f t="shared" si="38"/>
        <v>0.27765443844854287</v>
      </c>
      <c r="U243" s="34">
        <f t="shared" si="39"/>
        <v>9.2487470258980325E-2</v>
      </c>
      <c r="V243" s="33">
        <f>SUM(ClientPortfolioValue[[#This Row],[TCS]:[Cash]])</f>
        <v>50525073.989741825</v>
      </c>
      <c r="W243" s="35">
        <f>(ClientPortfolioValue[[#This Row],[TotalPortfolioValue]]-V238)/V238</f>
        <v>-5.3013321428965895E-4</v>
      </c>
      <c r="X243" s="35">
        <f t="shared" si="41"/>
        <v>1257602.0205150589</v>
      </c>
      <c r="Y243" s="35">
        <f>_xlfn.MAXIFS($V$2:$V243,$E$2:$E243,$E243)</f>
        <v>50551873.216778599</v>
      </c>
      <c r="Z243" s="34">
        <f>(ClientPortfolioValue[[#This Row],[TotalPortfolioValue]]-ClientPortfolioValue[[#This Row],[Running Max]])/ClientPortfolioValue[[#This Row],[Running Max]]</f>
        <v>-5.3013321428965895E-4</v>
      </c>
      <c r="AA243" s="35">
        <f t="shared" si="40"/>
        <v>1.0402191501413727</v>
      </c>
      <c r="AB243" s="46">
        <f>ClientPortfolioValue[[#This Row],[Cumulative_Returns]]-1</f>
        <v>4.0219150141372673E-2</v>
      </c>
    </row>
    <row r="244" spans="4:28" x14ac:dyDescent="0.35">
      <c r="D244" s="31">
        <f t="shared" si="32"/>
        <v>45706</v>
      </c>
      <c r="E244" s="32" t="s">
        <v>12</v>
      </c>
      <c r="F244" s="33">
        <f>_xlfn.IFNA(VLOOKUP(ClientPortfolioValue[[#This Row],[Date]],CleanAssets[#All],RowWiseApproach!$B$2,0)*VLOOKUP(ClientPortfolioValue[[#This Row],[Client]],Client_Portfolios!$A$1:$I$6,RowWiseApproach!$B$2,0),F239)</f>
        <v>2670106.6024413062</v>
      </c>
      <c r="G244" s="33">
        <f>_xlfn.IFNA(VLOOKUP(ClientPortfolioValue[[#This Row],[Date]],CleanAssets[#All],RowWiseApproach!$B$3,0)*VLOOKUP(ClientPortfolioValue[[#This Row],[Client]],Client_Portfolios!$A$1:$I$6,RowWiseApproach!$B$3,0),G239)</f>
        <v>10649324.75847853</v>
      </c>
      <c r="H244" s="33">
        <f>_xlfn.IFNA(VLOOKUP(ClientPortfolioValue[[#This Row],[Date]],CleanAssets[#All],RowWiseApproach!$B$4,0)*VLOOKUP(ClientPortfolioValue[[#This Row],[Client]],Client_Portfolios!$A$1:$I$6,RowWiseApproach!$B$4,0),H239)</f>
        <v>2036997.9042369716</v>
      </c>
      <c r="I244" s="33">
        <f>_xlfn.IFNA(VLOOKUP(ClientPortfolioValue[[#This Row],[Date]],CleanAssets[#All],RowWiseApproach!$B$5,0)*VLOOKUP(ClientPortfolioValue[[#This Row],[Client]],Client_Portfolios!$A$1:$I$6,RowWiseApproach!$B$5,0),I239)</f>
        <v>3086499.9223886812</v>
      </c>
      <c r="J244" s="33">
        <f>_xlfn.IFNA(VLOOKUP(ClientPortfolioValue[[#This Row],[Date]],CleanAssets[#All],RowWiseApproach!$B$6,0)*VLOOKUP(ClientPortfolioValue[[#This Row],[Client]],Client_Portfolios!$A$1:$I$6,RowWiseApproach!$B$6,0),J239)</f>
        <v>1253300.865668762</v>
      </c>
      <c r="K244" s="33">
        <f>_xlfn.IFNA(VLOOKUP(ClientPortfolioValue[[#This Row],[Date]],CleanAssets[#All],RowWiseApproach!$B$7,0)*VLOOKUP(ClientPortfolioValue[[#This Row],[Client]],Client_Portfolios!$A$1:$I$6,RowWiseApproach!$B$7,0),K239)</f>
        <v>12500567.387434065</v>
      </c>
      <c r="L244" s="33">
        <f>_xlfn.IFNA(VLOOKUP(ClientPortfolioValue[[#This Row],[Date]],CleanAssets[#All],RowWiseApproach!$B$8,0)*VLOOKUP(ClientPortfolioValue[[#This Row],[Client]],Client_Portfolios!$A$1:$I$6,RowWiseApproach!$B$8,0),L239)</f>
        <v>5156418.7694062423</v>
      </c>
      <c r="M244" s="33">
        <f>_xlfn.IFNA(VLOOKUP(ClientPortfolioValue[[#This Row],[Date]],CleanAssets[#All],RowWiseApproach!$B$9,0)*VLOOKUP(ClientPortfolioValue[[#This Row],[Client]],Client_Portfolios!$A$1:$I$6,RowWiseApproach!$B$9,0),M239)</f>
        <v>2238830.776017746</v>
      </c>
      <c r="N244" s="34">
        <f t="shared" si="33"/>
        <v>6.7440478724946865E-2</v>
      </c>
      <c r="O244" s="34">
        <f t="shared" si="33"/>
        <v>0.26897636189977114</v>
      </c>
      <c r="P244" s="34">
        <f t="shared" si="34"/>
        <v>5.1449673843677414E-2</v>
      </c>
      <c r="Q244" s="34">
        <f t="shared" si="35"/>
        <v>7.795757373884836E-2</v>
      </c>
      <c r="R244" s="34">
        <f t="shared" si="36"/>
        <v>3.1655369223764766E-2</v>
      </c>
      <c r="S244" s="34">
        <f t="shared" si="37"/>
        <v>0.31573430370577998</v>
      </c>
      <c r="T244" s="34">
        <f t="shared" si="38"/>
        <v>0.13023875151542852</v>
      </c>
      <c r="U244" s="34">
        <f t="shared" si="39"/>
        <v>5.6547487347782796E-2</v>
      </c>
      <c r="V244" s="33">
        <f>SUM(ClientPortfolioValue[[#This Row],[TCS]:[Cash]])</f>
        <v>39592046.986072309</v>
      </c>
      <c r="W244" s="35">
        <f>(ClientPortfolioValue[[#This Row],[TotalPortfolioValue]]-V239)/V239</f>
        <v>-1.4742945369162095E-3</v>
      </c>
      <c r="X244" s="35">
        <f t="shared" si="41"/>
        <v>437623.89551331266</v>
      </c>
      <c r="Y244" s="35">
        <f>_xlfn.MAXIFS($V$2:$V244,$E$2:$E244,$E244)</f>
        <v>39650503.50677833</v>
      </c>
      <c r="Z244" s="34">
        <f>(ClientPortfolioValue[[#This Row],[TotalPortfolioValue]]-ClientPortfolioValue[[#This Row],[Running Max]])/ClientPortfolioValue[[#This Row],[Running Max]]</f>
        <v>-1.4742945369162095E-3</v>
      </c>
      <c r="AA244" s="35">
        <f t="shared" si="40"/>
        <v>1.0571450141767031</v>
      </c>
      <c r="AB244" s="46">
        <f>ClientPortfolioValue[[#This Row],[Cumulative_Returns]]-1</f>
        <v>5.7145014176703146E-2</v>
      </c>
    </row>
    <row r="245" spans="4:28" x14ac:dyDescent="0.35">
      <c r="D245" s="31">
        <f t="shared" si="32"/>
        <v>45706</v>
      </c>
      <c r="E245" s="32" t="s">
        <v>13</v>
      </c>
      <c r="F245" s="33">
        <f>_xlfn.IFNA(VLOOKUP(ClientPortfolioValue[[#This Row],[Date]],CleanAssets[#All],RowWiseApproach!$B$2,0)*VLOOKUP(ClientPortfolioValue[[#This Row],[Client]],Client_Portfolios!$A$1:$I$6,RowWiseApproach!$B$2,0),F240)</f>
        <v>192262.78603674821</v>
      </c>
      <c r="G245" s="33">
        <f>_xlfn.IFNA(VLOOKUP(ClientPortfolioValue[[#This Row],[Date]],CleanAssets[#All],RowWiseApproach!$B$3,0)*VLOOKUP(ClientPortfolioValue[[#This Row],[Client]],Client_Portfolios!$A$1:$I$6,RowWiseApproach!$B$3,0),G240)</f>
        <v>2262687.3375236685</v>
      </c>
      <c r="H245" s="33">
        <f>_xlfn.IFNA(VLOOKUP(ClientPortfolioValue[[#This Row],[Date]],CleanAssets[#All],RowWiseApproach!$B$4,0)*VLOOKUP(ClientPortfolioValue[[#This Row],[Client]],Client_Portfolios!$A$1:$I$6,RowWiseApproach!$B$4,0),H240)</f>
        <v>3262470.5543283983</v>
      </c>
      <c r="I245" s="33">
        <f>_xlfn.IFNA(VLOOKUP(ClientPortfolioValue[[#This Row],[Date]],CleanAssets[#All],RowWiseApproach!$B$5,0)*VLOOKUP(ClientPortfolioValue[[#This Row],[Client]],Client_Portfolios!$A$1:$I$6,RowWiseApproach!$B$5,0),I240)</f>
        <v>2649508.7789782574</v>
      </c>
      <c r="J245" s="33">
        <f>_xlfn.IFNA(VLOOKUP(ClientPortfolioValue[[#This Row],[Date]],CleanAssets[#All],RowWiseApproach!$B$6,0)*VLOOKUP(ClientPortfolioValue[[#This Row],[Client]],Client_Portfolios!$A$1:$I$6,RowWiseApproach!$B$6,0),J240)</f>
        <v>10862153.568047844</v>
      </c>
      <c r="K245" s="33">
        <f>_xlfn.IFNA(VLOOKUP(ClientPortfolioValue[[#This Row],[Date]],CleanAssets[#All],RowWiseApproach!$B$7,0)*VLOOKUP(ClientPortfolioValue[[#This Row],[Client]],Client_Portfolios!$A$1:$I$6,RowWiseApproach!$B$7,0),K240)</f>
        <v>592400.52073005948</v>
      </c>
      <c r="L245" s="33">
        <f>_xlfn.IFNA(VLOOKUP(ClientPortfolioValue[[#This Row],[Date]],CleanAssets[#All],RowWiseApproach!$B$8,0)*VLOOKUP(ClientPortfolioValue[[#This Row],[Client]],Client_Portfolios!$A$1:$I$6,RowWiseApproach!$B$8,0),L240)</f>
        <v>21325325.853649627</v>
      </c>
      <c r="M245" s="33">
        <f>_xlfn.IFNA(VLOOKUP(ClientPortfolioValue[[#This Row],[Date]],CleanAssets[#All],RowWiseApproach!$B$9,0)*VLOOKUP(ClientPortfolioValue[[#This Row],[Client]],Client_Portfolios!$A$1:$I$6,RowWiseApproach!$B$9,0),M240)</f>
        <v>6421342.6484152554</v>
      </c>
      <c r="N245" s="34">
        <f t="shared" si="33"/>
        <v>4.0418384519943654E-3</v>
      </c>
      <c r="O245" s="34">
        <f t="shared" si="33"/>
        <v>4.7567274323674399E-2</v>
      </c>
      <c r="P245" s="34">
        <f t="shared" si="34"/>
        <v>6.8585185967624071E-2</v>
      </c>
      <c r="Q245" s="34">
        <f t="shared" si="35"/>
        <v>5.5699216070467822E-2</v>
      </c>
      <c r="R245" s="34">
        <f t="shared" si="36"/>
        <v>0.22834928624415204</v>
      </c>
      <c r="S245" s="34">
        <f t="shared" si="37"/>
        <v>1.2453721560086973E-2</v>
      </c>
      <c r="T245" s="34">
        <f t="shared" si="38"/>
        <v>0.44831100086168529</v>
      </c>
      <c r="U245" s="34">
        <f t="shared" si="39"/>
        <v>0.13499247652031518</v>
      </c>
      <c r="V245" s="33">
        <f>SUM(ClientPortfolioValue[[#This Row],[TCS]:[Cash]])</f>
        <v>47568152.047709852</v>
      </c>
      <c r="W245" s="35">
        <f>(ClientPortfolioValue[[#This Row],[TotalPortfolioValue]]-V240)/V240</f>
        <v>-1.4502268592304272E-3</v>
      </c>
      <c r="X245" s="35">
        <f t="shared" si="41"/>
        <v>1634319.5095453071</v>
      </c>
      <c r="Y245" s="35">
        <f>_xlfn.MAXIFS($V$2:$V245,$E$2:$E245,$E245)</f>
        <v>47637236.848086469</v>
      </c>
      <c r="Z245" s="34">
        <f>(ClientPortfolioValue[[#This Row],[TotalPortfolioValue]]-ClientPortfolioValue[[#This Row],[Running Max]])/ClientPortfolioValue[[#This Row],[Running Max]]</f>
        <v>-1.4502268592304272E-3</v>
      </c>
      <c r="AA245" s="35">
        <f t="shared" si="40"/>
        <v>1.0541149380476051</v>
      </c>
      <c r="AB245" s="46">
        <f>ClientPortfolioValue[[#This Row],[Cumulative_Returns]]-1</f>
        <v>5.4114938047605143E-2</v>
      </c>
    </row>
    <row r="246" spans="4:28" x14ac:dyDescent="0.35">
      <c r="D246" s="31">
        <f t="shared" si="32"/>
        <v>45706</v>
      </c>
      <c r="E246" s="32" t="s">
        <v>15</v>
      </c>
      <c r="F246" s="33">
        <f>_xlfn.IFNA(VLOOKUP(ClientPortfolioValue[[#This Row],[Date]],CleanAssets[#All],RowWiseApproach!$B$2,0)*VLOOKUP(ClientPortfolioValue[[#This Row],[Client]],Client_Portfolios!$A$1:$I$6,RowWiseApproach!$B$2,0),F241)</f>
        <v>963302.55803483841</v>
      </c>
      <c r="G246" s="33">
        <f>_xlfn.IFNA(VLOOKUP(ClientPortfolioValue[[#This Row],[Date]],CleanAssets[#All],RowWiseApproach!$B$3,0)*VLOOKUP(ClientPortfolioValue[[#This Row],[Client]],Client_Portfolios!$A$1:$I$6,RowWiseApproach!$B$3,0),G241)</f>
        <v>5171075.9051257176</v>
      </c>
      <c r="H246" s="33">
        <f>_xlfn.IFNA(VLOOKUP(ClientPortfolioValue[[#This Row],[Date]],CleanAssets[#All],RowWiseApproach!$B$4,0)*VLOOKUP(ClientPortfolioValue[[#This Row],[Client]],Client_Portfolios!$A$1:$I$6,RowWiseApproach!$B$4,0),H241)</f>
        <v>17798044.15794256</v>
      </c>
      <c r="I246" s="33">
        <f>_xlfn.IFNA(VLOOKUP(ClientPortfolioValue[[#This Row],[Date]],CleanAssets[#All],RowWiseApproach!$B$5,0)*VLOOKUP(ClientPortfolioValue[[#This Row],[Client]],Client_Portfolios!$A$1:$I$6,RowWiseApproach!$B$5,0),I241)</f>
        <v>8460099.1419482157</v>
      </c>
      <c r="J246" s="33">
        <f>_xlfn.IFNA(VLOOKUP(ClientPortfolioValue[[#This Row],[Date]],CleanAssets[#All],RowWiseApproach!$B$6,0)*VLOOKUP(ClientPortfolioValue[[#This Row],[Client]],Client_Portfolios!$A$1:$I$6,RowWiseApproach!$B$6,0),J241)</f>
        <v>12944830.305291489</v>
      </c>
      <c r="K246" s="33">
        <f>_xlfn.IFNA(VLOOKUP(ClientPortfolioValue[[#This Row],[Date]],CleanAssets[#All],RowWiseApproach!$B$7,0)*VLOOKUP(ClientPortfolioValue[[#This Row],[Client]],Client_Portfolios!$A$1:$I$6,RowWiseApproach!$B$7,0),K241)</f>
        <v>2554559.9291706346</v>
      </c>
      <c r="L246" s="33">
        <f>_xlfn.IFNA(VLOOKUP(ClientPortfolioValue[[#This Row],[Date]],CleanAssets[#All],RowWiseApproach!$B$8,0)*VLOOKUP(ClientPortfolioValue[[#This Row],[Client]],Client_Portfolios!$A$1:$I$6,RowWiseApproach!$B$8,0),L241)</f>
        <v>3122603.1654058271</v>
      </c>
      <c r="M246" s="33">
        <f>_xlfn.IFNA(VLOOKUP(ClientPortfolioValue[[#This Row],[Date]],CleanAssets[#All],RowWiseApproach!$B$9,0)*VLOOKUP(ClientPortfolioValue[[#This Row],[Client]],Client_Portfolios!$A$1:$I$6,RowWiseApproach!$B$9,0),M241)</f>
        <v>943160.78660729877</v>
      </c>
      <c r="N246" s="34">
        <f t="shared" si="33"/>
        <v>1.8540139458328019E-2</v>
      </c>
      <c r="O246" s="34">
        <f t="shared" si="33"/>
        <v>9.9524773012347079E-2</v>
      </c>
      <c r="P246" s="34">
        <f t="shared" si="34"/>
        <v>0.34254888873844502</v>
      </c>
      <c r="Q246" s="34">
        <f t="shared" si="35"/>
        <v>0.1628267428698435</v>
      </c>
      <c r="R246" s="34">
        <f t="shared" si="36"/>
        <v>0.24914182685666175</v>
      </c>
      <c r="S246" s="34">
        <f t="shared" si="37"/>
        <v>4.9166170012150262E-2</v>
      </c>
      <c r="T246" s="34">
        <f t="shared" si="38"/>
        <v>6.0098976875702217E-2</v>
      </c>
      <c r="U246" s="34">
        <f t="shared" si="39"/>
        <v>1.8152482176522225E-2</v>
      </c>
      <c r="V246" s="33">
        <f>SUM(ClientPortfolioValue[[#This Row],[TCS]:[Cash]])</f>
        <v>51957675.949526578</v>
      </c>
      <c r="W246" s="35">
        <f>(ClientPortfolioValue[[#This Row],[TotalPortfolioValue]]-V241)/V241</f>
        <v>6.3218970635304768E-4</v>
      </c>
      <c r="X246" s="35">
        <f t="shared" si="41"/>
        <v>1770598.9114677811</v>
      </c>
      <c r="Y246" s="35">
        <f>_xlfn.MAXIFS($V$2:$V246,$E$2:$E246,$E246)</f>
        <v>51957675.949526578</v>
      </c>
      <c r="Z246" s="34">
        <f>(ClientPortfolioValue[[#This Row],[TotalPortfolioValue]]-ClientPortfolioValue[[#This Row],[Running Max]])/ClientPortfolioValue[[#This Row],[Running Max]]</f>
        <v>0</v>
      </c>
      <c r="AA246" s="35">
        <f t="shared" si="40"/>
        <v>1.0414718618083025</v>
      </c>
      <c r="AB246" s="46">
        <f>ClientPortfolioValue[[#This Row],[Cumulative_Returns]]-1</f>
        <v>4.1471861808302535E-2</v>
      </c>
    </row>
    <row r="247" spans="4:28" x14ac:dyDescent="0.35">
      <c r="D247" s="31">
        <f t="shared" si="32"/>
        <v>45707</v>
      </c>
      <c r="E247" s="32" t="s">
        <v>14</v>
      </c>
      <c r="F247" s="33">
        <f>_xlfn.IFNA(VLOOKUP(ClientPortfolioValue[[#This Row],[Date]],CleanAssets[#All],RowWiseApproach!$B$2,0)*VLOOKUP(ClientPortfolioValue[[#This Row],[Client]],Client_Portfolios!$A$1:$I$6,RowWiseApproach!$B$2,0),F242)</f>
        <v>1660359.8684850067</v>
      </c>
      <c r="G247" s="33">
        <f>_xlfn.IFNA(VLOOKUP(ClientPortfolioValue[[#This Row],[Date]],CleanAssets[#All],RowWiseApproach!$B$3,0)*VLOOKUP(ClientPortfolioValue[[#This Row],[Client]],Client_Portfolios!$A$1:$I$6,RowWiseApproach!$B$3,0),G242)</f>
        <v>11896391.563783534</v>
      </c>
      <c r="H247" s="33">
        <f>_xlfn.IFNA(VLOOKUP(ClientPortfolioValue[[#This Row],[Date]],CleanAssets[#All],RowWiseApproach!$B$4,0)*VLOOKUP(ClientPortfolioValue[[#This Row],[Client]],Client_Portfolios!$A$1:$I$6,RowWiseApproach!$B$4,0),H242)</f>
        <v>2287508.6780896187</v>
      </c>
      <c r="I247" s="33">
        <f>_xlfn.IFNA(VLOOKUP(ClientPortfolioValue[[#This Row],[Date]],CleanAssets[#All],RowWiseApproach!$B$5,0)*VLOOKUP(ClientPortfolioValue[[#This Row],[Client]],Client_Portfolios!$A$1:$I$6,RowWiseApproach!$B$5,0),I242)</f>
        <v>445172.80906353</v>
      </c>
      <c r="J247" s="33">
        <f>_xlfn.IFNA(VLOOKUP(ClientPortfolioValue[[#This Row],[Date]],CleanAssets[#All],RowWiseApproach!$B$6,0)*VLOOKUP(ClientPortfolioValue[[#This Row],[Client]],Client_Portfolios!$A$1:$I$6,RowWiseApproach!$B$6,0),J242)</f>
        <v>11101819.295346195</v>
      </c>
      <c r="K247" s="33">
        <f>_xlfn.IFNA(VLOOKUP(ClientPortfolioValue[[#This Row],[Date]],CleanAssets[#All],RowWiseApproach!$B$7,0)*VLOOKUP(ClientPortfolioValue[[#This Row],[Client]],Client_Portfolios!$A$1:$I$6,RowWiseApproach!$B$7,0),K242)</f>
        <v>13737028.922237258</v>
      </c>
      <c r="L247" s="33">
        <f>_xlfn.IFNA(VLOOKUP(ClientPortfolioValue[[#This Row],[Date]],CleanAssets[#All],RowWiseApproach!$B$8,0)*VLOOKUP(ClientPortfolioValue[[#This Row],[Client]],Client_Portfolios!$A$1:$I$6,RowWiseApproach!$B$8,0),L242)</f>
        <v>2991608.2201081757</v>
      </c>
      <c r="M247" s="33">
        <f>_xlfn.IFNA(VLOOKUP(ClientPortfolioValue[[#This Row],[Date]],CleanAssets[#All],RowWiseApproach!$B$9,0)*VLOOKUP(ClientPortfolioValue[[#This Row],[Client]],Client_Portfolios!$A$1:$I$6,RowWiseApproach!$B$9,0),M242)</f>
        <v>1152972.4611777049</v>
      </c>
      <c r="N247" s="34">
        <f t="shared" si="33"/>
        <v>3.6674506576347965E-2</v>
      </c>
      <c r="O247" s="34">
        <f t="shared" si="33"/>
        <v>0.26277092028180965</v>
      </c>
      <c r="P247" s="34">
        <f t="shared" si="34"/>
        <v>5.0527149957315609E-2</v>
      </c>
      <c r="Q247" s="34">
        <f t="shared" si="35"/>
        <v>9.8331051138382513E-3</v>
      </c>
      <c r="R247" s="34">
        <f t="shared" si="36"/>
        <v>0.2452201793627472</v>
      </c>
      <c r="S247" s="34">
        <f t="shared" si="37"/>
        <v>0.30342744793498477</v>
      </c>
      <c r="T247" s="34">
        <f t="shared" si="38"/>
        <v>6.6079503259931185E-2</v>
      </c>
      <c r="U247" s="34">
        <f t="shared" si="39"/>
        <v>2.5467187513025385E-2</v>
      </c>
      <c r="V247" s="33">
        <f>SUM(ClientPortfolioValue[[#This Row],[TCS]:[Cash]])</f>
        <v>45272861.818291023</v>
      </c>
      <c r="W247" s="35">
        <f>(ClientPortfolioValue[[#This Row],[TotalPortfolioValue]]-V242)/V242</f>
        <v>-2.7868211076301106E-3</v>
      </c>
      <c r="X247" s="35">
        <f t="shared" si="41"/>
        <v>1659011.5401821954</v>
      </c>
      <c r="Y247" s="35">
        <f>_xlfn.MAXIFS($V$2:$V247,$E$2:$E247,$E247)</f>
        <v>45409960.291203432</v>
      </c>
      <c r="Z247" s="34">
        <f>(ClientPortfolioValue[[#This Row],[TotalPortfolioValue]]-ClientPortfolioValue[[#This Row],[Running Max]])/ClientPortfolioValue[[#This Row],[Running Max]]</f>
        <v>-3.0191277867945279E-3</v>
      </c>
      <c r="AA247" s="35">
        <f t="shared" si="40"/>
        <v>1.066941904777309</v>
      </c>
      <c r="AB247" s="46">
        <f>ClientPortfolioValue[[#This Row],[Cumulative_Returns]]-1</f>
        <v>6.6941904777308991E-2</v>
      </c>
    </row>
    <row r="248" spans="4:28" x14ac:dyDescent="0.35">
      <c r="D248" s="31">
        <f t="shared" si="32"/>
        <v>45707</v>
      </c>
      <c r="E248" s="32" t="s">
        <v>16</v>
      </c>
      <c r="F248" s="33">
        <f>_xlfn.IFNA(VLOOKUP(ClientPortfolioValue[[#This Row],[Date]],CleanAssets[#All],RowWiseApproach!$B$2,0)*VLOOKUP(ClientPortfolioValue[[#This Row],[Client]],Client_Portfolios!$A$1:$I$6,RowWiseApproach!$B$2,0),F243)</f>
        <v>199738.06322747711</v>
      </c>
      <c r="G248" s="33">
        <f>_xlfn.IFNA(VLOOKUP(ClientPortfolioValue[[#This Row],[Date]],CleanAssets[#All],RowWiseApproach!$B$3,0)*VLOOKUP(ClientPortfolioValue[[#This Row],[Client]],Client_Portfolios!$A$1:$I$6,RowWiseApproach!$B$3,0),G243)</f>
        <v>3076412.9091320131</v>
      </c>
      <c r="H248" s="33">
        <f>_xlfn.IFNA(VLOOKUP(ClientPortfolioValue[[#This Row],[Date]],CleanAssets[#All],RowWiseApproach!$B$4,0)*VLOOKUP(ClientPortfolioValue[[#This Row],[Client]],Client_Portfolios!$A$1:$I$6,RowWiseApproach!$B$4,0),H243)</f>
        <v>12279398.218321564</v>
      </c>
      <c r="I248" s="33">
        <f>_xlfn.IFNA(VLOOKUP(ClientPortfolioValue[[#This Row],[Date]],CleanAssets[#All],RowWiseApproach!$B$5,0)*VLOOKUP(ClientPortfolioValue[[#This Row],[Client]],Client_Portfolios!$A$1:$I$6,RowWiseApproach!$B$5,0),I243)</f>
        <v>6126279.2438770011</v>
      </c>
      <c r="J248" s="33">
        <f>_xlfn.IFNA(VLOOKUP(ClientPortfolioValue[[#This Row],[Date]],CleanAssets[#All],RowWiseApproach!$B$6,0)*VLOOKUP(ClientPortfolioValue[[#This Row],[Client]],Client_Portfolios!$A$1:$I$6,RowWiseApproach!$B$6,0),J243)</f>
        <v>8485191.0626117866</v>
      </c>
      <c r="K248" s="33">
        <f>_xlfn.IFNA(VLOOKUP(ClientPortfolioValue[[#This Row],[Date]],CleanAssets[#All],RowWiseApproach!$B$7,0)*VLOOKUP(ClientPortfolioValue[[#This Row],[Client]],Client_Portfolios!$A$1:$I$6,RowWiseApproach!$B$7,0),K243)</f>
        <v>1553653.0874340436</v>
      </c>
      <c r="L248" s="33">
        <f>_xlfn.IFNA(VLOOKUP(ClientPortfolioValue[[#This Row],[Date]],CleanAssets[#All],RowWiseApproach!$B$8,0)*VLOOKUP(ClientPortfolioValue[[#This Row],[Client]],Client_Portfolios!$A$1:$I$6,RowWiseApproach!$B$8,0),L243)</f>
        <v>13895654.17869316</v>
      </c>
      <c r="M248" s="33">
        <f>_xlfn.IFNA(VLOOKUP(ClientPortfolioValue[[#This Row],[Date]],CleanAssets[#All],RowWiseApproach!$B$9,0)*VLOOKUP(ClientPortfolioValue[[#This Row],[Client]],Client_Portfolios!$A$1:$I$6,RowWiseApproach!$B$9,0),M243)</f>
        <v>4672962.5436790716</v>
      </c>
      <c r="N248" s="34">
        <f t="shared" si="33"/>
        <v>3.9717813868522791E-3</v>
      </c>
      <c r="O248" s="34">
        <f t="shared" si="33"/>
        <v>6.1174316669161073E-2</v>
      </c>
      <c r="P248" s="34">
        <f t="shared" si="34"/>
        <v>0.2441752187700566</v>
      </c>
      <c r="Q248" s="34">
        <f t="shared" si="35"/>
        <v>0.12182075603576216</v>
      </c>
      <c r="R248" s="34">
        <f t="shared" si="36"/>
        <v>0.16872759944600613</v>
      </c>
      <c r="S248" s="34">
        <f t="shared" si="37"/>
        <v>3.089431385578402E-2</v>
      </c>
      <c r="T248" s="34">
        <f t="shared" si="38"/>
        <v>0.2763143876198218</v>
      </c>
      <c r="U248" s="34">
        <f t="shared" si="39"/>
        <v>9.2921626216555794E-2</v>
      </c>
      <c r="V248" s="33">
        <f>SUM(ClientPortfolioValue[[#This Row],[TCS]:[Cash]])</f>
        <v>50289289.306976125</v>
      </c>
      <c r="W248" s="35">
        <f>(ClientPortfolioValue[[#This Row],[TotalPortfolioValue]]-V243)/V243</f>
        <v>-4.6666865408959441E-3</v>
      </c>
      <c r="X248" s="35">
        <f t="shared" si="41"/>
        <v>1352057.0248738674</v>
      </c>
      <c r="Y248" s="35">
        <f>_xlfn.MAXIFS($V$2:$V248,$E$2:$E248,$E248)</f>
        <v>50551873.216778599</v>
      </c>
      <c r="Z248" s="34">
        <f>(ClientPortfolioValue[[#This Row],[TotalPortfolioValue]]-ClientPortfolioValue[[#This Row],[Running Max]])/ClientPortfolioValue[[#This Row],[Running Max]]</f>
        <v>-5.1943457896495961E-3</v>
      </c>
      <c r="AA248" s="35">
        <f t="shared" si="40"/>
        <v>1.0353647734338256</v>
      </c>
      <c r="AB248" s="46">
        <f>ClientPortfolioValue[[#This Row],[Cumulative_Returns]]-1</f>
        <v>3.5364773433825603E-2</v>
      </c>
    </row>
    <row r="249" spans="4:28" x14ac:dyDescent="0.35">
      <c r="D249" s="31">
        <f t="shared" si="32"/>
        <v>45707</v>
      </c>
      <c r="E249" s="32" t="s">
        <v>12</v>
      </c>
      <c r="F249" s="33">
        <f>_xlfn.IFNA(VLOOKUP(ClientPortfolioValue[[#This Row],[Date]],CleanAssets[#All],RowWiseApproach!$B$2,0)*VLOOKUP(ClientPortfolioValue[[#This Row],[Client]],Client_Portfolios!$A$1:$I$6,RowWiseApproach!$B$2,0),F244)</f>
        <v>2632605.8690761705</v>
      </c>
      <c r="G249" s="33">
        <f>_xlfn.IFNA(VLOOKUP(ClientPortfolioValue[[#This Row],[Date]],CleanAssets[#All],RowWiseApproach!$B$3,0)*VLOOKUP(ClientPortfolioValue[[#This Row],[Client]],Client_Portfolios!$A$1:$I$6,RowWiseApproach!$B$3,0),G244)</f>
        <v>10623679.438679058</v>
      </c>
      <c r="H249" s="33">
        <f>_xlfn.IFNA(VLOOKUP(ClientPortfolioValue[[#This Row],[Date]],CleanAssets[#All],RowWiseApproach!$B$4,0)*VLOOKUP(ClientPortfolioValue[[#This Row],[Client]],Client_Portfolios!$A$1:$I$6,RowWiseApproach!$B$4,0),H244)</f>
        <v>2021289.3002201305</v>
      </c>
      <c r="I249" s="33">
        <f>_xlfn.IFNA(VLOOKUP(ClientPortfolioValue[[#This Row],[Date]],CleanAssets[#All],RowWiseApproach!$B$5,0)*VLOOKUP(ClientPortfolioValue[[#This Row],[Client]],Client_Portfolios!$A$1:$I$6,RowWiseApproach!$B$5,0),I244)</f>
        <v>3125123.8510727556</v>
      </c>
      <c r="J249" s="33">
        <f>_xlfn.IFNA(VLOOKUP(ClientPortfolioValue[[#This Row],[Date]],CleanAssets[#All],RowWiseApproach!$B$6,0)*VLOOKUP(ClientPortfolioValue[[#This Row],[Client]],Client_Portfolios!$A$1:$I$6,RowWiseApproach!$B$6,0),J244)</f>
        <v>1241417.5816702959</v>
      </c>
      <c r="K249" s="33">
        <f>_xlfn.IFNA(VLOOKUP(ClientPortfolioValue[[#This Row],[Date]],CleanAssets[#All],RowWiseApproach!$B$7,0)*VLOOKUP(ClientPortfolioValue[[#This Row],[Client]],Client_Portfolios!$A$1:$I$6,RowWiseApproach!$B$7,0),K244)</f>
        <v>12567343.789595982</v>
      </c>
      <c r="L249" s="33">
        <f>_xlfn.IFNA(VLOOKUP(ClientPortfolioValue[[#This Row],[Date]],CleanAssets[#All],RowWiseApproach!$B$8,0)*VLOOKUP(ClientPortfolioValue[[#This Row],[Client]],Client_Portfolios!$A$1:$I$6,RowWiseApproach!$B$8,0),L244)</f>
        <v>5107584.9592489041</v>
      </c>
      <c r="M249" s="33">
        <f>_xlfn.IFNA(VLOOKUP(ClientPortfolioValue[[#This Row],[Date]],CleanAssets[#All],RowWiseApproach!$B$9,0)*VLOOKUP(ClientPortfolioValue[[#This Row],[Client]],Client_Portfolios!$A$1:$I$6,RowWiseApproach!$B$9,0),M244)</f>
        <v>2238843.3600760107</v>
      </c>
      <c r="N249" s="34">
        <f t="shared" si="33"/>
        <v>6.6550718256686681E-2</v>
      </c>
      <c r="O249" s="34">
        <f t="shared" si="33"/>
        <v>0.26856032856182505</v>
      </c>
      <c r="P249" s="34">
        <f t="shared" si="34"/>
        <v>5.109699720505835E-2</v>
      </c>
      <c r="Q249" s="34">
        <f t="shared" si="35"/>
        <v>7.9001281343712246E-2</v>
      </c>
      <c r="R249" s="34">
        <f t="shared" si="36"/>
        <v>3.1382301728905999E-2</v>
      </c>
      <c r="S249" s="34">
        <f t="shared" si="37"/>
        <v>0.3176950129909949</v>
      </c>
      <c r="T249" s="34">
        <f t="shared" si="38"/>
        <v>0.12911672483444936</v>
      </c>
      <c r="U249" s="34">
        <f t="shared" si="39"/>
        <v>5.6596635078367416E-2</v>
      </c>
      <c r="V249" s="33">
        <f>SUM(ClientPortfolioValue[[#This Row],[TCS]:[Cash]])</f>
        <v>39557888.149639308</v>
      </c>
      <c r="W249" s="35">
        <f>(ClientPortfolioValue[[#This Row],[TotalPortfolioValue]]-V244)/V244</f>
        <v>-8.6277015293039177E-4</v>
      </c>
      <c r="X249" s="35">
        <f t="shared" si="41"/>
        <v>486893.41561344953</v>
      </c>
      <c r="Y249" s="35">
        <f>_xlfn.MAXIFS($V$2:$V249,$E$2:$E249,$E249)</f>
        <v>39650503.50677833</v>
      </c>
      <c r="Z249" s="34">
        <f>(ClientPortfolioValue[[#This Row],[TotalPortfolioValue]]-ClientPortfolioValue[[#This Row],[Running Max]])/ClientPortfolioValue[[#This Row],[Running Max]]</f>
        <v>-2.3357927125235217E-3</v>
      </c>
      <c r="AA249" s="35">
        <f t="shared" si="40"/>
        <v>1.0562329410111524</v>
      </c>
      <c r="AB249" s="46">
        <f>ClientPortfolioValue[[#This Row],[Cumulative_Returns]]-1</f>
        <v>5.6232941011152393E-2</v>
      </c>
    </row>
    <row r="250" spans="4:28" x14ac:dyDescent="0.35">
      <c r="D250" s="31">
        <f t="shared" si="32"/>
        <v>45707</v>
      </c>
      <c r="E250" s="32" t="s">
        <v>13</v>
      </c>
      <c r="F250" s="33">
        <f>_xlfn.IFNA(VLOOKUP(ClientPortfolioValue[[#This Row],[Date]],CleanAssets[#All],RowWiseApproach!$B$2,0)*VLOOKUP(ClientPortfolioValue[[#This Row],[Client]],Client_Portfolios!$A$1:$I$6,RowWiseApproach!$B$2,0),F245)</f>
        <v>189562.5210103968</v>
      </c>
      <c r="G250" s="33">
        <f>_xlfn.IFNA(VLOOKUP(ClientPortfolioValue[[#This Row],[Date]],CleanAssets[#All],RowWiseApproach!$B$3,0)*VLOOKUP(ClientPortfolioValue[[#This Row],[Client]],Client_Portfolios!$A$1:$I$6,RowWiseApproach!$B$3,0),G245)</f>
        <v>2257238.4154846622</v>
      </c>
      <c r="H250" s="33">
        <f>_xlfn.IFNA(VLOOKUP(ClientPortfolioValue[[#This Row],[Date]],CleanAssets[#All],RowWiseApproach!$B$4,0)*VLOOKUP(ClientPortfolioValue[[#This Row],[Client]],Client_Portfolios!$A$1:$I$6,RowWiseApproach!$B$4,0),H245)</f>
        <v>3237311.5406897729</v>
      </c>
      <c r="I250" s="33">
        <f>_xlfn.IFNA(VLOOKUP(ClientPortfolioValue[[#This Row],[Date]],CleanAssets[#All],RowWiseApproach!$B$5,0)*VLOOKUP(ClientPortfolioValue[[#This Row],[Client]],Client_Portfolios!$A$1:$I$6,RowWiseApproach!$B$5,0),I245)</f>
        <v>2682664.275722248</v>
      </c>
      <c r="J250" s="33">
        <f>_xlfn.IFNA(VLOOKUP(ClientPortfolioValue[[#This Row],[Date]],CleanAssets[#All],RowWiseApproach!$B$6,0)*VLOOKUP(ClientPortfolioValue[[#This Row],[Client]],Client_Portfolios!$A$1:$I$6,RowWiseApproach!$B$6,0),J245)</f>
        <v>10759163.089687975</v>
      </c>
      <c r="K250" s="33">
        <f>_xlfn.IFNA(VLOOKUP(ClientPortfolioValue[[#This Row],[Date]],CleanAssets[#All],RowWiseApproach!$B$7,0)*VLOOKUP(ClientPortfolioValue[[#This Row],[Client]],Client_Portfolios!$A$1:$I$6,RowWiseApproach!$B$7,0),K245)</f>
        <v>595565.04712211469</v>
      </c>
      <c r="L250" s="33">
        <f>_xlfn.IFNA(VLOOKUP(ClientPortfolioValue[[#This Row],[Date]],CleanAssets[#All],RowWiseApproach!$B$8,0)*VLOOKUP(ClientPortfolioValue[[#This Row],[Client]],Client_Portfolios!$A$1:$I$6,RowWiseApproach!$B$8,0),L245)</f>
        <v>21123364.577645581</v>
      </c>
      <c r="M250" s="33">
        <f>_xlfn.IFNA(VLOOKUP(ClientPortfolioValue[[#This Row],[Date]],CleanAssets[#All],RowWiseApproach!$B$9,0)*VLOOKUP(ClientPortfolioValue[[#This Row],[Client]],Client_Portfolios!$A$1:$I$6,RowWiseApproach!$B$9,0),M245)</f>
        <v>6421378.7416076884</v>
      </c>
      <c r="N250" s="34">
        <f t="shared" si="33"/>
        <v>4.0105260771346905E-3</v>
      </c>
      <c r="O250" s="34">
        <f t="shared" si="33"/>
        <v>4.7755819448692179E-2</v>
      </c>
      <c r="P250" s="34">
        <f t="shared" si="34"/>
        <v>6.8490977459797181E-2</v>
      </c>
      <c r="Q250" s="34">
        <f t="shared" si="35"/>
        <v>5.6756446245994158E-2</v>
      </c>
      <c r="R250" s="34">
        <f t="shared" si="36"/>
        <v>0.22762887890150005</v>
      </c>
      <c r="S250" s="34">
        <f t="shared" si="37"/>
        <v>1.260021833103913E-2</v>
      </c>
      <c r="T250" s="34">
        <f t="shared" si="38"/>
        <v>0.44690165558003142</v>
      </c>
      <c r="U250" s="34">
        <f t="shared" si="39"/>
        <v>0.13585547795581129</v>
      </c>
      <c r="V250" s="33">
        <f>SUM(ClientPortfolioValue[[#This Row],[TCS]:[Cash]])</f>
        <v>47266248.208970435</v>
      </c>
      <c r="W250" s="35">
        <f>(ClientPortfolioValue[[#This Row],[TotalPortfolioValue]]-V245)/V245</f>
        <v>-6.3467640793910662E-3</v>
      </c>
      <c r="X250" s="35">
        <f t="shared" si="41"/>
        <v>1748826.6718403765</v>
      </c>
      <c r="Y250" s="35">
        <f>_xlfn.MAXIFS($V$2:$V250,$E$2:$E250,$E250)</f>
        <v>47637236.848086469</v>
      </c>
      <c r="Z250" s="34">
        <f>(ClientPortfolioValue[[#This Row],[TotalPortfolioValue]]-ClientPortfolioValue[[#This Row],[Running Max]])/ClientPortfolioValue[[#This Row],[Running Max]]</f>
        <v>-7.7877866908843615E-3</v>
      </c>
      <c r="AA250" s="35">
        <f t="shared" si="40"/>
        <v>1.0474247192232551</v>
      </c>
      <c r="AB250" s="46">
        <f>ClientPortfolioValue[[#This Row],[Cumulative_Returns]]-1</f>
        <v>4.7424719223255085E-2</v>
      </c>
    </row>
    <row r="251" spans="4:28" x14ac:dyDescent="0.35">
      <c r="D251" s="31">
        <f t="shared" si="32"/>
        <v>45707</v>
      </c>
      <c r="E251" s="32" t="s">
        <v>15</v>
      </c>
      <c r="F251" s="33">
        <f>_xlfn.IFNA(VLOOKUP(ClientPortfolioValue[[#This Row],[Date]],CleanAssets[#All],RowWiseApproach!$B$2,0)*VLOOKUP(ClientPortfolioValue[[#This Row],[Client]],Client_Portfolios!$A$1:$I$6,RowWiseApproach!$B$2,0),F246)</f>
        <v>949773.30330553709</v>
      </c>
      <c r="G251" s="33">
        <f>_xlfn.IFNA(VLOOKUP(ClientPortfolioValue[[#This Row],[Date]],CleanAssets[#All],RowWiseApproach!$B$3,0)*VLOOKUP(ClientPortfolioValue[[#This Row],[Client]],Client_Portfolios!$A$1:$I$6,RowWiseApproach!$B$3,0),G246)</f>
        <v>5158623.1066336147</v>
      </c>
      <c r="H251" s="33">
        <f>_xlfn.IFNA(VLOOKUP(ClientPortfolioValue[[#This Row],[Date]],CleanAssets[#All],RowWiseApproach!$B$4,0)*VLOOKUP(ClientPortfolioValue[[#This Row],[Client]],Client_Portfolios!$A$1:$I$6,RowWiseApproach!$B$4,0),H246)</f>
        <v>17660791.965699337</v>
      </c>
      <c r="I251" s="33">
        <f>_xlfn.IFNA(VLOOKUP(ClientPortfolioValue[[#This Row],[Date]],CleanAssets[#All],RowWiseApproach!$B$5,0)*VLOOKUP(ClientPortfolioValue[[#This Row],[Client]],Client_Portfolios!$A$1:$I$6,RowWiseApproach!$B$5,0),I246)</f>
        <v>8565967.3661942482</v>
      </c>
      <c r="J251" s="33">
        <f>_xlfn.IFNA(VLOOKUP(ClientPortfolioValue[[#This Row],[Date]],CleanAssets[#All],RowWiseApproach!$B$6,0)*VLOOKUP(ClientPortfolioValue[[#This Row],[Client]],Client_Portfolios!$A$1:$I$6,RowWiseApproach!$B$6,0),J246)</f>
        <v>12822092.741595922</v>
      </c>
      <c r="K251" s="33">
        <f>_xlfn.IFNA(VLOOKUP(ClientPortfolioValue[[#This Row],[Date]],CleanAssets[#All],RowWiseApproach!$B$7,0)*VLOOKUP(ClientPortfolioValue[[#This Row],[Client]],Client_Portfolios!$A$1:$I$6,RowWiseApproach!$B$7,0),K246)</f>
        <v>2568206.0554535496</v>
      </c>
      <c r="L251" s="33">
        <f>_xlfn.IFNA(VLOOKUP(ClientPortfolioValue[[#This Row],[Date]],CleanAssets[#All],RowWiseApproach!$B$8,0)*VLOOKUP(ClientPortfolioValue[[#This Row],[Client]],Client_Portfolios!$A$1:$I$6,RowWiseApproach!$B$8,0),L246)</f>
        <v>3093030.5847068219</v>
      </c>
      <c r="M251" s="33">
        <f>_xlfn.IFNA(VLOOKUP(ClientPortfolioValue[[#This Row],[Date]],CleanAssets[#All],RowWiseApproach!$B$9,0)*VLOOKUP(ClientPortfolioValue[[#This Row],[Client]],Client_Portfolios!$A$1:$I$6,RowWiseApproach!$B$9,0),M246)</f>
        <v>943166.08794155717</v>
      </c>
      <c r="N251" s="34">
        <f t="shared" si="33"/>
        <v>1.8348976144987483E-2</v>
      </c>
      <c r="O251" s="34">
        <f t="shared" si="33"/>
        <v>9.9661100175344949E-2</v>
      </c>
      <c r="P251" s="34">
        <f t="shared" si="34"/>
        <v>0.3411945243695233</v>
      </c>
      <c r="Q251" s="34">
        <f t="shared" si="35"/>
        <v>0.16548868062937813</v>
      </c>
      <c r="R251" s="34">
        <f t="shared" si="36"/>
        <v>0.24771413665295969</v>
      </c>
      <c r="S251" s="34">
        <f t="shared" si="37"/>
        <v>4.9615999399985296E-2</v>
      </c>
      <c r="T251" s="34">
        <f t="shared" si="38"/>
        <v>5.9755253403079404E-2</v>
      </c>
      <c r="U251" s="34">
        <f t="shared" si="39"/>
        <v>1.8221329224741862E-2</v>
      </c>
      <c r="V251" s="33">
        <f>SUM(ClientPortfolioValue[[#This Row],[TCS]:[Cash]])</f>
        <v>51761651.211530581</v>
      </c>
      <c r="W251" s="35">
        <f>(ClientPortfolioValue[[#This Row],[TotalPortfolioValue]]-V246)/V246</f>
        <v>-3.7727772540562064E-3</v>
      </c>
      <c r="X251" s="35">
        <f t="shared" si="41"/>
        <v>1833436.1115719294</v>
      </c>
      <c r="Y251" s="35">
        <f>_xlfn.MAXIFS($V$2:$V251,$E$2:$E251,$E251)</f>
        <v>51957675.949526578</v>
      </c>
      <c r="Z251" s="34">
        <f>(ClientPortfolioValue[[#This Row],[TotalPortfolioValue]]-ClientPortfolioValue[[#This Row],[Running Max]])/ClientPortfolioValue[[#This Row],[Running Max]]</f>
        <v>-3.7727772540562064E-3</v>
      </c>
      <c r="AA251" s="35">
        <f t="shared" si="40"/>
        <v>1.0375426204573326</v>
      </c>
      <c r="AB251" s="46">
        <f>ClientPortfolioValue[[#This Row],[Cumulative_Returns]]-1</f>
        <v>3.7542620457332587E-2</v>
      </c>
    </row>
    <row r="252" spans="4:28" x14ac:dyDescent="0.35">
      <c r="D252" s="31">
        <f t="shared" si="32"/>
        <v>45708</v>
      </c>
      <c r="E252" s="32" t="s">
        <v>14</v>
      </c>
      <c r="F252" s="33">
        <f>_xlfn.IFNA(VLOOKUP(ClientPortfolioValue[[#This Row],[Date]],CleanAssets[#All],RowWiseApproach!$B$2,0)*VLOOKUP(ClientPortfolioValue[[#This Row],[Client]],Client_Portfolios!$A$1:$I$6,RowWiseApproach!$B$2,0),F247)</f>
        <v>1653692.0137627784</v>
      </c>
      <c r="G252" s="33">
        <f>_xlfn.IFNA(VLOOKUP(ClientPortfolioValue[[#This Row],[Date]],CleanAssets[#All],RowWiseApproach!$B$3,0)*VLOOKUP(ClientPortfolioValue[[#This Row],[Client]],Client_Portfolios!$A$1:$I$6,RowWiseApproach!$B$3,0),G247)</f>
        <v>11747079.303833002</v>
      </c>
      <c r="H252" s="33">
        <f>_xlfn.IFNA(VLOOKUP(ClientPortfolioValue[[#This Row],[Date]],CleanAssets[#All],RowWiseApproach!$B$4,0)*VLOOKUP(ClientPortfolioValue[[#This Row],[Client]],Client_Portfolios!$A$1:$I$6,RowWiseApproach!$B$4,0),H247)</f>
        <v>2304582.6173173618</v>
      </c>
      <c r="I252" s="33">
        <f>_xlfn.IFNA(VLOOKUP(ClientPortfolioValue[[#This Row],[Date]],CleanAssets[#All],RowWiseApproach!$B$5,0)*VLOOKUP(ClientPortfolioValue[[#This Row],[Client]],Client_Portfolios!$A$1:$I$6,RowWiseApproach!$B$5,0),I247)</f>
        <v>446681.63853186951</v>
      </c>
      <c r="J252" s="33">
        <f>_xlfn.IFNA(VLOOKUP(ClientPortfolioValue[[#This Row],[Date]],CleanAssets[#All],RowWiseApproach!$B$6,0)*VLOOKUP(ClientPortfolioValue[[#This Row],[Client]],Client_Portfolios!$A$1:$I$6,RowWiseApproach!$B$6,0),J247)</f>
        <v>11040053.339625597</v>
      </c>
      <c r="K252" s="33">
        <f>_xlfn.IFNA(VLOOKUP(ClientPortfolioValue[[#This Row],[Date]],CleanAssets[#All],RowWiseApproach!$B$7,0)*VLOOKUP(ClientPortfolioValue[[#This Row],[Client]],Client_Portfolios!$A$1:$I$6,RowWiseApproach!$B$7,0),K247)</f>
        <v>13623736.908674791</v>
      </c>
      <c r="L252" s="33">
        <f>_xlfn.IFNA(VLOOKUP(ClientPortfolioValue[[#This Row],[Date]],CleanAssets[#All],RowWiseApproach!$B$8,0)*VLOOKUP(ClientPortfolioValue[[#This Row],[Client]],Client_Portfolios!$A$1:$I$6,RowWiseApproach!$B$8,0),L247)</f>
        <v>2999211.1996010509</v>
      </c>
      <c r="M252" s="33">
        <f>_xlfn.IFNA(VLOOKUP(ClientPortfolioValue[[#This Row],[Date]],CleanAssets[#All],RowWiseApproach!$B$9,0)*VLOOKUP(ClientPortfolioValue[[#This Row],[Client]],Client_Portfolios!$A$1:$I$6,RowWiseApproach!$B$9,0),M247)</f>
        <v>1152925.0722376329</v>
      </c>
      <c r="N252" s="34">
        <f t="shared" si="33"/>
        <v>3.6774893430154422E-2</v>
      </c>
      <c r="O252" s="34">
        <f t="shared" si="33"/>
        <v>0.26123219191890057</v>
      </c>
      <c r="P252" s="34">
        <f t="shared" si="34"/>
        <v>5.1249434264359822E-2</v>
      </c>
      <c r="Q252" s="34">
        <f t="shared" si="35"/>
        <v>9.93333070336316E-3</v>
      </c>
      <c r="R252" s="34">
        <f t="shared" si="36"/>
        <v>0.24550930986487299</v>
      </c>
      <c r="S252" s="34">
        <f t="shared" si="37"/>
        <v>0.30296540635579733</v>
      </c>
      <c r="T252" s="34">
        <f t="shared" si="38"/>
        <v>6.6696622661247332E-2</v>
      </c>
      <c r="U252" s="34">
        <f t="shared" si="39"/>
        <v>2.5638810801304455E-2</v>
      </c>
      <c r="V252" s="33">
        <f>SUM(ClientPortfolioValue[[#This Row],[TCS]:[Cash]])</f>
        <v>44967962.093584083</v>
      </c>
      <c r="W252" s="35">
        <f>(ClientPortfolioValue[[#This Row],[TotalPortfolioValue]]-V247)/V247</f>
        <v>-6.7347128602273506E-3</v>
      </c>
      <c r="X252" s="35">
        <f t="shared" si="41"/>
        <v>343800.08177240327</v>
      </c>
      <c r="Y252" s="35">
        <f>_xlfn.MAXIFS($V$2:$V252,$E$2:$E252,$E252)</f>
        <v>45409960.291203432</v>
      </c>
      <c r="Z252" s="34">
        <f>(ClientPortfolioValue[[#This Row],[TotalPortfolioValue]]-ClientPortfolioValue[[#This Row],[Running Max]])/ClientPortfolioValue[[#This Row],[Running Max]]</f>
        <v>-9.7335076882894833E-3</v>
      </c>
      <c r="AA252" s="35">
        <f t="shared" si="40"/>
        <v>1.0597563574100899</v>
      </c>
      <c r="AB252" s="46">
        <f>ClientPortfolioValue[[#This Row],[Cumulative_Returns]]-1</f>
        <v>5.9756357410089889E-2</v>
      </c>
    </row>
    <row r="253" spans="4:28" x14ac:dyDescent="0.35">
      <c r="D253" s="31">
        <f t="shared" si="32"/>
        <v>45708</v>
      </c>
      <c r="E253" s="32" t="s">
        <v>16</v>
      </c>
      <c r="F253" s="33">
        <f>_xlfn.IFNA(VLOOKUP(ClientPortfolioValue[[#This Row],[Date]],CleanAssets[#All],RowWiseApproach!$B$2,0)*VLOOKUP(ClientPortfolioValue[[#This Row],[Client]],Client_Portfolios!$A$1:$I$6,RowWiseApproach!$B$2,0),F248)</f>
        <v>198935.93327156862</v>
      </c>
      <c r="G253" s="33">
        <f>_xlfn.IFNA(VLOOKUP(ClientPortfolioValue[[#This Row],[Date]],CleanAssets[#All],RowWiseApproach!$B$3,0)*VLOOKUP(ClientPortfolioValue[[#This Row],[Client]],Client_Portfolios!$A$1:$I$6,RowWiseApproach!$B$3,0),G248)</f>
        <v>3037800.6827656678</v>
      </c>
      <c r="H253" s="33">
        <f>_xlfn.IFNA(VLOOKUP(ClientPortfolioValue[[#This Row],[Date]],CleanAssets[#All],RowWiseApproach!$B$4,0)*VLOOKUP(ClientPortfolioValue[[#This Row],[Client]],Client_Portfolios!$A$1:$I$6,RowWiseApproach!$B$4,0),H248)</f>
        <v>12371051.5094942</v>
      </c>
      <c r="I253" s="33">
        <f>_xlfn.IFNA(VLOOKUP(ClientPortfolioValue[[#This Row],[Date]],CleanAssets[#All],RowWiseApproach!$B$5,0)*VLOOKUP(ClientPortfolioValue[[#This Row],[Client]],Client_Portfolios!$A$1:$I$6,RowWiseApproach!$B$5,0),I248)</f>
        <v>6147043.1145947194</v>
      </c>
      <c r="J253" s="33">
        <f>_xlfn.IFNA(VLOOKUP(ClientPortfolioValue[[#This Row],[Date]],CleanAssets[#All],RowWiseApproach!$B$6,0)*VLOOKUP(ClientPortfolioValue[[#This Row],[Client]],Client_Portfolios!$A$1:$I$6,RowWiseApproach!$B$6,0),J248)</f>
        <v>8437982.9500032701</v>
      </c>
      <c r="K253" s="33">
        <f>_xlfn.IFNA(VLOOKUP(ClientPortfolioValue[[#This Row],[Date]],CleanAssets[#All],RowWiseApproach!$B$7,0)*VLOOKUP(ClientPortfolioValue[[#This Row],[Client]],Client_Portfolios!$A$1:$I$6,RowWiseApproach!$B$7,0),K248)</f>
        <v>1540839.8009767358</v>
      </c>
      <c r="L253" s="33">
        <f>_xlfn.IFNA(VLOOKUP(ClientPortfolioValue[[#This Row],[Date]],CleanAssets[#All],RowWiseApproach!$B$8,0)*VLOOKUP(ClientPortfolioValue[[#This Row],[Client]],Client_Portfolios!$A$1:$I$6,RowWiseApproach!$B$8,0),L248)</f>
        <v>13930969.088262727</v>
      </c>
      <c r="M253" s="33">
        <f>_xlfn.IFNA(VLOOKUP(ClientPortfolioValue[[#This Row],[Date]],CleanAssets[#All],RowWiseApproach!$B$9,0)*VLOOKUP(ClientPortfolioValue[[#This Row],[Client]],Client_Portfolios!$A$1:$I$6,RowWiseApproach!$B$9,0),M248)</f>
        <v>4672770.4777369983</v>
      </c>
      <c r="N253" s="34">
        <f t="shared" si="33"/>
        <v>3.9520507363156035E-3</v>
      </c>
      <c r="O253" s="34">
        <f t="shared" si="33"/>
        <v>6.0348787811577827E-2</v>
      </c>
      <c r="P253" s="34">
        <f t="shared" si="34"/>
        <v>0.24576265545929998</v>
      </c>
      <c r="Q253" s="34">
        <f t="shared" si="35"/>
        <v>0.12211683363424707</v>
      </c>
      <c r="R253" s="34">
        <f t="shared" si="36"/>
        <v>0.16762852332492534</v>
      </c>
      <c r="S253" s="34">
        <f t="shared" si="37"/>
        <v>3.0610242050548582E-2</v>
      </c>
      <c r="T253" s="34">
        <f t="shared" si="38"/>
        <v>0.27675189563517161</v>
      </c>
      <c r="U253" s="34">
        <f t="shared" si="39"/>
        <v>9.2829011347914062E-2</v>
      </c>
      <c r="V253" s="33">
        <f>SUM(ClientPortfolioValue[[#This Row],[TCS]:[Cash]])</f>
        <v>50337393.557105884</v>
      </c>
      <c r="W253" s="35">
        <f>(ClientPortfolioValue[[#This Row],[TotalPortfolioValue]]-V248)/V248</f>
        <v>9.5655060536093707E-4</v>
      </c>
      <c r="X253" s="35">
        <f t="shared" si="41"/>
        <v>731589.32115733717</v>
      </c>
      <c r="Y253" s="35">
        <f>_xlfn.MAXIFS($V$2:$V253,$E$2:$E253,$E253)</f>
        <v>50551873.216778599</v>
      </c>
      <c r="Z253" s="34">
        <f>(ClientPortfolioValue[[#This Row],[TotalPortfolioValue]]-ClientPortfolioValue[[#This Row],[Running Max]])/ClientPortfolioValue[[#This Row],[Running Max]]</f>
        <v>-4.2427638388982019E-3</v>
      </c>
      <c r="AA253" s="35">
        <f t="shared" si="40"/>
        <v>1.0363551522346233</v>
      </c>
      <c r="AB253" s="46">
        <f>ClientPortfolioValue[[#This Row],[Cumulative_Returns]]-1</f>
        <v>3.6355152234623267E-2</v>
      </c>
    </row>
    <row r="254" spans="4:28" x14ac:dyDescent="0.35">
      <c r="D254" s="31">
        <f t="shared" si="32"/>
        <v>45708</v>
      </c>
      <c r="E254" s="32" t="s">
        <v>12</v>
      </c>
      <c r="F254" s="33">
        <f>_xlfn.IFNA(VLOOKUP(ClientPortfolioValue[[#This Row],[Date]],CleanAssets[#All],RowWiseApproach!$B$2,0)*VLOOKUP(ClientPortfolioValue[[#This Row],[Client]],Client_Portfolios!$A$1:$I$6,RowWiseApproach!$B$2,0),F249)</f>
        <v>2622033.5625484884</v>
      </c>
      <c r="G254" s="33">
        <f>_xlfn.IFNA(VLOOKUP(ClientPortfolioValue[[#This Row],[Date]],CleanAssets[#All],RowWiseApproach!$B$3,0)*VLOOKUP(ClientPortfolioValue[[#This Row],[Client]],Client_Portfolios!$A$1:$I$6,RowWiseApproach!$B$3,0),G249)</f>
        <v>10490341.058089081</v>
      </c>
      <c r="H254" s="33">
        <f>_xlfn.IFNA(VLOOKUP(ClientPortfolioValue[[#This Row],[Date]],CleanAssets[#All],RowWiseApproach!$B$4,0)*VLOOKUP(ClientPortfolioValue[[#This Row],[Client]],Client_Portfolios!$A$1:$I$6,RowWiseApproach!$B$4,0),H249)</f>
        <v>2036376.1809844333</v>
      </c>
      <c r="I254" s="33">
        <f>_xlfn.IFNA(VLOOKUP(ClientPortfolioValue[[#This Row],[Date]],CleanAssets[#All],RowWiseApproach!$B$5,0)*VLOOKUP(ClientPortfolioValue[[#This Row],[Client]],Client_Portfolios!$A$1:$I$6,RowWiseApproach!$B$5,0),I249)</f>
        <v>3135715.8703127187</v>
      </c>
      <c r="J254" s="33">
        <f>_xlfn.IFNA(VLOOKUP(ClientPortfolioValue[[#This Row],[Date]],CleanAssets[#All],RowWiseApproach!$B$6,0)*VLOOKUP(ClientPortfolioValue[[#This Row],[Client]],Client_Portfolios!$A$1:$I$6,RowWiseApproach!$B$6,0),J249)</f>
        <v>1234510.844914784</v>
      </c>
      <c r="K254" s="33">
        <f>_xlfn.IFNA(VLOOKUP(ClientPortfolioValue[[#This Row],[Date]],CleanAssets[#All],RowWiseApproach!$B$7,0)*VLOOKUP(ClientPortfolioValue[[#This Row],[Client]],Client_Portfolios!$A$1:$I$6,RowWiseApproach!$B$7,0),K249)</f>
        <v>12463698.402291723</v>
      </c>
      <c r="L254" s="33">
        <f>_xlfn.IFNA(VLOOKUP(ClientPortfolioValue[[#This Row],[Date]],CleanAssets[#All],RowWiseApproach!$B$8,0)*VLOOKUP(ClientPortfolioValue[[#This Row],[Client]],Client_Portfolios!$A$1:$I$6,RowWiseApproach!$B$8,0),L249)</f>
        <v>5120565.5572571158</v>
      </c>
      <c r="M254" s="33">
        <f>_xlfn.IFNA(VLOOKUP(ClientPortfolioValue[[#This Row],[Date]],CleanAssets[#All],RowWiseApproach!$B$9,0)*VLOOKUP(ClientPortfolioValue[[#This Row],[Client]],Client_Portfolios!$A$1:$I$6,RowWiseApproach!$B$9,0),M249)</f>
        <v>2238751.3401731993</v>
      </c>
      <c r="N254" s="34">
        <f t="shared" si="33"/>
        <v>6.6647197430325419E-2</v>
      </c>
      <c r="O254" s="34">
        <f t="shared" si="33"/>
        <v>0.2666448826575547</v>
      </c>
      <c r="P254" s="34">
        <f t="shared" si="34"/>
        <v>5.1760880301078074E-2</v>
      </c>
      <c r="Q254" s="34">
        <f t="shared" si="35"/>
        <v>7.9704042571831779E-2</v>
      </c>
      <c r="R254" s="34">
        <f t="shared" si="36"/>
        <v>3.1378960660955281E-2</v>
      </c>
      <c r="S254" s="34">
        <f t="shared" si="37"/>
        <v>0.31680394179325333</v>
      </c>
      <c r="T254" s="34">
        <f t="shared" si="38"/>
        <v>0.13015521560209939</v>
      </c>
      <c r="U254" s="34">
        <f t="shared" si="39"/>
        <v>5.6904878982901884E-2</v>
      </c>
      <c r="V254" s="33">
        <f>SUM(ClientPortfolioValue[[#This Row],[TCS]:[Cash]])</f>
        <v>39341992.816571549</v>
      </c>
      <c r="W254" s="35">
        <f>(ClientPortfolioValue[[#This Row],[TotalPortfolioValue]]-V249)/V249</f>
        <v>-5.4577062418264717E-3</v>
      </c>
      <c r="X254" s="35">
        <f t="shared" si="41"/>
        <v>448351.24842250405</v>
      </c>
      <c r="Y254" s="35">
        <f>_xlfn.MAXIFS($V$2:$V254,$E$2:$E254,$E254)</f>
        <v>39650503.50677833</v>
      </c>
      <c r="Z254" s="34">
        <f>(ClientPortfolioValue[[#This Row],[TotalPortfolioValue]]-ClientPortfolioValue[[#This Row],[Running Max]])/ClientPortfolioValue[[#This Row],[Running Max]]</f>
        <v>-7.7807508838832412E-3</v>
      </c>
      <c r="AA254" s="35">
        <f t="shared" si="40"/>
        <v>1.0504683318961729</v>
      </c>
      <c r="AB254" s="46">
        <f>ClientPortfolioValue[[#This Row],[Cumulative_Returns]]-1</f>
        <v>5.0468331896172947E-2</v>
      </c>
    </row>
    <row r="255" spans="4:28" x14ac:dyDescent="0.35">
      <c r="D255" s="31">
        <f t="shared" si="32"/>
        <v>45708</v>
      </c>
      <c r="E255" s="32" t="s">
        <v>13</v>
      </c>
      <c r="F255" s="33">
        <f>_xlfn.IFNA(VLOOKUP(ClientPortfolioValue[[#This Row],[Date]],CleanAssets[#All],RowWiseApproach!$B$2,0)*VLOOKUP(ClientPortfolioValue[[#This Row],[Client]],Client_Portfolios!$A$1:$I$6,RowWiseApproach!$B$2,0),F250)</f>
        <v>188801.25510963157</v>
      </c>
      <c r="G255" s="33">
        <f>_xlfn.IFNA(VLOOKUP(ClientPortfolioValue[[#This Row],[Date]],CleanAssets[#All],RowWiseApproach!$B$3,0)*VLOOKUP(ClientPortfolioValue[[#This Row],[Client]],Client_Portfolios!$A$1:$I$6,RowWiseApproach!$B$3,0),G250)</f>
        <v>2228907.6929074721</v>
      </c>
      <c r="H255" s="33">
        <f>_xlfn.IFNA(VLOOKUP(ClientPortfolioValue[[#This Row],[Date]],CleanAssets[#All],RowWiseApproach!$B$4,0)*VLOOKUP(ClientPortfolioValue[[#This Row],[Client]],Client_Portfolios!$A$1:$I$6,RowWiseApproach!$B$4,0),H250)</f>
        <v>3261474.797877138</v>
      </c>
      <c r="I255" s="33">
        <f>_xlfn.IFNA(VLOOKUP(ClientPortfolioValue[[#This Row],[Date]],CleanAssets[#All],RowWiseApproach!$B$5,0)*VLOOKUP(ClientPortfolioValue[[#This Row],[Client]],Client_Portfolios!$A$1:$I$6,RowWiseApproach!$B$5,0),I250)</f>
        <v>2691756.661488994</v>
      </c>
      <c r="J255" s="33">
        <f>_xlfn.IFNA(VLOOKUP(ClientPortfolioValue[[#This Row],[Date]],CleanAssets[#All],RowWiseApproach!$B$6,0)*VLOOKUP(ClientPortfolioValue[[#This Row],[Client]],Client_Portfolios!$A$1:$I$6,RowWiseApproach!$B$6,0),J250)</f>
        <v>10699303.532140777</v>
      </c>
      <c r="K255" s="33">
        <f>_xlfn.IFNA(VLOOKUP(ClientPortfolioValue[[#This Row],[Date]],CleanAssets[#All],RowWiseApproach!$B$7,0)*VLOOKUP(ClientPortfolioValue[[#This Row],[Client]],Client_Portfolios!$A$1:$I$6,RowWiseApproach!$B$7,0),K250)</f>
        <v>590653.30355821585</v>
      </c>
      <c r="L255" s="33">
        <f>_xlfn.IFNA(VLOOKUP(ClientPortfolioValue[[#This Row],[Date]],CleanAssets[#All],RowWiseApproach!$B$8,0)*VLOOKUP(ClientPortfolioValue[[#This Row],[Client]],Client_Portfolios!$A$1:$I$6,RowWiseApproach!$B$8,0),L250)</f>
        <v>21177048.247393806</v>
      </c>
      <c r="M255" s="33">
        <f>_xlfn.IFNA(VLOOKUP(ClientPortfolioValue[[#This Row],[Date]],CleanAssets[#All],RowWiseApproach!$B$9,0)*VLOOKUP(ClientPortfolioValue[[#This Row],[Client]],Client_Portfolios!$A$1:$I$6,RowWiseApproach!$B$9,0),M250)</f>
        <v>6421114.8130728686</v>
      </c>
      <c r="N255" s="34">
        <f t="shared" si="33"/>
        <v>3.9950277025600023E-3</v>
      </c>
      <c r="O255" s="34">
        <f t="shared" si="33"/>
        <v>4.7163605848085245E-2</v>
      </c>
      <c r="P255" s="34">
        <f t="shared" si="34"/>
        <v>6.901268829571329E-2</v>
      </c>
      <c r="Q255" s="34">
        <f t="shared" si="35"/>
        <v>5.6957473216767654E-2</v>
      </c>
      <c r="R255" s="34">
        <f t="shared" si="36"/>
        <v>0.22639687423783406</v>
      </c>
      <c r="S255" s="34">
        <f t="shared" si="37"/>
        <v>1.2498202456087789E-2</v>
      </c>
      <c r="T255" s="34">
        <f t="shared" si="38"/>
        <v>0.44810557195534256</v>
      </c>
      <c r="U255" s="34">
        <f t="shared" si="39"/>
        <v>0.13587055628760941</v>
      </c>
      <c r="V255" s="33">
        <f>SUM(ClientPortfolioValue[[#This Row],[TCS]:[Cash]])</f>
        <v>47259060.303548902</v>
      </c>
      <c r="W255" s="35">
        <f>(ClientPortfolioValue[[#This Row],[TotalPortfolioValue]]-V250)/V250</f>
        <v>-1.5207268809984653E-4</v>
      </c>
      <c r="X255" s="35">
        <f t="shared" si="41"/>
        <v>1040517.345226721</v>
      </c>
      <c r="Y255" s="35">
        <f>_xlfn.MAXIFS($V$2:$V255,$E$2:$E255,$E255)</f>
        <v>47637236.848086469</v>
      </c>
      <c r="Z255" s="34">
        <f>(ClientPortfolioValue[[#This Row],[TotalPortfolioValue]]-ClientPortfolioValue[[#This Row],[Running Max]])/ClientPortfolioValue[[#This Row],[Running Max]]</f>
        <v>-7.9386750693277771E-3</v>
      </c>
      <c r="AA255" s="35">
        <f t="shared" si="40"/>
        <v>1.0472654345306207</v>
      </c>
      <c r="AB255" s="46">
        <f>ClientPortfolioValue[[#This Row],[Cumulative_Returns]]-1</f>
        <v>4.7265434530620709E-2</v>
      </c>
    </row>
    <row r="256" spans="4:28" x14ac:dyDescent="0.35">
      <c r="D256" s="31">
        <f t="shared" si="32"/>
        <v>45708</v>
      </c>
      <c r="E256" s="32" t="s">
        <v>15</v>
      </c>
      <c r="F256" s="33">
        <f>_xlfn.IFNA(VLOOKUP(ClientPortfolioValue[[#This Row],[Date]],CleanAssets[#All],RowWiseApproach!$B$2,0)*VLOOKUP(ClientPortfolioValue[[#This Row],[Client]],Client_Portfolios!$A$1:$I$6,RowWiseApproach!$B$2,0),F251)</f>
        <v>945959.09981525957</v>
      </c>
      <c r="G256" s="33">
        <f>_xlfn.IFNA(VLOOKUP(ClientPortfolioValue[[#This Row],[Date]],CleanAssets[#All],RowWiseApproach!$B$3,0)*VLOOKUP(ClientPortfolioValue[[#This Row],[Client]],Client_Portfolios!$A$1:$I$6,RowWiseApproach!$B$3,0),G251)</f>
        <v>5093876.9464089153</v>
      </c>
      <c r="H256" s="33">
        <f>_xlfn.IFNA(VLOOKUP(ClientPortfolioValue[[#This Row],[Date]],CleanAssets[#All],RowWiseApproach!$B$4,0)*VLOOKUP(ClientPortfolioValue[[#This Row],[Client]],Client_Portfolios!$A$1:$I$6,RowWiseApproach!$B$4,0),H251)</f>
        <v>17792611.919706244</v>
      </c>
      <c r="I256" s="33">
        <f>_xlfn.IFNA(VLOOKUP(ClientPortfolioValue[[#This Row],[Date]],CleanAssets[#All],RowWiseApproach!$B$5,0)*VLOOKUP(ClientPortfolioValue[[#This Row],[Client]],Client_Portfolios!$A$1:$I$6,RowWiseApproach!$B$5,0),I251)</f>
        <v>8595000.1007274669</v>
      </c>
      <c r="J256" s="33">
        <f>_xlfn.IFNA(VLOOKUP(ClientPortfolioValue[[#This Row],[Date]],CleanAssets[#All],RowWiseApproach!$B$6,0)*VLOOKUP(ClientPortfolioValue[[#This Row],[Client]],Client_Portfolios!$A$1:$I$6,RowWiseApproach!$B$6,0),J251)</f>
        <v>12750755.892071197</v>
      </c>
      <c r="K256" s="33">
        <f>_xlfn.IFNA(VLOOKUP(ClientPortfolioValue[[#This Row],[Date]],CleanAssets[#All],RowWiseApproach!$B$7,0)*VLOOKUP(ClientPortfolioValue[[#This Row],[Client]],Client_Portfolios!$A$1:$I$6,RowWiseApproach!$B$7,0),K251)</f>
        <v>2547025.5485977582</v>
      </c>
      <c r="L256" s="33">
        <f>_xlfn.IFNA(VLOOKUP(ClientPortfolioValue[[#This Row],[Date]],CleanAssets[#All],RowWiseApproach!$B$8,0)*VLOOKUP(ClientPortfolioValue[[#This Row],[Client]],Client_Portfolios!$A$1:$I$6,RowWiseApproach!$B$8,0),L251)</f>
        <v>3100891.3226030134</v>
      </c>
      <c r="M256" s="33">
        <f>_xlfn.IFNA(VLOOKUP(ClientPortfolioValue[[#This Row],[Date]],CleanAssets[#All],RowWiseApproach!$B$9,0)*VLOOKUP(ClientPortfolioValue[[#This Row],[Client]],Client_Portfolios!$A$1:$I$6,RowWiseApproach!$B$9,0),M251)</f>
        <v>943127.32236586092</v>
      </c>
      <c r="N256" s="34">
        <f t="shared" si="33"/>
        <v>1.8272606490873113E-2</v>
      </c>
      <c r="O256" s="34">
        <f t="shared" si="33"/>
        <v>9.8395806935879293E-2</v>
      </c>
      <c r="P256" s="34">
        <f t="shared" si="34"/>
        <v>0.34369075377265695</v>
      </c>
      <c r="Q256" s="34">
        <f t="shared" si="35"/>
        <v>0.16602520622749897</v>
      </c>
      <c r="R256" s="34">
        <f t="shared" si="36"/>
        <v>0.24629980822902414</v>
      </c>
      <c r="S256" s="34">
        <f t="shared" si="37"/>
        <v>4.9199585458627335E-2</v>
      </c>
      <c r="T256" s="34">
        <f t="shared" si="38"/>
        <v>5.9898326386366572E-2</v>
      </c>
      <c r="U256" s="34">
        <f t="shared" si="39"/>
        <v>1.8217906499073577E-2</v>
      </c>
      <c r="V256" s="33">
        <f>SUM(ClientPortfolioValue[[#This Row],[TCS]:[Cash]])</f>
        <v>51769248.152295716</v>
      </c>
      <c r="W256" s="35">
        <f>(ClientPortfolioValue[[#This Row],[TotalPortfolioValue]]-V251)/V251</f>
        <v>1.4676774382813107E-4</v>
      </c>
      <c r="X256" s="35">
        <f t="shared" si="41"/>
        <v>169959.44204256244</v>
      </c>
      <c r="Y256" s="35">
        <f>_xlfn.MAXIFS($V$2:$V256,$E$2:$E256,$E256)</f>
        <v>51957675.949526578</v>
      </c>
      <c r="Z256" s="34">
        <f>(ClientPortfolioValue[[#This Row],[TotalPortfolioValue]]-ClientPortfolioValue[[#This Row],[Running Max]])/ClientPortfolioValue[[#This Row],[Running Max]]</f>
        <v>-3.6265632322336192E-3</v>
      </c>
      <c r="AA256" s="35">
        <f t="shared" si="40"/>
        <v>1.0376948982468626</v>
      </c>
      <c r="AB256" s="46">
        <f>ClientPortfolioValue[[#This Row],[Cumulative_Returns]]-1</f>
        <v>3.7694898246862563E-2</v>
      </c>
    </row>
    <row r="257" spans="4:28" x14ac:dyDescent="0.35">
      <c r="D257" s="31">
        <f t="shared" si="32"/>
        <v>45709</v>
      </c>
      <c r="E257" s="32" t="s">
        <v>14</v>
      </c>
      <c r="F257" s="33">
        <f>_xlfn.IFNA(VLOOKUP(ClientPortfolioValue[[#This Row],[Date]],CleanAssets[#All],RowWiseApproach!$B$2,0)*VLOOKUP(ClientPortfolioValue[[#This Row],[Client]],Client_Portfolios!$A$1:$I$6,RowWiseApproach!$B$2,0),F252)</f>
        <v>1661218.8799067787</v>
      </c>
      <c r="G257" s="33">
        <f>_xlfn.IFNA(VLOOKUP(ClientPortfolioValue[[#This Row],[Date]],CleanAssets[#All],RowWiseApproach!$B$3,0)*VLOOKUP(ClientPortfolioValue[[#This Row],[Client]],Client_Portfolios!$A$1:$I$6,RowWiseApproach!$B$3,0),G252)</f>
        <v>11642526.344323007</v>
      </c>
      <c r="H257" s="33">
        <f>_xlfn.IFNA(VLOOKUP(ClientPortfolioValue[[#This Row],[Date]],CleanAssets[#All],RowWiseApproach!$B$4,0)*VLOOKUP(ClientPortfolioValue[[#This Row],[Client]],Client_Portfolios!$A$1:$I$6,RowWiseApproach!$B$4,0),H252)</f>
        <v>2293388.6665557823</v>
      </c>
      <c r="I257" s="33">
        <f>_xlfn.IFNA(VLOOKUP(ClientPortfolioValue[[#This Row],[Date]],CleanAssets[#All],RowWiseApproach!$B$5,0)*VLOOKUP(ClientPortfolioValue[[#This Row],[Client]],Client_Portfolios!$A$1:$I$6,RowWiseApproach!$B$5,0),I252)</f>
        <v>444140.18633761886</v>
      </c>
      <c r="J257" s="33">
        <f>_xlfn.IFNA(VLOOKUP(ClientPortfolioValue[[#This Row],[Date]],CleanAssets[#All],RowWiseApproach!$B$6,0)*VLOOKUP(ClientPortfolioValue[[#This Row],[Client]],Client_Portfolios!$A$1:$I$6,RowWiseApproach!$B$6,0),J252)</f>
        <v>10990583.809411122</v>
      </c>
      <c r="K257" s="33">
        <f>_xlfn.IFNA(VLOOKUP(ClientPortfolioValue[[#This Row],[Date]],CleanAssets[#All],RowWiseApproach!$B$7,0)*VLOOKUP(ClientPortfolioValue[[#This Row],[Client]],Client_Portfolios!$A$1:$I$6,RowWiseApproach!$B$7,0),K252)</f>
        <v>13431857.967784567</v>
      </c>
      <c r="L257" s="33">
        <f>_xlfn.IFNA(VLOOKUP(ClientPortfolioValue[[#This Row],[Date]],CleanAssets[#All],RowWiseApproach!$B$8,0)*VLOOKUP(ClientPortfolioValue[[#This Row],[Client]],Client_Portfolios!$A$1:$I$6,RowWiseApproach!$B$8,0),L252)</f>
        <v>2979516.1105638049</v>
      </c>
      <c r="M257" s="33">
        <f>_xlfn.IFNA(VLOOKUP(ClientPortfolioValue[[#This Row],[Date]],CleanAssets[#All],RowWiseApproach!$B$9,0)*VLOOKUP(ClientPortfolioValue[[#This Row],[Client]],Client_Portfolios!$A$1:$I$6,RowWiseApproach!$B$9,0),M252)</f>
        <v>1152910.174741324</v>
      </c>
      <c r="N257" s="34">
        <f t="shared" si="33"/>
        <v>3.7250282203912272E-2</v>
      </c>
      <c r="O257" s="34">
        <f t="shared" si="33"/>
        <v>0.26106577353422089</v>
      </c>
      <c r="P257" s="34">
        <f t="shared" si="34"/>
        <v>5.1425718829568645E-2</v>
      </c>
      <c r="Q257" s="34">
        <f t="shared" si="35"/>
        <v>9.9591616007295141E-3</v>
      </c>
      <c r="R257" s="34">
        <f t="shared" si="36"/>
        <v>0.24644696339430452</v>
      </c>
      <c r="S257" s="34">
        <f t="shared" si="37"/>
        <v>0.30118878726620296</v>
      </c>
      <c r="T257" s="34">
        <f t="shared" si="38"/>
        <v>6.6811073057292142E-2</v>
      </c>
      <c r="U257" s="34">
        <f t="shared" si="39"/>
        <v>2.5852240113768819E-2</v>
      </c>
      <c r="V257" s="33">
        <f>SUM(ClientPortfolioValue[[#This Row],[TCS]:[Cash]])</f>
        <v>44596142.139624014</v>
      </c>
      <c r="W257" s="35">
        <f>(ClientPortfolioValue[[#This Row],[TotalPortfolioValue]]-V252)/V252</f>
        <v>-8.2685524682275715E-3</v>
      </c>
      <c r="X257" s="35">
        <f t="shared" si="41"/>
        <v>165827.24191999916</v>
      </c>
      <c r="Y257" s="35">
        <f>_xlfn.MAXIFS($V$2:$V257,$E$2:$E257,$E257)</f>
        <v>45409960.291203432</v>
      </c>
      <c r="Z257" s="34">
        <f>(ClientPortfolioValue[[#This Row],[TotalPortfolioValue]]-ClientPortfolioValue[[#This Row],[Running Max]])/ClientPortfolioValue[[#This Row],[Running Max]]</f>
        <v>-1.7921578137496535E-2</v>
      </c>
      <c r="AA257" s="35">
        <f t="shared" si="40"/>
        <v>1.0509937063653068</v>
      </c>
      <c r="AB257" s="46">
        <f>ClientPortfolioValue[[#This Row],[Cumulative_Returns]]-1</f>
        <v>5.0993706365306757E-2</v>
      </c>
    </row>
    <row r="258" spans="4:28" x14ac:dyDescent="0.35">
      <c r="D258" s="31">
        <f t="shared" ref="D258:D321" si="42">DATE(2025,1,1) + INT((ROW(D258)-2)/5)</f>
        <v>45709</v>
      </c>
      <c r="E258" s="32" t="s">
        <v>16</v>
      </c>
      <c r="F258" s="33">
        <f>_xlfn.IFNA(VLOOKUP(ClientPortfolioValue[[#This Row],[Date]],CleanAssets[#All],RowWiseApproach!$B$2,0)*VLOOKUP(ClientPortfolioValue[[#This Row],[Client]],Client_Portfolios!$A$1:$I$6,RowWiseApproach!$B$2,0),F253)</f>
        <v>199841.40063097118</v>
      </c>
      <c r="G258" s="33">
        <f>_xlfn.IFNA(VLOOKUP(ClientPortfolioValue[[#This Row],[Date]],CleanAssets[#All],RowWiseApproach!$B$3,0)*VLOOKUP(ClientPortfolioValue[[#This Row],[Client]],Client_Portfolios!$A$1:$I$6,RowWiseApproach!$B$3,0),G253)</f>
        <v>3010763.2342587016</v>
      </c>
      <c r="H258" s="33">
        <f>_xlfn.IFNA(VLOOKUP(ClientPortfolioValue[[#This Row],[Date]],CleanAssets[#All],RowWiseApproach!$B$4,0)*VLOOKUP(ClientPortfolioValue[[#This Row],[Client]],Client_Portfolios!$A$1:$I$6,RowWiseApproach!$B$4,0),H253)</f>
        <v>12310962.129132805</v>
      </c>
      <c r="I258" s="33">
        <f>_xlfn.IFNA(VLOOKUP(ClientPortfolioValue[[#This Row],[Date]],CleanAssets[#All],RowWiseApproach!$B$5,0)*VLOOKUP(ClientPortfolioValue[[#This Row],[Client]],Client_Portfolios!$A$1:$I$6,RowWiseApproach!$B$5,0),I253)</f>
        <v>6112068.7282217154</v>
      </c>
      <c r="J258" s="33">
        <f>_xlfn.IFNA(VLOOKUP(ClientPortfolioValue[[#This Row],[Date]],CleanAssets[#All],RowWiseApproach!$B$6,0)*VLOOKUP(ClientPortfolioValue[[#This Row],[Client]],Client_Portfolios!$A$1:$I$6,RowWiseApproach!$B$6,0),J253)</f>
        <v>8400173.0735784732</v>
      </c>
      <c r="K258" s="33">
        <f>_xlfn.IFNA(VLOOKUP(ClientPortfolioValue[[#This Row],[Date]],CleanAssets[#All],RowWiseApproach!$B$7,0)*VLOOKUP(ClientPortfolioValue[[#This Row],[Client]],Client_Portfolios!$A$1:$I$6,RowWiseApproach!$B$7,0),K253)</f>
        <v>1519138.3609772108</v>
      </c>
      <c r="L258" s="33">
        <f>_xlfn.IFNA(VLOOKUP(ClientPortfolioValue[[#This Row],[Date]],CleanAssets[#All],RowWiseApproach!$B$8,0)*VLOOKUP(ClientPortfolioValue[[#This Row],[Client]],Client_Portfolios!$A$1:$I$6,RowWiseApproach!$B$8,0),L253)</f>
        <v>13839487.809250114</v>
      </c>
      <c r="M258" s="33">
        <f>_xlfn.IFNA(VLOOKUP(ClientPortfolioValue[[#This Row],[Date]],CleanAssets[#All],RowWiseApproach!$B$9,0)*VLOOKUP(ClientPortfolioValue[[#This Row],[Client]],Client_Portfolios!$A$1:$I$6,RowWiseApproach!$B$9,0),M253)</f>
        <v>4672710.0986346435</v>
      </c>
      <c r="N258" s="34">
        <f t="shared" ref="N258:O321" si="43">F258/$V258</f>
        <v>3.9916273345627683E-3</v>
      </c>
      <c r="O258" s="34">
        <f t="shared" si="43"/>
        <v>6.0136912500707976E-2</v>
      </c>
      <c r="P258" s="34">
        <f t="shared" si="34"/>
        <v>0.24589886176867493</v>
      </c>
      <c r="Q258" s="34">
        <f t="shared" si="35"/>
        <v>0.12208231392126793</v>
      </c>
      <c r="R258" s="34">
        <f t="shared" si="36"/>
        <v>0.16778485513855773</v>
      </c>
      <c r="S258" s="34">
        <f t="shared" si="37"/>
        <v>3.0343233121434353E-2</v>
      </c>
      <c r="T258" s="34">
        <f t="shared" si="38"/>
        <v>0.2764295969770621</v>
      </c>
      <c r="U258" s="34">
        <f t="shared" si="39"/>
        <v>9.3332599237732281E-2</v>
      </c>
      <c r="V258" s="33">
        <f>SUM(ClientPortfolioValue[[#This Row],[TCS]:[Cash]])</f>
        <v>50065144.834684633</v>
      </c>
      <c r="W258" s="35">
        <f>(ClientPortfolioValue[[#This Row],[TotalPortfolioValue]]-V253)/V253</f>
        <v>-5.4084787308742019E-3</v>
      </c>
      <c r="X258" s="35">
        <f t="shared" si="41"/>
        <v>112049.44308417385</v>
      </c>
      <c r="Y258" s="35">
        <f>_xlfn.MAXIFS($V$2:$V258,$E$2:$E258,$E258)</f>
        <v>50551873.216778599</v>
      </c>
      <c r="Z258" s="34">
        <f>(ClientPortfolioValue[[#This Row],[TotalPortfolioValue]]-ClientPortfolioValue[[#This Row],[Running Max]])/ClientPortfolioValue[[#This Row],[Running Max]]</f>
        <v>-9.6282956717895999E-3</v>
      </c>
      <c r="AA258" s="35">
        <f t="shared" si="40"/>
        <v>1.0307500474361304</v>
      </c>
      <c r="AB258" s="46">
        <f>ClientPortfolioValue[[#This Row],[Cumulative_Returns]]-1</f>
        <v>3.0750047436130412E-2</v>
      </c>
    </row>
    <row r="259" spans="4:28" x14ac:dyDescent="0.35">
      <c r="D259" s="31">
        <f t="shared" si="42"/>
        <v>45709</v>
      </c>
      <c r="E259" s="32" t="s">
        <v>12</v>
      </c>
      <c r="F259" s="33">
        <f>_xlfn.IFNA(VLOOKUP(ClientPortfolioValue[[#This Row],[Date]],CleanAssets[#All],RowWiseApproach!$B$2,0)*VLOOKUP(ClientPortfolioValue[[#This Row],[Client]],Client_Portfolios!$A$1:$I$6,RowWiseApproach!$B$2,0),F254)</f>
        <v>2633967.8861626373</v>
      </c>
      <c r="G259" s="33">
        <f>_xlfn.IFNA(VLOOKUP(ClientPortfolioValue[[#This Row],[Date]],CleanAssets[#All],RowWiseApproach!$B$3,0)*VLOOKUP(ClientPortfolioValue[[#This Row],[Client]],Client_Portfolios!$A$1:$I$6,RowWiseApproach!$B$3,0),G254)</f>
        <v>10396973.491945678</v>
      </c>
      <c r="H259" s="33">
        <f>_xlfn.IFNA(VLOOKUP(ClientPortfolioValue[[#This Row],[Date]],CleanAssets[#All],RowWiseApproach!$B$4,0)*VLOOKUP(ClientPortfolioValue[[#This Row],[Client]],Client_Portfolios!$A$1:$I$6,RowWiseApproach!$B$4,0),H254)</f>
        <v>2026484.9778959854</v>
      </c>
      <c r="I259" s="33">
        <f>_xlfn.IFNA(VLOOKUP(ClientPortfolioValue[[#This Row],[Date]],CleanAssets[#All],RowWiseApproach!$B$5,0)*VLOOKUP(ClientPortfolioValue[[#This Row],[Client]],Client_Portfolios!$A$1:$I$6,RowWiseApproach!$B$5,0),I254)</f>
        <v>3117874.8146441984</v>
      </c>
      <c r="J259" s="33">
        <f>_xlfn.IFNA(VLOOKUP(ClientPortfolioValue[[#This Row],[Date]],CleanAssets[#All],RowWiseApproach!$B$6,0)*VLOOKUP(ClientPortfolioValue[[#This Row],[Client]],Client_Portfolios!$A$1:$I$6,RowWiseApproach!$B$6,0),J254)</f>
        <v>1228979.1079146182</v>
      </c>
      <c r="K259" s="33">
        <f>_xlfn.IFNA(VLOOKUP(ClientPortfolioValue[[#This Row],[Date]],CleanAssets[#All],RowWiseApproach!$B$7,0)*VLOOKUP(ClientPortfolioValue[[#This Row],[Client]],Client_Portfolios!$A$1:$I$6,RowWiseApproach!$B$7,0),K254)</f>
        <v>12288157.633629041</v>
      </c>
      <c r="L259" s="33">
        <f>_xlfn.IFNA(VLOOKUP(ClientPortfolioValue[[#This Row],[Date]],CleanAssets[#All],RowWiseApproach!$B$8,0)*VLOOKUP(ClientPortfolioValue[[#This Row],[Client]],Client_Portfolios!$A$1:$I$6,RowWiseApproach!$B$8,0),L254)</f>
        <v>5086940.0511291549</v>
      </c>
      <c r="M259" s="33">
        <f>_xlfn.IFNA(VLOOKUP(ClientPortfolioValue[[#This Row],[Date]],CleanAssets[#All],RowWiseApproach!$B$9,0)*VLOOKUP(ClientPortfolioValue[[#This Row],[Client]],Client_Portfolios!$A$1:$I$6,RowWiseApproach!$B$9,0),M254)</f>
        <v>2238722.4121963261</v>
      </c>
      <c r="N259" s="34">
        <f t="shared" si="43"/>
        <v>6.7506307606286009E-2</v>
      </c>
      <c r="O259" s="34">
        <f t="shared" si="43"/>
        <v>0.2664653940577123</v>
      </c>
      <c r="P259" s="34">
        <f t="shared" ref="P259:P322" si="44">H259/$V259</f>
        <v>5.1937048661844315E-2</v>
      </c>
      <c r="Q259" s="34">
        <f t="shared" ref="Q259:Q322" si="45">I259/$V259</f>
        <v>7.9908421595033502E-2</v>
      </c>
      <c r="R259" s="34">
        <f t="shared" ref="R259:R322" si="46">J259/$V259</f>
        <v>3.1497666367318988E-2</v>
      </c>
      <c r="S259" s="34">
        <f t="shared" ref="S259:S322" si="47">K259/$V259</f>
        <v>0.31493479988429651</v>
      </c>
      <c r="T259" s="34">
        <f t="shared" ref="T259:T322" si="48">L259/$V259</f>
        <v>0.13037385219094405</v>
      </c>
      <c r="U259" s="34">
        <f t="shared" ref="U259:U322" si="49">M259/$V259</f>
        <v>5.7376509636564432E-2</v>
      </c>
      <c r="V259" s="33">
        <f>SUM(ClientPortfolioValue[[#This Row],[TCS]:[Cash]])</f>
        <v>39018100.375517637</v>
      </c>
      <c r="W259" s="35">
        <f>(ClientPortfolioValue[[#This Row],[TotalPortfolioValue]]-V254)/V254</f>
        <v>-8.2327410958573204E-3</v>
      </c>
      <c r="X259" s="35">
        <f t="shared" si="41"/>
        <v>119948.48310840754</v>
      </c>
      <c r="Y259" s="35">
        <f>_xlfn.MAXIFS($V$2:$V259,$E$2:$E259,$E259)</f>
        <v>39650503.50677833</v>
      </c>
      <c r="Z259" s="34">
        <f>(ClientPortfolioValue[[#This Row],[TotalPortfolioValue]]-ClientPortfolioValue[[#This Row],[Running Max]])/ClientPortfolioValue[[#This Row],[Running Max]]</f>
        <v>-1.5949435072182185E-2</v>
      </c>
      <c r="AA259" s="35">
        <f t="shared" si="40"/>
        <v>1.0418200980902745</v>
      </c>
      <c r="AB259" s="46">
        <f>ClientPortfolioValue[[#This Row],[Cumulative_Returns]]-1</f>
        <v>4.1820098090274538E-2</v>
      </c>
    </row>
    <row r="260" spans="4:28" x14ac:dyDescent="0.35">
      <c r="D260" s="31">
        <f t="shared" si="42"/>
        <v>45709</v>
      </c>
      <c r="E260" s="32" t="s">
        <v>13</v>
      </c>
      <c r="F260" s="33">
        <f>_xlfn.IFNA(VLOOKUP(ClientPortfolioValue[[#This Row],[Date]],CleanAssets[#All],RowWiseApproach!$B$2,0)*VLOOKUP(ClientPortfolioValue[[#This Row],[Client]],Client_Portfolios!$A$1:$I$6,RowWiseApproach!$B$2,0),F255)</f>
        <v>189660.59394854627</v>
      </c>
      <c r="G260" s="33">
        <f>_xlfn.IFNA(VLOOKUP(ClientPortfolioValue[[#This Row],[Date]],CleanAssets[#All],RowWiseApproach!$B$3,0)*VLOOKUP(ClientPortfolioValue[[#This Row],[Client]],Client_Portfolios!$A$1:$I$6,RowWiseApproach!$B$3,0),G255)</f>
        <v>2209069.6642587651</v>
      </c>
      <c r="H260" s="33">
        <f>_xlfn.IFNA(VLOOKUP(ClientPortfolioValue[[#This Row],[Date]],CleanAssets[#All],RowWiseApproach!$B$4,0)*VLOOKUP(ClientPortfolioValue[[#This Row],[Client]],Client_Portfolios!$A$1:$I$6,RowWiseApproach!$B$4,0),H255)</f>
        <v>3245632.9755778504</v>
      </c>
      <c r="I260" s="33">
        <f>_xlfn.IFNA(VLOOKUP(ClientPortfolioValue[[#This Row],[Date]],CleanAssets[#All],RowWiseApproach!$B$5,0)*VLOOKUP(ClientPortfolioValue[[#This Row],[Client]],Client_Portfolios!$A$1:$I$6,RowWiseApproach!$B$5,0),I255)</f>
        <v>2676441.5684034252</v>
      </c>
      <c r="J260" s="33">
        <f>_xlfn.IFNA(VLOOKUP(ClientPortfolioValue[[#This Row],[Date]],CleanAssets[#All],RowWiseApproach!$B$6,0)*VLOOKUP(ClientPortfolioValue[[#This Row],[Client]],Client_Portfolios!$A$1:$I$6,RowWiseApproach!$B$6,0),J255)</f>
        <v>10651360.872529041</v>
      </c>
      <c r="K260" s="33">
        <f>_xlfn.IFNA(VLOOKUP(ClientPortfolioValue[[#This Row],[Date]],CleanAssets[#All],RowWiseApproach!$B$7,0)*VLOOKUP(ClientPortfolioValue[[#This Row],[Client]],Client_Portfolios!$A$1:$I$6,RowWiseApproach!$B$7,0),K255)</f>
        <v>582334.445738237</v>
      </c>
      <c r="L260" s="33">
        <f>_xlfn.IFNA(VLOOKUP(ClientPortfolioValue[[#This Row],[Date]],CleanAssets[#All],RowWiseApproach!$B$8,0)*VLOOKUP(ClientPortfolioValue[[#This Row],[Client]],Client_Portfolios!$A$1:$I$6,RowWiseApproach!$B$8,0),L255)</f>
        <v>21037983.732419349</v>
      </c>
      <c r="M260" s="33">
        <f>_xlfn.IFNA(VLOOKUP(ClientPortfolioValue[[#This Row],[Date]],CleanAssets[#All],RowWiseApproach!$B$9,0)*VLOOKUP(ClientPortfolioValue[[#This Row],[Client]],Client_Portfolios!$A$1:$I$6,RowWiseApproach!$B$9,0),M255)</f>
        <v>6421031.8427771153</v>
      </c>
      <c r="N260" s="34">
        <f t="shared" si="43"/>
        <v>4.0341716874852966E-3</v>
      </c>
      <c r="O260" s="34">
        <f t="shared" si="43"/>
        <v>4.6987969982067369E-2</v>
      </c>
      <c r="P260" s="34">
        <f t="shared" si="44"/>
        <v>6.9036168164679432E-2</v>
      </c>
      <c r="Q260" s="34">
        <f t="shared" si="45"/>
        <v>5.6929194271062231E-2</v>
      </c>
      <c r="R260" s="34">
        <f t="shared" si="46"/>
        <v>0.22655954814104756</v>
      </c>
      <c r="S260" s="34">
        <f t="shared" si="47"/>
        <v>1.2386532619854453E-2</v>
      </c>
      <c r="T260" s="34">
        <f t="shared" si="48"/>
        <v>0.44748799193430405</v>
      </c>
      <c r="U260" s="34">
        <f t="shared" si="49"/>
        <v>0.13657842319949948</v>
      </c>
      <c r="V260" s="33">
        <f>SUM(ClientPortfolioValue[[#This Row],[TCS]:[Cash]])</f>
        <v>47013515.695652336</v>
      </c>
      <c r="W260" s="35">
        <f>(ClientPortfolioValue[[#This Row],[TotalPortfolioValue]]-V255)/V255</f>
        <v>-5.1957149871244331E-3</v>
      </c>
      <c r="X260" s="35">
        <f t="shared" si="41"/>
        <v>159850.03704575129</v>
      </c>
      <c r="Y260" s="35">
        <f>_xlfn.MAXIFS($V$2:$V260,$E$2:$E260,$E260)</f>
        <v>47637236.848086469</v>
      </c>
      <c r="Z260" s="34">
        <f>(ClientPortfolioValue[[#This Row],[TotalPortfolioValue]]-ClientPortfolioValue[[#This Row],[Running Max]])/ClientPortfolioValue[[#This Row],[Running Max]]</f>
        <v>-1.3093142963416593E-2</v>
      </c>
      <c r="AA260" s="35">
        <f t="shared" si="40"/>
        <v>1.0418241418169325</v>
      </c>
      <c r="AB260" s="46">
        <f>ClientPortfolioValue[[#This Row],[Cumulative_Returns]]-1</f>
        <v>4.1824141816932503E-2</v>
      </c>
    </row>
    <row r="261" spans="4:28" x14ac:dyDescent="0.35">
      <c r="D261" s="31">
        <f t="shared" si="42"/>
        <v>45709</v>
      </c>
      <c r="E261" s="32" t="s">
        <v>15</v>
      </c>
      <c r="F261" s="33">
        <f>_xlfn.IFNA(VLOOKUP(ClientPortfolioValue[[#This Row],[Date]],CleanAssets[#All],RowWiseApproach!$B$2,0)*VLOOKUP(ClientPortfolioValue[[#This Row],[Client]],Client_Portfolios!$A$1:$I$6,RowWiseApproach!$B$2,0),F256)</f>
        <v>950264.68239215517</v>
      </c>
      <c r="G261" s="33">
        <f>_xlfn.IFNA(VLOOKUP(ClientPortfolioValue[[#This Row],[Date]],CleanAssets[#All],RowWiseApproach!$B$3,0)*VLOOKUP(ClientPortfolioValue[[#This Row],[Client]],Client_Portfolios!$A$1:$I$6,RowWiseApproach!$B$3,0),G256)</f>
        <v>5048539.7271434413</v>
      </c>
      <c r="H261" s="33">
        <f>_xlfn.IFNA(VLOOKUP(ClientPortfolioValue[[#This Row],[Date]],CleanAssets[#All],RowWiseApproach!$B$4,0)*VLOOKUP(ClientPortfolioValue[[#This Row],[Client]],Client_Portfolios!$A$1:$I$6,RowWiseApproach!$B$4,0),H256)</f>
        <v>17706188.625417523</v>
      </c>
      <c r="I261" s="33">
        <f>_xlfn.IFNA(VLOOKUP(ClientPortfolioValue[[#This Row],[Date]],CleanAssets[#All],RowWiseApproach!$B$5,0)*VLOOKUP(ClientPortfolioValue[[#This Row],[Client]],Client_Portfolios!$A$1:$I$6,RowWiseApproach!$B$5,0),I256)</f>
        <v>8546097.7506389935</v>
      </c>
      <c r="J261" s="33">
        <f>_xlfn.IFNA(VLOOKUP(ClientPortfolioValue[[#This Row],[Date]],CleanAssets[#All],RowWiseApproach!$B$6,0)*VLOOKUP(ClientPortfolioValue[[#This Row],[Client]],Client_Portfolios!$A$1:$I$6,RowWiseApproach!$B$6,0),J256)</f>
        <v>12693620.850739811</v>
      </c>
      <c r="K261" s="33">
        <f>_xlfn.IFNA(VLOOKUP(ClientPortfolioValue[[#This Row],[Date]],CleanAssets[#All],RowWiseApproach!$B$7,0)*VLOOKUP(ClientPortfolioValue[[#This Row],[Client]],Client_Portfolios!$A$1:$I$6,RowWiseApproach!$B$7,0),K256)</f>
        <v>2511152.8238114994</v>
      </c>
      <c r="L261" s="33">
        <f>_xlfn.IFNA(VLOOKUP(ClientPortfolioValue[[#This Row],[Date]],CleanAssets[#All],RowWiseApproach!$B$8,0)*VLOOKUP(ClientPortfolioValue[[#This Row],[Client]],Client_Portfolios!$A$1:$I$6,RowWiseApproach!$B$8,0),L256)</f>
        <v>3080528.5249775532</v>
      </c>
      <c r="M261" s="33">
        <f>_xlfn.IFNA(VLOOKUP(ClientPortfolioValue[[#This Row],[Date]],CleanAssets[#All],RowWiseApproach!$B$9,0)*VLOOKUP(ClientPortfolioValue[[#This Row],[Client]],Client_Portfolios!$A$1:$I$6,RowWiseApproach!$B$9,0),M256)</f>
        <v>943115.13576662564</v>
      </c>
      <c r="N261" s="34">
        <f t="shared" si="43"/>
        <v>1.8459086286541058E-2</v>
      </c>
      <c r="O261" s="34">
        <f t="shared" si="43"/>
        <v>9.8068919292859713E-2</v>
      </c>
      <c r="P261" s="34">
        <f t="shared" si="44"/>
        <v>0.34394634431701793</v>
      </c>
      <c r="Q261" s="34">
        <f t="shared" si="45"/>
        <v>0.16600970099734599</v>
      </c>
      <c r="R261" s="34">
        <f t="shared" si="46"/>
        <v>0.24657618757607025</v>
      </c>
      <c r="S261" s="34">
        <f t="shared" si="47"/>
        <v>4.8779658459724283E-2</v>
      </c>
      <c r="T261" s="34">
        <f t="shared" si="48"/>
        <v>5.9839898192959651E-2</v>
      </c>
      <c r="U261" s="34">
        <f t="shared" si="49"/>
        <v>1.8320204877481351E-2</v>
      </c>
      <c r="V261" s="33">
        <f>SUM(ClientPortfolioValue[[#This Row],[TCS]:[Cash]])</f>
        <v>51479508.120887592</v>
      </c>
      <c r="W261" s="35">
        <f>(ClientPortfolioValue[[#This Row],[TotalPortfolioValue]]-V256)/V256</f>
        <v>-5.5967595000754339E-3</v>
      </c>
      <c r="X261" s="35">
        <f t="shared" si="41"/>
        <v>80675.710891078226</v>
      </c>
      <c r="Y261" s="35">
        <f>_xlfn.MAXIFS($V$2:$V261,$E$2:$E261,$E261)</f>
        <v>51957675.949526578</v>
      </c>
      <c r="Z261" s="34">
        <f>(ClientPortfolioValue[[#This Row],[TotalPortfolioValue]]-ClientPortfolioValue[[#This Row],[Running Max]])/ClientPortfolioValue[[#This Row],[Running Max]]</f>
        <v>-9.2030257300864254E-3</v>
      </c>
      <c r="AA261" s="35">
        <f t="shared" si="40"/>
        <v>1.0318871694669196</v>
      </c>
      <c r="AB261" s="46">
        <f>ClientPortfolioValue[[#This Row],[Cumulative_Returns]]-1</f>
        <v>3.1887169466919607E-2</v>
      </c>
    </row>
    <row r="262" spans="4:28" x14ac:dyDescent="0.35">
      <c r="D262" s="31">
        <f t="shared" si="42"/>
        <v>45710</v>
      </c>
      <c r="E262" s="32" t="s">
        <v>14</v>
      </c>
      <c r="F262" s="33">
        <f>_xlfn.IFNA(VLOOKUP(ClientPortfolioValue[[#This Row],[Date]],CleanAssets[#All],RowWiseApproach!$B$2,0)*VLOOKUP(ClientPortfolioValue[[#This Row],[Client]],Client_Portfolios!$A$1:$I$6,RowWiseApproach!$B$2,0),F257)</f>
        <v>1686052.4338137363</v>
      </c>
      <c r="G262" s="33">
        <f>_xlfn.IFNA(VLOOKUP(ClientPortfolioValue[[#This Row],[Date]],CleanAssets[#All],RowWiseApproach!$B$3,0)*VLOOKUP(ClientPortfolioValue[[#This Row],[Client]],Client_Portfolios!$A$1:$I$6,RowWiseApproach!$B$3,0),G257)</f>
        <v>11646880.341412524</v>
      </c>
      <c r="H262" s="33">
        <f>_xlfn.IFNA(VLOOKUP(ClientPortfolioValue[[#This Row],[Date]],CleanAssets[#All],RowWiseApproach!$B$4,0)*VLOOKUP(ClientPortfolioValue[[#This Row],[Client]],Client_Portfolios!$A$1:$I$6,RowWiseApproach!$B$4,0),H257)</f>
        <v>2288918.719084776</v>
      </c>
      <c r="I262" s="33">
        <f>_xlfn.IFNA(VLOOKUP(ClientPortfolioValue[[#This Row],[Date]],CleanAssets[#All],RowWiseApproach!$B$5,0)*VLOOKUP(ClientPortfolioValue[[#This Row],[Client]],Client_Portfolios!$A$1:$I$6,RowWiseApproach!$B$5,0),I257)</f>
        <v>451613.13800056517</v>
      </c>
      <c r="J262" s="33">
        <f>_xlfn.IFNA(VLOOKUP(ClientPortfolioValue[[#This Row],[Date]],CleanAssets[#All],RowWiseApproach!$B$6,0)*VLOOKUP(ClientPortfolioValue[[#This Row],[Client]],Client_Portfolios!$A$1:$I$6,RowWiseApproach!$B$6,0),J257)</f>
        <v>10892031.061400298</v>
      </c>
      <c r="K262" s="33">
        <f>_xlfn.IFNA(VLOOKUP(ClientPortfolioValue[[#This Row],[Date]],CleanAssets[#All],RowWiseApproach!$B$7,0)*VLOOKUP(ClientPortfolioValue[[#This Row],[Client]],Client_Portfolios!$A$1:$I$6,RowWiseApproach!$B$7,0),K257)</f>
        <v>13609425.113131711</v>
      </c>
      <c r="L262" s="33">
        <f>_xlfn.IFNA(VLOOKUP(ClientPortfolioValue[[#This Row],[Date]],CleanAssets[#All],RowWiseApproach!$B$8,0)*VLOOKUP(ClientPortfolioValue[[#This Row],[Client]],Client_Portfolios!$A$1:$I$6,RowWiseApproach!$B$8,0),L257)</f>
        <v>3004103.4180059028</v>
      </c>
      <c r="M262" s="33">
        <f>_xlfn.IFNA(VLOOKUP(ClientPortfolioValue[[#This Row],[Date]],CleanAssets[#All],RowWiseApproach!$B$9,0)*VLOOKUP(ClientPortfolioValue[[#This Row],[Client]],Client_Portfolios!$A$1:$I$6,RowWiseApproach!$B$9,0),M257)</f>
        <v>1152854.8976161708</v>
      </c>
      <c r="N262" s="34">
        <f t="shared" si="43"/>
        <v>3.7692412366529676E-2</v>
      </c>
      <c r="O262" s="34">
        <f t="shared" si="43"/>
        <v>0.2603709159976495</v>
      </c>
      <c r="P262" s="34">
        <f t="shared" si="44"/>
        <v>5.1169742116539269E-2</v>
      </c>
      <c r="Q262" s="34">
        <f t="shared" si="45"/>
        <v>1.0096001931064675E-2</v>
      </c>
      <c r="R262" s="34">
        <f t="shared" si="46"/>
        <v>0.24349594238105671</v>
      </c>
      <c r="S262" s="34">
        <f t="shared" si="47"/>
        <v>0.30424443104373522</v>
      </c>
      <c r="T262" s="34">
        <f t="shared" si="48"/>
        <v>6.715799731509943E-2</v>
      </c>
      <c r="U262" s="34">
        <f t="shared" si="49"/>
        <v>2.5772556848325485E-2</v>
      </c>
      <c r="V262" s="33">
        <f>SUM(ClientPortfolioValue[[#This Row],[TCS]:[Cash]])</f>
        <v>44731879.122465685</v>
      </c>
      <c r="W262" s="35">
        <f>(ClientPortfolioValue[[#This Row],[TotalPortfolioValue]]-V257)/V257</f>
        <v>3.043693385331355E-3</v>
      </c>
      <c r="X262" s="35">
        <f t="shared" si="41"/>
        <v>310680.40684058826</v>
      </c>
      <c r="Y262" s="35">
        <f>_xlfn.MAXIFS($V$2:$V262,$E$2:$E262,$E262)</f>
        <v>45409960.291203432</v>
      </c>
      <c r="Z262" s="34">
        <f>(ClientPortfolioValue[[#This Row],[TotalPortfolioValue]]-ClientPortfolioValue[[#This Row],[Running Max]])/ClientPortfolioValue[[#This Row],[Running Max]]</f>
        <v>-1.4932432540996979E-2</v>
      </c>
      <c r="AA262" s="35">
        <f t="shared" si="40"/>
        <v>1.0541926089573956</v>
      </c>
      <c r="AB262" s="46">
        <f>ClientPortfolioValue[[#This Row],[Cumulative_Returns]]-1</f>
        <v>5.4192608957395638E-2</v>
      </c>
    </row>
    <row r="263" spans="4:28" x14ac:dyDescent="0.35">
      <c r="D263" s="31">
        <f t="shared" si="42"/>
        <v>45710</v>
      </c>
      <c r="E263" s="32" t="s">
        <v>16</v>
      </c>
      <c r="F263" s="33">
        <f>_xlfn.IFNA(VLOOKUP(ClientPortfolioValue[[#This Row],[Date]],CleanAssets[#All],RowWiseApproach!$B$2,0)*VLOOKUP(ClientPortfolioValue[[#This Row],[Client]],Client_Portfolios!$A$1:$I$6,RowWiseApproach!$B$2,0),F258)</f>
        <v>202828.82887142655</v>
      </c>
      <c r="G263" s="33">
        <f>_xlfn.IFNA(VLOOKUP(ClientPortfolioValue[[#This Row],[Date]],CleanAssets[#All],RowWiseApproach!$B$3,0)*VLOOKUP(ClientPortfolioValue[[#This Row],[Client]],Client_Portfolios!$A$1:$I$6,RowWiseApproach!$B$3,0),G258)</f>
        <v>3011889.180120579</v>
      </c>
      <c r="H263" s="33">
        <f>_xlfn.IFNA(VLOOKUP(ClientPortfolioValue[[#This Row],[Date]],CleanAssets[#All],RowWiseApproach!$B$4,0)*VLOOKUP(ClientPortfolioValue[[#This Row],[Client]],Client_Portfolios!$A$1:$I$6,RowWiseApproach!$B$4,0),H258)</f>
        <v>12286967.35021144</v>
      </c>
      <c r="I263" s="33">
        <f>_xlfn.IFNA(VLOOKUP(ClientPortfolioValue[[#This Row],[Date]],CleanAssets[#All],RowWiseApproach!$B$5,0)*VLOOKUP(ClientPortfolioValue[[#This Row],[Client]],Client_Portfolios!$A$1:$I$6,RowWiseApproach!$B$5,0),I258)</f>
        <v>6214908.3170984713</v>
      </c>
      <c r="J263" s="33">
        <f>_xlfn.IFNA(VLOOKUP(ClientPortfolioValue[[#This Row],[Date]],CleanAssets[#All],RowWiseApproach!$B$6,0)*VLOOKUP(ClientPortfolioValue[[#This Row],[Client]],Client_Portfolios!$A$1:$I$6,RowWiseApproach!$B$6,0),J258)</f>
        <v>8324848.5817658734</v>
      </c>
      <c r="K263" s="33">
        <f>_xlfn.IFNA(VLOOKUP(ClientPortfolioValue[[#This Row],[Date]],CleanAssets[#All],RowWiseApproach!$B$7,0)*VLOOKUP(ClientPortfolioValue[[#This Row],[Client]],Client_Portfolios!$A$1:$I$6,RowWiseApproach!$B$7,0),K258)</f>
        <v>1539221.1419888206</v>
      </c>
      <c r="L263" s="33">
        <f>_xlfn.IFNA(VLOOKUP(ClientPortfolioValue[[#This Row],[Date]],CleanAssets[#All],RowWiseApproach!$B$8,0)*VLOOKUP(ClientPortfolioValue[[#This Row],[Client]],Client_Portfolios!$A$1:$I$6,RowWiseApproach!$B$8,0),L258)</f>
        <v>13953692.844222324</v>
      </c>
      <c r="M263" s="33">
        <f>_xlfn.IFNA(VLOOKUP(ClientPortfolioValue[[#This Row],[Date]],CleanAssets[#All],RowWiseApproach!$B$9,0)*VLOOKUP(ClientPortfolioValue[[#This Row],[Client]],Client_Portfolios!$A$1:$I$6,RowWiseApproach!$B$9,0),M258)</f>
        <v>4672486.0621168064</v>
      </c>
      <c r="N263" s="34">
        <f t="shared" si="43"/>
        <v>4.0398642805223508E-3</v>
      </c>
      <c r="O263" s="34">
        <f t="shared" si="43"/>
        <v>5.9989615792604846E-2</v>
      </c>
      <c r="P263" s="34">
        <f t="shared" si="44"/>
        <v>0.2447269492717376</v>
      </c>
      <c r="Q263" s="34">
        <f t="shared" si="45"/>
        <v>0.12378608236644208</v>
      </c>
      <c r="R263" s="34">
        <f t="shared" si="46"/>
        <v>0.16581103688939602</v>
      </c>
      <c r="S263" s="34">
        <f t="shared" si="47"/>
        <v>3.0657597078013063E-2</v>
      </c>
      <c r="T263" s="34">
        <f t="shared" si="48"/>
        <v>0.27792412753360501</v>
      </c>
      <c r="U263" s="34">
        <f t="shared" si="49"/>
        <v>9.3064726787679075E-2</v>
      </c>
      <c r="V263" s="33">
        <f>SUM(ClientPortfolioValue[[#This Row],[TCS]:[Cash]])</f>
        <v>50206842.306395739</v>
      </c>
      <c r="W263" s="35">
        <f>(ClientPortfolioValue[[#This Row],[TotalPortfolioValue]]-V258)/V258</f>
        <v>2.8302618953563877E-3</v>
      </c>
      <c r="X263" s="35">
        <f t="shared" si="41"/>
        <v>176816.50034975752</v>
      </c>
      <c r="Y263" s="35">
        <f>_xlfn.MAXIFS($V$2:$V263,$E$2:$E263,$E263)</f>
        <v>50551873.216778599</v>
      </c>
      <c r="Z263" s="34">
        <f>(ClientPortfolioValue[[#This Row],[TotalPortfolioValue]]-ClientPortfolioValue[[#This Row],[Running Max]])/ClientPortfolioValue[[#This Row],[Running Max]]</f>
        <v>-6.8252843747903039E-3</v>
      </c>
      <c r="AA263" s="35">
        <f t="shared" ref="AA263:AA326" si="50">AA258*(1+W263)</f>
        <v>1.0336673400190257</v>
      </c>
      <c r="AB263" s="46">
        <f>ClientPortfolioValue[[#This Row],[Cumulative_Returns]]-1</f>
        <v>3.3667340019025715E-2</v>
      </c>
    </row>
    <row r="264" spans="4:28" x14ac:dyDescent="0.35">
      <c r="D264" s="31">
        <f t="shared" si="42"/>
        <v>45710</v>
      </c>
      <c r="E264" s="32" t="s">
        <v>12</v>
      </c>
      <c r="F264" s="33">
        <f>_xlfn.IFNA(VLOOKUP(ClientPortfolioValue[[#This Row],[Date]],CleanAssets[#All],RowWiseApproach!$B$2,0)*VLOOKUP(ClientPortfolioValue[[#This Row],[Client]],Client_Portfolios!$A$1:$I$6,RowWiseApproach!$B$2,0),F259)</f>
        <v>2673343.0607897677</v>
      </c>
      <c r="G264" s="33">
        <f>_xlfn.IFNA(VLOOKUP(ClientPortfolioValue[[#This Row],[Date]],CleanAssets[#All],RowWiseApproach!$B$3,0)*VLOOKUP(ClientPortfolioValue[[#This Row],[Client]],Client_Portfolios!$A$1:$I$6,RowWiseApproach!$B$3,0),G259)</f>
        <v>10400861.685193855</v>
      </c>
      <c r="H264" s="33">
        <f>_xlfn.IFNA(VLOOKUP(ClientPortfolioValue[[#This Row],[Date]],CleanAssets[#All],RowWiseApproach!$B$4,0)*VLOOKUP(ClientPortfolioValue[[#This Row],[Client]],Client_Portfolios!$A$1:$I$6,RowWiseApproach!$B$4,0),H259)</f>
        <v>2022535.2411879976</v>
      </c>
      <c r="I264" s="33">
        <f>_xlfn.IFNA(VLOOKUP(ClientPortfolioValue[[#This Row],[Date]],CleanAssets[#All],RowWiseApproach!$B$5,0)*VLOOKUP(ClientPortfolioValue[[#This Row],[Client]],Client_Portfolios!$A$1:$I$6,RowWiseApproach!$B$5,0),I259)</f>
        <v>3170335.1154629183</v>
      </c>
      <c r="J264" s="33">
        <f>_xlfn.IFNA(VLOOKUP(ClientPortfolioValue[[#This Row],[Date]],CleanAssets[#All],RowWiseApproach!$B$6,0)*VLOOKUP(ClientPortfolioValue[[#This Row],[Client]],Client_Portfolios!$A$1:$I$6,RowWiseApproach!$B$6,0),J259)</f>
        <v>1217958.8317916009</v>
      </c>
      <c r="K264" s="33">
        <f>_xlfn.IFNA(VLOOKUP(ClientPortfolioValue[[#This Row],[Date]],CleanAssets[#All],RowWiseApproach!$B$7,0)*VLOOKUP(ClientPortfolioValue[[#This Row],[Client]],Client_Portfolios!$A$1:$I$6,RowWiseApproach!$B$7,0),K259)</f>
        <v>12450605.232301731</v>
      </c>
      <c r="L264" s="33">
        <f>_xlfn.IFNA(VLOOKUP(ClientPortfolioValue[[#This Row],[Date]],CleanAssets[#All],RowWiseApproach!$B$8,0)*VLOOKUP(ClientPortfolioValue[[#This Row],[Client]],Client_Portfolios!$A$1:$I$6,RowWiseApproach!$B$8,0),L259)</f>
        <v>5128918.0617642337</v>
      </c>
      <c r="M264" s="33">
        <f>_xlfn.IFNA(VLOOKUP(ClientPortfolioValue[[#This Row],[Date]],CleanAssets[#All],RowWiseApproach!$B$9,0)*VLOOKUP(ClientPortfolioValue[[#This Row],[Client]],Client_Portfolios!$A$1:$I$6,RowWiseApproach!$B$9,0),M259)</f>
        <v>2238615.0750059066</v>
      </c>
      <c r="N264" s="34">
        <f t="shared" si="43"/>
        <v>6.8018505990974129E-2</v>
      </c>
      <c r="O264" s="34">
        <f t="shared" si="43"/>
        <v>0.26463160797501761</v>
      </c>
      <c r="P264" s="34">
        <f t="shared" si="44"/>
        <v>5.1459847199356749E-2</v>
      </c>
      <c r="Q264" s="34">
        <f t="shared" si="45"/>
        <v>8.0663593538498071E-2</v>
      </c>
      <c r="R264" s="34">
        <f t="shared" si="46"/>
        <v>3.0988817451847311E-2</v>
      </c>
      <c r="S264" s="34">
        <f t="shared" si="47"/>
        <v>0.31678372260026499</v>
      </c>
      <c r="T264" s="34">
        <f t="shared" si="48"/>
        <v>0.13049628722482934</v>
      </c>
      <c r="U264" s="34">
        <f t="shared" si="49"/>
        <v>5.6957618019211863E-2</v>
      </c>
      <c r="V264" s="33">
        <f>SUM(ClientPortfolioValue[[#This Row],[TCS]:[Cash]])</f>
        <v>39303172.303498007</v>
      </c>
      <c r="W264" s="35">
        <f>(ClientPortfolioValue[[#This Row],[TotalPortfolioValue]]-V259)/V259</f>
        <v>7.3061457435596357E-3</v>
      </c>
      <c r="X264" s="35">
        <f t="shared" si="41"/>
        <v>231784.71998413827</v>
      </c>
      <c r="Y264" s="35">
        <f>_xlfn.MAXIFS($V$2:$V264,$E$2:$E264,$E264)</f>
        <v>39650503.50677833</v>
      </c>
      <c r="Z264" s="34">
        <f>(ClientPortfolioValue[[#This Row],[TotalPortfolioValue]]-ClientPortfolioValue[[#This Row],[Running Max]])/ClientPortfolioValue[[#This Row],[Running Max]]</f>
        <v>-8.7598182257873549E-3</v>
      </c>
      <c r="AA264" s="35">
        <f t="shared" si="50"/>
        <v>1.0494317875654917</v>
      </c>
      <c r="AB264" s="46">
        <f>ClientPortfolioValue[[#This Row],[Cumulative_Returns]]-1</f>
        <v>4.9431787565491714E-2</v>
      </c>
    </row>
    <row r="265" spans="4:28" x14ac:dyDescent="0.35">
      <c r="D265" s="31">
        <f t="shared" si="42"/>
        <v>45710</v>
      </c>
      <c r="E265" s="32" t="s">
        <v>13</v>
      </c>
      <c r="F265" s="33">
        <f>_xlfn.IFNA(VLOOKUP(ClientPortfolioValue[[#This Row],[Date]],CleanAssets[#All],RowWiseApproach!$B$2,0)*VLOOKUP(ClientPortfolioValue[[#This Row],[Client]],Client_Portfolios!$A$1:$I$6,RowWiseApproach!$B$2,0),F260)</f>
        <v>192495.82935359486</v>
      </c>
      <c r="G265" s="33">
        <f>_xlfn.IFNA(VLOOKUP(ClientPortfolioValue[[#This Row],[Date]],CleanAssets[#All],RowWiseApproach!$B$3,0)*VLOOKUP(ClientPortfolioValue[[#This Row],[Client]],Client_Portfolios!$A$1:$I$6,RowWiseApproach!$B$3,0),G260)</f>
        <v>2209895.7979177553</v>
      </c>
      <c r="H265" s="33">
        <f>_xlfn.IFNA(VLOOKUP(ClientPortfolioValue[[#This Row],[Date]],CleanAssets[#All],RowWiseApproach!$B$4,0)*VLOOKUP(ClientPortfolioValue[[#This Row],[Client]],Client_Portfolios!$A$1:$I$6,RowWiseApproach!$B$4,0),H260)</f>
        <v>3239307.0487419134</v>
      </c>
      <c r="I265" s="33">
        <f>_xlfn.IFNA(VLOOKUP(ClientPortfolioValue[[#This Row],[Date]],CleanAssets[#All],RowWiseApproach!$B$5,0)*VLOOKUP(ClientPortfolioValue[[#This Row],[Client]],Client_Portfolios!$A$1:$I$6,RowWiseApproach!$B$5,0),I260)</f>
        <v>2721474.4636122701</v>
      </c>
      <c r="J265" s="33">
        <f>_xlfn.IFNA(VLOOKUP(ClientPortfolioValue[[#This Row],[Date]],CleanAssets[#All],RowWiseApproach!$B$6,0)*VLOOKUP(ClientPortfolioValue[[#This Row],[Client]],Client_Portfolios!$A$1:$I$6,RowWiseApproach!$B$6,0),J260)</f>
        <v>10555849.942241259</v>
      </c>
      <c r="K265" s="33">
        <f>_xlfn.IFNA(VLOOKUP(ClientPortfolioValue[[#This Row],[Date]],CleanAssets[#All],RowWiseApproach!$B$7,0)*VLOOKUP(ClientPortfolioValue[[#This Row],[Client]],Client_Portfolios!$A$1:$I$6,RowWiseApproach!$B$7,0),K260)</f>
        <v>590032.81966499065</v>
      </c>
      <c r="L265" s="33">
        <f>_xlfn.IFNA(VLOOKUP(ClientPortfolioValue[[#This Row],[Date]],CleanAssets[#All],RowWiseApproach!$B$8,0)*VLOOKUP(ClientPortfolioValue[[#This Row],[Client]],Client_Portfolios!$A$1:$I$6,RowWiseApproach!$B$8,0),L260)</f>
        <v>21211591.578390345</v>
      </c>
      <c r="M265" s="33">
        <f>_xlfn.IFNA(VLOOKUP(ClientPortfolioValue[[#This Row],[Date]],CleanAssets[#All],RowWiseApproach!$B$9,0)*VLOOKUP(ClientPortfolioValue[[#This Row],[Client]],Client_Portfolios!$A$1:$I$6,RowWiseApproach!$B$9,0),M260)</f>
        <v>6420723.9816890936</v>
      </c>
      <c r="N265" s="34">
        <f t="shared" si="43"/>
        <v>4.083373550350578E-3</v>
      </c>
      <c r="O265" s="34">
        <f t="shared" si="43"/>
        <v>4.6878054867736427E-2</v>
      </c>
      <c r="P265" s="34">
        <f t="shared" si="44"/>
        <v>6.8714739268453146E-2</v>
      </c>
      <c r="Q265" s="34">
        <f t="shared" si="45"/>
        <v>5.7730065529138383E-2</v>
      </c>
      <c r="R265" s="34">
        <f t="shared" si="46"/>
        <v>0.22391902515685688</v>
      </c>
      <c r="S265" s="34">
        <f t="shared" si="47"/>
        <v>1.2516242132358704E-2</v>
      </c>
      <c r="T265" s="34">
        <f t="shared" si="48"/>
        <v>0.44995703181150859</v>
      </c>
      <c r="U265" s="34">
        <f t="shared" si="49"/>
        <v>0.13620146768359723</v>
      </c>
      <c r="V265" s="33">
        <f>SUM(ClientPortfolioValue[[#This Row],[TCS]:[Cash]])</f>
        <v>47141371.461611226</v>
      </c>
      <c r="W265" s="35">
        <f>(ClientPortfolioValue[[#This Row],[TotalPortfolioValue]]-V260)/V260</f>
        <v>2.7195533894248634E-3</v>
      </c>
      <c r="X265" s="35">
        <f t="shared" si="41"/>
        <v>227417.98660137813</v>
      </c>
      <c r="Y265" s="35">
        <f>_xlfn.MAXIFS($V$2:$V265,$E$2:$E265,$E265)</f>
        <v>47637236.848086469</v>
      </c>
      <c r="Z265" s="34">
        <f>(ClientPortfolioValue[[#This Row],[TotalPortfolioValue]]-ClientPortfolioValue[[#This Row],[Running Max]])/ClientPortfolioValue[[#This Row],[Running Max]]</f>
        <v>-1.0409197075316113E-2</v>
      </c>
      <c r="AA265" s="35">
        <f t="shared" si="50"/>
        <v>1.0446574381929954</v>
      </c>
      <c r="AB265" s="46">
        <f>ClientPortfolioValue[[#This Row],[Cumulative_Returns]]-1</f>
        <v>4.4657438192995391E-2</v>
      </c>
    </row>
    <row r="266" spans="4:28" x14ac:dyDescent="0.35">
      <c r="D266" s="31">
        <f t="shared" si="42"/>
        <v>45710</v>
      </c>
      <c r="E266" s="32" t="s">
        <v>15</v>
      </c>
      <c r="F266" s="33">
        <f>_xlfn.IFNA(VLOOKUP(ClientPortfolioValue[[#This Row],[Date]],CleanAssets[#All],RowWiseApproach!$B$2,0)*VLOOKUP(ClientPortfolioValue[[#This Row],[Client]],Client_Portfolios!$A$1:$I$6,RowWiseApproach!$B$2,0),F261)</f>
        <v>964470.185051376</v>
      </c>
      <c r="G266" s="33">
        <f>_xlfn.IFNA(VLOOKUP(ClientPortfolioValue[[#This Row],[Date]],CleanAssets[#All],RowWiseApproach!$B$3,0)*VLOOKUP(ClientPortfolioValue[[#This Row],[Client]],Client_Portfolios!$A$1:$I$6,RowWiseApproach!$B$3,0),G261)</f>
        <v>5050427.7475462481</v>
      </c>
      <c r="H266" s="33">
        <f>_xlfn.IFNA(VLOOKUP(ClientPortfolioValue[[#This Row],[Date]],CleanAssets[#All],RowWiseApproach!$B$4,0)*VLOOKUP(ClientPortfolioValue[[#This Row],[Client]],Client_Portfolios!$A$1:$I$6,RowWiseApproach!$B$4,0),H261)</f>
        <v>17671678.237265039</v>
      </c>
      <c r="I266" s="33">
        <f>_xlfn.IFNA(VLOOKUP(ClientPortfolioValue[[#This Row],[Date]],CleanAssets[#All],RowWiseApproach!$B$5,0)*VLOOKUP(ClientPortfolioValue[[#This Row],[Client]],Client_Portfolios!$A$1:$I$6,RowWiseApproach!$B$5,0),I261)</f>
        <v>8689891.4837032463</v>
      </c>
      <c r="J266" s="33">
        <f>_xlfn.IFNA(VLOOKUP(ClientPortfolioValue[[#This Row],[Date]],CleanAssets[#All],RowWiseApproach!$B$6,0)*VLOOKUP(ClientPortfolioValue[[#This Row],[Client]],Client_Portfolios!$A$1:$I$6,RowWiseApproach!$B$6,0),J261)</f>
        <v>12579796.94122404</v>
      </c>
      <c r="K266" s="33">
        <f>_xlfn.IFNA(VLOOKUP(ClientPortfolioValue[[#This Row],[Date]],CleanAssets[#All],RowWiseApproach!$B$7,0)*VLOOKUP(ClientPortfolioValue[[#This Row],[Client]],Client_Portfolios!$A$1:$I$6,RowWiseApproach!$B$7,0),K261)</f>
        <v>2544349.8870565165</v>
      </c>
      <c r="L266" s="33">
        <f>_xlfn.IFNA(VLOOKUP(ClientPortfolioValue[[#This Row],[Date]],CleanAssets[#All],RowWiseApproach!$B$8,0)*VLOOKUP(ClientPortfolioValue[[#This Row],[Client]],Client_Portfolios!$A$1:$I$6,RowWiseApproach!$B$8,0),L261)</f>
        <v>3105949.3984070458</v>
      </c>
      <c r="M266" s="33">
        <f>_xlfn.IFNA(VLOOKUP(ClientPortfolioValue[[#This Row],[Date]],CleanAssets[#All],RowWiseApproach!$B$9,0)*VLOOKUP(ClientPortfolioValue[[#This Row],[Client]],Client_Portfolios!$A$1:$I$6,RowWiseApproach!$B$9,0),M261)</f>
        <v>943069.91741871275</v>
      </c>
      <c r="N266" s="34">
        <f t="shared" si="43"/>
        <v>1.870954484054798E-2</v>
      </c>
      <c r="O266" s="34">
        <f t="shared" si="43"/>
        <v>9.7972136278770341E-2</v>
      </c>
      <c r="P266" s="34">
        <f t="shared" si="44"/>
        <v>0.34280899659975905</v>
      </c>
      <c r="Q266" s="34">
        <f t="shared" si="45"/>
        <v>0.16857329225286655</v>
      </c>
      <c r="R266" s="34">
        <f t="shared" si="46"/>
        <v>0.24403271205763821</v>
      </c>
      <c r="S266" s="34">
        <f t="shared" si="47"/>
        <v>4.9357283449245559E-2</v>
      </c>
      <c r="T266" s="34">
        <f t="shared" si="48"/>
        <v>6.0251628762245414E-2</v>
      </c>
      <c r="U266" s="34">
        <f t="shared" si="49"/>
        <v>1.8294405758927004E-2</v>
      </c>
      <c r="V266" s="33">
        <f>SUM(ClientPortfolioValue[[#This Row],[TCS]:[Cash]])</f>
        <v>51549633.79767222</v>
      </c>
      <c r="W266" s="35">
        <f>(ClientPortfolioValue[[#This Row],[TotalPortfolioValue]]-V261)/V261</f>
        <v>1.3622056492838543E-3</v>
      </c>
      <c r="X266" s="35">
        <f t="shared" si="41"/>
        <v>169285.444865164</v>
      </c>
      <c r="Y266" s="35">
        <f>_xlfn.MAXIFS($V$2:$V266,$E$2:$E266,$E266)</f>
        <v>51957675.949526578</v>
      </c>
      <c r="Z266" s="34">
        <f>(ClientPortfolioValue[[#This Row],[TotalPortfolioValue]]-ClientPortfolioValue[[#This Row],[Running Max]])/ClientPortfolioValue[[#This Row],[Running Max]]</f>
        <v>-7.8533564944426003E-3</v>
      </c>
      <c r="AA266" s="35">
        <f t="shared" si="50"/>
        <v>1.0332928119985911</v>
      </c>
      <c r="AB266" s="46">
        <f>ClientPortfolioValue[[#This Row],[Cumulative_Returns]]-1</f>
        <v>3.3292811998591132E-2</v>
      </c>
    </row>
    <row r="267" spans="4:28" x14ac:dyDescent="0.35">
      <c r="D267" s="31">
        <f t="shared" si="42"/>
        <v>45711</v>
      </c>
      <c r="E267" s="32" t="s">
        <v>14</v>
      </c>
      <c r="F267" s="33">
        <f>_xlfn.IFNA(VLOOKUP(ClientPortfolioValue[[#This Row],[Date]],CleanAssets[#All],RowWiseApproach!$B$2,0)*VLOOKUP(ClientPortfolioValue[[#This Row],[Client]],Client_Portfolios!$A$1:$I$6,RowWiseApproach!$B$2,0),F262)</f>
        <v>1670793.1941622344</v>
      </c>
      <c r="G267" s="33">
        <f>_xlfn.IFNA(VLOOKUP(ClientPortfolioValue[[#This Row],[Date]],CleanAssets[#All],RowWiseApproach!$B$3,0)*VLOOKUP(ClientPortfolioValue[[#This Row],[Client]],Client_Portfolios!$A$1:$I$6,RowWiseApproach!$B$3,0),G262)</f>
        <v>11765657.957116891</v>
      </c>
      <c r="H267" s="33">
        <f>_xlfn.IFNA(VLOOKUP(ClientPortfolioValue[[#This Row],[Date]],CleanAssets[#All],RowWiseApproach!$B$4,0)*VLOOKUP(ClientPortfolioValue[[#This Row],[Client]],Client_Portfolios!$A$1:$I$6,RowWiseApproach!$B$4,0),H262)</f>
        <v>2362556.4747838336</v>
      </c>
      <c r="I267" s="33">
        <f>_xlfn.IFNA(VLOOKUP(ClientPortfolioValue[[#This Row],[Date]],CleanAssets[#All],RowWiseApproach!$B$5,0)*VLOOKUP(ClientPortfolioValue[[#This Row],[Client]],Client_Portfolios!$A$1:$I$6,RowWiseApproach!$B$5,0),I262)</f>
        <v>446911.65990967368</v>
      </c>
      <c r="J267" s="33">
        <f>_xlfn.IFNA(VLOOKUP(ClientPortfolioValue[[#This Row],[Date]],CleanAssets[#All],RowWiseApproach!$B$6,0)*VLOOKUP(ClientPortfolioValue[[#This Row],[Client]],Client_Portfolios!$A$1:$I$6,RowWiseApproach!$B$6,0),J262)</f>
        <v>10804069.309011988</v>
      </c>
      <c r="K267" s="33">
        <f>_xlfn.IFNA(VLOOKUP(ClientPortfolioValue[[#This Row],[Date]],CleanAssets[#All],RowWiseApproach!$B$7,0)*VLOOKUP(ClientPortfolioValue[[#This Row],[Client]],Client_Portfolios!$A$1:$I$6,RowWiseApproach!$B$7,0),K262)</f>
        <v>13619131.048715236</v>
      </c>
      <c r="L267" s="33">
        <f>_xlfn.IFNA(VLOOKUP(ClientPortfolioValue[[#This Row],[Date]],CleanAssets[#All],RowWiseApproach!$B$8,0)*VLOOKUP(ClientPortfolioValue[[#This Row],[Client]],Client_Portfolios!$A$1:$I$6,RowWiseApproach!$B$8,0),L262)</f>
        <v>2960560.0274327355</v>
      </c>
      <c r="M267" s="33">
        <f>_xlfn.IFNA(VLOOKUP(ClientPortfolioValue[[#This Row],[Date]],CleanAssets[#All],RowWiseApproach!$B$9,0)*VLOOKUP(ClientPortfolioValue[[#This Row],[Client]],Client_Portfolios!$A$1:$I$6,RowWiseApproach!$B$9,0),M262)</f>
        <v>1152749.9465616362</v>
      </c>
      <c r="N267" s="34">
        <f t="shared" si="43"/>
        <v>3.7309123431348588E-2</v>
      </c>
      <c r="O267" s="34">
        <f t="shared" si="43"/>
        <v>0.26272933508877999</v>
      </c>
      <c r="P267" s="34">
        <f t="shared" si="44"/>
        <v>5.2756326419823175E-2</v>
      </c>
      <c r="Q267" s="34">
        <f t="shared" si="45"/>
        <v>9.9796206620529591E-3</v>
      </c>
      <c r="R267" s="34">
        <f t="shared" si="46"/>
        <v>0.24125688135382309</v>
      </c>
      <c r="S267" s="34">
        <f t="shared" si="47"/>
        <v>0.30411773467811376</v>
      </c>
      <c r="T267" s="34">
        <f t="shared" si="48"/>
        <v>6.6109857207545822E-2</v>
      </c>
      <c r="U267" s="34">
        <f t="shared" si="49"/>
        <v>2.5741121158512736E-2</v>
      </c>
      <c r="V267" s="33">
        <f>SUM(ClientPortfolioValue[[#This Row],[TCS]:[Cash]])</f>
        <v>44782429.617694221</v>
      </c>
      <c r="W267" s="35">
        <f>(ClientPortfolioValue[[#This Row],[TotalPortfolioValue]]-V262)/V262</f>
        <v>1.1300776140018777E-3</v>
      </c>
      <c r="X267" s="35">
        <f t="shared" si="41"/>
        <v>306520.43046805251</v>
      </c>
      <c r="Y267" s="35">
        <f>_xlfn.MAXIFS($V$2:$V267,$E$2:$E267,$E267)</f>
        <v>45409960.291203432</v>
      </c>
      <c r="Z267" s="34">
        <f>(ClientPortfolioValue[[#This Row],[TotalPortfolioValue]]-ClientPortfolioValue[[#This Row],[Running Max]])/ClientPortfolioValue[[#This Row],[Running Max]]</f>
        <v>-1.3819229734732276E-2</v>
      </c>
      <c r="AA267" s="35">
        <f t="shared" si="50"/>
        <v>1.0553839284256248</v>
      </c>
      <c r="AB267" s="46">
        <f>ClientPortfolioValue[[#This Row],[Cumulative_Returns]]-1</f>
        <v>5.5383928425624784E-2</v>
      </c>
    </row>
    <row r="268" spans="4:28" x14ac:dyDescent="0.35">
      <c r="D268" s="31">
        <f t="shared" si="42"/>
        <v>45711</v>
      </c>
      <c r="E268" s="32" t="s">
        <v>16</v>
      </c>
      <c r="F268" s="33">
        <f>_xlfn.IFNA(VLOOKUP(ClientPortfolioValue[[#This Row],[Date]],CleanAssets[#All],RowWiseApproach!$B$2,0)*VLOOKUP(ClientPortfolioValue[[#This Row],[Client]],Client_Portfolios!$A$1:$I$6,RowWiseApproach!$B$2,0),F263)</f>
        <v>200993.17201644852</v>
      </c>
      <c r="G268" s="33">
        <f>_xlfn.IFNA(VLOOKUP(ClientPortfolioValue[[#This Row],[Date]],CleanAssets[#All],RowWiseApproach!$B$3,0)*VLOOKUP(ClientPortfolioValue[[#This Row],[Client]],Client_Portfolios!$A$1:$I$6,RowWiseApproach!$B$3,0),G263)</f>
        <v>3042605.1319543477</v>
      </c>
      <c r="H268" s="33">
        <f>_xlfn.IFNA(VLOOKUP(ClientPortfolioValue[[#This Row],[Date]],CleanAssets[#All],RowWiseApproach!$B$4,0)*VLOOKUP(ClientPortfolioValue[[#This Row],[Client]],Client_Portfolios!$A$1:$I$6,RowWiseApproach!$B$4,0),H263)</f>
        <v>12682256.484977633</v>
      </c>
      <c r="I268" s="33">
        <f>_xlfn.IFNA(VLOOKUP(ClientPortfolioValue[[#This Row],[Date]],CleanAssets[#All],RowWiseApproach!$B$5,0)*VLOOKUP(ClientPortfolioValue[[#This Row],[Client]],Client_Portfolios!$A$1:$I$6,RowWiseApproach!$B$5,0),I263)</f>
        <v>6150208.5711630434</v>
      </c>
      <c r="J268" s="33">
        <f>_xlfn.IFNA(VLOOKUP(ClientPortfolioValue[[#This Row],[Date]],CleanAssets[#All],RowWiseApproach!$B$6,0)*VLOOKUP(ClientPortfolioValue[[#This Row],[Client]],Client_Portfolios!$A$1:$I$6,RowWiseApproach!$B$6,0),J263)</f>
        <v>8257618.8552353913</v>
      </c>
      <c r="K268" s="33">
        <f>_xlfn.IFNA(VLOOKUP(ClientPortfolioValue[[#This Row],[Date]],CleanAssets[#All],RowWiseApproach!$B$7,0)*VLOOKUP(ClientPortfolioValue[[#This Row],[Client]],Client_Portfolios!$A$1:$I$6,RowWiseApproach!$B$7,0),K263)</f>
        <v>1540318.8798527461</v>
      </c>
      <c r="L268" s="33">
        <f>_xlfn.IFNA(VLOOKUP(ClientPortfolioValue[[#This Row],[Date]],CleanAssets[#All],RowWiseApproach!$B$8,0)*VLOOKUP(ClientPortfolioValue[[#This Row],[Client]],Client_Portfolios!$A$1:$I$6,RowWiseApproach!$B$8,0),L263)</f>
        <v>13751439.122259151</v>
      </c>
      <c r="M268" s="33">
        <f>_xlfn.IFNA(VLOOKUP(ClientPortfolioValue[[#This Row],[Date]],CleanAssets[#All],RowWiseApproach!$B$9,0)*VLOOKUP(ClientPortfolioValue[[#This Row],[Client]],Client_Portfolios!$A$1:$I$6,RowWiseApproach!$B$9,0),M263)</f>
        <v>4672060.6986642759</v>
      </c>
      <c r="N268" s="34">
        <f t="shared" si="43"/>
        <v>3.996086651534201E-3</v>
      </c>
      <c r="O268" s="34">
        <f t="shared" si="43"/>
        <v>6.0492173100771901E-2</v>
      </c>
      <c r="P268" s="34">
        <f t="shared" si="44"/>
        <v>0.25214486314393192</v>
      </c>
      <c r="Q268" s="34">
        <f t="shared" si="45"/>
        <v>0.12227662327436975</v>
      </c>
      <c r="R268" s="34">
        <f t="shared" si="46"/>
        <v>0.16417552969492336</v>
      </c>
      <c r="S268" s="34">
        <f t="shared" si="47"/>
        <v>3.0624163264520998E-2</v>
      </c>
      <c r="T268" s="34">
        <f t="shared" si="48"/>
        <v>0.2734020353255977</v>
      </c>
      <c r="U268" s="34">
        <f t="shared" si="49"/>
        <v>9.2888525544350287E-2</v>
      </c>
      <c r="V268" s="33">
        <f>SUM(ClientPortfolioValue[[#This Row],[TCS]:[Cash]])</f>
        <v>50297500.916123033</v>
      </c>
      <c r="W268" s="35">
        <f>(ClientPortfolioValue[[#This Row],[TotalPortfolioValue]]-V263)/V263</f>
        <v>1.8057022820521906E-3</v>
      </c>
      <c r="X268" s="35">
        <f t="shared" si="41"/>
        <v>151554.35117918949</v>
      </c>
      <c r="Y268" s="35">
        <f>_xlfn.MAXIFS($V$2:$V268,$E$2:$E268,$E268)</f>
        <v>50551873.216778599</v>
      </c>
      <c r="Z268" s="34">
        <f>(ClientPortfolioValue[[#This Row],[TotalPortfolioValue]]-ClientPortfolioValue[[#This Row],[Running Max]])/ClientPortfolioValue[[#This Row],[Running Max]]</f>
        <v>-5.0319065243093269E-3</v>
      </c>
      <c r="AA268" s="35">
        <f t="shared" si="50"/>
        <v>1.0355338354937809</v>
      </c>
      <c r="AB268" s="46">
        <f>ClientPortfolioValue[[#This Row],[Cumulative_Returns]]-1</f>
        <v>3.5533835493780863E-2</v>
      </c>
    </row>
    <row r="269" spans="4:28" x14ac:dyDescent="0.35">
      <c r="D269" s="31">
        <f t="shared" si="42"/>
        <v>45711</v>
      </c>
      <c r="E269" s="32" t="s">
        <v>12</v>
      </c>
      <c r="F269" s="33">
        <f>_xlfn.IFNA(VLOOKUP(ClientPortfolioValue[[#This Row],[Date]],CleanAssets[#All],RowWiseApproach!$B$2,0)*VLOOKUP(ClientPortfolioValue[[#This Row],[Client]],Client_Portfolios!$A$1:$I$6,RowWiseApproach!$B$2,0),F264)</f>
        <v>2649148.5686036618</v>
      </c>
      <c r="G269" s="33">
        <f>_xlfn.IFNA(VLOOKUP(ClientPortfolioValue[[#This Row],[Date]],CleanAssets[#All],RowWiseApproach!$B$3,0)*VLOOKUP(ClientPortfolioValue[[#This Row],[Client]],Client_Portfolios!$A$1:$I$6,RowWiseApproach!$B$3,0),G264)</f>
        <v>10506932.110580264</v>
      </c>
      <c r="H269" s="33">
        <f>_xlfn.IFNA(VLOOKUP(ClientPortfolioValue[[#This Row],[Date]],CleanAssets[#All],RowWiseApproach!$B$4,0)*VLOOKUP(ClientPortfolioValue[[#This Row],[Client]],Client_Portfolios!$A$1:$I$6,RowWiseApproach!$B$4,0),H264)</f>
        <v>2087603.0632742653</v>
      </c>
      <c r="I269" s="33">
        <f>_xlfn.IFNA(VLOOKUP(ClientPortfolioValue[[#This Row],[Date]],CleanAssets[#All],RowWiseApproach!$B$5,0)*VLOOKUP(ClientPortfolioValue[[#This Row],[Client]],Client_Portfolios!$A$1:$I$6,RowWiseApproach!$B$5,0),I264)</f>
        <v>3137330.6259298562</v>
      </c>
      <c r="J269" s="33">
        <f>_xlfn.IFNA(VLOOKUP(ClientPortfolioValue[[#This Row],[Date]],CleanAssets[#All],RowWiseApproach!$B$6,0)*VLOOKUP(ClientPortfolioValue[[#This Row],[Client]],Client_Portfolios!$A$1:$I$6,RowWiseApproach!$B$6,0),J264)</f>
        <v>1208122.8523881934</v>
      </c>
      <c r="K269" s="33">
        <f>_xlfn.IFNA(VLOOKUP(ClientPortfolioValue[[#This Row],[Date]],CleanAssets[#All],RowWiseApproach!$B$7,0)*VLOOKUP(ClientPortfolioValue[[#This Row],[Client]],Client_Portfolios!$A$1:$I$6,RowWiseApproach!$B$7,0),K264)</f>
        <v>12459484.723636307</v>
      </c>
      <c r="L269" s="33">
        <f>_xlfn.IFNA(VLOOKUP(ClientPortfolioValue[[#This Row],[Date]],CleanAssets[#All],RowWiseApproach!$B$8,0)*VLOOKUP(ClientPortfolioValue[[#This Row],[Client]],Client_Portfolios!$A$1:$I$6,RowWiseApproach!$B$8,0),L264)</f>
        <v>5054576.2528096614</v>
      </c>
      <c r="M269" s="33">
        <f>_xlfn.IFNA(VLOOKUP(ClientPortfolioValue[[#This Row],[Date]],CleanAssets[#All],RowWiseApproach!$B$9,0)*VLOOKUP(ClientPortfolioValue[[#This Row],[Client]],Client_Portfolios!$A$1:$I$6,RowWiseApproach!$B$9,0),M264)</f>
        <v>2238411.2809175923</v>
      </c>
      <c r="N269" s="34">
        <f t="shared" si="43"/>
        <v>6.7337066371818466E-2</v>
      </c>
      <c r="O269" s="34">
        <f t="shared" si="43"/>
        <v>0.26706919848864979</v>
      </c>
      <c r="P269" s="34">
        <f t="shared" si="44"/>
        <v>5.3063489037840306E-2</v>
      </c>
      <c r="Q269" s="34">
        <f t="shared" si="45"/>
        <v>7.9745863668163275E-2</v>
      </c>
      <c r="R269" s="34">
        <f t="shared" si="46"/>
        <v>3.0708526377383926E-2</v>
      </c>
      <c r="S269" s="34">
        <f t="shared" si="47"/>
        <v>0.31669992379339312</v>
      </c>
      <c r="T269" s="34">
        <f t="shared" si="48"/>
        <v>0.1284791425632508</v>
      </c>
      <c r="U269" s="34">
        <f t="shared" si="49"/>
        <v>5.6896789699500419E-2</v>
      </c>
      <c r="V269" s="33">
        <f>SUM(ClientPortfolioValue[[#This Row],[TCS]:[Cash]])</f>
        <v>39341609.478139795</v>
      </c>
      <c r="W269" s="35">
        <f>(ClientPortfolioValue[[#This Row],[TotalPortfolioValue]]-V264)/V264</f>
        <v>9.7796621466016056E-4</v>
      </c>
      <c r="X269" s="35">
        <f t="shared" si="41"/>
        <v>206600.90568315721</v>
      </c>
      <c r="Y269" s="35">
        <f>_xlfn.MAXIFS($V$2:$V269,$E$2:$E269,$E269)</f>
        <v>39650503.50677833</v>
      </c>
      <c r="Z269" s="34">
        <f>(ClientPortfolioValue[[#This Row],[TotalPortfolioValue]]-ClientPortfolioValue[[#This Row],[Running Max]])/ClientPortfolioValue[[#This Row],[Running Max]]</f>
        <v>-7.7904188173985789E-3</v>
      </c>
      <c r="AA269" s="35">
        <f t="shared" si="50"/>
        <v>1.050458096398321</v>
      </c>
      <c r="AB269" s="46">
        <f>ClientPortfolioValue[[#This Row],[Cumulative_Returns]]-1</f>
        <v>5.0458096398320995E-2</v>
      </c>
    </row>
    <row r="270" spans="4:28" x14ac:dyDescent="0.35">
      <c r="D270" s="31">
        <f t="shared" si="42"/>
        <v>45711</v>
      </c>
      <c r="E270" s="32" t="s">
        <v>13</v>
      </c>
      <c r="F270" s="33">
        <f>_xlfn.IFNA(VLOOKUP(ClientPortfolioValue[[#This Row],[Date]],CleanAssets[#All],RowWiseApproach!$B$2,0)*VLOOKUP(ClientPortfolioValue[[#This Row],[Client]],Client_Portfolios!$A$1:$I$6,RowWiseApproach!$B$2,0),F265)</f>
        <v>190753.68899478225</v>
      </c>
      <c r="G270" s="33">
        <f>_xlfn.IFNA(VLOOKUP(ClientPortfolioValue[[#This Row],[Date]],CleanAssets[#All],RowWiseApproach!$B$3,0)*VLOOKUP(ClientPortfolioValue[[#This Row],[Client]],Client_Portfolios!$A$1:$I$6,RowWiseApproach!$B$3,0),G265)</f>
        <v>2232432.8332557464</v>
      </c>
      <c r="H270" s="33">
        <f>_xlfn.IFNA(VLOOKUP(ClientPortfolioValue[[#This Row],[Date]],CleanAssets[#All],RowWiseApproach!$B$4,0)*VLOOKUP(ClientPortfolioValue[[#This Row],[Client]],Client_Portfolios!$A$1:$I$6,RowWiseApproach!$B$4,0),H265)</f>
        <v>3343520.1425056229</v>
      </c>
      <c r="I270" s="33">
        <f>_xlfn.IFNA(VLOOKUP(ClientPortfolioValue[[#This Row],[Date]],CleanAssets[#All],RowWiseApproach!$B$5,0)*VLOOKUP(ClientPortfolioValue[[#This Row],[Client]],Client_Portfolios!$A$1:$I$6,RowWiseApproach!$B$5,0),I265)</f>
        <v>2693142.7976597669</v>
      </c>
      <c r="J270" s="33">
        <f>_xlfn.IFNA(VLOOKUP(ClientPortfolioValue[[#This Row],[Date]],CleanAssets[#All],RowWiseApproach!$B$6,0)*VLOOKUP(ClientPortfolioValue[[#This Row],[Client]],Client_Portfolios!$A$1:$I$6,RowWiseApproach!$B$6,0),J265)</f>
        <v>10470603.117876418</v>
      </c>
      <c r="K270" s="33">
        <f>_xlfn.IFNA(VLOOKUP(ClientPortfolioValue[[#This Row],[Date]],CleanAssets[#All],RowWiseApproach!$B$7,0)*VLOOKUP(ClientPortfolioValue[[#This Row],[Client]],Client_Portfolios!$A$1:$I$6,RowWiseApproach!$B$7,0),K265)</f>
        <v>590453.61778777896</v>
      </c>
      <c r="L270" s="33">
        <f>_xlfn.IFNA(VLOOKUP(ClientPortfolioValue[[#This Row],[Date]],CleanAssets[#All],RowWiseApproach!$B$8,0)*VLOOKUP(ClientPortfolioValue[[#This Row],[Client]],Client_Portfolios!$A$1:$I$6,RowWiseApproach!$B$8,0),L265)</f>
        <v>20904137.244015448</v>
      </c>
      <c r="M270" s="33">
        <f>_xlfn.IFNA(VLOOKUP(ClientPortfolioValue[[#This Row],[Date]],CleanAssets[#All],RowWiseApproach!$B$9,0)*VLOOKUP(ClientPortfolioValue[[#This Row],[Client]],Client_Portfolios!$A$1:$I$6,RowWiseApproach!$B$9,0),M265)</f>
        <v>6420139.4660192151</v>
      </c>
      <c r="N270" s="34">
        <f t="shared" si="43"/>
        <v>4.0720022241975034E-3</v>
      </c>
      <c r="O270" s="34">
        <f t="shared" si="43"/>
        <v>4.7655547372599381E-2</v>
      </c>
      <c r="P270" s="34">
        <f t="shared" si="44"/>
        <v>7.1373830454751847E-2</v>
      </c>
      <c r="Q270" s="34">
        <f t="shared" si="45"/>
        <v>5.7490282468152049E-2</v>
      </c>
      <c r="R270" s="34">
        <f t="shared" si="46"/>
        <v>0.22351504397824953</v>
      </c>
      <c r="S270" s="34">
        <f t="shared" si="47"/>
        <v>1.2604361454750503E-2</v>
      </c>
      <c r="T270" s="34">
        <f t="shared" si="48"/>
        <v>0.44623877944970775</v>
      </c>
      <c r="U270" s="34">
        <f t="shared" si="49"/>
        <v>0.13705015259759148</v>
      </c>
      <c r="V270" s="33">
        <f>SUM(ClientPortfolioValue[[#This Row],[TCS]:[Cash]])</f>
        <v>46845182.908114776</v>
      </c>
      <c r="W270" s="35">
        <f>(ClientPortfolioValue[[#This Row],[TotalPortfolioValue]]-V265)/V265</f>
        <v>-6.2829855032462576E-3</v>
      </c>
      <c r="X270" s="35">
        <f t="shared" si="41"/>
        <v>184006.11859658395</v>
      </c>
      <c r="Y270" s="35">
        <f>_xlfn.MAXIFS($V$2:$V270,$E$2:$E270,$E270)</f>
        <v>47637236.848086469</v>
      </c>
      <c r="Z270" s="34">
        <f>(ClientPortfolioValue[[#This Row],[TotalPortfolioValue]]-ClientPortfolioValue[[#This Row],[Running Max]])/ClientPortfolioValue[[#This Row],[Running Max]]</f>
        <v>-1.6626781744237727E-2</v>
      </c>
      <c r="AA270" s="35">
        <f t="shared" si="50"/>
        <v>1.0380938706529705</v>
      </c>
      <c r="AB270" s="46">
        <f>ClientPortfolioValue[[#This Row],[Cumulative_Returns]]-1</f>
        <v>3.8093870652970541E-2</v>
      </c>
    </row>
    <row r="271" spans="4:28" x14ac:dyDescent="0.35">
      <c r="D271" s="31">
        <f t="shared" si="42"/>
        <v>45711</v>
      </c>
      <c r="E271" s="32" t="s">
        <v>15</v>
      </c>
      <c r="F271" s="33">
        <f>_xlfn.IFNA(VLOOKUP(ClientPortfolioValue[[#This Row],[Date]],CleanAssets[#All],RowWiseApproach!$B$2,0)*VLOOKUP(ClientPortfolioValue[[#This Row],[Client]],Client_Portfolios!$A$1:$I$6,RowWiseApproach!$B$2,0),F266)</f>
        <v>955741.46381158731</v>
      </c>
      <c r="G271" s="33">
        <f>_xlfn.IFNA(VLOOKUP(ClientPortfolioValue[[#This Row],[Date]],CleanAssets[#All],RowWiseApproach!$B$3,0)*VLOOKUP(ClientPortfolioValue[[#This Row],[Client]],Client_Portfolios!$A$1:$I$6,RowWiseApproach!$B$3,0),G266)</f>
        <v>5101933.1935159937</v>
      </c>
      <c r="H271" s="33">
        <f>_xlfn.IFNA(VLOOKUP(ClientPortfolioValue[[#This Row],[Date]],CleanAssets[#All],RowWiseApproach!$B$4,0)*VLOOKUP(ClientPortfolioValue[[#This Row],[Client]],Client_Portfolios!$A$1:$I$6,RowWiseApproach!$B$4,0),H266)</f>
        <v>18240201.144600257</v>
      </c>
      <c r="I271" s="33">
        <f>_xlfn.IFNA(VLOOKUP(ClientPortfolioValue[[#This Row],[Date]],CleanAssets[#All],RowWiseApproach!$B$5,0)*VLOOKUP(ClientPortfolioValue[[#This Row],[Client]],Client_Portfolios!$A$1:$I$6,RowWiseApproach!$B$5,0),I266)</f>
        <v>8599426.1473675165</v>
      </c>
      <c r="J271" s="33">
        <f>_xlfn.IFNA(VLOOKUP(ClientPortfolioValue[[#This Row],[Date]],CleanAssets[#All],RowWiseApproach!$B$6,0)*VLOOKUP(ClientPortfolioValue[[#This Row],[Client]],Client_Portfolios!$A$1:$I$6,RowWiseApproach!$B$6,0),J266)</f>
        <v>12478205.146507207</v>
      </c>
      <c r="K271" s="33">
        <f>_xlfn.IFNA(VLOOKUP(ClientPortfolioValue[[#This Row],[Date]],CleanAssets[#All],RowWiseApproach!$B$7,0)*VLOOKUP(ClientPortfolioValue[[#This Row],[Client]],Client_Portfolios!$A$1:$I$6,RowWiseApproach!$B$7,0),K266)</f>
        <v>2546164.460111619</v>
      </c>
      <c r="L271" s="33">
        <f>_xlfn.IFNA(VLOOKUP(ClientPortfolioValue[[#This Row],[Date]],CleanAssets[#All],RowWiseApproach!$B$8,0)*VLOOKUP(ClientPortfolioValue[[#This Row],[Client]],Client_Portfolios!$A$1:$I$6,RowWiseApproach!$B$8,0),L266)</f>
        <v>3060929.7872496154</v>
      </c>
      <c r="M271" s="33">
        <f>_xlfn.IFNA(VLOOKUP(ClientPortfolioValue[[#This Row],[Date]],CleanAssets[#All],RowWiseApproach!$B$9,0)*VLOOKUP(ClientPortfolioValue[[#This Row],[Client]],Client_Portfolios!$A$1:$I$6,RowWiseApproach!$B$9,0),M266)</f>
        <v>942984.06430524855</v>
      </c>
      <c r="N271" s="34">
        <f t="shared" si="43"/>
        <v>1.8405983414760158E-2</v>
      </c>
      <c r="O271" s="34">
        <f t="shared" si="43"/>
        <v>9.825470726001917E-2</v>
      </c>
      <c r="P271" s="34">
        <f t="shared" si="44"/>
        <v>0.35127579210645865</v>
      </c>
      <c r="Q271" s="34">
        <f t="shared" si="45"/>
        <v>0.16561057674913693</v>
      </c>
      <c r="R271" s="34">
        <f t="shared" si="46"/>
        <v>0.24030937828795912</v>
      </c>
      <c r="S271" s="34">
        <f t="shared" si="47"/>
        <v>4.90348725032453E-2</v>
      </c>
      <c r="T271" s="34">
        <f t="shared" si="48"/>
        <v>5.8948392458745925E-2</v>
      </c>
      <c r="U271" s="34">
        <f t="shared" si="49"/>
        <v>1.816029721967484E-2</v>
      </c>
      <c r="V271" s="33">
        <f>SUM(ClientPortfolioValue[[#This Row],[TCS]:[Cash]])</f>
        <v>51925585.407469042</v>
      </c>
      <c r="W271" s="35">
        <f>(ClientPortfolioValue[[#This Row],[TotalPortfolioValue]]-V266)/V266</f>
        <v>7.2930025317424971E-3</v>
      </c>
      <c r="X271" s="35">
        <f t="shared" si="41"/>
        <v>170971.90233465427</v>
      </c>
      <c r="Y271" s="35">
        <f>_xlfn.MAXIFS($V$2:$V271,$E$2:$E271,$E271)</f>
        <v>51957675.949526578</v>
      </c>
      <c r="Z271" s="34">
        <f>(ClientPortfolioValue[[#This Row],[TotalPortfolioValue]]-ClientPortfolioValue[[#This Row],[Running Max]])/ClientPortfolioValue[[#This Row],[Running Max]]</f>
        <v>-6.1762851149674909E-4</v>
      </c>
      <c r="AA271" s="35">
        <f t="shared" si="50"/>
        <v>1.0408286190925282</v>
      </c>
      <c r="AB271" s="46">
        <f>ClientPortfolioValue[[#This Row],[Cumulative_Returns]]-1</f>
        <v>4.0828619092528218E-2</v>
      </c>
    </row>
    <row r="272" spans="4:28" x14ac:dyDescent="0.35">
      <c r="D272" s="31">
        <f t="shared" si="42"/>
        <v>45712</v>
      </c>
      <c r="E272" s="32" t="s">
        <v>14</v>
      </c>
      <c r="F272" s="33">
        <f>_xlfn.IFNA(VLOOKUP(ClientPortfolioValue[[#This Row],[Date]],CleanAssets[#All],RowWiseApproach!$B$2,0)*VLOOKUP(ClientPortfolioValue[[#This Row],[Client]],Client_Portfolios!$A$1:$I$6,RowWiseApproach!$B$2,0),F267)</f>
        <v>1701077.9411998678</v>
      </c>
      <c r="G272" s="33">
        <f>_xlfn.IFNA(VLOOKUP(ClientPortfolioValue[[#This Row],[Date]],CleanAssets[#All],RowWiseApproach!$B$3,0)*VLOOKUP(ClientPortfolioValue[[#This Row],[Client]],Client_Portfolios!$A$1:$I$6,RowWiseApproach!$B$3,0),G267)</f>
        <v>11794684.628167477</v>
      </c>
      <c r="H272" s="33">
        <f>_xlfn.IFNA(VLOOKUP(ClientPortfolioValue[[#This Row],[Date]],CleanAssets[#All],RowWiseApproach!$B$4,0)*VLOOKUP(ClientPortfolioValue[[#This Row],[Client]],Client_Portfolios!$A$1:$I$6,RowWiseApproach!$B$4,0),H267)</f>
        <v>2361412.5985638048</v>
      </c>
      <c r="I272" s="33">
        <f>_xlfn.IFNA(VLOOKUP(ClientPortfolioValue[[#This Row],[Date]],CleanAssets[#All],RowWiseApproach!$B$5,0)*VLOOKUP(ClientPortfolioValue[[#This Row],[Client]],Client_Portfolios!$A$1:$I$6,RowWiseApproach!$B$5,0),I267)</f>
        <v>441356.98577545676</v>
      </c>
      <c r="J272" s="33">
        <f>_xlfn.IFNA(VLOOKUP(ClientPortfolioValue[[#This Row],[Date]],CleanAssets[#All],RowWiseApproach!$B$6,0)*VLOOKUP(ClientPortfolioValue[[#This Row],[Client]],Client_Portfolios!$A$1:$I$6,RowWiseApproach!$B$6,0),J267)</f>
        <v>10876298.761767566</v>
      </c>
      <c r="K272" s="33">
        <f>_xlfn.IFNA(VLOOKUP(ClientPortfolioValue[[#This Row],[Date]],CleanAssets[#All],RowWiseApproach!$B$7,0)*VLOOKUP(ClientPortfolioValue[[#This Row],[Client]],Client_Portfolios!$A$1:$I$6,RowWiseApproach!$B$7,0),K267)</f>
        <v>13367847.214892186</v>
      </c>
      <c r="L272" s="33">
        <f>_xlfn.IFNA(VLOOKUP(ClientPortfolioValue[[#This Row],[Date]],CleanAssets[#All],RowWiseApproach!$B$8,0)*VLOOKUP(ClientPortfolioValue[[#This Row],[Client]],Client_Portfolios!$A$1:$I$6,RowWiseApproach!$B$8,0),L267)</f>
        <v>1993719.8221616526</v>
      </c>
      <c r="M272" s="33">
        <f>_xlfn.IFNA(VLOOKUP(ClientPortfolioValue[[#This Row],[Date]],CleanAssets[#All],RowWiseApproach!$B$9,0)*VLOOKUP(ClientPortfolioValue[[#This Row],[Client]],Client_Portfolios!$A$1:$I$6,RowWiseApproach!$B$9,0),M267)</f>
        <v>1152794.6110248349</v>
      </c>
      <c r="N272" s="34">
        <f t="shared" si="43"/>
        <v>3.8935897904850969E-2</v>
      </c>
      <c r="O272" s="34">
        <f t="shared" si="43"/>
        <v>0.26996801579727625</v>
      </c>
      <c r="P272" s="34">
        <f t="shared" si="44"/>
        <v>5.4050268727872608E-2</v>
      </c>
      <c r="Q272" s="34">
        <f t="shared" si="45"/>
        <v>1.0102200564440124E-2</v>
      </c>
      <c r="R272" s="34">
        <f t="shared" si="46"/>
        <v>0.2489471222418741</v>
      </c>
      <c r="S272" s="34">
        <f t="shared" si="47"/>
        <v>0.3059760648001571</v>
      </c>
      <c r="T272" s="34">
        <f t="shared" si="48"/>
        <v>4.5634164999993343E-2</v>
      </c>
      <c r="U272" s="34">
        <f t="shared" si="49"/>
        <v>2.6386264963535612E-2</v>
      </c>
      <c r="V272" s="33">
        <f>SUM(ClientPortfolioValue[[#This Row],[TCS]:[Cash]])</f>
        <v>43689192.563552842</v>
      </c>
      <c r="W272" s="35">
        <f>(ClientPortfolioValue[[#This Row],[TotalPortfolioValue]]-V267)/V267</f>
        <v>-2.4412187178639036E-2</v>
      </c>
      <c r="X272" s="35">
        <f t="shared" si="41"/>
        <v>233939.29458520369</v>
      </c>
      <c r="Y272" s="35">
        <f>_xlfn.MAXIFS($V$2:$V272,$E$2:$E272,$E272)</f>
        <v>45409960.291203432</v>
      </c>
      <c r="Z272" s="34">
        <f>(ClientPortfolioValue[[#This Row],[TotalPortfolioValue]]-ClientPortfolioValue[[#This Row],[Running Max]])/ClientPortfolioValue[[#This Row],[Running Max]]</f>
        <v>-3.7894059290422409E-2</v>
      </c>
      <c r="AA272" s="35">
        <f t="shared" si="50"/>
        <v>1.0296196984195711</v>
      </c>
      <c r="AB272" s="46">
        <f>ClientPortfolioValue[[#This Row],[Cumulative_Returns]]-1</f>
        <v>2.9619698419571128E-2</v>
      </c>
    </row>
    <row r="273" spans="4:28" x14ac:dyDescent="0.35">
      <c r="D273" s="31">
        <f t="shared" si="42"/>
        <v>45712</v>
      </c>
      <c r="E273" s="32" t="s">
        <v>16</v>
      </c>
      <c r="F273" s="33">
        <f>_xlfn.IFNA(VLOOKUP(ClientPortfolioValue[[#This Row],[Date]],CleanAssets[#All],RowWiseApproach!$B$2,0)*VLOOKUP(ClientPortfolioValue[[#This Row],[Client]],Client_Portfolios!$A$1:$I$6,RowWiseApproach!$B$2,0),F268)</f>
        <v>204636.3681894266</v>
      </c>
      <c r="G273" s="33">
        <f>_xlfn.IFNA(VLOOKUP(ClientPortfolioValue[[#This Row],[Date]],CleanAssets[#All],RowWiseApproach!$B$3,0)*VLOOKUP(ClientPortfolioValue[[#This Row],[Client]],Client_Portfolios!$A$1:$I$6,RowWiseApproach!$B$3,0),G268)</f>
        <v>3050111.4438515627</v>
      </c>
      <c r="H273" s="33">
        <f>_xlfn.IFNA(VLOOKUP(ClientPortfolioValue[[#This Row],[Date]],CleanAssets[#All],RowWiseApproach!$B$4,0)*VLOOKUP(ClientPortfolioValue[[#This Row],[Client]],Client_Portfolios!$A$1:$I$6,RowWiseApproach!$B$4,0),H268)</f>
        <v>12676116.1316086</v>
      </c>
      <c r="I273" s="33">
        <f>_xlfn.IFNA(VLOOKUP(ClientPortfolioValue[[#This Row],[Date]],CleanAssets[#All],RowWiseApproach!$B$5,0)*VLOOKUP(ClientPortfolioValue[[#This Row],[Client]],Client_Portfolios!$A$1:$I$6,RowWiseApproach!$B$5,0),I268)</f>
        <v>6073767.5034200735</v>
      </c>
      <c r="J273" s="33">
        <f>_xlfn.IFNA(VLOOKUP(ClientPortfolioValue[[#This Row],[Date]],CleanAssets[#All],RowWiseApproach!$B$6,0)*VLOOKUP(ClientPortfolioValue[[#This Row],[Client]],Client_Portfolios!$A$1:$I$6,RowWiseApproach!$B$6,0),J268)</f>
        <v>8312824.2851450527</v>
      </c>
      <c r="K273" s="33">
        <f>_xlfn.IFNA(VLOOKUP(ClientPortfolioValue[[#This Row],[Date]],CleanAssets[#All],RowWiseApproach!$B$7,0)*VLOOKUP(ClientPortfolioValue[[#This Row],[Client]],Client_Portfolios!$A$1:$I$6,RowWiseApproach!$B$7,0),K268)</f>
        <v>1511898.7675816379</v>
      </c>
      <c r="L273" s="33">
        <f>_xlfn.IFNA(VLOOKUP(ClientPortfolioValue[[#This Row],[Date]],CleanAssets[#All],RowWiseApproach!$B$8,0)*VLOOKUP(ClientPortfolioValue[[#This Row],[Client]],Client_Portfolios!$A$1:$I$6,RowWiseApproach!$B$8,0),L268)</f>
        <v>9260584.6553537641</v>
      </c>
      <c r="M273" s="33">
        <f>_xlfn.IFNA(VLOOKUP(ClientPortfolioValue[[#This Row],[Date]],CleanAssets[#All],RowWiseApproach!$B$9,0)*VLOOKUP(ClientPortfolioValue[[#This Row],[Client]],Client_Portfolios!$A$1:$I$6,RowWiseApproach!$B$9,0),M268)</f>
        <v>4672241.7223839127</v>
      </c>
      <c r="N273" s="34">
        <f t="shared" si="43"/>
        <v>4.4717354869310538E-3</v>
      </c>
      <c r="O273" s="34">
        <f t="shared" si="43"/>
        <v>6.6651356761472658E-2</v>
      </c>
      <c r="P273" s="34">
        <f t="shared" si="44"/>
        <v>0.2769998258066339</v>
      </c>
      <c r="Q273" s="34">
        <f t="shared" si="45"/>
        <v>0.13272460767711927</v>
      </c>
      <c r="R273" s="34">
        <f t="shared" si="46"/>
        <v>0.18165271247433176</v>
      </c>
      <c r="S273" s="34">
        <f t="shared" si="47"/>
        <v>3.3038171227627672E-2</v>
      </c>
      <c r="T273" s="34">
        <f t="shared" si="48"/>
        <v>0.20236327198077333</v>
      </c>
      <c r="U273" s="34">
        <f t="shared" si="49"/>
        <v>0.10209831858511031</v>
      </c>
      <c r="V273" s="33">
        <f>SUM(ClientPortfolioValue[[#This Row],[TCS]:[Cash]])</f>
        <v>45762180.877534032</v>
      </c>
      <c r="W273" s="35">
        <f>(ClientPortfolioValue[[#This Row],[TotalPortfolioValue]]-V268)/V268</f>
        <v>-9.0169888284353877E-2</v>
      </c>
      <c r="X273" s="35">
        <f t="shared" si="41"/>
        <v>96842.26888788768</v>
      </c>
      <c r="Y273" s="35">
        <f>_xlfn.MAXIFS($V$2:$V273,$E$2:$E273,$E273)</f>
        <v>50551873.216778599</v>
      </c>
      <c r="Z273" s="34">
        <f>(ClientPortfolioValue[[#This Row],[TotalPortfolioValue]]-ClientPortfolioValue[[#This Row],[Running Max]])/ClientPortfolioValue[[#This Row],[Running Max]]</f>
        <v>-9.4748068359508927E-2</v>
      </c>
      <c r="AA273" s="35">
        <f t="shared" si="50"/>
        <v>0.94215986523263817</v>
      </c>
      <c r="AB273" s="46">
        <f>ClientPortfolioValue[[#This Row],[Cumulative_Returns]]-1</f>
        <v>-5.7840134767361828E-2</v>
      </c>
    </row>
    <row r="274" spans="4:28" x14ac:dyDescent="0.35">
      <c r="D274" s="31">
        <f t="shared" si="42"/>
        <v>45712</v>
      </c>
      <c r="E274" s="32" t="s">
        <v>12</v>
      </c>
      <c r="F274" s="33">
        <f>_xlfn.IFNA(VLOOKUP(ClientPortfolioValue[[#This Row],[Date]],CleanAssets[#All],RowWiseApproach!$B$2,0)*VLOOKUP(ClientPortfolioValue[[#This Row],[Client]],Client_Portfolios!$A$1:$I$6,RowWiseApproach!$B$2,0),F269)</f>
        <v>2697166.9556461698</v>
      </c>
      <c r="G274" s="33">
        <f>_xlfn.IFNA(VLOOKUP(ClientPortfolioValue[[#This Row],[Date]],CleanAssets[#All],RowWiseApproach!$B$3,0)*VLOOKUP(ClientPortfolioValue[[#This Row],[Client]],Client_Portfolios!$A$1:$I$6,RowWiseApproach!$B$3,0),G269)</f>
        <v>10532853.420143761</v>
      </c>
      <c r="H274" s="33">
        <f>_xlfn.IFNA(VLOOKUP(ClientPortfolioValue[[#This Row],[Date]],CleanAssets[#All],RowWiseApproach!$B$4,0)*VLOOKUP(ClientPortfolioValue[[#This Row],[Client]],Client_Portfolios!$A$1:$I$6,RowWiseApproach!$B$4,0),H269)</f>
        <v>2086592.3109276332</v>
      </c>
      <c r="I274" s="33">
        <f>_xlfn.IFNA(VLOOKUP(ClientPortfolioValue[[#This Row],[Date]],CleanAssets[#All],RowWiseApproach!$B$5,0)*VLOOKUP(ClientPortfolioValue[[#This Row],[Client]],Client_Portfolios!$A$1:$I$6,RowWiseApproach!$B$5,0),I269)</f>
        <v>3098336.6796052936</v>
      </c>
      <c r="J274" s="33">
        <f>_xlfn.IFNA(VLOOKUP(ClientPortfolioValue[[#This Row],[Date]],CleanAssets[#All],RowWiseApproach!$B$6,0)*VLOOKUP(ClientPortfolioValue[[#This Row],[Client]],Client_Portfolios!$A$1:$I$6,RowWiseApproach!$B$6,0),J269)</f>
        <v>1216199.628831743</v>
      </c>
      <c r="K274" s="33">
        <f>_xlfn.IFNA(VLOOKUP(ClientPortfolioValue[[#This Row],[Date]],CleanAssets[#All],RowWiseApproach!$B$7,0)*VLOOKUP(ClientPortfolioValue[[#This Row],[Client]],Client_Portfolios!$A$1:$I$6,RowWiseApproach!$B$7,0),K269)</f>
        <v>12229597.289730573</v>
      </c>
      <c r="L274" s="33">
        <f>_xlfn.IFNA(VLOOKUP(ClientPortfolioValue[[#This Row],[Date]],CleanAssets[#All],RowWiseApproach!$B$8,0)*VLOOKUP(ClientPortfolioValue[[#This Row],[Client]],Client_Portfolios!$A$1:$I$6,RowWiseApproach!$B$8,0),L269)</f>
        <v>3403886.0129422424</v>
      </c>
      <c r="M274" s="33">
        <f>_xlfn.IFNA(VLOOKUP(ClientPortfolioValue[[#This Row],[Date]],CleanAssets[#All],RowWiseApproach!$B$9,0)*VLOOKUP(ClientPortfolioValue[[#This Row],[Client]],Client_Portfolios!$A$1:$I$6,RowWiseApproach!$B$9,0),M269)</f>
        <v>2238498.0104278196</v>
      </c>
      <c r="N274" s="34">
        <f t="shared" si="43"/>
        <v>7.1918448766194493E-2</v>
      </c>
      <c r="O274" s="34">
        <f t="shared" si="43"/>
        <v>0.28085264706091101</v>
      </c>
      <c r="P274" s="34">
        <f t="shared" si="44"/>
        <v>5.5637817264238609E-2</v>
      </c>
      <c r="Q274" s="34">
        <f t="shared" si="45"/>
        <v>8.2615415143713594E-2</v>
      </c>
      <c r="R274" s="34">
        <f t="shared" si="46"/>
        <v>3.242928307144622E-2</v>
      </c>
      <c r="S274" s="34">
        <f t="shared" si="47"/>
        <v>0.32609537361841445</v>
      </c>
      <c r="T274" s="34">
        <f t="shared" si="48"/>
        <v>9.0762717270909385E-2</v>
      </c>
      <c r="U274" s="34">
        <f t="shared" si="49"/>
        <v>5.9688297804172327E-2</v>
      </c>
      <c r="V274" s="33">
        <f>SUM(ClientPortfolioValue[[#This Row],[TCS]:[Cash]])</f>
        <v>37503130.308255233</v>
      </c>
      <c r="W274" s="35">
        <f>(ClientPortfolioValue[[#This Row],[TotalPortfolioValue]]-V269)/V269</f>
        <v>-4.6731163118939385E-2</v>
      </c>
      <c r="X274" s="35">
        <f t="shared" si="41"/>
        <v>172447.47774375047</v>
      </c>
      <c r="Y274" s="35">
        <f>_xlfn.MAXIFS($V$2:$V274,$E$2:$E274,$E274)</f>
        <v>39650503.50677833</v>
      </c>
      <c r="Z274" s="34">
        <f>(ClientPortfolioValue[[#This Row],[TotalPortfolioValue]]-ClientPortfolioValue[[#This Row],[Running Max]])/ClientPortfolioValue[[#This Row],[Running Max]]</f>
        <v>-5.4157526603817258E-2</v>
      </c>
      <c r="AA274" s="35">
        <f t="shared" si="50"/>
        <v>1.0013689677459205</v>
      </c>
      <c r="AB274" s="46">
        <f>ClientPortfolioValue[[#This Row],[Cumulative_Returns]]-1</f>
        <v>1.3689677459205463E-3</v>
      </c>
    </row>
    <row r="275" spans="4:28" x14ac:dyDescent="0.35">
      <c r="D275" s="31">
        <f t="shared" si="42"/>
        <v>45712</v>
      </c>
      <c r="E275" s="32" t="s">
        <v>13</v>
      </c>
      <c r="F275" s="33">
        <f>_xlfn.IFNA(VLOOKUP(ClientPortfolioValue[[#This Row],[Date]],CleanAssets[#All],RowWiseApproach!$B$2,0)*VLOOKUP(ClientPortfolioValue[[#This Row],[Client]],Client_Portfolios!$A$1:$I$6,RowWiseApproach!$B$2,0),F270)</f>
        <v>194211.28460738529</v>
      </c>
      <c r="G275" s="33">
        <f>_xlfn.IFNA(VLOOKUP(ClientPortfolioValue[[#This Row],[Date]],CleanAssets[#All],RowWiseApproach!$B$3,0)*VLOOKUP(ClientPortfolioValue[[#This Row],[Client]],Client_Portfolios!$A$1:$I$6,RowWiseApproach!$B$3,0),G270)</f>
        <v>2237940.3954957523</v>
      </c>
      <c r="H275" s="33">
        <f>_xlfn.IFNA(VLOOKUP(ClientPortfolioValue[[#This Row],[Date]],CleanAssets[#All],RowWiseApproach!$B$4,0)*VLOOKUP(ClientPortfolioValue[[#This Row],[Client]],Client_Portfolios!$A$1:$I$6,RowWiseApproach!$B$4,0),H270)</f>
        <v>3341901.3142477511</v>
      </c>
      <c r="I275" s="33">
        <f>_xlfn.IFNA(VLOOKUP(ClientPortfolioValue[[#This Row],[Date]],CleanAssets[#All],RowWiseApproach!$B$5,0)*VLOOKUP(ClientPortfolioValue[[#This Row],[Client]],Client_Portfolios!$A$1:$I$6,RowWiseApproach!$B$5,0),I270)</f>
        <v>2659669.6709104297</v>
      </c>
      <c r="J275" s="33">
        <f>_xlfn.IFNA(VLOOKUP(ClientPortfolioValue[[#This Row],[Date]],CleanAssets[#All],RowWiseApproach!$B$6,0)*VLOOKUP(ClientPortfolioValue[[#This Row],[Client]],Client_Portfolios!$A$1:$I$6,RowWiseApproach!$B$6,0),J270)</f>
        <v>10540603.21798631</v>
      </c>
      <c r="K275" s="33">
        <f>_xlfn.IFNA(VLOOKUP(ClientPortfolioValue[[#This Row],[Date]],CleanAssets[#All],RowWiseApproach!$B$7,0)*VLOOKUP(ClientPortfolioValue[[#This Row],[Client]],Client_Portfolios!$A$1:$I$6,RowWiseApproach!$B$7,0),K270)</f>
        <v>579559.2774483196</v>
      </c>
      <c r="L275" s="33">
        <f>_xlfn.IFNA(VLOOKUP(ClientPortfolioValue[[#This Row],[Date]],CleanAssets[#All],RowWiseApproach!$B$8,0)*VLOOKUP(ClientPortfolioValue[[#This Row],[Client]],Client_Portfolios!$A$1:$I$6,RowWiseApproach!$B$8,0),L270)</f>
        <v>14077401.708595542</v>
      </c>
      <c r="M275" s="33">
        <f>_xlfn.IFNA(VLOOKUP(ClientPortfolioValue[[#This Row],[Date]],CleanAssets[#All],RowWiseApproach!$B$9,0)*VLOOKUP(ClientPortfolioValue[[#This Row],[Client]],Client_Portfolios!$A$1:$I$6,RowWiseApproach!$B$9,0),M270)</f>
        <v>6420388.2208196521</v>
      </c>
      <c r="N275" s="34">
        <f t="shared" si="43"/>
        <v>4.8490177794170844E-3</v>
      </c>
      <c r="O275" s="34">
        <f t="shared" si="43"/>
        <v>5.5876324534758479E-2</v>
      </c>
      <c r="P275" s="34">
        <f t="shared" si="44"/>
        <v>8.3439738955459433E-2</v>
      </c>
      <c r="Q275" s="34">
        <f t="shared" si="45"/>
        <v>6.640595343207277E-2</v>
      </c>
      <c r="R275" s="34">
        <f t="shared" si="46"/>
        <v>0.26317509053669547</v>
      </c>
      <c r="S275" s="34">
        <f t="shared" si="47"/>
        <v>1.4470288100170228E-2</v>
      </c>
      <c r="T275" s="34">
        <f t="shared" si="48"/>
        <v>0.35148097244180648</v>
      </c>
      <c r="U275" s="34">
        <f t="shared" si="49"/>
        <v>0.16030261421962003</v>
      </c>
      <c r="V275" s="33">
        <f>SUM(ClientPortfolioValue[[#This Row],[TCS]:[Cash]])</f>
        <v>40051675.090111144</v>
      </c>
      <c r="W275" s="35">
        <f>(ClientPortfolioValue[[#This Row],[TotalPortfolioValue]]-V270)/V270</f>
        <v>-0.14502041397359608</v>
      </c>
      <c r="X275" s="35">
        <f t="shared" si="41"/>
        <v>159331.55102421861</v>
      </c>
      <c r="Y275" s="35">
        <f>_xlfn.MAXIFS($V$2:$V275,$E$2:$E275,$E275)</f>
        <v>47637236.848086469</v>
      </c>
      <c r="Z275" s="34">
        <f>(ClientPortfolioValue[[#This Row],[TotalPortfolioValue]]-ClientPortfolioValue[[#This Row],[Running Max]])/ClientPortfolioValue[[#This Row],[Running Max]]</f>
        <v>-0.15923597294623582</v>
      </c>
      <c r="AA275" s="35">
        <f t="shared" si="50"/>
        <v>0.88754906778742404</v>
      </c>
      <c r="AB275" s="46">
        <f>ClientPortfolioValue[[#This Row],[Cumulative_Returns]]-1</f>
        <v>-0.11245093221257596</v>
      </c>
    </row>
    <row r="276" spans="4:28" x14ac:dyDescent="0.35">
      <c r="D276" s="31">
        <f t="shared" si="42"/>
        <v>45712</v>
      </c>
      <c r="E276" s="32" t="s">
        <v>15</v>
      </c>
      <c r="F276" s="33">
        <f>_xlfn.IFNA(VLOOKUP(ClientPortfolioValue[[#This Row],[Date]],CleanAssets[#All],RowWiseApproach!$B$2,0)*VLOOKUP(ClientPortfolioValue[[#This Row],[Client]],Client_Portfolios!$A$1:$I$6,RowWiseApproach!$B$2,0),F271)</f>
        <v>973065.20475453779</v>
      </c>
      <c r="G276" s="33">
        <f>_xlfn.IFNA(VLOOKUP(ClientPortfolioValue[[#This Row],[Date]],CleanAssets[#All],RowWiseApproach!$B$3,0)*VLOOKUP(ClientPortfolioValue[[#This Row],[Client]],Client_Portfolios!$A$1:$I$6,RowWiseApproach!$B$3,0),G271)</f>
        <v>5114520.0065161688</v>
      </c>
      <c r="H276" s="33">
        <f>_xlfn.IFNA(VLOOKUP(ClientPortfolioValue[[#This Row],[Date]],CleanAssets[#All],RowWiseApproach!$B$4,0)*VLOOKUP(ClientPortfolioValue[[#This Row],[Client]],Client_Portfolios!$A$1:$I$6,RowWiseApproach!$B$4,0),H271)</f>
        <v>18231369.807630941</v>
      </c>
      <c r="I276" s="33">
        <f>_xlfn.IFNA(VLOOKUP(ClientPortfolioValue[[#This Row],[Date]],CleanAssets[#All],RowWiseApproach!$B$5,0)*VLOOKUP(ClientPortfolioValue[[#This Row],[Client]],Client_Portfolios!$A$1:$I$6,RowWiseApproach!$B$5,0),I271)</f>
        <v>8492543.7044266798</v>
      </c>
      <c r="J276" s="33">
        <f>_xlfn.IFNA(VLOOKUP(ClientPortfolioValue[[#This Row],[Date]],CleanAssets[#All],RowWiseApproach!$B$6,0)*VLOOKUP(ClientPortfolioValue[[#This Row],[Client]],Client_Portfolios!$A$1:$I$6,RowWiseApproach!$B$6,0),J271)</f>
        <v>12561626.855802633</v>
      </c>
      <c r="K276" s="33">
        <f>_xlfn.IFNA(VLOOKUP(ClientPortfolioValue[[#This Row],[Date]],CleanAssets[#All],RowWiseApproach!$B$7,0)*VLOOKUP(ClientPortfolioValue[[#This Row],[Client]],Client_Portfolios!$A$1:$I$6,RowWiseApproach!$B$7,0),K271)</f>
        <v>2499185.6943744905</v>
      </c>
      <c r="L276" s="33">
        <f>_xlfn.IFNA(VLOOKUP(ClientPortfolioValue[[#This Row],[Date]],CleanAssets[#All],RowWiseApproach!$B$8,0)*VLOOKUP(ClientPortfolioValue[[#This Row],[Client]],Client_Portfolios!$A$1:$I$6,RowWiseApproach!$B$8,0),L271)</f>
        <v>2061311.4865218727</v>
      </c>
      <c r="M276" s="33">
        <f>_xlfn.IFNA(VLOOKUP(ClientPortfolioValue[[#This Row],[Date]],CleanAssets[#All],RowWiseApproach!$B$9,0)*VLOOKUP(ClientPortfolioValue[[#This Row],[Client]],Client_Portfolios!$A$1:$I$6,RowWiseApproach!$B$9,0),M271)</f>
        <v>943020.60117706773</v>
      </c>
      <c r="N276" s="34">
        <f t="shared" si="43"/>
        <v>1.9125970985274188E-2</v>
      </c>
      <c r="O276" s="34">
        <f t="shared" si="43"/>
        <v>0.10052785853431928</v>
      </c>
      <c r="P276" s="34">
        <f t="shared" si="44"/>
        <v>0.3583445880695254</v>
      </c>
      <c r="Q276" s="34">
        <f t="shared" si="45"/>
        <v>0.16692421400784879</v>
      </c>
      <c r="R276" s="34">
        <f t="shared" si="46"/>
        <v>0.24690360892364629</v>
      </c>
      <c r="S276" s="34">
        <f t="shared" si="47"/>
        <v>4.9122456382022762E-2</v>
      </c>
      <c r="T276" s="34">
        <f t="shared" si="48"/>
        <v>4.0515870355034289E-2</v>
      </c>
      <c r="U276" s="34">
        <f t="shared" si="49"/>
        <v>1.8535432742329092E-2</v>
      </c>
      <c r="V276" s="33">
        <f>SUM(ClientPortfolioValue[[#This Row],[TCS]:[Cash]])</f>
        <v>50876643.361204386</v>
      </c>
      <c r="W276" s="35">
        <f>(ClientPortfolioValue[[#This Row],[TotalPortfolioValue]]-V271)/V271</f>
        <v>-2.0200870881539927E-2</v>
      </c>
      <c r="X276" s="35">
        <f t="shared" si="41"/>
        <v>161660.32270821944</v>
      </c>
      <c r="Y276" s="35">
        <f>_xlfn.MAXIFS($V$2:$V276,$E$2:$E276,$E276)</f>
        <v>51957675.949526578</v>
      </c>
      <c r="Z276" s="34">
        <f>(ClientPortfolioValue[[#This Row],[TotalPortfolioValue]]-ClientPortfolioValue[[#This Row],[Running Max]])/ClientPortfolioValue[[#This Row],[Running Max]]</f>
        <v>-2.0806022759223171E-2</v>
      </c>
      <c r="AA276" s="35">
        <f t="shared" si="50"/>
        <v>1.0198029745484285</v>
      </c>
      <c r="AB276" s="46">
        <f>ClientPortfolioValue[[#This Row],[Cumulative_Returns]]-1</f>
        <v>1.9802974548428498E-2</v>
      </c>
    </row>
    <row r="277" spans="4:28" x14ac:dyDescent="0.35">
      <c r="D277" s="31">
        <f t="shared" si="42"/>
        <v>45713</v>
      </c>
      <c r="E277" s="32" t="s">
        <v>14</v>
      </c>
      <c r="F277" s="33">
        <f>_xlfn.IFNA(VLOOKUP(ClientPortfolioValue[[#This Row],[Date]],CleanAssets[#All],RowWiseApproach!$B$2,0)*VLOOKUP(ClientPortfolioValue[[#This Row],[Client]],Client_Portfolios!$A$1:$I$6,RowWiseApproach!$B$2,0),F272)</f>
        <v>1716604.9952306645</v>
      </c>
      <c r="G277" s="33">
        <f>_xlfn.IFNA(VLOOKUP(ClientPortfolioValue[[#This Row],[Date]],CleanAssets[#All],RowWiseApproach!$B$3,0)*VLOOKUP(ClientPortfolioValue[[#This Row],[Client]],Client_Portfolios!$A$1:$I$6,RowWiseApproach!$B$3,0),G272)</f>
        <v>11961262.343668105</v>
      </c>
      <c r="H277" s="33">
        <f>_xlfn.IFNA(VLOOKUP(ClientPortfolioValue[[#This Row],[Date]],CleanAssets[#All],RowWiseApproach!$B$4,0)*VLOOKUP(ClientPortfolioValue[[#This Row],[Client]],Client_Portfolios!$A$1:$I$6,RowWiseApproach!$B$4,0),H272)</f>
        <v>2312758.4817705257</v>
      </c>
      <c r="I277" s="33">
        <f>_xlfn.IFNA(VLOOKUP(ClientPortfolioValue[[#This Row],[Date]],CleanAssets[#All],RowWiseApproach!$B$5,0)*VLOOKUP(ClientPortfolioValue[[#This Row],[Client]],Client_Portfolios!$A$1:$I$6,RowWiseApproach!$B$5,0),I272)</f>
        <v>441532.27523753839</v>
      </c>
      <c r="J277" s="33">
        <f>_xlfn.IFNA(VLOOKUP(ClientPortfolioValue[[#This Row],[Date]],CleanAssets[#All],RowWiseApproach!$B$6,0)*VLOOKUP(ClientPortfolioValue[[#This Row],[Client]],Client_Portfolios!$A$1:$I$6,RowWiseApproach!$B$6,0),J272)</f>
        <v>10729234.18554339</v>
      </c>
      <c r="K277" s="33">
        <f>_xlfn.IFNA(VLOOKUP(ClientPortfolioValue[[#This Row],[Date]],CleanAssets[#All],RowWiseApproach!$B$7,0)*VLOOKUP(ClientPortfolioValue[[#This Row],[Client]],Client_Portfolios!$A$1:$I$6,RowWiseApproach!$B$7,0),K272)</f>
        <v>13381661.042175511</v>
      </c>
      <c r="L277" s="33">
        <f>_xlfn.IFNA(VLOOKUP(ClientPortfolioValue[[#This Row],[Date]],CleanAssets[#All],RowWiseApproach!$B$8,0)*VLOOKUP(ClientPortfolioValue[[#This Row],[Client]],Client_Portfolios!$A$1:$I$6,RowWiseApproach!$B$8,0),L272)</f>
        <v>3020599.4390522218</v>
      </c>
      <c r="M277" s="33">
        <f>_xlfn.IFNA(VLOOKUP(ClientPortfolioValue[[#This Row],[Date]],CleanAssets[#All],RowWiseApproach!$B$9,0)*VLOOKUP(ClientPortfolioValue[[#This Row],[Client]],Client_Portfolios!$A$1:$I$6,RowWiseApproach!$B$9,0),M272)</f>
        <v>1152853.6616899397</v>
      </c>
      <c r="N277" s="34">
        <f t="shared" si="43"/>
        <v>3.8388620500442644E-2</v>
      </c>
      <c r="O277" s="34">
        <f t="shared" si="43"/>
        <v>0.26749098487599898</v>
      </c>
      <c r="P277" s="34">
        <f t="shared" si="44"/>
        <v>5.1720464470592156E-2</v>
      </c>
      <c r="Q277" s="34">
        <f t="shared" si="45"/>
        <v>9.8740333389937852E-3</v>
      </c>
      <c r="R277" s="34">
        <f t="shared" si="46"/>
        <v>0.23993900784021402</v>
      </c>
      <c r="S277" s="34">
        <f t="shared" si="47"/>
        <v>0.29925551238688192</v>
      </c>
      <c r="T277" s="34">
        <f t="shared" si="48"/>
        <v>6.754998725495627E-2</v>
      </c>
      <c r="U277" s="34">
        <f t="shared" si="49"/>
        <v>2.5781389331920201E-2</v>
      </c>
      <c r="V277" s="33">
        <f>SUM(ClientPortfolioValue[[#This Row],[TCS]:[Cash]])</f>
        <v>44716506.424367897</v>
      </c>
      <c r="W277" s="35">
        <f>(ClientPortfolioValue[[#This Row],[TotalPortfolioValue]]-V272)/V272</f>
        <v>2.3514141611124195E-2</v>
      </c>
      <c r="X277" s="35">
        <f t="shared" si="41"/>
        <v>448297.3126730331</v>
      </c>
      <c r="Y277" s="35">
        <f>_xlfn.MAXIFS($V$2:$V277,$E$2:$E277,$E277)</f>
        <v>45409960.291203432</v>
      </c>
      <c r="Z277" s="34">
        <f>(ClientPortfolioValue[[#This Row],[TotalPortfolioValue]]-ClientPortfolioValue[[#This Row],[Running Max]])/ClientPortfolioValue[[#This Row],[Running Max]]</f>
        <v>-1.5270963955673546E-2</v>
      </c>
      <c r="AA277" s="35">
        <f t="shared" si="50"/>
        <v>1.0538303218138119</v>
      </c>
      <c r="AB277" s="46">
        <f>ClientPortfolioValue[[#This Row],[Cumulative_Returns]]-1</f>
        <v>5.3830321813811866E-2</v>
      </c>
    </row>
    <row r="278" spans="4:28" x14ac:dyDescent="0.35">
      <c r="D278" s="31">
        <f t="shared" si="42"/>
        <v>45713</v>
      </c>
      <c r="E278" s="32" t="s">
        <v>16</v>
      </c>
      <c r="F278" s="33">
        <f>_xlfn.IFNA(VLOOKUP(ClientPortfolioValue[[#This Row],[Date]],CleanAssets[#All],RowWiseApproach!$B$2,0)*VLOOKUP(ClientPortfolioValue[[#This Row],[Client]],Client_Portfolios!$A$1:$I$6,RowWiseApproach!$B$2,0),F273)</f>
        <v>206504.24259340719</v>
      </c>
      <c r="G278" s="33">
        <f>_xlfn.IFNA(VLOOKUP(ClientPortfolioValue[[#This Row],[Date]],CleanAssets[#All],RowWiseApproach!$B$3,0)*VLOOKUP(ClientPortfolioValue[[#This Row],[Client]],Client_Portfolios!$A$1:$I$6,RowWiseApproach!$B$3,0),G273)</f>
        <v>3093188.5258047115</v>
      </c>
      <c r="H278" s="33">
        <f>_xlfn.IFNA(VLOOKUP(ClientPortfolioValue[[#This Row],[Date]],CleanAssets[#All],RowWiseApproach!$B$4,0)*VLOOKUP(ClientPortfolioValue[[#This Row],[Client]],Client_Portfolios!$A$1:$I$6,RowWiseApproach!$B$4,0),H273)</f>
        <v>12414939.734426863</v>
      </c>
      <c r="I278" s="33">
        <f>_xlfn.IFNA(VLOOKUP(ClientPortfolioValue[[#This Row],[Date]],CleanAssets[#All],RowWiseApproach!$B$5,0)*VLOOKUP(ClientPortfolioValue[[#This Row],[Client]],Client_Portfolios!$A$1:$I$6,RowWiseApproach!$B$5,0),I273)</f>
        <v>6076179.7625952912</v>
      </c>
      <c r="J278" s="33">
        <f>_xlfn.IFNA(VLOOKUP(ClientPortfolioValue[[#This Row],[Date]],CleanAssets[#All],RowWiseApproach!$B$6,0)*VLOOKUP(ClientPortfolioValue[[#This Row],[Client]],Client_Portfolios!$A$1:$I$6,RowWiseApproach!$B$6,0),J273)</f>
        <v>8200421.8946353029</v>
      </c>
      <c r="K278" s="33">
        <f>_xlfn.IFNA(VLOOKUP(ClientPortfolioValue[[#This Row],[Date]],CleanAssets[#All],RowWiseApproach!$B$7,0)*VLOOKUP(ClientPortfolioValue[[#This Row],[Client]],Client_Portfolios!$A$1:$I$6,RowWiseApproach!$B$7,0),K273)</f>
        <v>1513461.1065364082</v>
      </c>
      <c r="L278" s="33">
        <f>_xlfn.IFNA(VLOOKUP(ClientPortfolioValue[[#This Row],[Date]],CleanAssets[#All],RowWiseApproach!$B$8,0)*VLOOKUP(ClientPortfolioValue[[#This Row],[Client]],Client_Portfolios!$A$1:$I$6,RowWiseApproach!$B$8,0),L273)</f>
        <v>14030314.843802137</v>
      </c>
      <c r="M278" s="33">
        <f>_xlfn.IFNA(VLOOKUP(ClientPortfolioValue[[#This Row],[Date]],CleanAssets[#All],RowWiseApproach!$B$9,0)*VLOOKUP(ClientPortfolioValue[[#This Row],[Client]],Client_Portfolios!$A$1:$I$6,RowWiseApproach!$B$9,0),M273)</f>
        <v>4672481.0529451407</v>
      </c>
      <c r="N278" s="34">
        <f t="shared" si="43"/>
        <v>4.1130165600505733E-3</v>
      </c>
      <c r="O278" s="34">
        <f t="shared" si="43"/>
        <v>6.1608107757101203E-2</v>
      </c>
      <c r="P278" s="34">
        <f t="shared" si="44"/>
        <v>0.24727265686384392</v>
      </c>
      <c r="Q278" s="34">
        <f t="shared" si="45"/>
        <v>0.12102137792202661</v>
      </c>
      <c r="R278" s="34">
        <f t="shared" si="46"/>
        <v>0.16333064458363389</v>
      </c>
      <c r="S278" s="34">
        <f t="shared" si="47"/>
        <v>3.014412932151277E-2</v>
      </c>
      <c r="T278" s="34">
        <f t="shared" si="48"/>
        <v>0.27944664269635638</v>
      </c>
      <c r="U278" s="34">
        <f t="shared" si="49"/>
        <v>9.3063424295474761E-2</v>
      </c>
      <c r="V278" s="33">
        <f>SUM(ClientPortfolioValue[[#This Row],[TCS]:[Cash]])</f>
        <v>50207491.163339257</v>
      </c>
      <c r="W278" s="35">
        <f>(ClientPortfolioValue[[#This Row],[TotalPortfolioValue]]-V273)/V273</f>
        <v>9.7139388913773467E-2</v>
      </c>
      <c r="X278" s="35">
        <f t="shared" si="41"/>
        <v>1788264.5651447116</v>
      </c>
      <c r="Y278" s="35">
        <f>_xlfn.MAXIFS($V$2:$V278,$E$2:$E278,$E278)</f>
        <v>50551873.216778599</v>
      </c>
      <c r="Z278" s="34">
        <f>(ClientPortfolioValue[[#This Row],[TotalPortfolioValue]]-ClientPortfolioValue[[#This Row],[Running Max]])/ClientPortfolioValue[[#This Row],[Running Max]]</f>
        <v>-6.8124489069385889E-3</v>
      </c>
      <c r="AA278" s="35">
        <f t="shared" si="50"/>
        <v>1.0336806988004199</v>
      </c>
      <c r="AB278" s="46">
        <f>ClientPortfolioValue[[#This Row],[Cumulative_Returns]]-1</f>
        <v>3.3680698800419906E-2</v>
      </c>
    </row>
    <row r="279" spans="4:28" x14ac:dyDescent="0.35">
      <c r="D279" s="31">
        <f t="shared" si="42"/>
        <v>45713</v>
      </c>
      <c r="E279" s="32" t="s">
        <v>12</v>
      </c>
      <c r="F279" s="33">
        <f>_xlfn.IFNA(VLOOKUP(ClientPortfolioValue[[#This Row],[Date]],CleanAssets[#All],RowWiseApproach!$B$2,0)*VLOOKUP(ClientPortfolioValue[[#This Row],[Client]],Client_Portfolios!$A$1:$I$6,RowWiseApproach!$B$2,0),F274)</f>
        <v>2721786.0845150435</v>
      </c>
      <c r="G279" s="33">
        <f>_xlfn.IFNA(VLOOKUP(ClientPortfolioValue[[#This Row],[Date]],CleanAssets[#All],RowWiseApproach!$B$3,0)*VLOOKUP(ClientPortfolioValue[[#This Row],[Client]],Client_Portfolios!$A$1:$I$6,RowWiseApproach!$B$3,0),G274)</f>
        <v>10681610.145375771</v>
      </c>
      <c r="H279" s="33">
        <f>_xlfn.IFNA(VLOOKUP(ClientPortfolioValue[[#This Row],[Date]],CleanAssets[#All],RowWiseApproach!$B$4,0)*VLOOKUP(ClientPortfolioValue[[#This Row],[Client]],Client_Portfolios!$A$1:$I$6,RowWiseApproach!$B$4,0),H274)</f>
        <v>2043600.5414852342</v>
      </c>
      <c r="I279" s="33">
        <f>_xlfn.IFNA(VLOOKUP(ClientPortfolioValue[[#This Row],[Date]],CleanAssets[#All],RowWiseApproach!$B$5,0)*VLOOKUP(ClientPortfolioValue[[#This Row],[Client]],Client_Portfolios!$A$1:$I$6,RowWiseApproach!$B$5,0),I274)</f>
        <v>3099567.2158546778</v>
      </c>
      <c r="J279" s="33">
        <f>_xlfn.IFNA(VLOOKUP(ClientPortfolioValue[[#This Row],[Date]],CleanAssets[#All],RowWiseApproach!$B$6,0)*VLOOKUP(ClientPortfolioValue[[#This Row],[Client]],Client_Portfolios!$A$1:$I$6,RowWiseApproach!$B$6,0),J274)</f>
        <v>1199754.7069942821</v>
      </c>
      <c r="K279" s="33">
        <f>_xlfn.IFNA(VLOOKUP(ClientPortfolioValue[[#This Row],[Date]],CleanAssets[#All],RowWiseApproach!$B$7,0)*VLOOKUP(ClientPortfolioValue[[#This Row],[Client]],Client_Portfolios!$A$1:$I$6,RowWiseApproach!$B$7,0),K274)</f>
        <v>12242234.892628724</v>
      </c>
      <c r="L279" s="33">
        <f>_xlfn.IFNA(VLOOKUP(ClientPortfolioValue[[#This Row],[Date]],CleanAssets[#All],RowWiseApproach!$B$8,0)*VLOOKUP(ClientPortfolioValue[[#This Row],[Client]],Client_Portfolios!$A$1:$I$6,RowWiseApproach!$B$8,0),L274)</f>
        <v>5157081.7860170659</v>
      </c>
      <c r="M279" s="33">
        <f>_xlfn.IFNA(VLOOKUP(ClientPortfolioValue[[#This Row],[Date]],CleanAssets[#All],RowWiseApproach!$B$9,0)*VLOOKUP(ClientPortfolioValue[[#This Row],[Client]],Client_Portfolios!$A$1:$I$6,RowWiseApproach!$B$9,0),M274)</f>
        <v>2238612.6750828135</v>
      </c>
      <c r="N279" s="34">
        <f t="shared" si="43"/>
        <v>6.9108494370669252E-2</v>
      </c>
      <c r="O279" s="34">
        <f t="shared" si="43"/>
        <v>0.27121528719730836</v>
      </c>
      <c r="P279" s="34">
        <f t="shared" si="44"/>
        <v>5.188877896048643E-2</v>
      </c>
      <c r="Q279" s="34">
        <f t="shared" si="45"/>
        <v>7.8700682874043845E-2</v>
      </c>
      <c r="R279" s="34">
        <f t="shared" si="46"/>
        <v>3.0462805981048068E-2</v>
      </c>
      <c r="S279" s="34">
        <f t="shared" si="47"/>
        <v>0.31084089450489899</v>
      </c>
      <c r="T279" s="34">
        <f t="shared" si="48"/>
        <v>0.1309427510140066</v>
      </c>
      <c r="U279" s="34">
        <f t="shared" si="49"/>
        <v>5.6840305097538374E-2</v>
      </c>
      <c r="V279" s="33">
        <f>SUM(ClientPortfolioValue[[#This Row],[TCS]:[Cash]])</f>
        <v>39384248.047953613</v>
      </c>
      <c r="W279" s="35">
        <f>(ClientPortfolioValue[[#This Row],[TotalPortfolioValue]]-V274)/V274</f>
        <v>5.0158952712390154E-2</v>
      </c>
      <c r="X279" s="35">
        <f t="shared" si="41"/>
        <v>709662.4979377517</v>
      </c>
      <c r="Y279" s="35">
        <f>_xlfn.MAXIFS($V$2:$V279,$E$2:$E279,$E279)</f>
        <v>39650503.50677833</v>
      </c>
      <c r="Z279" s="34">
        <f>(ClientPortfolioValue[[#This Row],[TotalPortfolioValue]]-ClientPortfolioValue[[#This Row],[Running Max]])/ClientPortfolioValue[[#This Row],[Running Max]]</f>
        <v>-6.7150587073679813E-3</v>
      </c>
      <c r="AA279" s="35">
        <f t="shared" si="50"/>
        <v>1.0515965864467431</v>
      </c>
      <c r="AB279" s="46">
        <f>ClientPortfolioValue[[#This Row],[Cumulative_Returns]]-1</f>
        <v>5.1596586446743142E-2</v>
      </c>
    </row>
    <row r="280" spans="4:28" x14ac:dyDescent="0.35">
      <c r="D280" s="31">
        <f t="shared" si="42"/>
        <v>45713</v>
      </c>
      <c r="E280" s="32" t="s">
        <v>13</v>
      </c>
      <c r="F280" s="33">
        <f>_xlfn.IFNA(VLOOKUP(ClientPortfolioValue[[#This Row],[Date]],CleanAssets[#All],RowWiseApproach!$B$2,0)*VLOOKUP(ClientPortfolioValue[[#This Row],[Client]],Client_Portfolios!$A$1:$I$6,RowWiseApproach!$B$2,0),F275)</f>
        <v>195984.00121046009</v>
      </c>
      <c r="G280" s="33">
        <f>_xlfn.IFNA(VLOOKUP(ClientPortfolioValue[[#This Row],[Date]],CleanAssets[#All],RowWiseApproach!$B$3,0)*VLOOKUP(ClientPortfolioValue[[#This Row],[Client]],Client_Portfolios!$A$1:$I$6,RowWiseApproach!$B$3,0),G275)</f>
        <v>2269547.090397791</v>
      </c>
      <c r="H280" s="33">
        <f>_xlfn.IFNA(VLOOKUP(ClientPortfolioValue[[#This Row],[Date]],CleanAssets[#All],RowWiseApproach!$B$4,0)*VLOOKUP(ClientPortfolioValue[[#This Row],[Client]],Client_Portfolios!$A$1:$I$6,RowWiseApproach!$B$4,0),H275)</f>
        <v>3273045.3858285011</v>
      </c>
      <c r="I280" s="33">
        <f>_xlfn.IFNA(VLOOKUP(ClientPortfolioValue[[#This Row],[Date]],CleanAssets[#All],RowWiseApproach!$B$5,0)*VLOOKUP(ClientPortfolioValue[[#This Row],[Client]],Client_Portfolios!$A$1:$I$6,RowWiseApproach!$B$5,0),I275)</f>
        <v>2660725.9860497708</v>
      </c>
      <c r="J280" s="33">
        <f>_xlfn.IFNA(VLOOKUP(ClientPortfolioValue[[#This Row],[Date]],CleanAssets[#All],RowWiseApproach!$B$6,0)*VLOOKUP(ClientPortfolioValue[[#This Row],[Client]],Client_Portfolios!$A$1:$I$6,RowWiseApproach!$B$6,0),J275)</f>
        <v>10398077.770740466</v>
      </c>
      <c r="K280" s="33">
        <f>_xlfn.IFNA(VLOOKUP(ClientPortfolioValue[[#This Row],[Date]],CleanAssets[#All],RowWiseApproach!$B$7,0)*VLOOKUP(ClientPortfolioValue[[#This Row],[Client]],Client_Portfolios!$A$1:$I$6,RowWiseApproach!$B$7,0),K275)</f>
        <v>580158.17206690868</v>
      </c>
      <c r="L280" s="33">
        <f>_xlfn.IFNA(VLOOKUP(ClientPortfolioValue[[#This Row],[Date]],CleanAssets[#All],RowWiseApproach!$B$8,0)*VLOOKUP(ClientPortfolioValue[[#This Row],[Client]],Client_Portfolios!$A$1:$I$6,RowWiseApproach!$B$8,0),L275)</f>
        <v>21328067.881771177</v>
      </c>
      <c r="M280" s="33">
        <f>_xlfn.IFNA(VLOOKUP(ClientPortfolioValue[[#This Row],[Date]],CleanAssets[#All],RowWiseApproach!$B$9,0)*VLOOKUP(ClientPortfolioValue[[#This Row],[Client]],Client_Portfolios!$A$1:$I$6,RowWiseApproach!$B$9,0),M275)</f>
        <v>6420717.0983066252</v>
      </c>
      <c r="N280" s="34">
        <f t="shared" si="43"/>
        <v>4.1586949103510169E-3</v>
      </c>
      <c r="O280" s="34">
        <f t="shared" si="43"/>
        <v>4.815879804139598E-2</v>
      </c>
      <c r="P280" s="34">
        <f t="shared" si="44"/>
        <v>6.9452593596024542E-2</v>
      </c>
      <c r="Q280" s="34">
        <f t="shared" si="45"/>
        <v>5.6459443361100752E-2</v>
      </c>
      <c r="R280" s="34">
        <f t="shared" si="46"/>
        <v>0.22064266897059595</v>
      </c>
      <c r="S280" s="34">
        <f t="shared" si="47"/>
        <v>1.2310703029183953E-2</v>
      </c>
      <c r="T280" s="34">
        <f t="shared" si="48"/>
        <v>0.45257228549127526</v>
      </c>
      <c r="U280" s="34">
        <f t="shared" si="49"/>
        <v>0.13624481260007246</v>
      </c>
      <c r="V280" s="33">
        <f>SUM(ClientPortfolioValue[[#This Row],[TCS]:[Cash]])</f>
        <v>47126323.386371702</v>
      </c>
      <c r="W280" s="35">
        <f>(ClientPortfolioValue[[#This Row],[TotalPortfolioValue]]-V275)/V275</f>
        <v>0.17663801277583283</v>
      </c>
      <c r="X280" s="35">
        <f t="shared" si="41"/>
        <v>2808608.3197561582</v>
      </c>
      <c r="Y280" s="35">
        <f>_xlfn.MAXIFS($V$2:$V280,$E$2:$E280,$E280)</f>
        <v>47637236.848086469</v>
      </c>
      <c r="Z280" s="34">
        <f>(ClientPortfolioValue[[#This Row],[TotalPortfolioValue]]-ClientPortfolioValue[[#This Row],[Running Max]])/ClientPortfolioValue[[#This Row],[Running Max]]</f>
        <v>-1.0725085994052355E-2</v>
      </c>
      <c r="AA280" s="35">
        <f t="shared" si="50"/>
        <v>1.0443239713624377</v>
      </c>
      <c r="AB280" s="46">
        <f>ClientPortfolioValue[[#This Row],[Cumulative_Returns]]-1</f>
        <v>4.4323971362437709E-2</v>
      </c>
    </row>
    <row r="281" spans="4:28" x14ac:dyDescent="0.35">
      <c r="D281" s="31">
        <f t="shared" si="42"/>
        <v>45713</v>
      </c>
      <c r="E281" s="32" t="s">
        <v>15</v>
      </c>
      <c r="F281" s="33">
        <f>_xlfn.IFNA(VLOOKUP(ClientPortfolioValue[[#This Row],[Date]],CleanAssets[#All],RowWiseApproach!$B$2,0)*VLOOKUP(ClientPortfolioValue[[#This Row],[Client]],Client_Portfolios!$A$1:$I$6,RowWiseApproach!$B$2,0),F276)</f>
        <v>981947.12347429665</v>
      </c>
      <c r="G281" s="33">
        <f>_xlfn.IFNA(VLOOKUP(ClientPortfolioValue[[#This Row],[Date]],CleanAssets[#All],RowWiseApproach!$B$3,0)*VLOOKUP(ClientPortfolioValue[[#This Row],[Client]],Client_Portfolios!$A$1:$I$6,RowWiseApproach!$B$3,0),G276)</f>
        <v>5186752.972926572</v>
      </c>
      <c r="H281" s="33">
        <f>_xlfn.IFNA(VLOOKUP(ClientPortfolioValue[[#This Row],[Date]],CleanAssets[#All],RowWiseApproach!$B$4,0)*VLOOKUP(ClientPortfolioValue[[#This Row],[Client]],Client_Portfolios!$A$1:$I$6,RowWiseApproach!$B$4,0),H276)</f>
        <v>17855733.971495643</v>
      </c>
      <c r="I281" s="33">
        <f>_xlfn.IFNA(VLOOKUP(ClientPortfolioValue[[#This Row],[Date]],CleanAssets[#All],RowWiseApproach!$B$5,0)*VLOOKUP(ClientPortfolioValue[[#This Row],[Client]],Client_Portfolios!$A$1:$I$6,RowWiseApproach!$B$5,0),I276)</f>
        <v>8495916.6054243557</v>
      </c>
      <c r="J281" s="33">
        <f>_xlfn.IFNA(VLOOKUP(ClientPortfolioValue[[#This Row],[Date]],CleanAssets[#All],RowWiseApproach!$B$6,0)*VLOOKUP(ClientPortfolioValue[[#This Row],[Client]],Client_Portfolios!$A$1:$I$6,RowWiseApproach!$B$6,0),J276)</f>
        <v>12391774.006897015</v>
      </c>
      <c r="K281" s="33">
        <f>_xlfn.IFNA(VLOOKUP(ClientPortfolioValue[[#This Row],[Date]],CleanAssets[#All],RowWiseApproach!$B$7,0)*VLOOKUP(ClientPortfolioValue[[#This Row],[Client]],Client_Portfolios!$A$1:$I$6,RowWiseApproach!$B$7,0),K276)</f>
        <v>2501768.2582664974</v>
      </c>
      <c r="L281" s="33">
        <f>_xlfn.IFNA(VLOOKUP(ClientPortfolioValue[[#This Row],[Date]],CleanAssets[#All],RowWiseApproach!$B$8,0)*VLOOKUP(ClientPortfolioValue[[#This Row],[Client]],Client_Portfolios!$A$1:$I$6,RowWiseApproach!$B$8,0),L276)</f>
        <v>3123004.6723160022</v>
      </c>
      <c r="M281" s="33">
        <f>_xlfn.IFNA(VLOOKUP(ClientPortfolioValue[[#This Row],[Date]],CleanAssets[#All],RowWiseApproach!$B$9,0)*VLOOKUP(ClientPortfolioValue[[#This Row],[Client]],Client_Portfolios!$A$1:$I$6,RowWiseApproach!$B$9,0),M276)</f>
        <v>943068.90639395069</v>
      </c>
      <c r="N281" s="34">
        <f t="shared" si="43"/>
        <v>1.9074354353869397E-2</v>
      </c>
      <c r="O281" s="34">
        <f t="shared" si="43"/>
        <v>0.10075284278194302</v>
      </c>
      <c r="P281" s="34">
        <f t="shared" si="44"/>
        <v>0.34684820483579409</v>
      </c>
      <c r="Q281" s="34">
        <f t="shared" si="45"/>
        <v>0.16503345243215561</v>
      </c>
      <c r="R281" s="34">
        <f t="shared" si="46"/>
        <v>0.24071060735360339</v>
      </c>
      <c r="S281" s="34">
        <f t="shared" si="47"/>
        <v>4.8596928621367795E-2</v>
      </c>
      <c r="T281" s="34">
        <f t="shared" si="48"/>
        <v>6.0664465880585154E-2</v>
      </c>
      <c r="U281" s="34">
        <f t="shared" si="49"/>
        <v>1.8319143740681439E-2</v>
      </c>
      <c r="V281" s="33">
        <f>SUM(ClientPortfolioValue[[#This Row],[TCS]:[Cash]])</f>
        <v>51479966.517194338</v>
      </c>
      <c r="W281" s="35">
        <f>(ClientPortfolioValue[[#This Row],[TotalPortfolioValue]]-V276)/V276</f>
        <v>1.1858548758938214E-2</v>
      </c>
      <c r="X281" s="35">
        <f t="shared" si="41"/>
        <v>358622.25432984688</v>
      </c>
      <c r="Y281" s="35">
        <f>_xlfn.MAXIFS($V$2:$V281,$E$2:$E281,$E281)</f>
        <v>51957675.949526578</v>
      </c>
      <c r="Z281" s="34">
        <f>(ClientPortfolioValue[[#This Row],[TotalPortfolioValue]]-ClientPortfolioValue[[#This Row],[Running Max]])/ClientPortfolioValue[[#This Row],[Running Max]]</f>
        <v>-9.1942032356547854E-3</v>
      </c>
      <c r="AA281" s="35">
        <f t="shared" si="50"/>
        <v>1.0318963578466214</v>
      </c>
      <c r="AB281" s="46">
        <f>ClientPortfolioValue[[#This Row],[Cumulative_Returns]]-1</f>
        <v>3.189635784662137E-2</v>
      </c>
    </row>
    <row r="282" spans="4:28" x14ac:dyDescent="0.35">
      <c r="D282" s="31">
        <f t="shared" si="42"/>
        <v>45714</v>
      </c>
      <c r="E282" s="32" t="s">
        <v>14</v>
      </c>
      <c r="F282" s="33">
        <f>_xlfn.IFNA(VLOOKUP(ClientPortfolioValue[[#This Row],[Date]],CleanAssets[#All],RowWiseApproach!$B$2,0)*VLOOKUP(ClientPortfolioValue[[#This Row],[Client]],Client_Portfolios!$A$1:$I$6,RowWiseApproach!$B$2,0),F277)</f>
        <v>1721312.1057417935</v>
      </c>
      <c r="G282" s="33">
        <f>_xlfn.IFNA(VLOOKUP(ClientPortfolioValue[[#This Row],[Date]],CleanAssets[#All],RowWiseApproach!$B$3,0)*VLOOKUP(ClientPortfolioValue[[#This Row],[Client]],Client_Portfolios!$A$1:$I$6,RowWiseApproach!$B$3,0),G277)</f>
        <v>11941861.62927709</v>
      </c>
      <c r="H282" s="33">
        <f>_xlfn.IFNA(VLOOKUP(ClientPortfolioValue[[#This Row],[Date]],CleanAssets[#All],RowWiseApproach!$B$4,0)*VLOOKUP(ClientPortfolioValue[[#This Row],[Client]],Client_Portfolios!$A$1:$I$6,RowWiseApproach!$B$4,0),H277)</f>
        <v>2336691.6378861424</v>
      </c>
      <c r="I282" s="33">
        <f>_xlfn.IFNA(VLOOKUP(ClientPortfolioValue[[#This Row],[Date]],CleanAssets[#All],RowWiseApproach!$B$5,0)*VLOOKUP(ClientPortfolioValue[[#This Row],[Client]],Client_Portfolios!$A$1:$I$6,RowWiseApproach!$B$5,0),I277)</f>
        <v>446334.72969125223</v>
      </c>
      <c r="J282" s="33">
        <f>_xlfn.IFNA(VLOOKUP(ClientPortfolioValue[[#This Row],[Date]],CleanAssets[#All],RowWiseApproach!$B$6,0)*VLOOKUP(ClientPortfolioValue[[#This Row],[Client]],Client_Portfolios!$A$1:$I$6,RowWiseApproach!$B$6,0),J277)</f>
        <v>10887081.314004356</v>
      </c>
      <c r="K282" s="33">
        <f>_xlfn.IFNA(VLOOKUP(ClientPortfolioValue[[#This Row],[Date]],CleanAssets[#All],RowWiseApproach!$B$7,0)*VLOOKUP(ClientPortfolioValue[[#This Row],[Client]],Client_Portfolios!$A$1:$I$6,RowWiseApproach!$B$7,0),K277)</f>
        <v>13321098.494990354</v>
      </c>
      <c r="L282" s="33">
        <f>_xlfn.IFNA(VLOOKUP(ClientPortfolioValue[[#This Row],[Date]],CleanAssets[#All],RowWiseApproach!$B$8,0)*VLOOKUP(ClientPortfolioValue[[#This Row],[Client]],Client_Portfolios!$A$1:$I$6,RowWiseApproach!$B$8,0),L277)</f>
        <v>3026009.176634863</v>
      </c>
      <c r="M282" s="33">
        <f>_xlfn.IFNA(VLOOKUP(ClientPortfolioValue[[#This Row],[Date]],CleanAssets[#All],RowWiseApproach!$B$9,0)*VLOOKUP(ClientPortfolioValue[[#This Row],[Client]],Client_Portfolios!$A$1:$I$6,RowWiseApproach!$B$9,0),M277)</f>
        <v>1152727.4223098471</v>
      </c>
      <c r="N282" s="34">
        <f t="shared" si="43"/>
        <v>3.8393764246509351E-2</v>
      </c>
      <c r="O282" s="34">
        <f t="shared" si="43"/>
        <v>0.26636251411321754</v>
      </c>
      <c r="P282" s="34">
        <f t="shared" si="44"/>
        <v>5.2119768148105976E-2</v>
      </c>
      <c r="Q282" s="34">
        <f t="shared" si="45"/>
        <v>9.9554696267069552E-3</v>
      </c>
      <c r="R282" s="34">
        <f t="shared" si="46"/>
        <v>0.24283570185101705</v>
      </c>
      <c r="S282" s="34">
        <f t="shared" si="47"/>
        <v>0.29712631045535104</v>
      </c>
      <c r="T282" s="34">
        <f t="shared" si="48"/>
        <v>6.7494954893973447E-2</v>
      </c>
      <c r="U282" s="34">
        <f t="shared" si="49"/>
        <v>2.5711516665118707E-2</v>
      </c>
      <c r="V282" s="33">
        <f>SUM(ClientPortfolioValue[[#This Row],[TCS]:[Cash]])</f>
        <v>44833116.510535695</v>
      </c>
      <c r="W282" s="35">
        <f>(ClientPortfolioValue[[#This Row],[TotalPortfolioValue]]-V277)/V277</f>
        <v>2.6077637877419627E-3</v>
      </c>
      <c r="X282" s="35">
        <f t="shared" si="41"/>
        <v>411584.57078541053</v>
      </c>
      <c r="Y282" s="35">
        <f>_xlfn.MAXIFS($V$2:$V282,$E$2:$E282,$E282)</f>
        <v>45409960.291203432</v>
      </c>
      <c r="Z282" s="34">
        <f>(ClientPortfolioValue[[#This Row],[TotalPortfolioValue]]-ClientPortfolioValue[[#This Row],[Running Max]])/ClientPortfolioValue[[#This Row],[Running Max]]</f>
        <v>-1.27030232347391E-2</v>
      </c>
      <c r="AA282" s="35">
        <f t="shared" si="50"/>
        <v>1.0565784623654624</v>
      </c>
      <c r="AB282" s="46">
        <f>ClientPortfolioValue[[#This Row],[Cumulative_Returns]]-1</f>
        <v>5.6578462365462379E-2</v>
      </c>
    </row>
    <row r="283" spans="4:28" x14ac:dyDescent="0.35">
      <c r="D283" s="31">
        <f t="shared" si="42"/>
        <v>45714</v>
      </c>
      <c r="E283" s="32" t="s">
        <v>16</v>
      </c>
      <c r="F283" s="33">
        <f>_xlfn.IFNA(VLOOKUP(ClientPortfolioValue[[#This Row],[Date]],CleanAssets[#All],RowWiseApproach!$B$2,0)*VLOOKUP(ClientPortfolioValue[[#This Row],[Client]],Client_Portfolios!$A$1:$I$6,RowWiseApproach!$B$2,0),F278)</f>
        <v>207070.49883383806</v>
      </c>
      <c r="G283" s="33">
        <f>_xlfn.IFNA(VLOOKUP(ClientPortfolioValue[[#This Row],[Date]],CleanAssets[#All],RowWiseApproach!$B$3,0)*VLOOKUP(ClientPortfolioValue[[#This Row],[Client]],Client_Portfolios!$A$1:$I$6,RowWiseApproach!$B$3,0),G278)</f>
        <v>3088171.4911956117</v>
      </c>
      <c r="H283" s="33">
        <f>_xlfn.IFNA(VLOOKUP(ClientPortfolioValue[[#This Row],[Date]],CleanAssets[#All],RowWiseApproach!$B$4,0)*VLOOKUP(ClientPortfolioValue[[#This Row],[Client]],Client_Portfolios!$A$1:$I$6,RowWiseApproach!$B$4,0),H278)</f>
        <v>12543413.456681918</v>
      </c>
      <c r="I283" s="33">
        <f>_xlfn.IFNA(VLOOKUP(ClientPortfolioValue[[#This Row],[Date]],CleanAssets[#All],RowWiseApproach!$B$5,0)*VLOOKUP(ClientPortfolioValue[[#This Row],[Client]],Client_Portfolios!$A$1:$I$6,RowWiseApproach!$B$5,0),I278)</f>
        <v>6142269.1023762682</v>
      </c>
      <c r="J283" s="33">
        <f>_xlfn.IFNA(VLOOKUP(ClientPortfolioValue[[#This Row],[Date]],CleanAssets[#All],RowWiseApproach!$B$6,0)*VLOOKUP(ClientPortfolioValue[[#This Row],[Client]],Client_Portfolios!$A$1:$I$6,RowWiseApproach!$B$6,0),J278)</f>
        <v>8321065.4583652029</v>
      </c>
      <c r="K283" s="33">
        <f>_xlfn.IFNA(VLOOKUP(ClientPortfolioValue[[#This Row],[Date]],CleanAssets[#All],RowWiseApproach!$B$7,0)*VLOOKUP(ClientPortfolioValue[[#This Row],[Client]],Client_Portfolios!$A$1:$I$6,RowWiseApproach!$B$7,0),K278)</f>
        <v>1506611.5039804457</v>
      </c>
      <c r="L283" s="33">
        <f>_xlfn.IFNA(VLOOKUP(ClientPortfolioValue[[#This Row],[Date]],CleanAssets[#All],RowWiseApproach!$B$8,0)*VLOOKUP(ClientPortfolioValue[[#This Row],[Client]],Client_Portfolios!$A$1:$I$6,RowWiseApproach!$B$8,0),L278)</f>
        <v>14055442.413027477</v>
      </c>
      <c r="M283" s="33">
        <f>_xlfn.IFNA(VLOOKUP(ClientPortfolioValue[[#This Row],[Date]],CleanAssets[#All],RowWiseApproach!$B$9,0)*VLOOKUP(ClientPortfolioValue[[#This Row],[Client]],Client_Portfolios!$A$1:$I$6,RowWiseApproach!$B$9,0),M278)</f>
        <v>4671969.4085524306</v>
      </c>
      <c r="N283" s="34">
        <f t="shared" si="43"/>
        <v>4.0974838570926025E-3</v>
      </c>
      <c r="O283" s="34">
        <f t="shared" si="43"/>
        <v>6.1108332207484017E-2</v>
      </c>
      <c r="P283" s="34">
        <f t="shared" si="44"/>
        <v>0.24820741941050184</v>
      </c>
      <c r="Q283" s="34">
        <f t="shared" si="45"/>
        <v>0.12154241494874241</v>
      </c>
      <c r="R283" s="34">
        <f t="shared" si="46"/>
        <v>0.16465615131792316</v>
      </c>
      <c r="S283" s="34">
        <f t="shared" si="47"/>
        <v>2.9812630728356951E-2</v>
      </c>
      <c r="T283" s="34">
        <f t="shared" si="48"/>
        <v>0.27812724997532817</v>
      </c>
      <c r="U283" s="34">
        <f t="shared" si="49"/>
        <v>9.2448317554570864E-2</v>
      </c>
      <c r="V283" s="33">
        <f>SUM(ClientPortfolioValue[[#This Row],[TCS]:[Cash]])</f>
        <v>50536013.333013192</v>
      </c>
      <c r="W283" s="35">
        <f>(ClientPortfolioValue[[#This Row],[TotalPortfolioValue]]-V278)/V278</f>
        <v>6.5432898968235328E-3</v>
      </c>
      <c r="X283" s="35">
        <f t="shared" si="41"/>
        <v>1774385.2634954136</v>
      </c>
      <c r="Y283" s="35">
        <f>_xlfn.MAXIFS($V$2:$V283,$E$2:$E283,$E283)</f>
        <v>50551873.216778599</v>
      </c>
      <c r="Z283" s="34">
        <f>(ClientPortfolioValue[[#This Row],[TotalPortfolioValue]]-ClientPortfolioValue[[#This Row],[Running Max]])/ClientPortfolioValue[[#This Row],[Running Max]]</f>
        <v>-3.1373483822045342E-4</v>
      </c>
      <c r="AA283" s="35">
        <f t="shared" si="50"/>
        <v>1.0404443712734224</v>
      </c>
      <c r="AB283" s="46">
        <f>ClientPortfolioValue[[#This Row],[Cumulative_Returns]]-1</f>
        <v>4.0444371273422375E-2</v>
      </c>
    </row>
    <row r="284" spans="4:28" x14ac:dyDescent="0.35">
      <c r="D284" s="31">
        <f t="shared" si="42"/>
        <v>45714</v>
      </c>
      <c r="E284" s="32" t="s">
        <v>12</v>
      </c>
      <c r="F284" s="33">
        <f>_xlfn.IFNA(VLOOKUP(ClientPortfolioValue[[#This Row],[Date]],CleanAssets[#All],RowWiseApproach!$B$2,0)*VLOOKUP(ClientPortfolioValue[[#This Row],[Client]],Client_Portfolios!$A$1:$I$6,RowWiseApproach!$B$2,0),F279)</f>
        <v>2729249.5067484989</v>
      </c>
      <c r="G284" s="33">
        <f>_xlfn.IFNA(VLOOKUP(ClientPortfolioValue[[#This Row],[Date]],CleanAssets[#All],RowWiseApproach!$B$3,0)*VLOOKUP(ClientPortfolioValue[[#This Row],[Client]],Client_Portfolios!$A$1:$I$6,RowWiseApproach!$B$3,0),G279)</f>
        <v>10664284.978373118</v>
      </c>
      <c r="H284" s="33">
        <f>_xlfn.IFNA(VLOOKUP(ClientPortfolioValue[[#This Row],[Date]],CleanAssets[#All],RowWiseApproach!$B$4,0)*VLOOKUP(ClientPortfolioValue[[#This Row],[Client]],Client_Portfolios!$A$1:$I$6,RowWiseApproach!$B$4,0),H279)</f>
        <v>2064748.3661209834</v>
      </c>
      <c r="I284" s="33">
        <f>_xlfn.IFNA(VLOOKUP(ClientPortfolioValue[[#This Row],[Date]],CleanAssets[#All],RowWiseApproach!$B$5,0)*VLOOKUP(ClientPortfolioValue[[#This Row],[Client]],Client_Portfolios!$A$1:$I$6,RowWiseApproach!$B$5,0),I279)</f>
        <v>3133280.5618889141</v>
      </c>
      <c r="J284" s="33">
        <f>_xlfn.IFNA(VLOOKUP(ClientPortfolioValue[[#This Row],[Date]],CleanAssets[#All],RowWiseApproach!$B$6,0)*VLOOKUP(ClientPortfolioValue[[#This Row],[Client]],Client_Portfolios!$A$1:$I$6,RowWiseApproach!$B$6,0),J279)</f>
        <v>1217405.3456215705</v>
      </c>
      <c r="K284" s="33">
        <f>_xlfn.IFNA(VLOOKUP(ClientPortfolioValue[[#This Row],[Date]],CleanAssets[#All],RowWiseApproach!$B$7,0)*VLOOKUP(ClientPortfolioValue[[#This Row],[Client]],Client_Portfolios!$A$1:$I$6,RowWiseApproach!$B$7,0),K279)</f>
        <v>12186829.145464763</v>
      </c>
      <c r="L284" s="33">
        <f>_xlfn.IFNA(VLOOKUP(ClientPortfolioValue[[#This Row],[Date]],CleanAssets[#All],RowWiseApproach!$B$8,0)*VLOOKUP(ClientPortfolioValue[[#This Row],[Client]],Client_Portfolios!$A$1:$I$6,RowWiseApproach!$B$8,0),L279)</f>
        <v>5166317.8531346992</v>
      </c>
      <c r="M284" s="33">
        <f>_xlfn.IFNA(VLOOKUP(ClientPortfolioValue[[#This Row],[Date]],CleanAssets[#All],RowWiseApproach!$B$9,0)*VLOOKUP(ClientPortfolioValue[[#This Row],[Client]],Client_Portfolios!$A$1:$I$6,RowWiseApproach!$B$9,0),M279)</f>
        <v>2238367.5432974347</v>
      </c>
      <c r="N284" s="34">
        <f t="shared" si="43"/>
        <v>6.9269442354872715E-2</v>
      </c>
      <c r="O284" s="34">
        <f t="shared" si="43"/>
        <v>0.27066381132936995</v>
      </c>
      <c r="P284" s="34">
        <f t="shared" si="44"/>
        <v>5.2404138049923915E-2</v>
      </c>
      <c r="Q284" s="34">
        <f t="shared" si="45"/>
        <v>7.9523911876411557E-2</v>
      </c>
      <c r="R284" s="34">
        <f t="shared" si="46"/>
        <v>3.0898233819418336E-2</v>
      </c>
      <c r="S284" s="34">
        <f t="shared" si="47"/>
        <v>0.30930659028905161</v>
      </c>
      <c r="T284" s="34">
        <f t="shared" si="48"/>
        <v>0.13112321018279163</v>
      </c>
      <c r="U284" s="34">
        <f t="shared" si="49"/>
        <v>5.6810662098160332E-2</v>
      </c>
      <c r="V284" s="33">
        <f>SUM(ClientPortfolioValue[[#This Row],[TCS]:[Cash]])</f>
        <v>39400483.300649978</v>
      </c>
      <c r="W284" s="35">
        <f>(ClientPortfolioValue[[#This Row],[TotalPortfolioValue]]-V279)/V279</f>
        <v>4.1222705779725286E-4</v>
      </c>
      <c r="X284" s="35">
        <f t="shared" si="41"/>
        <v>715087.46598013805</v>
      </c>
      <c r="Y284" s="35">
        <f>_xlfn.MAXIFS($V$2:$V284,$E$2:$E284,$E284)</f>
        <v>39650503.50677833</v>
      </c>
      <c r="Z284" s="34">
        <f>(ClientPortfolioValue[[#This Row],[TotalPortfolioValue]]-ClientPortfolioValue[[#This Row],[Running Max]])/ClientPortfolioValue[[#This Row],[Running Max]]</f>
        <v>-6.3055997784646029E-3</v>
      </c>
      <c r="AA284" s="35">
        <f t="shared" si="50"/>
        <v>1.0520300830135638</v>
      </c>
      <c r="AB284" s="46">
        <f>ClientPortfolioValue[[#This Row],[Cumulative_Returns]]-1</f>
        <v>5.2030083013563821E-2</v>
      </c>
    </row>
    <row r="285" spans="4:28" x14ac:dyDescent="0.35">
      <c r="D285" s="31">
        <f t="shared" si="42"/>
        <v>45714</v>
      </c>
      <c r="E285" s="32" t="s">
        <v>13</v>
      </c>
      <c r="F285" s="33">
        <f>_xlfn.IFNA(VLOOKUP(ClientPortfolioValue[[#This Row],[Date]],CleanAssets[#All],RowWiseApproach!$B$2,0)*VLOOKUP(ClientPortfolioValue[[#This Row],[Client]],Client_Portfolios!$A$1:$I$6,RowWiseApproach!$B$2,0),F280)</f>
        <v>196521.40984825036</v>
      </c>
      <c r="G285" s="33">
        <f>_xlfn.IFNA(VLOOKUP(ClientPortfolioValue[[#This Row],[Date]],CleanAssets[#All],RowWiseApproach!$B$3,0)*VLOOKUP(ClientPortfolioValue[[#This Row],[Client]],Client_Portfolios!$A$1:$I$6,RowWiseApproach!$B$3,0),G280)</f>
        <v>2265865.9709947812</v>
      </c>
      <c r="H285" s="33">
        <f>_xlfn.IFNA(VLOOKUP(ClientPortfolioValue[[#This Row],[Date]],CleanAssets[#All],RowWiseApproach!$B$4,0)*VLOOKUP(ClientPortfolioValue[[#This Row],[Client]],Client_Portfolios!$A$1:$I$6,RowWiseApproach!$B$4,0),H280)</f>
        <v>3306915.8944916297</v>
      </c>
      <c r="I285" s="33">
        <f>_xlfn.IFNA(VLOOKUP(ClientPortfolioValue[[#This Row],[Date]],CleanAssets[#All],RowWiseApproach!$B$5,0)*VLOOKUP(ClientPortfolioValue[[#This Row],[Client]],Client_Portfolios!$A$1:$I$6,RowWiseApproach!$B$5,0),I280)</f>
        <v>2689666.1475701095</v>
      </c>
      <c r="J285" s="33">
        <f>_xlfn.IFNA(VLOOKUP(ClientPortfolioValue[[#This Row],[Date]],CleanAssets[#All],RowWiseApproach!$B$6,0)*VLOOKUP(ClientPortfolioValue[[#This Row],[Client]],Client_Portfolios!$A$1:$I$6,RowWiseApproach!$B$6,0),J280)</f>
        <v>10551052.968153594</v>
      </c>
      <c r="K285" s="33">
        <f>_xlfn.IFNA(VLOOKUP(ClientPortfolioValue[[#This Row],[Date]],CleanAssets[#All],RowWiseApproach!$B$7,0)*VLOOKUP(ClientPortfolioValue[[#This Row],[Client]],Client_Portfolios!$A$1:$I$6,RowWiseApproach!$B$7,0),K280)</f>
        <v>577532.49977107649</v>
      </c>
      <c r="L285" s="33">
        <f>_xlfn.IFNA(VLOOKUP(ClientPortfolioValue[[#This Row],[Date]],CleanAssets[#All],RowWiseApproach!$B$8,0)*VLOOKUP(ClientPortfolioValue[[#This Row],[Client]],Client_Portfolios!$A$1:$I$6,RowWiseApproach!$B$8,0),L280)</f>
        <v>21366265.349761616</v>
      </c>
      <c r="M285" s="33">
        <f>_xlfn.IFNA(VLOOKUP(ClientPortfolioValue[[#This Row],[Date]],CleanAssets[#All],RowWiseApproach!$B$9,0)*VLOOKUP(ClientPortfolioValue[[#This Row],[Client]],Client_Portfolios!$A$1:$I$6,RowWiseApproach!$B$9,0),M280)</f>
        <v>6420014.0191794327</v>
      </c>
      <c r="N285" s="34">
        <f t="shared" si="43"/>
        <v>4.1483112549142954E-3</v>
      </c>
      <c r="O285" s="34">
        <f t="shared" si="43"/>
        <v>4.7829482379874368E-2</v>
      </c>
      <c r="P285" s="34">
        <f t="shared" si="44"/>
        <v>6.980469168609893E-2</v>
      </c>
      <c r="Q285" s="34">
        <f t="shared" si="45"/>
        <v>5.6775352672987126E-2</v>
      </c>
      <c r="R285" s="34">
        <f t="shared" si="46"/>
        <v>0.22271899948604054</v>
      </c>
      <c r="S285" s="34">
        <f t="shared" si="47"/>
        <v>1.2190959604498655E-2</v>
      </c>
      <c r="T285" s="34">
        <f t="shared" si="48"/>
        <v>0.45101406047484932</v>
      </c>
      <c r="U285" s="34">
        <f t="shared" si="49"/>
        <v>0.13551814244073676</v>
      </c>
      <c r="V285" s="33">
        <f>SUM(ClientPortfolioValue[[#This Row],[TCS]:[Cash]])</f>
        <v>47373834.25977049</v>
      </c>
      <c r="W285" s="35">
        <f>(ClientPortfolioValue[[#This Row],[TotalPortfolioValue]]-V280)/V280</f>
        <v>5.2520726340040584E-3</v>
      </c>
      <c r="X285" s="35">
        <f t="shared" si="41"/>
        <v>2793977.9449217007</v>
      </c>
      <c r="Y285" s="35">
        <f>_xlfn.MAXIFS($V$2:$V285,$E$2:$E285,$E285)</f>
        <v>47637236.848086469</v>
      </c>
      <c r="Z285" s="34">
        <f>(ClientPortfolioValue[[#This Row],[TotalPortfolioValue]]-ClientPortfolioValue[[#This Row],[Running Max]])/ClientPortfolioValue[[#This Row],[Running Max]]</f>
        <v>-5.5293422906949989E-3</v>
      </c>
      <c r="AA285" s="35">
        <f t="shared" si="50"/>
        <v>1.0498088367134648</v>
      </c>
      <c r="AB285" s="46">
        <f>ClientPortfolioValue[[#This Row],[Cumulative_Returns]]-1</f>
        <v>4.980883671346481E-2</v>
      </c>
    </row>
    <row r="286" spans="4:28" x14ac:dyDescent="0.35">
      <c r="D286" s="31">
        <f t="shared" si="42"/>
        <v>45714</v>
      </c>
      <c r="E286" s="32" t="s">
        <v>15</v>
      </c>
      <c r="F286" s="33">
        <f>_xlfn.IFNA(VLOOKUP(ClientPortfolioValue[[#This Row],[Date]],CleanAssets[#All],RowWiseApproach!$B$2,0)*VLOOKUP(ClientPortfolioValue[[#This Row],[Client]],Client_Portfolios!$A$1:$I$6,RowWiseApproach!$B$2,0),F281)</f>
        <v>984639.72523132327</v>
      </c>
      <c r="G286" s="33">
        <f>_xlfn.IFNA(VLOOKUP(ClientPortfolioValue[[#This Row],[Date]],CleanAssets[#All],RowWiseApproach!$B$3,0)*VLOOKUP(ClientPortfolioValue[[#This Row],[Client]],Client_Portfolios!$A$1:$I$6,RowWiseApproach!$B$3,0),G281)</f>
        <v>5178340.2560950778</v>
      </c>
      <c r="H286" s="33">
        <f>_xlfn.IFNA(VLOOKUP(ClientPortfolioValue[[#This Row],[Date]],CleanAssets[#All],RowWiseApproach!$B$4,0)*VLOOKUP(ClientPortfolioValue[[#This Row],[Client]],Client_Portfolios!$A$1:$I$6,RowWiseApproach!$B$4,0),H281)</f>
        <v>18040510.753017411</v>
      </c>
      <c r="I286" s="33">
        <f>_xlfn.IFNA(VLOOKUP(ClientPortfolioValue[[#This Row],[Date]],CleanAssets[#All],RowWiseApproach!$B$5,0)*VLOOKUP(ClientPortfolioValue[[#This Row],[Client]],Client_Portfolios!$A$1:$I$6,RowWiseApproach!$B$5,0),I281)</f>
        <v>8588324.9180854205</v>
      </c>
      <c r="J286" s="33">
        <f>_xlfn.IFNA(VLOOKUP(ClientPortfolioValue[[#This Row],[Date]],CleanAssets[#All],RowWiseApproach!$B$6,0)*VLOOKUP(ClientPortfolioValue[[#This Row],[Client]],Client_Portfolios!$A$1:$I$6,RowWiseApproach!$B$6,0),J281)</f>
        <v>12574080.209716363</v>
      </c>
      <c r="K286" s="33">
        <f>_xlfn.IFNA(VLOOKUP(ClientPortfolioValue[[#This Row],[Date]],CleanAssets[#All],RowWiseApproach!$B$7,0)*VLOOKUP(ClientPortfolioValue[[#This Row],[Client]],Client_Portfolios!$A$1:$I$6,RowWiseApproach!$B$7,0),K281)</f>
        <v>2490445.7880806169</v>
      </c>
      <c r="L286" s="33">
        <f>_xlfn.IFNA(VLOOKUP(ClientPortfolioValue[[#This Row],[Date]],CleanAssets[#All],RowWiseApproach!$B$8,0)*VLOOKUP(ClientPortfolioValue[[#This Row],[Client]],Client_Portfolios!$A$1:$I$6,RowWiseApproach!$B$8,0),L281)</f>
        <v>3128597.8123822315</v>
      </c>
      <c r="M286" s="33">
        <f>_xlfn.IFNA(VLOOKUP(ClientPortfolioValue[[#This Row],[Date]],CleanAssets[#All],RowWiseApproach!$B$9,0)*VLOOKUP(ClientPortfolioValue[[#This Row],[Client]],Client_Portfolios!$A$1:$I$6,RowWiseApproach!$B$9,0),M281)</f>
        <v>942965.63879105868</v>
      </c>
      <c r="N286" s="34">
        <f t="shared" si="43"/>
        <v>1.8961668553904101E-2</v>
      </c>
      <c r="O286" s="34">
        <f t="shared" si="43"/>
        <v>9.9721724687012583E-2</v>
      </c>
      <c r="P286" s="34">
        <f t="shared" si="44"/>
        <v>0.34741456867535375</v>
      </c>
      <c r="Q286" s="34">
        <f t="shared" si="45"/>
        <v>0.16538939711345985</v>
      </c>
      <c r="R286" s="34">
        <f t="shared" si="46"/>
        <v>0.24214495433934768</v>
      </c>
      <c r="S286" s="34">
        <f t="shared" si="47"/>
        <v>4.7959681470252438E-2</v>
      </c>
      <c r="T286" s="34">
        <f t="shared" si="48"/>
        <v>6.0248874016254374E-2</v>
      </c>
      <c r="U286" s="34">
        <f t="shared" si="49"/>
        <v>1.8159131144415162E-2</v>
      </c>
      <c r="V286" s="33">
        <f>SUM(ClientPortfolioValue[[#This Row],[TCS]:[Cash]])</f>
        <v>51927905.101399504</v>
      </c>
      <c r="W286" s="35">
        <f>(ClientPortfolioValue[[#This Row],[TotalPortfolioValue]]-V281)/V281</f>
        <v>8.7012213587115243E-3</v>
      </c>
      <c r="X286" s="35">
        <f t="shared" si="41"/>
        <v>336411.20061875612</v>
      </c>
      <c r="Y286" s="35">
        <f>_xlfn.MAXIFS($V$2:$V286,$E$2:$E286,$E286)</f>
        <v>51957675.949526578</v>
      </c>
      <c r="Z286" s="34">
        <f>(ClientPortfolioValue[[#This Row],[TotalPortfolioValue]]-ClientPortfolioValue[[#This Row],[Running Max]])/ClientPortfolioValue[[#This Row],[Running Max]]</f>
        <v>-5.7298267451367407E-4</v>
      </c>
      <c r="AA286" s="35">
        <f t="shared" si="50"/>
        <v>1.040875116475493</v>
      </c>
      <c r="AB286" s="46">
        <f>ClientPortfolioValue[[#This Row],[Cumulative_Returns]]-1</f>
        <v>4.0875116475493023E-2</v>
      </c>
    </row>
    <row r="287" spans="4:28" x14ac:dyDescent="0.35">
      <c r="D287" s="31">
        <f t="shared" si="42"/>
        <v>45715</v>
      </c>
      <c r="E287" s="32" t="s">
        <v>14</v>
      </c>
      <c r="F287" s="33">
        <f>_xlfn.IFNA(VLOOKUP(ClientPortfolioValue[[#This Row],[Date]],CleanAssets[#All],RowWiseApproach!$B$2,0)*VLOOKUP(ClientPortfolioValue[[#This Row],[Client]],Client_Portfolios!$A$1:$I$6,RowWiseApproach!$B$2,0),F282)</f>
        <v>1725539.749180112</v>
      </c>
      <c r="G287" s="33">
        <f>_xlfn.IFNA(VLOOKUP(ClientPortfolioValue[[#This Row],[Date]],CleanAssets[#All],RowWiseApproach!$B$3,0)*VLOOKUP(ClientPortfolioValue[[#This Row],[Client]],Client_Portfolios!$A$1:$I$6,RowWiseApproach!$B$3,0),G282)</f>
        <v>11850181.475126635</v>
      </c>
      <c r="H287" s="33">
        <f>_xlfn.IFNA(VLOOKUP(ClientPortfolioValue[[#This Row],[Date]],CleanAssets[#All],RowWiseApproach!$B$4,0)*VLOOKUP(ClientPortfolioValue[[#This Row],[Client]],Client_Portfolios!$A$1:$I$6,RowWiseApproach!$B$4,0),H282)</f>
        <v>2336249.7829186236</v>
      </c>
      <c r="I287" s="33">
        <f>_xlfn.IFNA(VLOOKUP(ClientPortfolioValue[[#This Row],[Date]],CleanAssets[#All],RowWiseApproach!$B$5,0)*VLOOKUP(ClientPortfolioValue[[#This Row],[Client]],Client_Portfolios!$A$1:$I$6,RowWiseApproach!$B$5,0),I282)</f>
        <v>450549.29657747957</v>
      </c>
      <c r="J287" s="33">
        <f>_xlfn.IFNA(VLOOKUP(ClientPortfolioValue[[#This Row],[Date]],CleanAssets[#All],RowWiseApproach!$B$6,0)*VLOOKUP(ClientPortfolioValue[[#This Row],[Client]],Client_Portfolios!$A$1:$I$6,RowWiseApproach!$B$6,0),J282)</f>
        <v>10988867.220111255</v>
      </c>
      <c r="K287" s="33">
        <f>_xlfn.IFNA(VLOOKUP(ClientPortfolioValue[[#This Row],[Date]],CleanAssets[#All],RowWiseApproach!$B$7,0)*VLOOKUP(ClientPortfolioValue[[#This Row],[Client]],Client_Portfolios!$A$1:$I$6,RowWiseApproach!$B$7,0),K282)</f>
        <v>13139996.619849456</v>
      </c>
      <c r="L287" s="33">
        <f>_xlfn.IFNA(VLOOKUP(ClientPortfolioValue[[#This Row],[Date]],CleanAssets[#All],RowWiseApproach!$B$8,0)*VLOOKUP(ClientPortfolioValue[[#This Row],[Client]],Client_Portfolios!$A$1:$I$6,RowWiseApproach!$B$8,0),L282)</f>
        <v>3034429.4975741846</v>
      </c>
      <c r="M287" s="33">
        <f>_xlfn.IFNA(VLOOKUP(ClientPortfolioValue[[#This Row],[Date]],CleanAssets[#All],RowWiseApproach!$B$9,0)*VLOOKUP(ClientPortfolioValue[[#This Row],[Client]],Client_Portfolios!$A$1:$I$6,RowWiseApproach!$B$9,0),M282)</f>
        <v>1152501.5175873511</v>
      </c>
      <c r="N287" s="34">
        <f t="shared" si="43"/>
        <v>3.8621414953589894E-2</v>
      </c>
      <c r="O287" s="34">
        <f t="shared" si="43"/>
        <v>0.26523340087857811</v>
      </c>
      <c r="P287" s="34">
        <f t="shared" si="44"/>
        <v>5.2290462937296459E-2</v>
      </c>
      <c r="Q287" s="34">
        <f t="shared" si="45"/>
        <v>1.0084294695868275E-2</v>
      </c>
      <c r="R287" s="34">
        <f t="shared" si="46"/>
        <v>0.24595527340327825</v>
      </c>
      <c r="S287" s="34">
        <f t="shared" si="47"/>
        <v>0.29410233069687641</v>
      </c>
      <c r="T287" s="34">
        <f t="shared" si="48"/>
        <v>6.7917276799280016E-2</v>
      </c>
      <c r="U287" s="34">
        <f t="shared" si="49"/>
        <v>2.579554563523247E-2</v>
      </c>
      <c r="V287" s="33">
        <f>SUM(ClientPortfolioValue[[#This Row],[TCS]:[Cash]])</f>
        <v>44678315.158925101</v>
      </c>
      <c r="W287" s="35">
        <f>(ClientPortfolioValue[[#This Row],[TotalPortfolioValue]]-V282)/V282</f>
        <v>-3.4528349501247698E-3</v>
      </c>
      <c r="X287" s="35">
        <f t="shared" si="41"/>
        <v>432659.30724610609</v>
      </c>
      <c r="Y287" s="35">
        <f>_xlfn.MAXIFS($V$2:$V287,$E$2:$E287,$E287)</f>
        <v>45409960.291203432</v>
      </c>
      <c r="Z287" s="34">
        <f>(ClientPortfolioValue[[#This Row],[TotalPortfolioValue]]-ClientPortfolioValue[[#This Row],[Running Max]])/ClientPortfolioValue[[#This Row],[Running Max]]</f>
        <v>-1.6111996742266717E-2</v>
      </c>
      <c r="AA287" s="35">
        <f t="shared" si="50"/>
        <v>1.0529302713230579</v>
      </c>
      <c r="AB287" s="46">
        <f>ClientPortfolioValue[[#This Row],[Cumulative_Returns]]-1</f>
        <v>5.2930271323057942E-2</v>
      </c>
    </row>
    <row r="288" spans="4:28" x14ac:dyDescent="0.35">
      <c r="D288" s="31">
        <f t="shared" si="42"/>
        <v>45715</v>
      </c>
      <c r="E288" s="32" t="s">
        <v>16</v>
      </c>
      <c r="F288" s="33">
        <f>_xlfn.IFNA(VLOOKUP(ClientPortfolioValue[[#This Row],[Date]],CleanAssets[#All],RowWiseApproach!$B$2,0)*VLOOKUP(ClientPortfolioValue[[#This Row],[Client]],Client_Portfolios!$A$1:$I$6,RowWiseApproach!$B$2,0),F283)</f>
        <v>207579.07611784371</v>
      </c>
      <c r="G288" s="33">
        <f>_xlfn.IFNA(VLOOKUP(ClientPortfolioValue[[#This Row],[Date]],CleanAssets[#All],RowWiseApproach!$B$3,0)*VLOOKUP(ClientPortfolioValue[[#This Row],[Client]],Client_Portfolios!$A$1:$I$6,RowWiseApproach!$B$3,0),G283)</f>
        <v>3064462.9567019837</v>
      </c>
      <c r="H288" s="33">
        <f>_xlfn.IFNA(VLOOKUP(ClientPortfolioValue[[#This Row],[Date]],CleanAssets[#All],RowWiseApproach!$B$4,0)*VLOOKUP(ClientPortfolioValue[[#This Row],[Client]],Client_Portfolios!$A$1:$I$6,RowWiseApproach!$B$4,0),H283)</f>
        <v>12541041.569242597</v>
      </c>
      <c r="I288" s="33">
        <f>_xlfn.IFNA(VLOOKUP(ClientPortfolioValue[[#This Row],[Date]],CleanAssets[#All],RowWiseApproach!$B$5,0)*VLOOKUP(ClientPortfolioValue[[#This Row],[Client]],Client_Portfolios!$A$1:$I$6,RowWiseApproach!$B$5,0),I283)</f>
        <v>6200268.1829835065</v>
      </c>
      <c r="J288" s="33">
        <f>_xlfn.IFNA(VLOOKUP(ClientPortfolioValue[[#This Row],[Date]],CleanAssets[#All],RowWiseApproach!$B$6,0)*VLOOKUP(ClientPortfolioValue[[#This Row],[Client]],Client_Portfolios!$A$1:$I$6,RowWiseApproach!$B$6,0),J283)</f>
        <v>8398861.0734640844</v>
      </c>
      <c r="K288" s="33">
        <f>_xlfn.IFNA(VLOOKUP(ClientPortfolioValue[[#This Row],[Date]],CleanAssets[#All],RowWiseApproach!$B$7,0)*VLOOKUP(ClientPortfolioValue[[#This Row],[Client]],Client_Portfolios!$A$1:$I$6,RowWiseApproach!$B$7,0),K283)</f>
        <v>1486128.9462857991</v>
      </c>
      <c r="L288" s="33">
        <f>_xlfn.IFNA(VLOOKUP(ClientPortfolioValue[[#This Row],[Date]],CleanAssets[#All],RowWiseApproach!$B$8,0)*VLOOKUP(ClientPortfolioValue[[#This Row],[Client]],Client_Portfolios!$A$1:$I$6,RowWiseApproach!$B$8,0),L283)</f>
        <v>14094553.773619402</v>
      </c>
      <c r="M288" s="33">
        <f>_xlfn.IFNA(VLOOKUP(ClientPortfolioValue[[#This Row],[Date]],CleanAssets[#All],RowWiseApproach!$B$9,0)*VLOOKUP(ClientPortfolioValue[[#This Row],[Client]],Client_Portfolios!$A$1:$I$6,RowWiseApproach!$B$9,0),M283)</f>
        <v>4671053.8235387309</v>
      </c>
      <c r="N288" s="34">
        <f t="shared" si="43"/>
        <v>4.0971751821194989E-3</v>
      </c>
      <c r="O288" s="34">
        <f t="shared" si="43"/>
        <v>6.048606539512684E-2</v>
      </c>
      <c r="P288" s="34">
        <f t="shared" si="44"/>
        <v>0.24753383258271866</v>
      </c>
      <c r="Q288" s="34">
        <f t="shared" si="45"/>
        <v>0.12238027741959616</v>
      </c>
      <c r="R288" s="34">
        <f t="shared" si="46"/>
        <v>0.16577588546897151</v>
      </c>
      <c r="S288" s="34">
        <f t="shared" si="47"/>
        <v>2.9333065499794694E-2</v>
      </c>
      <c r="T288" s="34">
        <f t="shared" si="48"/>
        <v>0.27819690213640985</v>
      </c>
      <c r="U288" s="34">
        <f t="shared" si="49"/>
        <v>9.2196796315262855E-2</v>
      </c>
      <c r="V288" s="33">
        <f>SUM(ClientPortfolioValue[[#This Row],[TCS]:[Cash]])</f>
        <v>50663949.401953943</v>
      </c>
      <c r="W288" s="35">
        <f>(ClientPortfolioValue[[#This Row],[TotalPortfolioValue]]-V283)/V283</f>
        <v>2.531582143167903E-3</v>
      </c>
      <c r="X288" s="35">
        <f t="shared" ref="X288:X351" si="51">_xlfn.STDEV.P($V263,$V268,$V273,$V278,$V283)</f>
        <v>1823884.7840100154</v>
      </c>
      <c r="Y288" s="35">
        <f>_xlfn.MAXIFS($V$2:$V288,$E$2:$E288,$E288)</f>
        <v>50663949.401953943</v>
      </c>
      <c r="Z288" s="34">
        <f>(ClientPortfolioValue[[#This Row],[TotalPortfolioValue]]-ClientPortfolioValue[[#This Row],[Running Max]])/ClientPortfolioValue[[#This Row],[Running Max]]</f>
        <v>0</v>
      </c>
      <c r="AA288" s="35">
        <f t="shared" si="50"/>
        <v>1.0430783416646978</v>
      </c>
      <c r="AB288" s="46">
        <f>ClientPortfolioValue[[#This Row],[Cumulative_Returns]]-1</f>
        <v>4.3078341664697817E-2</v>
      </c>
    </row>
    <row r="289" spans="4:28" x14ac:dyDescent="0.35">
      <c r="D289" s="31">
        <f t="shared" si="42"/>
        <v>45715</v>
      </c>
      <c r="E289" s="32" t="s">
        <v>12</v>
      </c>
      <c r="F289" s="33">
        <f>_xlfn.IFNA(VLOOKUP(ClientPortfolioValue[[#This Row],[Date]],CleanAssets[#All],RowWiseApproach!$B$2,0)*VLOOKUP(ClientPortfolioValue[[#This Row],[Client]],Client_Portfolios!$A$1:$I$6,RowWiseApproach!$B$2,0),F284)</f>
        <v>2735952.7035309132</v>
      </c>
      <c r="G289" s="33">
        <f>_xlfn.IFNA(VLOOKUP(ClientPortfolioValue[[#This Row],[Date]],CleanAssets[#All],RowWiseApproach!$B$3,0)*VLOOKUP(ClientPortfolioValue[[#This Row],[Client]],Client_Portfolios!$A$1:$I$6,RowWiseApproach!$B$3,0),G284)</f>
        <v>10582413.045748755</v>
      </c>
      <c r="H289" s="33">
        <f>_xlfn.IFNA(VLOOKUP(ClientPortfolioValue[[#This Row],[Date]],CleanAssets[#All],RowWiseApproach!$B$4,0)*VLOOKUP(ClientPortfolioValue[[#This Row],[Client]],Client_Portfolios!$A$1:$I$6,RowWiseApproach!$B$4,0),H284)</f>
        <v>2064357.9340642011</v>
      </c>
      <c r="I289" s="33">
        <f>_xlfn.IFNA(VLOOKUP(ClientPortfolioValue[[#This Row],[Date]],CleanAssets[#All],RowWiseApproach!$B$5,0)*VLOOKUP(ClientPortfolioValue[[#This Row],[Client]],Client_Portfolios!$A$1:$I$6,RowWiseApproach!$B$5,0),I284)</f>
        <v>3162866.9230276309</v>
      </c>
      <c r="J289" s="33">
        <f>_xlfn.IFNA(VLOOKUP(ClientPortfolioValue[[#This Row],[Date]],CleanAssets[#All],RowWiseApproach!$B$6,0)*VLOOKUP(ClientPortfolioValue[[#This Row],[Client]],Client_Portfolios!$A$1:$I$6,RowWiseApproach!$B$6,0),J284)</f>
        <v>1228787.1570207449</v>
      </c>
      <c r="K289" s="33">
        <f>_xlfn.IFNA(VLOOKUP(ClientPortfolioValue[[#This Row],[Date]],CleanAssets[#All],RowWiseApproach!$B$7,0)*VLOOKUP(ClientPortfolioValue[[#This Row],[Client]],Client_Portfolios!$A$1:$I$6,RowWiseApproach!$B$7,0),K284)</f>
        <v>12021147.793352891</v>
      </c>
      <c r="L289" s="33">
        <f>_xlfn.IFNA(VLOOKUP(ClientPortfolioValue[[#This Row],[Date]],CleanAssets[#All],RowWiseApproach!$B$8,0)*VLOOKUP(ClientPortfolioValue[[#This Row],[Client]],Client_Portfolios!$A$1:$I$6,RowWiseApproach!$B$8,0),L284)</f>
        <v>5180693.901539918</v>
      </c>
      <c r="M289" s="33">
        <f>_xlfn.IFNA(VLOOKUP(ClientPortfolioValue[[#This Row],[Date]],CleanAssets[#All],RowWiseApproach!$B$9,0)*VLOOKUP(ClientPortfolioValue[[#This Row],[Client]],Client_Portfolios!$A$1:$I$6,RowWiseApproach!$B$9,0),M284)</f>
        <v>2237928.8812261368</v>
      </c>
      <c r="N289" s="34">
        <f t="shared" si="43"/>
        <v>6.9769530115594433E-2</v>
      </c>
      <c r="O289" s="34">
        <f t="shared" si="43"/>
        <v>0.26986211594161241</v>
      </c>
      <c r="P289" s="34">
        <f t="shared" si="44"/>
        <v>5.264319184472014E-2</v>
      </c>
      <c r="Q289" s="34">
        <f t="shared" si="45"/>
        <v>8.0656269661753849E-2</v>
      </c>
      <c r="R289" s="34">
        <f t="shared" si="46"/>
        <v>3.133530139127489E-2</v>
      </c>
      <c r="S289" s="34">
        <f t="shared" si="47"/>
        <v>0.30655129085745531</v>
      </c>
      <c r="T289" s="34">
        <f t="shared" si="48"/>
        <v>0.13211287560515453</v>
      </c>
      <c r="U289" s="34">
        <f t="shared" si="49"/>
        <v>5.7069424582434608E-2</v>
      </c>
      <c r="V289" s="33">
        <f>SUM(ClientPortfolioValue[[#This Row],[TCS]:[Cash]])</f>
        <v>39214148.339511186</v>
      </c>
      <c r="W289" s="35">
        <f>(ClientPortfolioValue[[#This Row],[TotalPortfolioValue]]-V284)/V284</f>
        <v>-4.7292557230057741E-3</v>
      </c>
      <c r="X289" s="35">
        <f t="shared" si="51"/>
        <v>742476.31752231088</v>
      </c>
      <c r="Y289" s="35">
        <f>_xlfn.MAXIFS($V$2:$V289,$E$2:$E289,$E289)</f>
        <v>39650503.50677833</v>
      </c>
      <c r="Z289" s="34">
        <f>(ClientPortfolioValue[[#This Row],[TotalPortfolioValue]]-ClientPortfolioValue[[#This Row],[Running Max]])/ClientPortfolioValue[[#This Row],[Running Max]]</f>
        <v>-1.1005034707631089E-2</v>
      </c>
      <c r="AA289" s="35">
        <f t="shared" si="50"/>
        <v>1.0470547637226977</v>
      </c>
      <c r="AB289" s="46">
        <f>ClientPortfolioValue[[#This Row],[Cumulative_Returns]]-1</f>
        <v>4.7054763722697679E-2</v>
      </c>
    </row>
    <row r="290" spans="4:28" x14ac:dyDescent="0.35">
      <c r="D290" s="31">
        <f t="shared" si="42"/>
        <v>45715</v>
      </c>
      <c r="E290" s="32" t="s">
        <v>13</v>
      </c>
      <c r="F290" s="33">
        <f>_xlfn.IFNA(VLOOKUP(ClientPortfolioValue[[#This Row],[Date]],CleanAssets[#All],RowWiseApproach!$B$2,0)*VLOOKUP(ClientPortfolioValue[[#This Row],[Client]],Client_Portfolios!$A$1:$I$6,RowWiseApproach!$B$2,0),F285)</f>
        <v>197004.07795129958</v>
      </c>
      <c r="G290" s="33">
        <f>_xlfn.IFNA(VLOOKUP(ClientPortfolioValue[[#This Row],[Date]],CleanAssets[#All],RowWiseApproach!$B$3,0)*VLOOKUP(ClientPortfolioValue[[#This Row],[Client]],Client_Portfolios!$A$1:$I$6,RowWiseApproach!$B$3,0),G285)</f>
        <v>2248470.4469170463</v>
      </c>
      <c r="H290" s="33">
        <f>_xlfn.IFNA(VLOOKUP(ClientPortfolioValue[[#This Row],[Date]],CleanAssets[#All],RowWiseApproach!$B$4,0)*VLOOKUP(ClientPortfolioValue[[#This Row],[Client]],Client_Portfolios!$A$1:$I$6,RowWiseApproach!$B$4,0),H285)</f>
        <v>3306290.5756898434</v>
      </c>
      <c r="I290" s="33">
        <f>_xlfn.IFNA(VLOOKUP(ClientPortfolioValue[[#This Row],[Date]],CleanAssets[#All],RowWiseApproach!$B$5,0)*VLOOKUP(ClientPortfolioValue[[#This Row],[Client]],Client_Portfolios!$A$1:$I$6,RowWiseApproach!$B$5,0),I285)</f>
        <v>2715063.6287125628</v>
      </c>
      <c r="J290" s="33">
        <f>_xlfn.IFNA(VLOOKUP(ClientPortfolioValue[[#This Row],[Date]],CleanAssets[#All],RowWiseApproach!$B$6,0)*VLOOKUP(ClientPortfolioValue[[#This Row],[Client]],Client_Portfolios!$A$1:$I$6,RowWiseApproach!$B$6,0),J285)</f>
        <v>10649697.265534192</v>
      </c>
      <c r="K290" s="33">
        <f>_xlfn.IFNA(VLOOKUP(ClientPortfolioValue[[#This Row],[Date]],CleanAssets[#All],RowWiseApproach!$B$7,0)*VLOOKUP(ClientPortfolioValue[[#This Row],[Client]],Client_Portfolios!$A$1:$I$6,RowWiseApproach!$B$7,0),K285)</f>
        <v>569680.87862266391</v>
      </c>
      <c r="L290" s="33">
        <f>_xlfn.IFNA(VLOOKUP(ClientPortfolioValue[[#This Row],[Date]],CleanAssets[#All],RowWiseApproach!$B$8,0)*VLOOKUP(ClientPortfolioValue[[#This Row],[Client]],Client_Portfolios!$A$1:$I$6,RowWiseApproach!$B$8,0),L285)</f>
        <v>21425720.163352028</v>
      </c>
      <c r="M290" s="33">
        <f>_xlfn.IFNA(VLOOKUP(ClientPortfolioValue[[#This Row],[Date]],CleanAssets[#All],RowWiseApproach!$B$9,0)*VLOOKUP(ClientPortfolioValue[[#This Row],[Client]],Client_Portfolios!$A$1:$I$6,RowWiseApproach!$B$9,0),M285)</f>
        <v>6418755.8626913056</v>
      </c>
      <c r="N290" s="34">
        <f t="shared" si="43"/>
        <v>4.1447769300510598E-3</v>
      </c>
      <c r="O290" s="34">
        <f t="shared" si="43"/>
        <v>4.7305662569011267E-2</v>
      </c>
      <c r="P290" s="34">
        <f t="shared" si="44"/>
        <v>6.9561183934233883E-2</v>
      </c>
      <c r="Q290" s="34">
        <f t="shared" si="45"/>
        <v>5.7122335785812661E-2</v>
      </c>
      <c r="R290" s="34">
        <f t="shared" si="46"/>
        <v>0.22405942048126418</v>
      </c>
      <c r="S290" s="34">
        <f t="shared" si="47"/>
        <v>1.1985539526700235E-2</v>
      </c>
      <c r="T290" s="34">
        <f t="shared" si="48"/>
        <v>0.45077661115595952</v>
      </c>
      <c r="U290" s="34">
        <f t="shared" si="49"/>
        <v>0.1350444696169672</v>
      </c>
      <c r="V290" s="33">
        <f>SUM(ClientPortfolioValue[[#This Row],[TCS]:[Cash]])</f>
        <v>47530682.89947094</v>
      </c>
      <c r="W290" s="35">
        <f>(ClientPortfolioValue[[#This Row],[TotalPortfolioValue]]-V285)/V285</f>
        <v>3.3108706979549829E-3</v>
      </c>
      <c r="X290" s="35">
        <f t="shared" si="51"/>
        <v>2832962.9255875419</v>
      </c>
      <c r="Y290" s="35">
        <f>_xlfn.MAXIFS($V$2:$V290,$E$2:$E290,$E290)</f>
        <v>47637236.848086469</v>
      </c>
      <c r="Z290" s="34">
        <f>(ClientPortfolioValue[[#This Row],[TotalPortfolioValue]]-ClientPortfolioValue[[#This Row],[Running Max]])/ClientPortfolioValue[[#This Row],[Running Max]]</f>
        <v>-2.2367785301092413E-3</v>
      </c>
      <c r="AA290" s="35">
        <f t="shared" si="50"/>
        <v>1.0532846180293935</v>
      </c>
      <c r="AB290" s="46">
        <f>ClientPortfolioValue[[#This Row],[Cumulative_Returns]]-1</f>
        <v>5.3284618029393549E-2</v>
      </c>
    </row>
    <row r="291" spans="4:28" x14ac:dyDescent="0.35">
      <c r="D291" s="31">
        <f t="shared" si="42"/>
        <v>45715</v>
      </c>
      <c r="E291" s="32" t="s">
        <v>15</v>
      </c>
      <c r="F291" s="33">
        <f>_xlfn.IFNA(VLOOKUP(ClientPortfolioValue[[#This Row],[Date]],CleanAssets[#All],RowWiseApproach!$B$2,0)*VLOOKUP(ClientPortfolioValue[[#This Row],[Client]],Client_Portfolios!$A$1:$I$6,RowWiseApproach!$B$2,0),F286)</f>
        <v>987058.05811796035</v>
      </c>
      <c r="G291" s="33">
        <f>_xlfn.IFNA(VLOOKUP(ClientPortfolioValue[[#This Row],[Date]],CleanAssets[#All],RowWiseApproach!$B$3,0)*VLOOKUP(ClientPortfolioValue[[#This Row],[Client]],Client_Portfolios!$A$1:$I$6,RowWiseApproach!$B$3,0),G286)</f>
        <v>5138585.0614980822</v>
      </c>
      <c r="H291" s="33">
        <f>_xlfn.IFNA(VLOOKUP(ClientPortfolioValue[[#This Row],[Date]],CleanAssets[#All],RowWiseApproach!$B$4,0)*VLOOKUP(ClientPortfolioValue[[#This Row],[Client]],Client_Portfolios!$A$1:$I$6,RowWiseApproach!$B$4,0),H286)</f>
        <v>18037099.396052912</v>
      </c>
      <c r="I291" s="33">
        <f>_xlfn.IFNA(VLOOKUP(ClientPortfolioValue[[#This Row],[Date]],CleanAssets[#All],RowWiseApproach!$B$5,0)*VLOOKUP(ClientPortfolioValue[[#This Row],[Client]],Client_Portfolios!$A$1:$I$6,RowWiseApproach!$B$5,0),I286)</f>
        <v>8669421.1613308489</v>
      </c>
      <c r="J291" s="33">
        <f>_xlfn.IFNA(VLOOKUP(ClientPortfolioValue[[#This Row],[Date]],CleanAssets[#All],RowWiseApproach!$B$6,0)*VLOOKUP(ClientPortfolioValue[[#This Row],[Client]],Client_Portfolios!$A$1:$I$6,RowWiseApproach!$B$6,0),J286)</f>
        <v>12691638.26873081</v>
      </c>
      <c r="K291" s="33">
        <f>_xlfn.IFNA(VLOOKUP(ClientPortfolioValue[[#This Row],[Date]],CleanAssets[#All],RowWiseApproach!$B$7,0)*VLOOKUP(ClientPortfolioValue[[#This Row],[Client]],Client_Portfolios!$A$1:$I$6,RowWiseApproach!$B$7,0),K286)</f>
        <v>2456587.8894750499</v>
      </c>
      <c r="L291" s="33">
        <f>_xlfn.IFNA(VLOOKUP(ClientPortfolioValue[[#This Row],[Date]],CleanAssets[#All],RowWiseApproach!$B$8,0)*VLOOKUP(ClientPortfolioValue[[#This Row],[Client]],Client_Portfolios!$A$1:$I$6,RowWiseApproach!$B$8,0),L286)</f>
        <v>3137303.6014702916</v>
      </c>
      <c r="M291" s="33">
        <f>_xlfn.IFNA(VLOOKUP(ClientPortfolioValue[[#This Row],[Date]],CleanAssets[#All],RowWiseApproach!$B$9,0)*VLOOKUP(ClientPortfolioValue[[#This Row],[Client]],Client_Portfolios!$A$1:$I$6,RowWiseApproach!$B$9,0),M286)</f>
        <v>942780.84194591444</v>
      </c>
      <c r="N291" s="34">
        <f t="shared" si="43"/>
        <v>1.8959836071322275E-2</v>
      </c>
      <c r="O291" s="34">
        <f t="shared" si="43"/>
        <v>9.8704153826892668E-2</v>
      </c>
      <c r="P291" s="34">
        <f t="shared" si="44"/>
        <v>0.34646436948538661</v>
      </c>
      <c r="Q291" s="34">
        <f t="shared" si="45"/>
        <v>0.16652597352327356</v>
      </c>
      <c r="R291" s="34">
        <f t="shared" si="46"/>
        <v>0.24378645113385972</v>
      </c>
      <c r="S291" s="34">
        <f t="shared" si="47"/>
        <v>4.718719764878946E-2</v>
      </c>
      <c r="T291" s="34">
        <f t="shared" si="48"/>
        <v>6.0262678067045487E-2</v>
      </c>
      <c r="U291" s="34">
        <f t="shared" si="49"/>
        <v>1.8109340243430288E-2</v>
      </c>
      <c r="V291" s="33">
        <f>SUM(ClientPortfolioValue[[#This Row],[TCS]:[Cash]])</f>
        <v>52060474.278621867</v>
      </c>
      <c r="W291" s="35">
        <f>(ClientPortfolioValue[[#This Row],[TotalPortfolioValue]]-V286)/V286</f>
        <v>2.5529467626990944E-3</v>
      </c>
      <c r="X291" s="35">
        <f t="shared" si="51"/>
        <v>385271.77392701141</v>
      </c>
      <c r="Y291" s="35">
        <f>_xlfn.MAXIFS($V$2:$V291,$E$2:$E291,$E291)</f>
        <v>52060474.278621867</v>
      </c>
      <c r="Z291" s="34">
        <f>(ClientPortfolioValue[[#This Row],[TotalPortfolioValue]]-ClientPortfolioValue[[#This Row],[Running Max]])/ClientPortfolioValue[[#This Row],[Running Max]]</f>
        <v>0</v>
      </c>
      <c r="AA291" s="35">
        <f t="shared" si="50"/>
        <v>1.0435324152344732</v>
      </c>
      <c r="AB291" s="46">
        <f>ClientPortfolioValue[[#This Row],[Cumulative_Returns]]-1</f>
        <v>4.3532415234473154E-2</v>
      </c>
    </row>
    <row r="292" spans="4:28" x14ac:dyDescent="0.35">
      <c r="D292" s="31">
        <f t="shared" si="42"/>
        <v>45716</v>
      </c>
      <c r="E292" s="32" t="s">
        <v>14</v>
      </c>
      <c r="F292" s="33">
        <f>_xlfn.IFNA(VLOOKUP(ClientPortfolioValue[[#This Row],[Date]],CleanAssets[#All],RowWiseApproach!$B$2,0)*VLOOKUP(ClientPortfolioValue[[#This Row],[Client]],Client_Portfolios!$A$1:$I$6,RowWiseApproach!$B$2,0),F287)</f>
        <v>1742725.109318241</v>
      </c>
      <c r="G292" s="33">
        <f>_xlfn.IFNA(VLOOKUP(ClientPortfolioValue[[#This Row],[Date]],CleanAssets[#All],RowWiseApproach!$B$3,0)*VLOOKUP(ClientPortfolioValue[[#This Row],[Client]],Client_Portfolios!$A$1:$I$6,RowWiseApproach!$B$3,0),G287)</f>
        <v>11942701.388676275</v>
      </c>
      <c r="H292" s="33">
        <f>_xlfn.IFNA(VLOOKUP(ClientPortfolioValue[[#This Row],[Date]],CleanAssets[#All],RowWiseApproach!$B$4,0)*VLOOKUP(ClientPortfolioValue[[#This Row],[Client]],Client_Portfolios!$A$1:$I$6,RowWiseApproach!$B$4,0),H287)</f>
        <v>2344443.0031781304</v>
      </c>
      <c r="I292" s="33">
        <f>_xlfn.IFNA(VLOOKUP(ClientPortfolioValue[[#This Row],[Date]],CleanAssets[#All],RowWiseApproach!$B$5,0)*VLOOKUP(ClientPortfolioValue[[#This Row],[Client]],Client_Portfolios!$A$1:$I$6,RowWiseApproach!$B$5,0),I287)</f>
        <v>449859.10772869078</v>
      </c>
      <c r="J292" s="33">
        <f>_xlfn.IFNA(VLOOKUP(ClientPortfolioValue[[#This Row],[Date]],CleanAssets[#All],RowWiseApproach!$B$6,0)*VLOOKUP(ClientPortfolioValue[[#This Row],[Client]],Client_Portfolios!$A$1:$I$6,RowWiseApproach!$B$6,0),J287)</f>
        <v>10857381.340397069</v>
      </c>
      <c r="K292" s="33">
        <f>_xlfn.IFNA(VLOOKUP(ClientPortfolioValue[[#This Row],[Date]],CleanAssets[#All],RowWiseApproach!$B$7,0)*VLOOKUP(ClientPortfolioValue[[#This Row],[Client]],Client_Portfolios!$A$1:$I$6,RowWiseApproach!$B$7,0),K287)</f>
        <v>13053159.793286981</v>
      </c>
      <c r="L292" s="33">
        <f>_xlfn.IFNA(VLOOKUP(ClientPortfolioValue[[#This Row],[Date]],CleanAssets[#All],RowWiseApproach!$B$8,0)*VLOOKUP(ClientPortfolioValue[[#This Row],[Client]],Client_Portfolios!$A$1:$I$6,RowWiseApproach!$B$8,0),L287)</f>
        <v>3055887.3097323584</v>
      </c>
      <c r="M292" s="33">
        <f>_xlfn.IFNA(VLOOKUP(ClientPortfolioValue[[#This Row],[Date]],CleanAssets[#All],RowWiseApproach!$B$9,0)*VLOOKUP(ClientPortfolioValue[[#This Row],[Client]],Client_Portfolios!$A$1:$I$6,RowWiseApproach!$B$9,0),M287)</f>
        <v>1152438.2046237397</v>
      </c>
      <c r="N292" s="34">
        <f t="shared" si="43"/>
        <v>3.9075784770306134E-2</v>
      </c>
      <c r="O292" s="34">
        <f t="shared" si="43"/>
        <v>0.26778200792809664</v>
      </c>
      <c r="P292" s="34">
        <f t="shared" si="44"/>
        <v>5.2567642314098072E-2</v>
      </c>
      <c r="Q292" s="34">
        <f t="shared" si="45"/>
        <v>1.0086844779234907E-2</v>
      </c>
      <c r="R292" s="34">
        <f t="shared" si="46"/>
        <v>0.2434467112214076</v>
      </c>
      <c r="S292" s="34">
        <f t="shared" si="47"/>
        <v>0.2926809626645212</v>
      </c>
      <c r="T292" s="34">
        <f t="shared" si="48"/>
        <v>6.8519810817510671E-2</v>
      </c>
      <c r="U292" s="34">
        <f t="shared" si="49"/>
        <v>2.5840235504825018E-2</v>
      </c>
      <c r="V292" s="33">
        <f>SUM(ClientPortfolioValue[[#This Row],[TCS]:[Cash]])</f>
        <v>44598595.256941475</v>
      </c>
      <c r="W292" s="35">
        <f>(ClientPortfolioValue[[#This Row],[TotalPortfolioValue]]-V287)/V287</f>
        <v>-1.784308600269611E-3</v>
      </c>
      <c r="X292" s="35">
        <f t="shared" si="51"/>
        <v>428683.62799570232</v>
      </c>
      <c r="Y292" s="35">
        <f>_xlfn.MAXIFS($V$2:$V292,$E$2:$E292,$E292)</f>
        <v>45409960.291203432</v>
      </c>
      <c r="Z292" s="34">
        <f>(ClientPortfolioValue[[#This Row],[TotalPortfolioValue]]-ClientPortfolioValue[[#This Row],[Running Max]])/ClientPortfolioValue[[#This Row],[Running Max]]</f>
        <v>-1.7867556568181585E-2</v>
      </c>
      <c r="AA292" s="35">
        <f t="shared" si="50"/>
        <v>1.051051518784452</v>
      </c>
      <c r="AB292" s="46">
        <f>ClientPortfolioValue[[#This Row],[Cumulative_Returns]]-1</f>
        <v>5.1051518784452021E-2</v>
      </c>
    </row>
    <row r="293" spans="4:28" x14ac:dyDescent="0.35">
      <c r="D293" s="31">
        <f t="shared" si="42"/>
        <v>45716</v>
      </c>
      <c r="E293" s="32" t="s">
        <v>16</v>
      </c>
      <c r="F293" s="33">
        <f>_xlfn.IFNA(VLOOKUP(ClientPortfolioValue[[#This Row],[Date]],CleanAssets[#All],RowWiseApproach!$B$2,0)*VLOOKUP(ClientPortfolioValue[[#This Row],[Client]],Client_Portfolios!$A$1:$I$6,RowWiseApproach!$B$2,0),F288)</f>
        <v>209646.44152157911</v>
      </c>
      <c r="G293" s="33">
        <f>_xlfn.IFNA(VLOOKUP(ClientPortfolioValue[[#This Row],[Date]],CleanAssets[#All],RowWiseApproach!$B$3,0)*VLOOKUP(ClientPortfolioValue[[#This Row],[Client]],Client_Portfolios!$A$1:$I$6,RowWiseApproach!$B$3,0),G288)</f>
        <v>3088388.653403359</v>
      </c>
      <c r="H293" s="33">
        <f>_xlfn.IFNA(VLOOKUP(ClientPortfolioValue[[#This Row],[Date]],CleanAssets[#All],RowWiseApproach!$B$4,0)*VLOOKUP(ClientPortfolioValue[[#This Row],[Client]],Client_Portfolios!$A$1:$I$6,RowWiseApproach!$B$4,0),H288)</f>
        <v>12585022.960535469</v>
      </c>
      <c r="I293" s="33">
        <f>_xlfn.IFNA(VLOOKUP(ClientPortfolioValue[[#This Row],[Date]],CleanAssets[#All],RowWiseApproach!$B$5,0)*VLOOKUP(ClientPortfolioValue[[#This Row],[Client]],Client_Portfolios!$A$1:$I$6,RowWiseApproach!$B$5,0),I288)</f>
        <v>6190770.0969984597</v>
      </c>
      <c r="J293" s="33">
        <f>_xlfn.IFNA(VLOOKUP(ClientPortfolioValue[[#This Row],[Date]],CleanAssets[#All],RowWiseApproach!$B$6,0)*VLOOKUP(ClientPortfolioValue[[#This Row],[Client]],Client_Portfolios!$A$1:$I$6,RowWiseApproach!$B$6,0),J288)</f>
        <v>8298365.5797319775</v>
      </c>
      <c r="K293" s="33">
        <f>_xlfn.IFNA(VLOOKUP(ClientPortfolioValue[[#This Row],[Date]],CleanAssets[#All],RowWiseApproach!$B$7,0)*VLOOKUP(ClientPortfolioValue[[#This Row],[Client]],Client_Portfolios!$A$1:$I$6,RowWiseApproach!$B$7,0),K288)</f>
        <v>1476307.7320730689</v>
      </c>
      <c r="L293" s="33">
        <f>_xlfn.IFNA(VLOOKUP(ClientPortfolioValue[[#This Row],[Date]],CleanAssets[#All],RowWiseApproach!$B$8,0)*VLOOKUP(ClientPortfolioValue[[#This Row],[Client]],Client_Portfolios!$A$1:$I$6,RowWiseApproach!$B$8,0),L288)</f>
        <v>14194222.685871074</v>
      </c>
      <c r="M293" s="33">
        <f>_xlfn.IFNA(VLOOKUP(ClientPortfolioValue[[#This Row],[Date]],CleanAssets[#All],RowWiseApproach!$B$9,0)*VLOOKUP(ClientPortfolioValue[[#This Row],[Client]],Client_Portfolios!$A$1:$I$6,RowWiseApproach!$B$9,0),M288)</f>
        <v>4670797.2180104563</v>
      </c>
      <c r="N293" s="34">
        <f t="shared" si="43"/>
        <v>4.1339357998765158E-3</v>
      </c>
      <c r="O293" s="34">
        <f t="shared" si="43"/>
        <v>6.0898722275342938E-2</v>
      </c>
      <c r="P293" s="34">
        <f t="shared" si="44"/>
        <v>0.2481591224789306</v>
      </c>
      <c r="Q293" s="34">
        <f t="shared" si="45"/>
        <v>0.12207336288201538</v>
      </c>
      <c r="R293" s="34">
        <f t="shared" si="46"/>
        <v>0.16363221002721395</v>
      </c>
      <c r="S293" s="34">
        <f t="shared" si="47"/>
        <v>2.91107320542008E-2</v>
      </c>
      <c r="T293" s="34">
        <f t="shared" si="48"/>
        <v>0.27989029952841837</v>
      </c>
      <c r="U293" s="34">
        <f t="shared" si="49"/>
        <v>9.2101614954001446E-2</v>
      </c>
      <c r="V293" s="33">
        <f>SUM(ClientPortfolioValue[[#This Row],[TCS]:[Cash]])</f>
        <v>50713521.368145443</v>
      </c>
      <c r="W293" s="35">
        <f>(ClientPortfolioValue[[#This Row],[TotalPortfolioValue]]-V288)/V288</f>
        <v>9.7844654387698794E-4</v>
      </c>
      <c r="X293" s="35">
        <f t="shared" si="51"/>
        <v>1872737.5189082944</v>
      </c>
      <c r="Y293" s="35">
        <f>_xlfn.MAXIFS($V$2:$V293,$E$2:$E293,$E293)</f>
        <v>50713521.368145443</v>
      </c>
      <c r="Z293" s="34">
        <f>(ClientPortfolioValue[[#This Row],[TotalPortfolioValue]]-ClientPortfolioValue[[#This Row],[Running Max]])/ClientPortfolioValue[[#This Row],[Running Max]]</f>
        <v>0</v>
      </c>
      <c r="AA293" s="35">
        <f t="shared" si="50"/>
        <v>1.0440989380630925</v>
      </c>
      <c r="AB293" s="46">
        <f>ClientPortfolioValue[[#This Row],[Cumulative_Returns]]-1</f>
        <v>4.4098938063092508E-2</v>
      </c>
    </row>
    <row r="294" spans="4:28" x14ac:dyDescent="0.35">
      <c r="D294" s="31">
        <f t="shared" si="42"/>
        <v>45716</v>
      </c>
      <c r="E294" s="32" t="s">
        <v>12</v>
      </c>
      <c r="F294" s="33">
        <f>_xlfn.IFNA(VLOOKUP(ClientPortfolioValue[[#This Row],[Date]],CleanAssets[#All],RowWiseApproach!$B$2,0)*VLOOKUP(ClientPortfolioValue[[#This Row],[Client]],Client_Portfolios!$A$1:$I$6,RowWiseApproach!$B$2,0),F289)</f>
        <v>2763201.1819003085</v>
      </c>
      <c r="G294" s="33">
        <f>_xlfn.IFNA(VLOOKUP(ClientPortfolioValue[[#This Row],[Date]],CleanAssets[#All],RowWiseApproach!$B$3,0)*VLOOKUP(ClientPortfolioValue[[#This Row],[Client]],Client_Portfolios!$A$1:$I$6,RowWiseApproach!$B$3,0),G289)</f>
        <v>10665034.897759574</v>
      </c>
      <c r="H294" s="33">
        <f>_xlfn.IFNA(VLOOKUP(ClientPortfolioValue[[#This Row],[Date]],CleanAssets[#All],RowWiseApproach!$B$4,0)*VLOOKUP(ClientPortfolioValue[[#This Row],[Client]],Client_Portfolios!$A$1:$I$6,RowWiseApproach!$B$4,0),H289)</f>
        <v>2071597.630509295</v>
      </c>
      <c r="I294" s="33">
        <f>_xlfn.IFNA(VLOOKUP(ClientPortfolioValue[[#This Row],[Date]],CleanAssets[#All],RowWiseApproach!$B$5,0)*VLOOKUP(ClientPortfolioValue[[#This Row],[Client]],Client_Portfolios!$A$1:$I$6,RowWiseApproach!$B$5,0),I289)</f>
        <v>3158021.7806712692</v>
      </c>
      <c r="J294" s="33">
        <f>_xlfn.IFNA(VLOOKUP(ClientPortfolioValue[[#This Row],[Date]],CleanAssets[#All],RowWiseApproach!$B$6,0)*VLOOKUP(ClientPortfolioValue[[#This Row],[Client]],Client_Portfolios!$A$1:$I$6,RowWiseApproach!$B$6,0),J289)</f>
        <v>1214084.262073878</v>
      </c>
      <c r="K294" s="33">
        <f>_xlfn.IFNA(VLOOKUP(ClientPortfolioValue[[#This Row],[Date]],CleanAssets[#All],RowWiseApproach!$B$7,0)*VLOOKUP(ClientPortfolioValue[[#This Row],[Client]],Client_Portfolios!$A$1:$I$6,RowWiseApproach!$B$7,0),K289)</f>
        <v>11941704.977938741</v>
      </c>
      <c r="L294" s="33">
        <f>_xlfn.IFNA(VLOOKUP(ClientPortfolioValue[[#This Row],[Date]],CleanAssets[#All],RowWiseApproach!$B$8,0)*VLOOKUP(ClientPortfolioValue[[#This Row],[Client]],Client_Portfolios!$A$1:$I$6,RowWiseApproach!$B$8,0),L289)</f>
        <v>5217328.9120673034</v>
      </c>
      <c r="M294" s="33">
        <f>_xlfn.IFNA(VLOOKUP(ClientPortfolioValue[[#This Row],[Date]],CleanAssets[#All],RowWiseApproach!$B$9,0)*VLOOKUP(ClientPortfolioValue[[#This Row],[Client]],Client_Portfolios!$A$1:$I$6,RowWiseApproach!$B$9,0),M289)</f>
        <v>2237805.9400345981</v>
      </c>
      <c r="N294" s="34">
        <f t="shared" si="43"/>
        <v>7.0366362572156574E-2</v>
      </c>
      <c r="O294" s="34">
        <f t="shared" si="43"/>
        <v>0.27159068886339532</v>
      </c>
      <c r="P294" s="34">
        <f t="shared" si="44"/>
        <v>5.2754316597312695E-2</v>
      </c>
      <c r="Q294" s="34">
        <f t="shared" si="45"/>
        <v>8.0420675513991333E-2</v>
      </c>
      <c r="R294" s="34">
        <f t="shared" si="46"/>
        <v>3.091729040137688E-2</v>
      </c>
      <c r="S294" s="34">
        <f t="shared" si="47"/>
        <v>0.30410175983982368</v>
      </c>
      <c r="T294" s="34">
        <f t="shared" si="48"/>
        <v>0.13286200812647461</v>
      </c>
      <c r="U294" s="34">
        <f t="shared" si="49"/>
        <v>5.6986898085468939E-2</v>
      </c>
      <c r="V294" s="33">
        <f>SUM(ClientPortfolioValue[[#This Row],[TCS]:[Cash]])</f>
        <v>39268779.582954966</v>
      </c>
      <c r="W294" s="35">
        <f>(ClientPortfolioValue[[#This Row],[TotalPortfolioValue]]-V289)/V289</f>
        <v>1.3931513435097246E-3</v>
      </c>
      <c r="X294" s="35">
        <f t="shared" si="51"/>
        <v>735706.17554014875</v>
      </c>
      <c r="Y294" s="35">
        <f>_xlfn.MAXIFS($V$2:$V294,$E$2:$E294,$E294)</f>
        <v>39650503.50677833</v>
      </c>
      <c r="Z294" s="34">
        <f>(ClientPortfolioValue[[#This Row],[TotalPortfolioValue]]-ClientPortfolioValue[[#This Row],[Running Max]])/ClientPortfolioValue[[#This Row],[Running Max]]</f>
        <v>-9.6272150430096719E-3</v>
      </c>
      <c r="AA294" s="35">
        <f t="shared" si="50"/>
        <v>1.0485134694735061</v>
      </c>
      <c r="AB294" s="46">
        <f>ClientPortfolioValue[[#This Row],[Cumulative_Returns]]-1</f>
        <v>4.8513469473506099E-2</v>
      </c>
    </row>
    <row r="295" spans="4:28" x14ac:dyDescent="0.35">
      <c r="D295" s="31">
        <f t="shared" si="42"/>
        <v>45716</v>
      </c>
      <c r="E295" s="32" t="s">
        <v>13</v>
      </c>
      <c r="F295" s="33">
        <f>_xlfn.IFNA(VLOOKUP(ClientPortfolioValue[[#This Row],[Date]],CleanAssets[#All],RowWiseApproach!$B$2,0)*VLOOKUP(ClientPortfolioValue[[#This Row],[Client]],Client_Portfolios!$A$1:$I$6,RowWiseApproach!$B$2,0),F290)</f>
        <v>198966.12259842045</v>
      </c>
      <c r="G295" s="33">
        <f>_xlfn.IFNA(VLOOKUP(ClientPortfolioValue[[#This Row],[Date]],CleanAssets[#All],RowWiseApproach!$B$3,0)*VLOOKUP(ClientPortfolioValue[[#This Row],[Client]],Client_Portfolios!$A$1:$I$6,RowWiseApproach!$B$3,0),G290)</f>
        <v>2266025.3081488619</v>
      </c>
      <c r="H295" s="33">
        <f>_xlfn.IFNA(VLOOKUP(ClientPortfolioValue[[#This Row],[Date]],CleanAssets[#All],RowWiseApproach!$B$4,0)*VLOOKUP(ClientPortfolioValue[[#This Row],[Client]],Client_Portfolios!$A$1:$I$6,RowWiseApproach!$B$4,0),H290)</f>
        <v>3317885.7258003401</v>
      </c>
      <c r="I295" s="33">
        <f>_xlfn.IFNA(VLOOKUP(ClientPortfolioValue[[#This Row],[Date]],CleanAssets[#All],RowWiseApproach!$B$5,0)*VLOOKUP(ClientPortfolioValue[[#This Row],[Client]],Client_Portfolios!$A$1:$I$6,RowWiseApproach!$B$5,0),I290)</f>
        <v>2710904.468650558</v>
      </c>
      <c r="J295" s="33">
        <f>_xlfn.IFNA(VLOOKUP(ClientPortfolioValue[[#This Row],[Date]],CleanAssets[#All],RowWiseApproach!$B$6,0)*VLOOKUP(ClientPortfolioValue[[#This Row],[Client]],Client_Portfolios!$A$1:$I$6,RowWiseApproach!$B$6,0),J290)</f>
        <v>10522269.680360919</v>
      </c>
      <c r="K295" s="33">
        <f>_xlfn.IFNA(VLOOKUP(ClientPortfolioValue[[#This Row],[Date]],CleanAssets[#All],RowWiseApproach!$B$7,0)*VLOOKUP(ClientPortfolioValue[[#This Row],[Client]],Client_Portfolios!$A$1:$I$6,RowWiseApproach!$B$7,0),K290)</f>
        <v>565916.09229249205</v>
      </c>
      <c r="L295" s="33">
        <f>_xlfn.IFNA(VLOOKUP(ClientPortfolioValue[[#This Row],[Date]],CleanAssets[#All],RowWiseApproach!$B$8,0)*VLOOKUP(ClientPortfolioValue[[#This Row],[Client]],Client_Portfolios!$A$1:$I$6,RowWiseApproach!$B$8,0),L290)</f>
        <v>21577231.041751523</v>
      </c>
      <c r="M295" s="33">
        <f>_xlfn.IFNA(VLOOKUP(ClientPortfolioValue[[#This Row],[Date]],CleanAssets[#All],RowWiseApproach!$B$9,0)*VLOOKUP(ClientPortfolioValue[[#This Row],[Client]],Client_Portfolios!$A$1:$I$6,RowWiseApproach!$B$9,0),M290)</f>
        <v>6418403.2467075819</v>
      </c>
      <c r="N295" s="34">
        <f t="shared" si="43"/>
        <v>4.1819283769334711E-3</v>
      </c>
      <c r="O295" s="34">
        <f t="shared" si="43"/>
        <v>4.7627985182802014E-2</v>
      </c>
      <c r="P295" s="34">
        <f t="shared" si="44"/>
        <v>6.9736296244520074E-2</v>
      </c>
      <c r="Q295" s="34">
        <f t="shared" si="45"/>
        <v>5.6978585985147615E-2</v>
      </c>
      <c r="R295" s="34">
        <f t="shared" si="46"/>
        <v>0.22116015325313146</v>
      </c>
      <c r="S295" s="34">
        <f t="shared" si="47"/>
        <v>1.1894590568555723E-2</v>
      </c>
      <c r="T295" s="34">
        <f t="shared" si="48"/>
        <v>0.45351657664492678</v>
      </c>
      <c r="U295" s="34">
        <f t="shared" si="49"/>
        <v>0.13490388374398288</v>
      </c>
      <c r="V295" s="33">
        <f>SUM(ClientPortfolioValue[[#This Row],[TCS]:[Cash]])</f>
        <v>47577601.686310694</v>
      </c>
      <c r="W295" s="35">
        <f>(ClientPortfolioValue[[#This Row],[TotalPortfolioValue]]-V290)/V290</f>
        <v>9.8712629353523633E-4</v>
      </c>
      <c r="X295" s="35">
        <f t="shared" si="51"/>
        <v>2876315.4340905086</v>
      </c>
      <c r="Y295" s="35">
        <f>_xlfn.MAXIFS($V$2:$V295,$E$2:$E295,$E295)</f>
        <v>47637236.848086469</v>
      </c>
      <c r="Z295" s="34">
        <f>(ClientPortfolioValue[[#This Row],[TotalPortfolioValue]]-ClientPortfolioValue[[#This Row],[Running Max]])/ClientPortfolioValue[[#This Row],[Running Max]]</f>
        <v>-1.2518602194738909E-3</v>
      </c>
      <c r="AA295" s="35">
        <f t="shared" si="50"/>
        <v>1.0543243429704265</v>
      </c>
      <c r="AB295" s="46">
        <f>ClientPortfolioValue[[#This Row],[Cumulative_Returns]]-1</f>
        <v>5.4324342970426542E-2</v>
      </c>
    </row>
    <row r="296" spans="4:28" x14ac:dyDescent="0.35">
      <c r="D296" s="31">
        <f t="shared" si="42"/>
        <v>45716</v>
      </c>
      <c r="E296" s="32" t="s">
        <v>15</v>
      </c>
      <c r="F296" s="33">
        <f>_xlfn.IFNA(VLOOKUP(ClientPortfolioValue[[#This Row],[Date]],CleanAssets[#All],RowWiseApproach!$B$2,0)*VLOOKUP(ClientPortfolioValue[[#This Row],[Client]],Client_Portfolios!$A$1:$I$6,RowWiseApproach!$B$2,0),F291)</f>
        <v>996888.57533094217</v>
      </c>
      <c r="G296" s="33">
        <f>_xlfn.IFNA(VLOOKUP(ClientPortfolioValue[[#This Row],[Date]],CleanAssets[#All],RowWiseApproach!$B$3,0)*VLOOKUP(ClientPortfolioValue[[#This Row],[Client]],Client_Portfolios!$A$1:$I$6,RowWiseApproach!$B$3,0),G291)</f>
        <v>5178704.4003162403</v>
      </c>
      <c r="H296" s="33">
        <f>_xlfn.IFNA(VLOOKUP(ClientPortfolioValue[[#This Row],[Date]],CleanAssets[#All],RowWiseApproach!$B$4,0)*VLOOKUP(ClientPortfolioValue[[#This Row],[Client]],Client_Portfolios!$A$1:$I$6,RowWiseApproach!$B$4,0),H291)</f>
        <v>18100355.443961389</v>
      </c>
      <c r="I296" s="33">
        <f>_xlfn.IFNA(VLOOKUP(ClientPortfolioValue[[#This Row],[Date]],CleanAssets[#All],RowWiseApproach!$B$5,0)*VLOOKUP(ClientPortfolioValue[[#This Row],[Client]],Client_Portfolios!$A$1:$I$6,RowWiseApproach!$B$5,0),I291)</f>
        <v>8656140.6216508243</v>
      </c>
      <c r="J296" s="33">
        <f>_xlfn.IFNA(VLOOKUP(ClientPortfolioValue[[#This Row],[Date]],CleanAssets[#All],RowWiseApproach!$B$6,0)*VLOOKUP(ClientPortfolioValue[[#This Row],[Client]],Client_Portfolios!$A$1:$I$6,RowWiseApproach!$B$6,0),J291)</f>
        <v>12539778.100675981</v>
      </c>
      <c r="K296" s="33">
        <f>_xlfn.IFNA(VLOOKUP(ClientPortfolioValue[[#This Row],[Date]],CleanAssets[#All],RowWiseApproach!$B$7,0)*VLOOKUP(ClientPortfolioValue[[#This Row],[Client]],Client_Portfolios!$A$1:$I$6,RowWiseApproach!$B$7,0),K291)</f>
        <v>2440353.3117452832</v>
      </c>
      <c r="L296" s="33">
        <f>_xlfn.IFNA(VLOOKUP(ClientPortfolioValue[[#This Row],[Date]],CleanAssets[#All],RowWiseApproach!$B$8,0)*VLOOKUP(ClientPortfolioValue[[#This Row],[Client]],Client_Portfolios!$A$1:$I$6,RowWiseApproach!$B$8,0),L291)</f>
        <v>3159488.8825642597</v>
      </c>
      <c r="M296" s="33">
        <f>_xlfn.IFNA(VLOOKUP(ClientPortfolioValue[[#This Row],[Date]],CleanAssets[#All],RowWiseApproach!$B$9,0)*VLOOKUP(ClientPortfolioValue[[#This Row],[Client]],Client_Portfolios!$A$1:$I$6,RowWiseApproach!$B$9,0),M291)</f>
        <v>942729.05004088965</v>
      </c>
      <c r="N296" s="34">
        <f t="shared" si="43"/>
        <v>1.9165612592556277E-2</v>
      </c>
      <c r="O296" s="34">
        <f t="shared" si="43"/>
        <v>9.9562824496085736E-2</v>
      </c>
      <c r="P296" s="34">
        <f t="shared" si="44"/>
        <v>0.34798713598595249</v>
      </c>
      <c r="Q296" s="34">
        <f t="shared" si="45"/>
        <v>0.16641803488035181</v>
      </c>
      <c r="R296" s="34">
        <f t="shared" si="46"/>
        <v>0.24108263954614248</v>
      </c>
      <c r="S296" s="34">
        <f t="shared" si="47"/>
        <v>4.6916844388897781E-2</v>
      </c>
      <c r="T296" s="34">
        <f t="shared" si="48"/>
        <v>6.0742535737871077E-2</v>
      </c>
      <c r="U296" s="34">
        <f t="shared" si="49"/>
        <v>1.8124372372142167E-2</v>
      </c>
      <c r="V296" s="33">
        <f>SUM(ClientPortfolioValue[[#This Row],[TCS]:[Cash]])</f>
        <v>52014438.386285819</v>
      </c>
      <c r="W296" s="35">
        <f>(ClientPortfolioValue[[#This Row],[TotalPortfolioValue]]-V291)/V291</f>
        <v>-8.8427723669341177E-4</v>
      </c>
      <c r="X296" s="35">
        <f t="shared" si="51"/>
        <v>435562.83318778977</v>
      </c>
      <c r="Y296" s="35">
        <f>_xlfn.MAXIFS($V$2:$V296,$E$2:$E296,$E296)</f>
        <v>52060474.278621867</v>
      </c>
      <c r="Z296" s="34">
        <f>(ClientPortfolioValue[[#This Row],[TotalPortfolioValue]]-ClientPortfolioValue[[#This Row],[Running Max]])/ClientPortfolioValue[[#This Row],[Running Max]]</f>
        <v>-8.8427723669341177E-4</v>
      </c>
      <c r="AA296" s="35">
        <f t="shared" si="50"/>
        <v>1.0426096432739296</v>
      </c>
      <c r="AB296" s="46">
        <f>ClientPortfolioValue[[#This Row],[Cumulative_Returns]]-1</f>
        <v>4.2609643273929576E-2</v>
      </c>
    </row>
    <row r="297" spans="4:28" x14ac:dyDescent="0.35">
      <c r="D297" s="31">
        <f t="shared" si="42"/>
        <v>45717</v>
      </c>
      <c r="E297" s="32" t="s">
        <v>14</v>
      </c>
      <c r="F297" s="33">
        <f>_xlfn.IFNA(VLOOKUP(ClientPortfolioValue[[#This Row],[Date]],CleanAssets[#All],RowWiseApproach!$B$2,0)*VLOOKUP(ClientPortfolioValue[[#This Row],[Client]],Client_Portfolios!$A$1:$I$6,RowWiseApproach!$B$2,0),F292)</f>
        <v>1728312.9754421399</v>
      </c>
      <c r="G297" s="33">
        <f>_xlfn.IFNA(VLOOKUP(ClientPortfolioValue[[#This Row],[Date]],CleanAssets[#All],RowWiseApproach!$B$3,0)*VLOOKUP(ClientPortfolioValue[[#This Row],[Client]],Client_Portfolios!$A$1:$I$6,RowWiseApproach!$B$3,0),G292)</f>
        <v>11970057.717950359</v>
      </c>
      <c r="H297" s="33">
        <f>_xlfn.IFNA(VLOOKUP(ClientPortfolioValue[[#This Row],[Date]],CleanAssets[#All],RowWiseApproach!$B$4,0)*VLOOKUP(ClientPortfolioValue[[#This Row],[Client]],Client_Portfolios!$A$1:$I$6,RowWiseApproach!$B$4,0),H292)</f>
        <v>2336618.9536066209</v>
      </c>
      <c r="I297" s="33">
        <f>_xlfn.IFNA(VLOOKUP(ClientPortfolioValue[[#This Row],[Date]],CleanAssets[#All],RowWiseApproach!$B$5,0)*VLOOKUP(ClientPortfolioValue[[#This Row],[Client]],Client_Portfolios!$A$1:$I$6,RowWiseApproach!$B$5,0),I292)</f>
        <v>446619.12963311409</v>
      </c>
      <c r="J297" s="33">
        <f>_xlfn.IFNA(VLOOKUP(ClientPortfolioValue[[#This Row],[Date]],CleanAssets[#All],RowWiseApproach!$B$6,0)*VLOOKUP(ClientPortfolioValue[[#This Row],[Client]],Client_Portfolios!$A$1:$I$6,RowWiseApproach!$B$6,0),J292)</f>
        <v>10962204.657298943</v>
      </c>
      <c r="K297" s="33">
        <f>_xlfn.IFNA(VLOOKUP(ClientPortfolioValue[[#This Row],[Date]],CleanAssets[#All],RowWiseApproach!$B$7,0)*VLOOKUP(ClientPortfolioValue[[#This Row],[Client]],Client_Portfolios!$A$1:$I$6,RowWiseApproach!$B$7,0),K292)</f>
        <v>12995718.728723083</v>
      </c>
      <c r="L297" s="33">
        <f>_xlfn.IFNA(VLOOKUP(ClientPortfolioValue[[#This Row],[Date]],CleanAssets[#All],RowWiseApproach!$B$8,0)*VLOOKUP(ClientPortfolioValue[[#This Row],[Client]],Client_Portfolios!$A$1:$I$6,RowWiseApproach!$B$8,0),L292)</f>
        <v>3089603.0435269661</v>
      </c>
      <c r="M297" s="33">
        <f>_xlfn.IFNA(VLOOKUP(ClientPortfolioValue[[#This Row],[Date]],CleanAssets[#All],RowWiseApproach!$B$9,0)*VLOOKUP(ClientPortfolioValue[[#This Row],[Client]],Client_Portfolios!$A$1:$I$6,RowWiseApproach!$B$9,0),M292)</f>
        <v>1152402.4081664318</v>
      </c>
      <c r="N297" s="34">
        <f t="shared" si="43"/>
        <v>3.8680696048543378E-2</v>
      </c>
      <c r="O297" s="34">
        <f t="shared" si="43"/>
        <v>0.26789717536727431</v>
      </c>
      <c r="P297" s="34">
        <f t="shared" si="44"/>
        <v>5.2294953986908248E-2</v>
      </c>
      <c r="Q297" s="34">
        <f t="shared" si="45"/>
        <v>9.9956078836843897E-3</v>
      </c>
      <c r="R297" s="34">
        <f t="shared" si="46"/>
        <v>0.24534081060314444</v>
      </c>
      <c r="S297" s="34">
        <f t="shared" si="47"/>
        <v>0.29085209289104758</v>
      </c>
      <c r="T297" s="34">
        <f t="shared" si="48"/>
        <v>6.9147196101301267E-2</v>
      </c>
      <c r="U297" s="34">
        <f t="shared" si="49"/>
        <v>2.5791467118096326E-2</v>
      </c>
      <c r="V297" s="33">
        <f>SUM(ClientPortfolioValue[[#This Row],[TCS]:[Cash]])</f>
        <v>44681537.614347659</v>
      </c>
      <c r="W297" s="35">
        <f>(ClientPortfolioValue[[#This Row],[TotalPortfolioValue]]-V292)/V292</f>
        <v>1.8597526879117264E-3</v>
      </c>
      <c r="X297" s="35">
        <f t="shared" si="51"/>
        <v>413936.75847879064</v>
      </c>
      <c r="Y297" s="35">
        <f>_xlfn.MAXIFS($V$2:$V297,$E$2:$E297,$E297)</f>
        <v>45409960.291203432</v>
      </c>
      <c r="Z297" s="34">
        <f>(ClientPortfolioValue[[#This Row],[TotalPortfolioValue]]-ClientPortfolioValue[[#This Row],[Running Max]])/ClientPortfolioValue[[#This Row],[Running Max]]</f>
        <v>-1.604103311662395E-2</v>
      </c>
      <c r="AA297" s="35">
        <f t="shared" si="50"/>
        <v>1.0530062146716452</v>
      </c>
      <c r="AB297" s="46">
        <f>ClientPortfolioValue[[#This Row],[Cumulative_Returns]]-1</f>
        <v>5.3006214671645235E-2</v>
      </c>
    </row>
    <row r="298" spans="4:28" x14ac:dyDescent="0.35">
      <c r="D298" s="31">
        <f t="shared" si="42"/>
        <v>45717</v>
      </c>
      <c r="E298" s="32" t="s">
        <v>16</v>
      </c>
      <c r="F298" s="33">
        <f>_xlfn.IFNA(VLOOKUP(ClientPortfolioValue[[#This Row],[Date]],CleanAssets[#All],RowWiseApproach!$B$2,0)*VLOOKUP(ClientPortfolioValue[[#This Row],[Client]],Client_Portfolios!$A$1:$I$6,RowWiseApproach!$B$2,0),F293)</f>
        <v>207912.68984399</v>
      </c>
      <c r="G298" s="33">
        <f>_xlfn.IFNA(VLOOKUP(ClientPortfolioValue[[#This Row],[Date]],CleanAssets[#All],RowWiseApproach!$B$3,0)*VLOOKUP(ClientPortfolioValue[[#This Row],[Client]],Client_Portfolios!$A$1:$I$6,RowWiseApproach!$B$3,0),G293)</f>
        <v>3095463.0140676019</v>
      </c>
      <c r="H298" s="33">
        <f>_xlfn.IFNA(VLOOKUP(ClientPortfolioValue[[#This Row],[Date]],CleanAssets[#All],RowWiseApproach!$B$4,0)*VLOOKUP(ClientPortfolioValue[[#This Row],[Client]],Client_Portfolios!$A$1:$I$6,RowWiseApproach!$B$4,0),H293)</f>
        <v>12543023.285828797</v>
      </c>
      <c r="I298" s="33">
        <f>_xlfn.IFNA(VLOOKUP(ClientPortfolioValue[[#This Row],[Date]],CleanAssets[#All],RowWiseApproach!$B$5,0)*VLOOKUP(ClientPortfolioValue[[#This Row],[Client]],Client_Portfolios!$A$1:$I$6,RowWiseApproach!$B$5,0),I293)</f>
        <v>6146182.893662069</v>
      </c>
      <c r="J298" s="33">
        <f>_xlfn.IFNA(VLOOKUP(ClientPortfolioValue[[#This Row],[Date]],CleanAssets[#All],RowWiseApproach!$B$6,0)*VLOOKUP(ClientPortfolioValue[[#This Row],[Client]],Client_Portfolios!$A$1:$I$6,RowWiseApproach!$B$6,0),J293)</f>
        <v>8378482.7072105305</v>
      </c>
      <c r="K298" s="33">
        <f>_xlfn.IFNA(VLOOKUP(ClientPortfolioValue[[#This Row],[Date]],CleanAssets[#All],RowWiseApproach!$B$7,0)*VLOOKUP(ClientPortfolioValue[[#This Row],[Client]],Client_Portfolios!$A$1:$I$6,RowWiseApproach!$B$7,0),K293)</f>
        <v>1469811.1680918478</v>
      </c>
      <c r="L298" s="33">
        <f>_xlfn.IFNA(VLOOKUP(ClientPortfolioValue[[#This Row],[Date]],CleanAssets[#All],RowWiseApproach!$B$8,0)*VLOOKUP(ClientPortfolioValue[[#This Row],[Client]],Client_Portfolios!$A$1:$I$6,RowWiseApproach!$B$8,0),L293)</f>
        <v>14350828.144447399</v>
      </c>
      <c r="M298" s="33">
        <f>_xlfn.IFNA(VLOOKUP(ClientPortfolioValue[[#This Row],[Date]],CleanAssets[#All],RowWiseApproach!$B$9,0)*VLOOKUP(ClientPortfolioValue[[#This Row],[Client]],Client_Portfolios!$A$1:$I$6,RowWiseApproach!$B$9,0),M293)</f>
        <v>4670652.1360507142</v>
      </c>
      <c r="N298" s="34">
        <f t="shared" si="43"/>
        <v>4.0877518470386637E-3</v>
      </c>
      <c r="O298" s="34">
        <f t="shared" si="43"/>
        <v>6.0859607283660348E-2</v>
      </c>
      <c r="P298" s="34">
        <f t="shared" si="44"/>
        <v>0.24660720152564436</v>
      </c>
      <c r="Q298" s="34">
        <f t="shared" si="45"/>
        <v>0.12083952400720098</v>
      </c>
      <c r="R298" s="34">
        <f t="shared" si="46"/>
        <v>0.16472856076019532</v>
      </c>
      <c r="S298" s="34">
        <f t="shared" si="47"/>
        <v>2.8897819183975042E-2</v>
      </c>
      <c r="T298" s="34">
        <f t="shared" si="48"/>
        <v>0.28215028288084565</v>
      </c>
      <c r="U298" s="34">
        <f t="shared" si="49"/>
        <v>9.1829252511439627E-2</v>
      </c>
      <c r="V298" s="33">
        <f>SUM(ClientPortfolioValue[[#This Row],[TCS]:[Cash]])</f>
        <v>50862356.039202951</v>
      </c>
      <c r="W298" s="35">
        <f>(ClientPortfolioValue[[#This Row],[TotalPortfolioValue]]-V293)/V293</f>
        <v>2.9348123940569929E-3</v>
      </c>
      <c r="X298" s="35">
        <f t="shared" si="51"/>
        <v>1915369.9256162611</v>
      </c>
      <c r="Y298" s="35">
        <f>_xlfn.MAXIFS($V$2:$V298,$E$2:$E298,$E298)</f>
        <v>50862356.039202951</v>
      </c>
      <c r="Z298" s="34">
        <f>(ClientPortfolioValue[[#This Row],[TotalPortfolioValue]]-ClientPortfolioValue[[#This Row],[Running Max]])/ClientPortfolioValue[[#This Row],[Running Max]]</f>
        <v>0</v>
      </c>
      <c r="AA298" s="35">
        <f t="shared" si="50"/>
        <v>1.0471631725671418</v>
      </c>
      <c r="AB298" s="46">
        <f>ClientPortfolioValue[[#This Row],[Cumulative_Returns]]-1</f>
        <v>4.7163172567141753E-2</v>
      </c>
    </row>
    <row r="299" spans="4:28" x14ac:dyDescent="0.35">
      <c r="D299" s="31">
        <f t="shared" si="42"/>
        <v>45717</v>
      </c>
      <c r="E299" s="32" t="s">
        <v>12</v>
      </c>
      <c r="F299" s="33">
        <f>_xlfn.IFNA(VLOOKUP(ClientPortfolioValue[[#This Row],[Date]],CleanAssets[#All],RowWiseApproach!$B$2,0)*VLOOKUP(ClientPortfolioValue[[#This Row],[Client]],Client_Portfolios!$A$1:$I$6,RowWiseApproach!$B$2,0),F294)</f>
        <v>2740349.82964331</v>
      </c>
      <c r="G299" s="33">
        <f>_xlfn.IFNA(VLOOKUP(ClientPortfolioValue[[#This Row],[Date]],CleanAssets[#All],RowWiseApproach!$B$3,0)*VLOOKUP(ClientPortfolioValue[[#This Row],[Client]],Client_Portfolios!$A$1:$I$6,RowWiseApproach!$B$3,0),G294)</f>
        <v>10689464.563786335</v>
      </c>
      <c r="H299" s="33">
        <f>_xlfn.IFNA(VLOOKUP(ClientPortfolioValue[[#This Row],[Date]],CleanAssets[#All],RowWiseApproach!$B$4,0)*VLOOKUP(ClientPortfolioValue[[#This Row],[Client]],Client_Portfolios!$A$1:$I$6,RowWiseApproach!$B$4,0),H294)</f>
        <v>2064684.140809885</v>
      </c>
      <c r="I299" s="33">
        <f>_xlfn.IFNA(VLOOKUP(ClientPortfolioValue[[#This Row],[Date]],CleanAssets[#All],RowWiseApproach!$B$5,0)*VLOOKUP(ClientPortfolioValue[[#This Row],[Client]],Client_Portfolios!$A$1:$I$6,RowWiseApproach!$B$5,0),I294)</f>
        <v>3135277.0563366003</v>
      </c>
      <c r="J299" s="33">
        <f>_xlfn.IFNA(VLOOKUP(ClientPortfolioValue[[#This Row],[Date]],CleanAssets[#All],RowWiseApproach!$B$6,0)*VLOOKUP(ClientPortfolioValue[[#This Row],[Client]],Client_Portfolios!$A$1:$I$6,RowWiseApproach!$B$6,0),J294)</f>
        <v>1225805.7200718056</v>
      </c>
      <c r="K299" s="33">
        <f>_xlfn.IFNA(VLOOKUP(ClientPortfolioValue[[#This Row],[Date]],CleanAssets[#All],RowWiseApproach!$B$7,0)*VLOOKUP(ClientPortfolioValue[[#This Row],[Client]],Client_Portfolios!$A$1:$I$6,RowWiseApproach!$B$7,0),K294)</f>
        <v>11889154.92434991</v>
      </c>
      <c r="L299" s="33">
        <f>_xlfn.IFNA(VLOOKUP(ClientPortfolioValue[[#This Row],[Date]],CleanAssets[#All],RowWiseApproach!$B$8,0)*VLOOKUP(ClientPortfolioValue[[#This Row],[Client]],Client_Portfolios!$A$1:$I$6,RowWiseApproach!$B$8,0),L294)</f>
        <v>5274891.9223779095</v>
      </c>
      <c r="M299" s="33">
        <f>_xlfn.IFNA(VLOOKUP(ClientPortfolioValue[[#This Row],[Date]],CleanAssets[#All],RowWiseApproach!$B$9,0)*VLOOKUP(ClientPortfolioValue[[#This Row],[Client]],Client_Portfolios!$A$1:$I$6,RowWiseApproach!$B$9,0),M294)</f>
        <v>2237736.4304292463</v>
      </c>
      <c r="N299" s="34">
        <f t="shared" si="43"/>
        <v>6.9804732396493541E-2</v>
      </c>
      <c r="O299" s="34">
        <f t="shared" si="43"/>
        <v>0.27229195530631556</v>
      </c>
      <c r="P299" s="34">
        <f t="shared" si="44"/>
        <v>5.2593549324787409E-2</v>
      </c>
      <c r="Q299" s="34">
        <f t="shared" si="45"/>
        <v>7.986468498984646E-2</v>
      </c>
      <c r="R299" s="34">
        <f t="shared" si="46"/>
        <v>3.1224860174454826E-2</v>
      </c>
      <c r="S299" s="34">
        <f t="shared" si="47"/>
        <v>0.30285158082270208</v>
      </c>
      <c r="T299" s="34">
        <f t="shared" si="48"/>
        <v>0.13436693924218523</v>
      </c>
      <c r="U299" s="34">
        <f t="shared" si="49"/>
        <v>5.7001697743214834E-2</v>
      </c>
      <c r="V299" s="33">
        <f>SUM(ClientPortfolioValue[[#This Row],[TCS]:[Cash]])</f>
        <v>39257364.587805003</v>
      </c>
      <c r="W299" s="35">
        <f>(ClientPortfolioValue[[#This Row],[TotalPortfolioValue]]-V294)/V294</f>
        <v>-2.9068881873062859E-4</v>
      </c>
      <c r="X299" s="35">
        <f t="shared" si="51"/>
        <v>728868.54818401602</v>
      </c>
      <c r="Y299" s="35">
        <f>_xlfn.MAXIFS($V$2:$V299,$E$2:$E299,$E299)</f>
        <v>39650503.50677833</v>
      </c>
      <c r="Z299" s="34">
        <f>(ClientPortfolioValue[[#This Row],[TotalPortfolioValue]]-ClientPortfolioValue[[#This Row],[Running Max]])/ClientPortfolioValue[[#This Row],[Running Max]]</f>
        <v>-9.915105337971783E-3</v>
      </c>
      <c r="AA299" s="35">
        <f t="shared" si="50"/>
        <v>1.0482086783316418</v>
      </c>
      <c r="AB299" s="46">
        <f>ClientPortfolioValue[[#This Row],[Cumulative_Returns]]-1</f>
        <v>4.8208678331641774E-2</v>
      </c>
    </row>
    <row r="300" spans="4:28" x14ac:dyDescent="0.35">
      <c r="D300" s="31">
        <f t="shared" si="42"/>
        <v>45717</v>
      </c>
      <c r="E300" s="32" t="s">
        <v>13</v>
      </c>
      <c r="F300" s="33">
        <f>_xlfn.IFNA(VLOOKUP(ClientPortfolioValue[[#This Row],[Date]],CleanAssets[#All],RowWiseApproach!$B$2,0)*VLOOKUP(ClientPortfolioValue[[#This Row],[Client]],Client_Portfolios!$A$1:$I$6,RowWiseApproach!$B$2,0),F295)</f>
        <v>197320.69591559784</v>
      </c>
      <c r="G300" s="33">
        <f>_xlfn.IFNA(VLOOKUP(ClientPortfolioValue[[#This Row],[Date]],CleanAssets[#All],RowWiseApproach!$B$3,0)*VLOOKUP(ClientPortfolioValue[[#This Row],[Client]],Client_Portfolios!$A$1:$I$6,RowWiseApproach!$B$3,0),G295)</f>
        <v>2271215.9373420114</v>
      </c>
      <c r="H300" s="33">
        <f>_xlfn.IFNA(VLOOKUP(ClientPortfolioValue[[#This Row],[Date]],CleanAssets[#All],RowWiseApproach!$B$4,0)*VLOOKUP(ClientPortfolioValue[[#This Row],[Client]],Client_Portfolios!$A$1:$I$6,RowWiseApproach!$B$4,0),H295)</f>
        <v>3306813.0307695484</v>
      </c>
      <c r="I300" s="33">
        <f>_xlfn.IFNA(VLOOKUP(ClientPortfolioValue[[#This Row],[Date]],CleanAssets[#All],RowWiseApproach!$B$5,0)*VLOOKUP(ClientPortfolioValue[[#This Row],[Client]],Client_Portfolios!$A$1:$I$6,RowWiseApproach!$B$5,0),I295)</f>
        <v>2691379.9754331708</v>
      </c>
      <c r="J300" s="33">
        <f>_xlfn.IFNA(VLOOKUP(ClientPortfolioValue[[#This Row],[Date]],CleanAssets[#All],RowWiseApproach!$B$6,0)*VLOOKUP(ClientPortfolioValue[[#This Row],[Client]],Client_Portfolios!$A$1:$I$6,RowWiseApproach!$B$6,0),J295)</f>
        <v>10623857.63924817</v>
      </c>
      <c r="K300" s="33">
        <f>_xlfn.IFNA(VLOOKUP(ClientPortfolioValue[[#This Row],[Date]],CleanAssets[#All],RowWiseApproach!$B$7,0)*VLOOKUP(ClientPortfolioValue[[#This Row],[Client]],Client_Portfolios!$A$1:$I$6,RowWiseApproach!$B$7,0),K295)</f>
        <v>563425.75100272708</v>
      </c>
      <c r="L300" s="33">
        <f>_xlfn.IFNA(VLOOKUP(ClientPortfolioValue[[#This Row],[Date]],CleanAssets[#All],RowWiseApproach!$B$8,0)*VLOOKUP(ClientPortfolioValue[[#This Row],[Client]],Client_Portfolios!$A$1:$I$6,RowWiseApproach!$B$8,0),L295)</f>
        <v>21815293.543438524</v>
      </c>
      <c r="M300" s="33">
        <f>_xlfn.IFNA(VLOOKUP(ClientPortfolioValue[[#This Row],[Date]],CleanAssets[#All],RowWiseApproach!$B$9,0)*VLOOKUP(ClientPortfolioValue[[#This Row],[Client]],Client_Portfolios!$A$1:$I$6,RowWiseApproach!$B$9,0),M295)</f>
        <v>6418203.8814861905</v>
      </c>
      <c r="N300" s="34">
        <f t="shared" si="43"/>
        <v>4.1205043662171717E-3</v>
      </c>
      <c r="O300" s="34">
        <f t="shared" si="43"/>
        <v>4.7428148086619472E-2</v>
      </c>
      <c r="P300" s="34">
        <f t="shared" si="44"/>
        <v>6.905376786922568E-2</v>
      </c>
      <c r="Q300" s="34">
        <f t="shared" si="45"/>
        <v>5.6202127650438784E-2</v>
      </c>
      <c r="R300" s="34">
        <f t="shared" si="46"/>
        <v>0.22185028075978599</v>
      </c>
      <c r="S300" s="34">
        <f t="shared" si="47"/>
        <v>1.1765609564031583E-2</v>
      </c>
      <c r="T300" s="34">
        <f t="shared" si="48"/>
        <v>0.45555288500754809</v>
      </c>
      <c r="U300" s="34">
        <f t="shared" si="49"/>
        <v>0.13402667669613322</v>
      </c>
      <c r="V300" s="33">
        <f>SUM(ClientPortfolioValue[[#This Row],[TCS]:[Cash]])</f>
        <v>47887510.45463594</v>
      </c>
      <c r="W300" s="35">
        <f>(ClientPortfolioValue[[#This Row],[TotalPortfolioValue]]-V295)/V295</f>
        <v>6.5137534751865313E-3</v>
      </c>
      <c r="X300" s="35">
        <f t="shared" si="51"/>
        <v>2944394.9242599299</v>
      </c>
      <c r="Y300" s="35">
        <f>_xlfn.MAXIFS($V$2:$V300,$E$2:$E300,$E300)</f>
        <v>47887510.45463594</v>
      </c>
      <c r="Z300" s="34">
        <f>(ClientPortfolioValue[[#This Row],[TotalPortfolioValue]]-ClientPortfolioValue[[#This Row],[Running Max]])/ClientPortfolioValue[[#This Row],[Running Max]]</f>
        <v>0</v>
      </c>
      <c r="AA300" s="35">
        <f t="shared" si="50"/>
        <v>1.0611919518234239</v>
      </c>
      <c r="AB300" s="46">
        <f>ClientPortfolioValue[[#This Row],[Cumulative_Returns]]-1</f>
        <v>6.1191951823423851E-2</v>
      </c>
    </row>
    <row r="301" spans="4:28" x14ac:dyDescent="0.35">
      <c r="D301" s="31">
        <f t="shared" si="42"/>
        <v>45717</v>
      </c>
      <c r="E301" s="32" t="s">
        <v>15</v>
      </c>
      <c r="F301" s="33">
        <f>_xlfn.IFNA(VLOOKUP(ClientPortfolioValue[[#This Row],[Date]],CleanAssets[#All],RowWiseApproach!$B$2,0)*VLOOKUP(ClientPortfolioValue[[#This Row],[Client]],Client_Portfolios!$A$1:$I$6,RowWiseApproach!$B$2,0),F296)</f>
        <v>988644.42280774494</v>
      </c>
      <c r="G301" s="33">
        <f>_xlfn.IFNA(VLOOKUP(ClientPortfolioValue[[#This Row],[Date]],CleanAssets[#All],RowWiseApproach!$B$3,0)*VLOOKUP(ClientPortfolioValue[[#This Row],[Client]],Client_Portfolios!$A$1:$I$6,RowWiseApproach!$B$3,0),G296)</f>
        <v>5190566.9042990105</v>
      </c>
      <c r="H301" s="33">
        <f>_xlfn.IFNA(VLOOKUP(ClientPortfolioValue[[#This Row],[Date]],CleanAssets[#All],RowWiseApproach!$B$4,0)*VLOOKUP(ClientPortfolioValue[[#This Row],[Client]],Client_Portfolios!$A$1:$I$6,RowWiseApproach!$B$4,0),H296)</f>
        <v>18039949.591456756</v>
      </c>
      <c r="I301" s="33">
        <f>_xlfn.IFNA(VLOOKUP(ClientPortfolioValue[[#This Row],[Date]],CleanAssets[#All],RowWiseApproach!$B$5,0)*VLOOKUP(ClientPortfolioValue[[#This Row],[Client]],Client_Portfolios!$A$1:$I$6,RowWiseApproach!$B$5,0),I296)</f>
        <v>8593797.3112130705</v>
      </c>
      <c r="J301" s="33">
        <f>_xlfn.IFNA(VLOOKUP(ClientPortfolioValue[[#This Row],[Date]],CleanAssets[#All],RowWiseApproach!$B$6,0)*VLOOKUP(ClientPortfolioValue[[#This Row],[Client]],Client_Portfolios!$A$1:$I$6,RowWiseApproach!$B$6,0),J296)</f>
        <v>12660844.230022993</v>
      </c>
      <c r="K301" s="33">
        <f>_xlfn.IFNA(VLOOKUP(ClientPortfolioValue[[#This Row],[Date]],CleanAssets[#All],RowWiseApproach!$B$7,0)*VLOOKUP(ClientPortfolioValue[[#This Row],[Client]],Client_Portfolios!$A$1:$I$6,RowWiseApproach!$B$7,0),K296)</f>
        <v>2429614.4183004349</v>
      </c>
      <c r="L301" s="33">
        <f>_xlfn.IFNA(VLOOKUP(ClientPortfolioValue[[#This Row],[Date]],CleanAssets[#All],RowWiseApproach!$B$8,0)*VLOOKUP(ClientPortfolioValue[[#This Row],[Client]],Client_Portfolios!$A$1:$I$6,RowWiseApproach!$B$8,0),L296)</f>
        <v>3194347.6568889217</v>
      </c>
      <c r="M301" s="33">
        <f>_xlfn.IFNA(VLOOKUP(ClientPortfolioValue[[#This Row],[Date]],CleanAssets[#All],RowWiseApproach!$B$9,0)*VLOOKUP(ClientPortfolioValue[[#This Row],[Client]],Client_Portfolios!$A$1:$I$6,RowWiseApproach!$B$9,0),M296)</f>
        <v>942699.76746412565</v>
      </c>
      <c r="N301" s="34">
        <f t="shared" si="43"/>
        <v>1.8997609572848156E-2</v>
      </c>
      <c r="O301" s="34">
        <f t="shared" si="43"/>
        <v>9.9740979906175434E-2</v>
      </c>
      <c r="P301" s="34">
        <f t="shared" si="44"/>
        <v>0.34665235664714078</v>
      </c>
      <c r="Q301" s="34">
        <f t="shared" si="45"/>
        <v>0.1651368300879664</v>
      </c>
      <c r="R301" s="34">
        <f t="shared" si="46"/>
        <v>0.24328845639115854</v>
      </c>
      <c r="S301" s="34">
        <f t="shared" si="47"/>
        <v>4.6687024239057552E-2</v>
      </c>
      <c r="T301" s="34">
        <f t="shared" si="48"/>
        <v>6.1381997637910163E-2</v>
      </c>
      <c r="U301" s="34">
        <f t="shared" si="49"/>
        <v>1.8114745517742992E-2</v>
      </c>
      <c r="V301" s="33">
        <f>SUM(ClientPortfolioValue[[#This Row],[TCS]:[Cash]])</f>
        <v>52040464.302453056</v>
      </c>
      <c r="W301" s="35">
        <f>(ClientPortfolioValue[[#This Row],[TotalPortfolioValue]]-V296)/V296</f>
        <v>5.0035945738671826E-4</v>
      </c>
      <c r="X301" s="35">
        <f t="shared" si="51"/>
        <v>447913.54307538399</v>
      </c>
      <c r="Y301" s="35">
        <f>_xlfn.MAXIFS($V$2:$V301,$E$2:$E301,$E301)</f>
        <v>52060474.278621867</v>
      </c>
      <c r="Z301" s="34">
        <f>(ClientPortfolioValue[[#This Row],[TotalPortfolioValue]]-ClientPortfolioValue[[#This Row],[Running Max]])/ClientPortfolioValue[[#This Row],[Running Max]]</f>
        <v>-3.8436023578502485E-4</v>
      </c>
      <c r="AA301" s="35">
        <f t="shared" si="50"/>
        <v>1.0431313228693042</v>
      </c>
      <c r="AB301" s="46">
        <f>ClientPortfolioValue[[#This Row],[Cumulative_Returns]]-1</f>
        <v>4.3131322869304212E-2</v>
      </c>
    </row>
    <row r="302" spans="4:28" x14ac:dyDescent="0.35">
      <c r="D302" s="31">
        <f t="shared" si="42"/>
        <v>45718</v>
      </c>
      <c r="E302" s="32" t="s">
        <v>14</v>
      </c>
      <c r="F302" s="33">
        <f>_xlfn.IFNA(VLOOKUP(ClientPortfolioValue[[#This Row],[Date]],CleanAssets[#All],RowWiseApproach!$B$2,0)*VLOOKUP(ClientPortfolioValue[[#This Row],[Client]],Client_Portfolios!$A$1:$I$6,RowWiseApproach!$B$2,0),F297)</f>
        <v>1742560.5623182601</v>
      </c>
      <c r="G302" s="33">
        <f>_xlfn.IFNA(VLOOKUP(ClientPortfolioValue[[#This Row],[Date]],CleanAssets[#All],RowWiseApproach!$B$3,0)*VLOOKUP(ClientPortfolioValue[[#This Row],[Client]],Client_Portfolios!$A$1:$I$6,RowWiseApproach!$B$3,0),G297)</f>
        <v>11886811.437714566</v>
      </c>
      <c r="H302" s="33">
        <f>_xlfn.IFNA(VLOOKUP(ClientPortfolioValue[[#This Row],[Date]],CleanAssets[#All],RowWiseApproach!$B$4,0)*VLOOKUP(ClientPortfolioValue[[#This Row],[Client]],Client_Portfolios!$A$1:$I$6,RowWiseApproach!$B$4,0),H297)</f>
        <v>2331484.2339500985</v>
      </c>
      <c r="I302" s="33">
        <f>_xlfn.IFNA(VLOOKUP(ClientPortfolioValue[[#This Row],[Date]],CleanAssets[#All],RowWiseApproach!$B$5,0)*VLOOKUP(ClientPortfolioValue[[#This Row],[Client]],Client_Portfolios!$A$1:$I$6,RowWiseApproach!$B$5,0),I297)</f>
        <v>451792.54882473923</v>
      </c>
      <c r="J302" s="33">
        <f>_xlfn.IFNA(VLOOKUP(ClientPortfolioValue[[#This Row],[Date]],CleanAssets[#All],RowWiseApproach!$B$6,0)*VLOOKUP(ClientPortfolioValue[[#This Row],[Client]],Client_Portfolios!$A$1:$I$6,RowWiseApproach!$B$6,0),J297)</f>
        <v>10892441.779918615</v>
      </c>
      <c r="K302" s="33">
        <f>_xlfn.IFNA(VLOOKUP(ClientPortfolioValue[[#This Row],[Date]],CleanAssets[#All],RowWiseApproach!$B$7,0)*VLOOKUP(ClientPortfolioValue[[#This Row],[Client]],Client_Portfolios!$A$1:$I$6,RowWiseApproach!$B$7,0),K297)</f>
        <v>13166204.674147043</v>
      </c>
      <c r="L302" s="33">
        <f>_xlfn.IFNA(VLOOKUP(ClientPortfolioValue[[#This Row],[Date]],CleanAssets[#All],RowWiseApproach!$B$8,0)*VLOOKUP(ClientPortfolioValue[[#This Row],[Client]],Client_Portfolios!$A$1:$I$6,RowWiseApproach!$B$8,0),L297)</f>
        <v>3058228.6106147966</v>
      </c>
      <c r="M302" s="33">
        <f>_xlfn.IFNA(VLOOKUP(ClientPortfolioValue[[#This Row],[Date]],CleanAssets[#All],RowWiseApproach!$B$9,0)*VLOOKUP(ClientPortfolioValue[[#This Row],[Client]],Client_Portfolios!$A$1:$I$6,RowWiseApproach!$B$9,0),M297)</f>
        <v>1152484.0878288383</v>
      </c>
      <c r="N302" s="34">
        <f t="shared" si="43"/>
        <v>3.8999155204502985E-2</v>
      </c>
      <c r="O302" s="34">
        <f t="shared" si="43"/>
        <v>0.26603127269755372</v>
      </c>
      <c r="P302" s="34">
        <f t="shared" si="44"/>
        <v>5.2179486591677496E-2</v>
      </c>
      <c r="Q302" s="34">
        <f t="shared" si="45"/>
        <v>1.0111285721061774E-2</v>
      </c>
      <c r="R302" s="34">
        <f t="shared" si="46"/>
        <v>0.24377690894480047</v>
      </c>
      <c r="S302" s="34">
        <f t="shared" si="47"/>
        <v>0.29466457042859051</v>
      </c>
      <c r="T302" s="34">
        <f t="shared" si="48"/>
        <v>6.8444296752329978E-2</v>
      </c>
      <c r="U302" s="34">
        <f t="shared" si="49"/>
        <v>2.5793023659483019E-2</v>
      </c>
      <c r="V302" s="33">
        <f>SUM(ClientPortfolioValue[[#This Row],[TCS]:[Cash]])</f>
        <v>44682007.935316958</v>
      </c>
      <c r="W302" s="35">
        <f>(ClientPortfolioValue[[#This Row],[TotalPortfolioValue]]-V297)/V297</f>
        <v>1.0526069477686405E-5</v>
      </c>
      <c r="X302" s="35">
        <f t="shared" si="51"/>
        <v>76254.118915913059</v>
      </c>
      <c r="Y302" s="35">
        <f>_xlfn.MAXIFS($V$2:$V302,$E$2:$E302,$E302)</f>
        <v>45409960.291203432</v>
      </c>
      <c r="Z302" s="34">
        <f>(ClientPortfolioValue[[#This Row],[TotalPortfolioValue]]-ClientPortfolioValue[[#This Row],[Running Max]])/ClientPortfolioValue[[#This Row],[Running Max]]</f>
        <v>-1.603067589617534E-2</v>
      </c>
      <c r="AA302" s="35">
        <f t="shared" si="50"/>
        <v>1.0530172986882211</v>
      </c>
      <c r="AB302" s="46">
        <f>ClientPortfolioValue[[#This Row],[Cumulative_Returns]]-1</f>
        <v>5.3017298688221137E-2</v>
      </c>
    </row>
    <row r="303" spans="4:28" x14ac:dyDescent="0.35">
      <c r="D303" s="31">
        <f t="shared" si="42"/>
        <v>45718</v>
      </c>
      <c r="E303" s="32" t="s">
        <v>16</v>
      </c>
      <c r="F303" s="33">
        <f>_xlfn.IFNA(VLOOKUP(ClientPortfolioValue[[#This Row],[Date]],CleanAssets[#All],RowWiseApproach!$B$2,0)*VLOOKUP(ClientPortfolioValue[[#This Row],[Client]],Client_Portfolios!$A$1:$I$6,RowWiseApproach!$B$2,0),F298)</f>
        <v>209626.64683748086</v>
      </c>
      <c r="G303" s="33">
        <f>_xlfn.IFNA(VLOOKUP(ClientPortfolioValue[[#This Row],[Date]],CleanAssets[#All],RowWiseApproach!$B$3,0)*VLOOKUP(ClientPortfolioValue[[#This Row],[Client]],Client_Portfolios!$A$1:$I$6,RowWiseApproach!$B$3,0),G298)</f>
        <v>3073935.483657938</v>
      </c>
      <c r="H303" s="33">
        <f>_xlfn.IFNA(VLOOKUP(ClientPortfolioValue[[#This Row],[Date]],CleanAssets[#All],RowWiseApproach!$B$4,0)*VLOOKUP(ClientPortfolioValue[[#This Row],[Client]],Client_Portfolios!$A$1:$I$6,RowWiseApproach!$B$4,0),H298)</f>
        <v>12515459.994810143</v>
      </c>
      <c r="I303" s="33">
        <f>_xlfn.IFNA(VLOOKUP(ClientPortfolioValue[[#This Row],[Date]],CleanAssets[#All],RowWiseApproach!$B$5,0)*VLOOKUP(ClientPortfolioValue[[#This Row],[Client]],Client_Portfolios!$A$1:$I$6,RowWiseApproach!$B$5,0),I298)</f>
        <v>6217377.2927094847</v>
      </c>
      <c r="J303" s="33">
        <f>_xlfn.IFNA(VLOOKUP(ClientPortfolioValue[[#This Row],[Date]],CleanAssets[#All],RowWiseApproach!$B$6,0)*VLOOKUP(ClientPortfolioValue[[#This Row],[Client]],Client_Portfolios!$A$1:$I$6,RowWiseApproach!$B$6,0),J298)</f>
        <v>8325162.4965403946</v>
      </c>
      <c r="K303" s="33">
        <f>_xlfn.IFNA(VLOOKUP(ClientPortfolioValue[[#This Row],[Date]],CleanAssets[#All],RowWiseApproach!$B$7,0)*VLOOKUP(ClientPortfolioValue[[#This Row],[Client]],Client_Portfolios!$A$1:$I$6,RowWiseApproach!$B$7,0),K298)</f>
        <v>1489093.067909593</v>
      </c>
      <c r="L303" s="33">
        <f>_xlfn.IFNA(VLOOKUP(ClientPortfolioValue[[#This Row],[Date]],CleanAssets[#All],RowWiseApproach!$B$8,0)*VLOOKUP(ClientPortfolioValue[[#This Row],[Client]],Client_Portfolios!$A$1:$I$6,RowWiseApproach!$B$8,0),L298)</f>
        <v>14205097.742027143</v>
      </c>
      <c r="M303" s="33">
        <f>_xlfn.IFNA(VLOOKUP(ClientPortfolioValue[[#This Row],[Date]],CleanAssets[#All],RowWiseApproach!$B$9,0)*VLOOKUP(ClientPortfolioValue[[#This Row],[Client]],Client_Portfolios!$A$1:$I$6,RowWiseApproach!$B$9,0),M298)</f>
        <v>4670983.1812541848</v>
      </c>
      <c r="N303" s="34">
        <f t="shared" si="43"/>
        <v>4.1340986181231361E-3</v>
      </c>
      <c r="O303" s="34">
        <f t="shared" si="43"/>
        <v>6.0621837094222877E-2</v>
      </c>
      <c r="P303" s="34">
        <f t="shared" si="44"/>
        <v>0.24682046223748005</v>
      </c>
      <c r="Q303" s="34">
        <f t="shared" si="45"/>
        <v>0.12261442551274332</v>
      </c>
      <c r="R303" s="34">
        <f t="shared" si="46"/>
        <v>0.16418257550663878</v>
      </c>
      <c r="S303" s="34">
        <f t="shared" si="47"/>
        <v>2.9366770337525133E-2</v>
      </c>
      <c r="T303" s="34">
        <f t="shared" si="48"/>
        <v>0.28014222347957018</v>
      </c>
      <c r="U303" s="34">
        <f t="shared" si="49"/>
        <v>9.2117607213696509E-2</v>
      </c>
      <c r="V303" s="33">
        <f>SUM(ClientPortfolioValue[[#This Row],[TCS]:[Cash]])</f>
        <v>50706735.905746363</v>
      </c>
      <c r="W303" s="35">
        <f>(ClientPortfolioValue[[#This Row],[TotalPortfolioValue]]-V298)/V298</f>
        <v>-3.0596328124603816E-3</v>
      </c>
      <c r="X303" s="35">
        <f t="shared" si="51"/>
        <v>220866.1267269185</v>
      </c>
      <c r="Y303" s="35">
        <f>_xlfn.MAXIFS($V$2:$V303,$E$2:$E303,$E303)</f>
        <v>50862356.039202951</v>
      </c>
      <c r="Z303" s="34">
        <f>(ClientPortfolioValue[[#This Row],[TotalPortfolioValue]]-ClientPortfolioValue[[#This Row],[Running Max]])/ClientPortfolioValue[[#This Row],[Running Max]]</f>
        <v>-3.0596328124603816E-3</v>
      </c>
      <c r="AA303" s="35">
        <f t="shared" si="50"/>
        <v>1.0439592377643552</v>
      </c>
      <c r="AB303" s="46">
        <f>ClientPortfolioValue[[#This Row],[Cumulative_Returns]]-1</f>
        <v>4.3959237764355175E-2</v>
      </c>
    </row>
    <row r="304" spans="4:28" x14ac:dyDescent="0.35">
      <c r="D304" s="31">
        <f t="shared" si="42"/>
        <v>45718</v>
      </c>
      <c r="E304" s="32" t="s">
        <v>12</v>
      </c>
      <c r="F304" s="33">
        <f>_xlfn.IFNA(VLOOKUP(ClientPortfolioValue[[#This Row],[Date]],CleanAssets[#All],RowWiseApproach!$B$2,0)*VLOOKUP(ClientPortfolioValue[[#This Row],[Client]],Client_Portfolios!$A$1:$I$6,RowWiseApproach!$B$2,0),F299)</f>
        <v>2762940.2821965092</v>
      </c>
      <c r="G304" s="33">
        <f>_xlfn.IFNA(VLOOKUP(ClientPortfolioValue[[#This Row],[Date]],CleanAssets[#All],RowWiseApproach!$B$3,0)*VLOOKUP(ClientPortfolioValue[[#This Row],[Client]],Client_Portfolios!$A$1:$I$6,RowWiseApproach!$B$3,0),G299)</f>
        <v>10615124.223612946</v>
      </c>
      <c r="H304" s="33">
        <f>_xlfn.IFNA(VLOOKUP(ClientPortfolioValue[[#This Row],[Date]],CleanAssets[#All],RowWiseApproach!$B$4,0)*VLOOKUP(ClientPortfolioValue[[#This Row],[Client]],Client_Portfolios!$A$1:$I$6,RowWiseApproach!$B$4,0),H299)</f>
        <v>2060146.9978469887</v>
      </c>
      <c r="I304" s="33">
        <f>_xlfn.IFNA(VLOOKUP(ClientPortfolioValue[[#This Row],[Date]],CleanAssets[#All],RowWiseApproach!$B$5,0)*VLOOKUP(ClientPortfolioValue[[#This Row],[Client]],Client_Portfolios!$A$1:$I$6,RowWiseApproach!$B$5,0),I299)</f>
        <v>3171594.5837735422</v>
      </c>
      <c r="J304" s="33">
        <f>_xlfn.IFNA(VLOOKUP(ClientPortfolioValue[[#This Row],[Date]],CleanAssets[#All],RowWiseApproach!$B$6,0)*VLOOKUP(ClientPortfolioValue[[#This Row],[Client]],Client_Portfolios!$A$1:$I$6,RowWiseApproach!$B$6,0),J299)</f>
        <v>1218004.758785744</v>
      </c>
      <c r="K304" s="33">
        <f>_xlfn.IFNA(VLOOKUP(ClientPortfolioValue[[#This Row],[Date]],CleanAssets[#All],RowWiseApproach!$B$7,0)*VLOOKUP(ClientPortfolioValue[[#This Row],[Client]],Client_Portfolios!$A$1:$I$6,RowWiseApproach!$B$7,0),K299)</f>
        <v>12045124.275478587</v>
      </c>
      <c r="L304" s="33">
        <f>_xlfn.IFNA(VLOOKUP(ClientPortfolioValue[[#This Row],[Date]],CleanAssets[#All],RowWiseApproach!$B$8,0)*VLOOKUP(ClientPortfolioValue[[#This Row],[Client]],Client_Portfolios!$A$1:$I$6,RowWiseApproach!$B$8,0),L299)</f>
        <v>5221326.2246471532</v>
      </c>
      <c r="M304" s="33">
        <f>_xlfn.IFNA(VLOOKUP(ClientPortfolioValue[[#This Row],[Date]],CleanAssets[#All],RowWiseApproach!$B$9,0)*VLOOKUP(ClientPortfolioValue[[#This Row],[Client]],Client_Portfolios!$A$1:$I$6,RowWiseApproach!$B$9,0),M299)</f>
        <v>2237895.036099364</v>
      </c>
      <c r="N304" s="34">
        <f t="shared" si="43"/>
        <v>7.0246346407540891E-2</v>
      </c>
      <c r="O304" s="34">
        <f t="shared" si="43"/>
        <v>0.2698841151855047</v>
      </c>
      <c r="P304" s="34">
        <f t="shared" si="44"/>
        <v>5.2378185874566136E-2</v>
      </c>
      <c r="Q304" s="34">
        <f t="shared" si="45"/>
        <v>8.0636173438724715E-2</v>
      </c>
      <c r="R304" s="34">
        <f t="shared" si="46"/>
        <v>3.0967149294908763E-2</v>
      </c>
      <c r="S304" s="34">
        <f t="shared" si="47"/>
        <v>0.3062411365997702</v>
      </c>
      <c r="T304" s="34">
        <f t="shared" si="48"/>
        <v>0.13274955417847684</v>
      </c>
      <c r="U304" s="34">
        <f t="shared" si="49"/>
        <v>5.6897339020507753E-2</v>
      </c>
      <c r="V304" s="33">
        <f>SUM(ClientPortfolioValue[[#This Row],[TCS]:[Cash]])</f>
        <v>39332156.382440835</v>
      </c>
      <c r="W304" s="35">
        <f>(ClientPortfolioValue[[#This Row],[TotalPortfolioValue]]-V299)/V299</f>
        <v>1.9051659585693586E-3</v>
      </c>
      <c r="X304" s="35">
        <f t="shared" si="51"/>
        <v>73800.256114869087</v>
      </c>
      <c r="Y304" s="35">
        <f>_xlfn.MAXIFS($V$2:$V304,$E$2:$E304,$E304)</f>
        <v>39650503.50677833</v>
      </c>
      <c r="Z304" s="34">
        <f>(ClientPortfolioValue[[#This Row],[TotalPortfolioValue]]-ClientPortfolioValue[[#This Row],[Running Max]])/ClientPortfolioValue[[#This Row],[Running Max]]</f>
        <v>-8.0288293005679572E-3</v>
      </c>
      <c r="AA304" s="35">
        <f t="shared" si="50"/>
        <v>1.0502056898230763</v>
      </c>
      <c r="AB304" s="46">
        <f>ClientPortfolioValue[[#This Row],[Cumulative_Returns]]-1</f>
        <v>5.0205689823076272E-2</v>
      </c>
    </row>
    <row r="305" spans="4:28" x14ac:dyDescent="0.35">
      <c r="D305" s="31">
        <f t="shared" si="42"/>
        <v>45718</v>
      </c>
      <c r="E305" s="32" t="s">
        <v>13</v>
      </c>
      <c r="F305" s="33">
        <f>_xlfn.IFNA(VLOOKUP(ClientPortfolioValue[[#This Row],[Date]],CleanAssets[#All],RowWiseApproach!$B$2,0)*VLOOKUP(ClientPortfolioValue[[#This Row],[Client]],Client_Portfolios!$A$1:$I$6,RowWiseApproach!$B$2,0),F300)</f>
        <v>198947.33634326389</v>
      </c>
      <c r="G305" s="33">
        <f>_xlfn.IFNA(VLOOKUP(ClientPortfolioValue[[#This Row],[Date]],CleanAssets[#All],RowWiseApproach!$B$3,0)*VLOOKUP(ClientPortfolioValue[[#This Row],[Client]],Client_Portfolios!$A$1:$I$6,RowWiseApproach!$B$3,0),G300)</f>
        <v>2255420.6686097276</v>
      </c>
      <c r="H305" s="33">
        <f>_xlfn.IFNA(VLOOKUP(ClientPortfolioValue[[#This Row],[Date]],CleanAssets[#All],RowWiseApproach!$B$4,0)*VLOOKUP(ClientPortfolioValue[[#This Row],[Client]],Client_Portfolios!$A$1:$I$6,RowWiseApproach!$B$4,0),H300)</f>
        <v>3299546.3098335876</v>
      </c>
      <c r="I305" s="33">
        <f>_xlfn.IFNA(VLOOKUP(ClientPortfolioValue[[#This Row],[Date]],CleanAssets[#All],RowWiseApproach!$B$5,0)*VLOOKUP(ClientPortfolioValue[[#This Row],[Client]],Client_Portfolios!$A$1:$I$6,RowWiseApproach!$B$5,0),I300)</f>
        <v>2722555.6145695853</v>
      </c>
      <c r="J305" s="33">
        <f>_xlfn.IFNA(VLOOKUP(ClientPortfolioValue[[#This Row],[Date]],CleanAssets[#All],RowWiseApproach!$B$6,0)*VLOOKUP(ClientPortfolioValue[[#This Row],[Client]],Client_Portfolios!$A$1:$I$6,RowWiseApproach!$B$6,0),J300)</f>
        <v>10556247.983986037</v>
      </c>
      <c r="K305" s="33">
        <f>_xlfn.IFNA(VLOOKUP(ClientPortfolioValue[[#This Row],[Date]],CleanAssets[#All],RowWiseApproach!$B$7,0)*VLOOKUP(ClientPortfolioValue[[#This Row],[Client]],Client_Portfolios!$A$1:$I$6,RowWiseApproach!$B$7,0),K300)</f>
        <v>570817.12148719304</v>
      </c>
      <c r="L305" s="33">
        <f>_xlfn.IFNA(VLOOKUP(ClientPortfolioValue[[#This Row],[Date]],CleanAssets[#All],RowWiseApproach!$B$8,0)*VLOOKUP(ClientPortfolioValue[[#This Row],[Client]],Client_Portfolios!$A$1:$I$6,RowWiseApproach!$B$8,0),L300)</f>
        <v>21593762.669052616</v>
      </c>
      <c r="M305" s="33">
        <f>_xlfn.IFNA(VLOOKUP(ClientPortfolioValue[[#This Row],[Date]],CleanAssets[#All],RowWiseApproach!$B$9,0)*VLOOKUP(ClientPortfolioValue[[#This Row],[Client]],Client_Portfolios!$A$1:$I$6,RowWiseApproach!$B$9,0),M300)</f>
        <v>6418658.7891838672</v>
      </c>
      <c r="N305" s="34">
        <f t="shared" si="43"/>
        <v>4.1781652831490591E-3</v>
      </c>
      <c r="O305" s="34">
        <f t="shared" si="43"/>
        <v>4.7366908799536048E-2</v>
      </c>
      <c r="P305" s="34">
        <f t="shared" si="44"/>
        <v>6.9294970695676084E-2</v>
      </c>
      <c r="Q305" s="34">
        <f t="shared" si="45"/>
        <v>5.7177379498111316E-2</v>
      </c>
      <c r="R305" s="34">
        <f t="shared" si="46"/>
        <v>0.22169559873323769</v>
      </c>
      <c r="S305" s="34">
        <f t="shared" si="47"/>
        <v>1.198793773197266E-2</v>
      </c>
      <c r="T305" s="34">
        <f t="shared" si="48"/>
        <v>0.45349845428805424</v>
      </c>
      <c r="U305" s="34">
        <f t="shared" si="49"/>
        <v>0.13480058497026287</v>
      </c>
      <c r="V305" s="33">
        <f>SUM(ClientPortfolioValue[[#This Row],[TCS]:[Cash]])</f>
        <v>47615956.493065879</v>
      </c>
      <c r="W305" s="35">
        <f>(ClientPortfolioValue[[#This Row],[TotalPortfolioValue]]-V300)/V300</f>
        <v>-5.67066358204831E-3</v>
      </c>
      <c r="X305" s="35">
        <f t="shared" si="51"/>
        <v>250070.60759774075</v>
      </c>
      <c r="Y305" s="35">
        <f>_xlfn.MAXIFS($V$2:$V305,$E$2:$E305,$E305)</f>
        <v>47887510.45463594</v>
      </c>
      <c r="Z305" s="34">
        <f>(ClientPortfolioValue[[#This Row],[TotalPortfolioValue]]-ClientPortfolioValue[[#This Row],[Running Max]])/ClientPortfolioValue[[#This Row],[Running Max]]</f>
        <v>-5.67066358204831E-3</v>
      </c>
      <c r="AA305" s="35">
        <f t="shared" si="50"/>
        <v>1.055174289268656</v>
      </c>
      <c r="AB305" s="46">
        <f>ClientPortfolioValue[[#This Row],[Cumulative_Returns]]-1</f>
        <v>5.5174289268655974E-2</v>
      </c>
    </row>
    <row r="306" spans="4:28" x14ac:dyDescent="0.35">
      <c r="D306" s="31">
        <f t="shared" si="42"/>
        <v>45718</v>
      </c>
      <c r="E306" s="32" t="s">
        <v>15</v>
      </c>
      <c r="F306" s="33">
        <f>_xlfn.IFNA(VLOOKUP(ClientPortfolioValue[[#This Row],[Date]],CleanAssets[#All],RowWiseApproach!$B$2,0)*VLOOKUP(ClientPortfolioValue[[#This Row],[Client]],Client_Portfolios!$A$1:$I$6,RowWiseApproach!$B$2,0),F301)</f>
        <v>996794.44974365993</v>
      </c>
      <c r="G306" s="33">
        <f>_xlfn.IFNA(VLOOKUP(ClientPortfolioValue[[#This Row],[Date]],CleanAssets[#All],RowWiseApproach!$B$3,0)*VLOOKUP(ClientPortfolioValue[[#This Row],[Client]],Client_Portfolios!$A$1:$I$6,RowWiseApproach!$B$3,0),G301)</f>
        <v>5154468.8839486204</v>
      </c>
      <c r="H306" s="33">
        <f>_xlfn.IFNA(VLOOKUP(ClientPortfolioValue[[#This Row],[Date]],CleanAssets[#All],RowWiseApproach!$B$4,0)*VLOOKUP(ClientPortfolioValue[[#This Row],[Client]],Client_Portfolios!$A$1:$I$6,RowWiseApproach!$B$4,0),H301)</f>
        <v>18000306.806043696</v>
      </c>
      <c r="I306" s="33">
        <f>_xlfn.IFNA(VLOOKUP(ClientPortfolioValue[[#This Row],[Date]],CleanAssets[#All],RowWiseApproach!$B$5,0)*VLOOKUP(ClientPortfolioValue[[#This Row],[Client]],Client_Portfolios!$A$1:$I$6,RowWiseApproach!$B$5,0),I301)</f>
        <v>8693343.68750754</v>
      </c>
      <c r="J306" s="33">
        <f>_xlfn.IFNA(VLOOKUP(ClientPortfolioValue[[#This Row],[Date]],CleanAssets[#All],RowWiseApproach!$B$6,0)*VLOOKUP(ClientPortfolioValue[[#This Row],[Client]],Client_Portfolios!$A$1:$I$6,RowWiseApproach!$B$6,0),J301)</f>
        <v>12580271.302298784</v>
      </c>
      <c r="K306" s="33">
        <f>_xlfn.IFNA(VLOOKUP(ClientPortfolioValue[[#This Row],[Date]],CleanAssets[#All],RowWiseApproach!$B$7,0)*VLOOKUP(ClientPortfolioValue[[#This Row],[Client]],Client_Portfolios!$A$1:$I$6,RowWiseApproach!$B$7,0),K301)</f>
        <v>2461487.6159100556</v>
      </c>
      <c r="L306" s="33">
        <f>_xlfn.IFNA(VLOOKUP(ClientPortfolioValue[[#This Row],[Date]],CleanAssets[#All],RowWiseApproach!$B$8,0)*VLOOKUP(ClientPortfolioValue[[#This Row],[Client]],Client_Portfolios!$A$1:$I$6,RowWiseApproach!$B$8,0),L301)</f>
        <v>3161909.5589043992</v>
      </c>
      <c r="M306" s="33">
        <f>_xlfn.IFNA(VLOOKUP(ClientPortfolioValue[[#This Row],[Date]],CleanAssets[#All],RowWiseApproach!$B$9,0)*VLOOKUP(ClientPortfolioValue[[#This Row],[Client]],Client_Portfolios!$A$1:$I$6,RowWiseApproach!$B$9,0),M301)</f>
        <v>942766.58388017223</v>
      </c>
      <c r="N306" s="34">
        <f t="shared" si="43"/>
        <v>1.91723136840788E-2</v>
      </c>
      <c r="O306" s="34">
        <f t="shared" si="43"/>
        <v>9.914089544068018E-2</v>
      </c>
      <c r="P306" s="34">
        <f t="shared" si="44"/>
        <v>0.34621734559605311</v>
      </c>
      <c r="Q306" s="34">
        <f t="shared" si="45"/>
        <v>0.16720750419834585</v>
      </c>
      <c r="R306" s="34">
        <f t="shared" si="46"/>
        <v>0.24196854998592041</v>
      </c>
      <c r="S306" s="34">
        <f t="shared" si="47"/>
        <v>4.7344176839908242E-2</v>
      </c>
      <c r="T306" s="34">
        <f t="shared" si="48"/>
        <v>6.0816070875587214E-2</v>
      </c>
      <c r="U306" s="34">
        <f t="shared" si="49"/>
        <v>1.813314337942622E-2</v>
      </c>
      <c r="V306" s="33">
        <f>SUM(ClientPortfolioValue[[#This Row],[TCS]:[Cash]])</f>
        <v>51991348.888236925</v>
      </c>
      <c r="W306" s="35">
        <f>(ClientPortfolioValue[[#This Row],[TotalPortfolioValue]]-V301)/V301</f>
        <v>-9.4379277499674033E-4</v>
      </c>
      <c r="X306" s="35">
        <f t="shared" si="51"/>
        <v>217106.92325705689</v>
      </c>
      <c r="Y306" s="35">
        <f>_xlfn.MAXIFS($V$2:$V306,$E$2:$E306,$E306)</f>
        <v>52060474.278621867</v>
      </c>
      <c r="Z306" s="34">
        <f>(ClientPortfolioValue[[#This Row],[TotalPortfolioValue]]-ClientPortfolioValue[[#This Row],[Running Max]])/ClientPortfolioValue[[#This Row],[Running Max]]</f>
        <v>-1.3277902543682352E-3</v>
      </c>
      <c r="AA306" s="35">
        <f t="shared" si="50"/>
        <v>1.0421468230634072</v>
      </c>
      <c r="AB306" s="46">
        <f>ClientPortfolioValue[[#This Row],[Cumulative_Returns]]-1</f>
        <v>4.2146823063407224E-2</v>
      </c>
    </row>
    <row r="307" spans="4:28" x14ac:dyDescent="0.35">
      <c r="D307" s="31">
        <f t="shared" si="42"/>
        <v>45719</v>
      </c>
      <c r="E307" s="32" t="s">
        <v>14</v>
      </c>
      <c r="F307" s="33">
        <f>_xlfn.IFNA(VLOOKUP(ClientPortfolioValue[[#This Row],[Date]],CleanAssets[#All],RowWiseApproach!$B$2,0)*VLOOKUP(ClientPortfolioValue[[#This Row],[Client]],Client_Portfolios!$A$1:$I$6,RowWiseApproach!$B$2,0),F302)</f>
        <v>1731054.2188057827</v>
      </c>
      <c r="G307" s="33">
        <f>_xlfn.IFNA(VLOOKUP(ClientPortfolioValue[[#This Row],[Date]],CleanAssets[#All],RowWiseApproach!$B$3,0)*VLOOKUP(ClientPortfolioValue[[#This Row],[Client]],Client_Portfolios!$A$1:$I$6,RowWiseApproach!$B$3,0),G302)</f>
        <v>11879332.415984623</v>
      </c>
      <c r="H307" s="33">
        <f>_xlfn.IFNA(VLOOKUP(ClientPortfolioValue[[#This Row],[Date]],CleanAssets[#All],RowWiseApproach!$B$4,0)*VLOOKUP(ClientPortfolioValue[[#This Row],[Client]],Client_Portfolios!$A$1:$I$6,RowWiseApproach!$B$4,0),H302)</f>
        <v>2336892.5899038399</v>
      </c>
      <c r="I307" s="33">
        <f>_xlfn.IFNA(VLOOKUP(ClientPortfolioValue[[#This Row],[Date]],CleanAssets[#All],RowWiseApproach!$B$5,0)*VLOOKUP(ClientPortfolioValue[[#This Row],[Client]],Client_Portfolios!$A$1:$I$6,RowWiseApproach!$B$5,0),I302)</f>
        <v>446364.46925065201</v>
      </c>
      <c r="J307" s="33">
        <f>_xlfn.IFNA(VLOOKUP(ClientPortfolioValue[[#This Row],[Date]],CleanAssets[#All],RowWiseApproach!$B$6,0)*VLOOKUP(ClientPortfolioValue[[#This Row],[Client]],Client_Portfolios!$A$1:$I$6,RowWiseApproach!$B$6,0),J302)</f>
        <v>10848729.433419731</v>
      </c>
      <c r="K307" s="33">
        <f>_xlfn.IFNA(VLOOKUP(ClientPortfolioValue[[#This Row],[Date]],CleanAssets[#All],RowWiseApproach!$B$7,0)*VLOOKUP(ClientPortfolioValue[[#This Row],[Client]],Client_Portfolios!$A$1:$I$6,RowWiseApproach!$B$7,0),K302)</f>
        <v>13218798.058274224</v>
      </c>
      <c r="L307" s="33">
        <f>_xlfn.IFNA(VLOOKUP(ClientPortfolioValue[[#This Row],[Date]],CleanAssets[#All],RowWiseApproach!$B$8,0)*VLOOKUP(ClientPortfolioValue[[#This Row],[Client]],Client_Portfolios!$A$1:$I$6,RowWiseApproach!$B$8,0),L302)</f>
        <v>3049501.4765060996</v>
      </c>
      <c r="M307" s="33">
        <f>_xlfn.IFNA(VLOOKUP(ClientPortfolioValue[[#This Row],[Date]],CleanAssets[#All],RowWiseApproach!$B$9,0)*VLOOKUP(ClientPortfolioValue[[#This Row],[Client]],Client_Portfolios!$A$1:$I$6,RowWiseApproach!$B$9,0),M302)</f>
        <v>1152582.2736411046</v>
      </c>
      <c r="N307" s="34">
        <f t="shared" si="43"/>
        <v>3.8757905604832894E-2</v>
      </c>
      <c r="O307" s="34">
        <f t="shared" si="43"/>
        <v>0.26597551909425232</v>
      </c>
      <c r="P307" s="34">
        <f t="shared" si="44"/>
        <v>5.2322487316781394E-2</v>
      </c>
      <c r="Q307" s="34">
        <f t="shared" si="45"/>
        <v>9.9939977480908194E-3</v>
      </c>
      <c r="R307" s="34">
        <f t="shared" si="46"/>
        <v>0.24290055547938308</v>
      </c>
      <c r="S307" s="34">
        <f t="shared" si="47"/>
        <v>0.29596584658416319</v>
      </c>
      <c r="T307" s="34">
        <f t="shared" si="48"/>
        <v>6.8277636300589292E-2</v>
      </c>
      <c r="U307" s="34">
        <f t="shared" si="49"/>
        <v>2.5806051871907074E-2</v>
      </c>
      <c r="V307" s="33">
        <f>SUM(ClientPortfolioValue[[#This Row],[TCS]:[Cash]])</f>
        <v>44663254.935786054</v>
      </c>
      <c r="W307" s="35">
        <f>(ClientPortfolioValue[[#This Row],[TotalPortfolioValue]]-V302)/V302</f>
        <v>-4.1969912269948593E-4</v>
      </c>
      <c r="X307" s="35">
        <f t="shared" si="51"/>
        <v>76155.1717163008</v>
      </c>
      <c r="Y307" s="35">
        <f>_xlfn.MAXIFS($V$2:$V307,$E$2:$E307,$E307)</f>
        <v>45409960.291203432</v>
      </c>
      <c r="Z307" s="34">
        <f>(ClientPortfolioValue[[#This Row],[TotalPortfolioValue]]-ClientPortfolioValue[[#This Row],[Running Max]])/ClientPortfolioValue[[#This Row],[Running Max]]</f>
        <v>-1.6443646958264922E-2</v>
      </c>
      <c r="AA307" s="35">
        <f t="shared" si="50"/>
        <v>1.0525753482517743</v>
      </c>
      <c r="AB307" s="46">
        <f>ClientPortfolioValue[[#This Row],[Cumulative_Returns]]-1</f>
        <v>5.2575348251774345E-2</v>
      </c>
    </row>
    <row r="308" spans="4:28" x14ac:dyDescent="0.35">
      <c r="D308" s="31">
        <f t="shared" si="42"/>
        <v>45719</v>
      </c>
      <c r="E308" s="32" t="s">
        <v>16</v>
      </c>
      <c r="F308" s="33">
        <f>_xlfn.IFNA(VLOOKUP(ClientPortfolioValue[[#This Row],[Date]],CleanAssets[#All],RowWiseApproach!$B$2,0)*VLOOKUP(ClientPortfolioValue[[#This Row],[Client]],Client_Portfolios!$A$1:$I$6,RowWiseApproach!$B$2,0),F303)</f>
        <v>208242.45608965863</v>
      </c>
      <c r="G308" s="33">
        <f>_xlfn.IFNA(VLOOKUP(ClientPortfolioValue[[#This Row],[Date]],CleanAssets[#All],RowWiseApproach!$B$3,0)*VLOOKUP(ClientPortfolioValue[[#This Row],[Client]],Client_Portfolios!$A$1:$I$6,RowWiseApproach!$B$3,0),G303)</f>
        <v>3072001.4048345983</v>
      </c>
      <c r="H308" s="33">
        <f>_xlfn.IFNA(VLOOKUP(ClientPortfolioValue[[#This Row],[Date]],CleanAssets[#All],RowWiseApproach!$B$4,0)*VLOOKUP(ClientPortfolioValue[[#This Row],[Client]],Client_Portfolios!$A$1:$I$6,RowWiseApproach!$B$4,0),H303)</f>
        <v>12544492.171648869</v>
      </c>
      <c r="I308" s="33">
        <f>_xlfn.IFNA(VLOOKUP(ClientPortfolioValue[[#This Row],[Date]],CleanAssets[#All],RowWiseApproach!$B$5,0)*VLOOKUP(ClientPortfolioValue[[#This Row],[Client]],Client_Portfolios!$A$1:$I$6,RowWiseApproach!$B$5,0),I303)</f>
        <v>6142678.3655697154</v>
      </c>
      <c r="J308" s="33">
        <f>_xlfn.IFNA(VLOOKUP(ClientPortfolioValue[[#This Row],[Date]],CleanAssets[#All],RowWiseApproach!$B$6,0)*VLOOKUP(ClientPortfolioValue[[#This Row],[Client]],Client_Portfolios!$A$1:$I$6,RowWiseApproach!$B$6,0),J303)</f>
        <v>8291752.8722283132</v>
      </c>
      <c r="K308" s="33">
        <f>_xlfn.IFNA(VLOOKUP(ClientPortfolioValue[[#This Row],[Date]],CleanAssets[#All],RowWiseApproach!$B$7,0)*VLOOKUP(ClientPortfolioValue[[#This Row],[Client]],Client_Portfolios!$A$1:$I$6,RowWiseApproach!$B$7,0),K303)</f>
        <v>1495041.3609568272</v>
      </c>
      <c r="L308" s="33">
        <f>_xlfn.IFNA(VLOOKUP(ClientPortfolioValue[[#This Row],[Date]],CleanAssets[#All],RowWiseApproach!$B$8,0)*VLOOKUP(ClientPortfolioValue[[#This Row],[Client]],Client_Portfolios!$A$1:$I$6,RowWiseApproach!$B$8,0),L303)</f>
        <v>14164561.271800051</v>
      </c>
      <c r="M308" s="33">
        <f>_xlfn.IFNA(VLOOKUP(ClientPortfolioValue[[#This Row],[Date]],CleanAssets[#All],RowWiseApproach!$B$9,0)*VLOOKUP(ClientPortfolioValue[[#This Row],[Client]],Client_Portfolios!$A$1:$I$6,RowWiseApproach!$B$9,0),M303)</f>
        <v>4671381.1253842404</v>
      </c>
      <c r="N308" s="34">
        <f t="shared" si="43"/>
        <v>4.1162647641098081E-3</v>
      </c>
      <c r="O308" s="34">
        <f t="shared" si="43"/>
        <v>6.0723309624105271E-2</v>
      </c>
      <c r="P308" s="34">
        <f t="shared" si="44"/>
        <v>0.24796312951465352</v>
      </c>
      <c r="Q308" s="34">
        <f t="shared" si="45"/>
        <v>0.12142043936788691</v>
      </c>
      <c r="R308" s="34">
        <f t="shared" si="46"/>
        <v>0.16390053604613944</v>
      </c>
      <c r="S308" s="34">
        <f t="shared" si="47"/>
        <v>2.9552024071132579E-2</v>
      </c>
      <c r="T308" s="34">
        <f t="shared" si="48"/>
        <v>0.27998653856196237</v>
      </c>
      <c r="U308" s="34">
        <f t="shared" si="49"/>
        <v>9.2337758050010196E-2</v>
      </c>
      <c r="V308" s="33">
        <f>SUM(ClientPortfolioValue[[#This Row],[TCS]:[Cash]])</f>
        <v>50590151.028512269</v>
      </c>
      <c r="W308" s="35">
        <f>(ClientPortfolioValue[[#This Row],[TotalPortfolioValue]]-V303)/V303</f>
        <v>-2.2991990147187094E-3</v>
      </c>
      <c r="X308" s="35">
        <f t="shared" si="51"/>
        <v>104611.88941713175</v>
      </c>
      <c r="Y308" s="35">
        <f>_xlfn.MAXIFS($V$2:$V308,$E$2:$E308,$E308)</f>
        <v>50862356.039202951</v>
      </c>
      <c r="Z308" s="34">
        <f>(ClientPortfolioValue[[#This Row],[TotalPortfolioValue]]-ClientPortfolioValue[[#This Row],[Running Max]])/ClientPortfolioValue[[#This Row],[Running Max]]</f>
        <v>-5.3517971224312805E-3</v>
      </c>
      <c r="AA308" s="35">
        <f t="shared" si="50"/>
        <v>1.0415589677134809</v>
      </c>
      <c r="AB308" s="46">
        <f>ClientPortfolioValue[[#This Row],[Cumulative_Returns]]-1</f>
        <v>4.1558967713480888E-2</v>
      </c>
    </row>
    <row r="309" spans="4:28" x14ac:dyDescent="0.35">
      <c r="D309" s="31">
        <f t="shared" si="42"/>
        <v>45719</v>
      </c>
      <c r="E309" s="32" t="s">
        <v>12</v>
      </c>
      <c r="F309" s="33">
        <f>_xlfn.IFNA(VLOOKUP(ClientPortfolioValue[[#This Row],[Date]],CleanAssets[#All],RowWiseApproach!$B$2,0)*VLOOKUP(ClientPortfolioValue[[#This Row],[Client]],Client_Portfolios!$A$1:$I$6,RowWiseApproach!$B$2,0),F304)</f>
        <v>2744696.2448420082</v>
      </c>
      <c r="G309" s="33">
        <f>_xlfn.IFNA(VLOOKUP(ClientPortfolioValue[[#This Row],[Date]],CleanAssets[#All],RowWiseApproach!$B$3,0)*VLOOKUP(ClientPortfolioValue[[#This Row],[Client]],Client_Portfolios!$A$1:$I$6,RowWiseApproach!$B$3,0),G304)</f>
        <v>10608445.330357978</v>
      </c>
      <c r="H309" s="33">
        <f>_xlfn.IFNA(VLOOKUP(ClientPortfolioValue[[#This Row],[Date]],CleanAssets[#All],RowWiseApproach!$B$4,0)*VLOOKUP(ClientPortfolioValue[[#This Row],[Client]],Client_Portfolios!$A$1:$I$6,RowWiseApproach!$B$4,0),H304)</f>
        <v>2064925.9314203504</v>
      </c>
      <c r="I309" s="33">
        <f>_xlfn.IFNA(VLOOKUP(ClientPortfolioValue[[#This Row],[Date]],CleanAssets[#All],RowWiseApproach!$B$5,0)*VLOOKUP(ClientPortfolioValue[[#This Row],[Client]],Client_Portfolios!$A$1:$I$6,RowWiseApproach!$B$5,0),I304)</f>
        <v>3133489.3343128096</v>
      </c>
      <c r="J309" s="33">
        <f>_xlfn.IFNA(VLOOKUP(ClientPortfolioValue[[#This Row],[Date]],CleanAssets[#All],RowWiseApproach!$B$6,0)*VLOOKUP(ClientPortfolioValue[[#This Row],[Client]],Client_Portfolios!$A$1:$I$6,RowWiseApproach!$B$6,0),J304)</f>
        <v>1213116.7963684015</v>
      </c>
      <c r="K309" s="33">
        <f>_xlfn.IFNA(VLOOKUP(ClientPortfolioValue[[#This Row],[Date]],CleanAssets[#All],RowWiseApproach!$B$7,0)*VLOOKUP(ClientPortfolioValue[[#This Row],[Client]],Client_Portfolios!$A$1:$I$6,RowWiseApproach!$B$7,0),K304)</f>
        <v>12093239.420545699</v>
      </c>
      <c r="L309" s="33">
        <f>_xlfn.IFNA(VLOOKUP(ClientPortfolioValue[[#This Row],[Date]],CleanAssets[#All],RowWiseApproach!$B$8,0)*VLOOKUP(ClientPortfolioValue[[#This Row],[Client]],Client_Portfolios!$A$1:$I$6,RowWiseApproach!$B$8,0),L304)</f>
        <v>5206426.3528620303</v>
      </c>
      <c r="M309" s="33">
        <f>_xlfn.IFNA(VLOOKUP(ClientPortfolioValue[[#This Row],[Date]],CleanAssets[#All],RowWiseApproach!$B$9,0)*VLOOKUP(ClientPortfolioValue[[#This Row],[Client]],Client_Portfolios!$A$1:$I$6,RowWiseApproach!$B$9,0),M304)</f>
        <v>2238085.6934318226</v>
      </c>
      <c r="N309" s="34">
        <f t="shared" si="43"/>
        <v>6.983528974533465E-2</v>
      </c>
      <c r="O309" s="34">
        <f t="shared" si="43"/>
        <v>0.26991833970164397</v>
      </c>
      <c r="P309" s="34">
        <f t="shared" si="44"/>
        <v>5.2539402491038126E-2</v>
      </c>
      <c r="Q309" s="34">
        <f t="shared" si="45"/>
        <v>7.9727633244256205E-2</v>
      </c>
      <c r="R309" s="34">
        <f t="shared" si="46"/>
        <v>3.0866207190878445E-2</v>
      </c>
      <c r="S309" s="34">
        <f t="shared" si="47"/>
        <v>0.30769702858034309</v>
      </c>
      <c r="T309" s="34">
        <f t="shared" si="48"/>
        <v>0.13247086761354721</v>
      </c>
      <c r="U309" s="34">
        <f t="shared" si="49"/>
        <v>5.6945231432958231E-2</v>
      </c>
      <c r="V309" s="33">
        <f>SUM(ClientPortfolioValue[[#This Row],[TCS]:[Cash]])</f>
        <v>39302425.104141101</v>
      </c>
      <c r="W309" s="35">
        <f>(ClientPortfolioValue[[#This Row],[TotalPortfolioValue]]-V304)/V304</f>
        <v>-7.5590257525282836E-4</v>
      </c>
      <c r="X309" s="35">
        <f t="shared" si="51"/>
        <v>65034.442923955583</v>
      </c>
      <c r="Y309" s="35">
        <f>_xlfn.MAXIFS($V$2:$V309,$E$2:$E309,$E309)</f>
        <v>39650503.50677833</v>
      </c>
      <c r="Z309" s="34">
        <f>(ClientPortfolioValue[[#This Row],[TotalPortfolioValue]]-ClientPortfolioValue[[#This Row],[Running Max]])/ClientPortfolioValue[[#This Row],[Running Max]]</f>
        <v>-8.7786628630762212E-3</v>
      </c>
      <c r="AA309" s="35">
        <f t="shared" si="50"/>
        <v>1.0494118366375937</v>
      </c>
      <c r="AB309" s="46">
        <f>ClientPortfolioValue[[#This Row],[Cumulative_Returns]]-1</f>
        <v>4.9411836637593742E-2</v>
      </c>
    </row>
    <row r="310" spans="4:28" x14ac:dyDescent="0.35">
      <c r="D310" s="31">
        <f t="shared" si="42"/>
        <v>45719</v>
      </c>
      <c r="E310" s="32" t="s">
        <v>13</v>
      </c>
      <c r="F310" s="33">
        <f>_xlfn.IFNA(VLOOKUP(ClientPortfolioValue[[#This Row],[Date]],CleanAssets[#All],RowWiseApproach!$B$2,0)*VLOOKUP(ClientPortfolioValue[[#This Row],[Client]],Client_Portfolios!$A$1:$I$6,RowWiseApproach!$B$2,0),F305)</f>
        <v>197633.66240712674</v>
      </c>
      <c r="G310" s="33">
        <f>_xlfn.IFNA(VLOOKUP(ClientPortfolioValue[[#This Row],[Date]],CleanAssets[#All],RowWiseApproach!$B$3,0)*VLOOKUP(ClientPortfolioValue[[#This Row],[Client]],Client_Portfolios!$A$1:$I$6,RowWiseApproach!$B$3,0),G305)</f>
        <v>2254001.5882887281</v>
      </c>
      <c r="H310" s="33">
        <f>_xlfn.IFNA(VLOOKUP(ClientPortfolioValue[[#This Row],[Date]],CleanAssets[#All],RowWiseApproach!$B$4,0)*VLOOKUP(ClientPortfolioValue[[#This Row],[Client]],Client_Portfolios!$A$1:$I$6,RowWiseApproach!$B$4,0),H305)</f>
        <v>3307200.2843574467</v>
      </c>
      <c r="I310" s="33">
        <f>_xlfn.IFNA(VLOOKUP(ClientPortfolioValue[[#This Row],[Date]],CleanAssets[#All],RowWiseApproach!$B$5,0)*VLOOKUP(ClientPortfolioValue[[#This Row],[Client]],Client_Portfolios!$A$1:$I$6,RowWiseApproach!$B$5,0),I305)</f>
        <v>2689845.3616909031</v>
      </c>
      <c r="J310" s="33">
        <f>_xlfn.IFNA(VLOOKUP(ClientPortfolioValue[[#This Row],[Date]],CleanAssets[#All],RowWiseApproach!$B$6,0)*VLOOKUP(ClientPortfolioValue[[#This Row],[Client]],Client_Portfolios!$A$1:$I$6,RowWiseApproach!$B$6,0),J305)</f>
        <v>10513884.813364839</v>
      </c>
      <c r="K310" s="33">
        <f>_xlfn.IFNA(VLOOKUP(ClientPortfolioValue[[#This Row],[Date]],CleanAssets[#All],RowWiseApproach!$B$7,0)*VLOOKUP(ClientPortfolioValue[[#This Row],[Client]],Client_Portfolios!$A$1:$I$6,RowWiseApproach!$B$7,0),K305)</f>
        <v>573097.29294736311</v>
      </c>
      <c r="L310" s="33">
        <f>_xlfn.IFNA(VLOOKUP(ClientPortfolioValue[[#This Row],[Date]],CleanAssets[#All],RowWiseApproach!$B$8,0)*VLOOKUP(ClientPortfolioValue[[#This Row],[Client]],Client_Portfolios!$A$1:$I$6,RowWiseApproach!$B$8,0),L305)</f>
        <v>21532141.486754432</v>
      </c>
      <c r="M310" s="33">
        <f>_xlfn.IFNA(VLOOKUP(ClientPortfolioValue[[#This Row],[Date]],CleanAssets[#All],RowWiseApproach!$B$9,0)*VLOOKUP(ClientPortfolioValue[[#This Row],[Client]],Client_Portfolios!$A$1:$I$6,RowWiseApproach!$B$9,0),M305)</f>
        <v>6419205.6264318014</v>
      </c>
      <c r="N310" s="34">
        <f t="shared" si="43"/>
        <v>4.1618468276554514E-3</v>
      </c>
      <c r="O310" s="34">
        <f t="shared" si="43"/>
        <v>4.7465645505396024E-2</v>
      </c>
      <c r="P310" s="34">
        <f t="shared" si="44"/>
        <v>6.9644314861302237E-2</v>
      </c>
      <c r="Q310" s="34">
        <f t="shared" si="45"/>
        <v>5.6643813857862955E-2</v>
      </c>
      <c r="R310" s="34">
        <f t="shared" si="46"/>
        <v>0.22140549147289079</v>
      </c>
      <c r="S310" s="34">
        <f t="shared" si="47"/>
        <v>1.2068506556729683E-2</v>
      </c>
      <c r="T310" s="34">
        <f t="shared" si="48"/>
        <v>0.45343224250266068</v>
      </c>
      <c r="U310" s="34">
        <f t="shared" si="49"/>
        <v>0.13517813841550222</v>
      </c>
      <c r="V310" s="33">
        <f>SUM(ClientPortfolioValue[[#This Row],[TCS]:[Cash]])</f>
        <v>47487010.11624264</v>
      </c>
      <c r="W310" s="35">
        <f>(ClientPortfolioValue[[#This Row],[TotalPortfolioValue]]-V305)/V305</f>
        <v>-2.7080497026667305E-3</v>
      </c>
      <c r="X310" s="35">
        <f t="shared" si="51"/>
        <v>166932.80340313312</v>
      </c>
      <c r="Y310" s="35">
        <f>_xlfn.MAXIFS($V$2:$V310,$E$2:$E310,$E310)</f>
        <v>47887510.45463594</v>
      </c>
      <c r="Z310" s="34">
        <f>(ClientPortfolioValue[[#This Row],[TotalPortfolioValue]]-ClientPortfolioValue[[#This Row],[Running Max]])/ClientPortfolioValue[[#This Row],[Running Max]]</f>
        <v>-8.3633568458877511E-3</v>
      </c>
      <c r="AA310" s="35">
        <f t="shared" si="50"/>
        <v>1.0523168248483405</v>
      </c>
      <c r="AB310" s="46">
        <f>ClientPortfolioValue[[#This Row],[Cumulative_Returns]]-1</f>
        <v>5.2316824848340548E-2</v>
      </c>
    </row>
    <row r="311" spans="4:28" x14ac:dyDescent="0.35">
      <c r="D311" s="31">
        <f t="shared" si="42"/>
        <v>45719</v>
      </c>
      <c r="E311" s="32" t="s">
        <v>15</v>
      </c>
      <c r="F311" s="33">
        <f>_xlfn.IFNA(VLOOKUP(ClientPortfolioValue[[#This Row],[Date]],CleanAssets[#All],RowWiseApproach!$B$2,0)*VLOOKUP(ClientPortfolioValue[[#This Row],[Client]],Client_Portfolios!$A$1:$I$6,RowWiseApproach!$B$2,0),F306)</f>
        <v>990212.49236547702</v>
      </c>
      <c r="G311" s="33">
        <f>_xlfn.IFNA(VLOOKUP(ClientPortfolioValue[[#This Row],[Date]],CleanAssets[#All],RowWiseApproach!$B$3,0)*VLOOKUP(ClientPortfolioValue[[#This Row],[Client]],Client_Portfolios!$A$1:$I$6,RowWiseApproach!$B$3,0),G306)</f>
        <v>5151225.761519081</v>
      </c>
      <c r="H311" s="33">
        <f>_xlfn.IFNA(VLOOKUP(ClientPortfolioValue[[#This Row],[Date]],CleanAssets[#All],RowWiseApproach!$B$4,0)*VLOOKUP(ClientPortfolioValue[[#This Row],[Client]],Client_Portfolios!$A$1:$I$6,RowWiseApproach!$B$4,0),H306)</f>
        <v>18042062.210204717</v>
      </c>
      <c r="I311" s="33">
        <f>_xlfn.IFNA(VLOOKUP(ClientPortfolioValue[[#This Row],[Date]],CleanAssets[#All],RowWiseApproach!$B$5,0)*VLOOKUP(ClientPortfolioValue[[#This Row],[Client]],Client_Portfolios!$A$1:$I$6,RowWiseApproach!$B$5,0),I306)</f>
        <v>8588897.1634924114</v>
      </c>
      <c r="J311" s="33">
        <f>_xlfn.IFNA(VLOOKUP(ClientPortfolioValue[[#This Row],[Date]],CleanAssets[#All],RowWiseApproach!$B$6,0)*VLOOKUP(ClientPortfolioValue[[#This Row],[Client]],Client_Portfolios!$A$1:$I$6,RowWiseApproach!$B$6,0),J306)</f>
        <v>12529785.544437779</v>
      </c>
      <c r="K311" s="33">
        <f>_xlfn.IFNA(VLOOKUP(ClientPortfolioValue[[#This Row],[Date]],CleanAssets[#All],RowWiseApproach!$B$7,0)*VLOOKUP(ClientPortfolioValue[[#This Row],[Client]],Client_Portfolios!$A$1:$I$6,RowWiseApproach!$B$7,0),K306)</f>
        <v>2471320.211324743</v>
      </c>
      <c r="L311" s="33">
        <f>_xlfn.IFNA(VLOOKUP(ClientPortfolioValue[[#This Row],[Date]],CleanAssets[#All],RowWiseApproach!$B$8,0)*VLOOKUP(ClientPortfolioValue[[#This Row],[Client]],Client_Portfolios!$A$1:$I$6,RowWiseApproach!$B$8,0),L306)</f>
        <v>3152886.5549784163</v>
      </c>
      <c r="M311" s="33">
        <f>_xlfn.IFNA(VLOOKUP(ClientPortfolioValue[[#This Row],[Date]],CleanAssets[#All],RowWiseApproach!$B$9,0)*VLOOKUP(ClientPortfolioValue[[#This Row],[Client]],Client_Portfolios!$A$1:$I$6,RowWiseApproach!$B$9,0),M306)</f>
        <v>942846.90282235411</v>
      </c>
      <c r="N311" s="34">
        <f t="shared" si="43"/>
        <v>1.9090554491829278E-2</v>
      </c>
      <c r="O311" s="34">
        <f t="shared" si="43"/>
        <v>9.9311770815045039E-2</v>
      </c>
      <c r="P311" s="34">
        <f t="shared" si="44"/>
        <v>0.34783743330291206</v>
      </c>
      <c r="Q311" s="34">
        <f t="shared" si="45"/>
        <v>0.16558749822745256</v>
      </c>
      <c r="R311" s="34">
        <f t="shared" si="46"/>
        <v>0.24156487173334693</v>
      </c>
      <c r="S311" s="34">
        <f t="shared" si="47"/>
        <v>4.7645200928893988E-2</v>
      </c>
      <c r="T311" s="34">
        <f t="shared" si="48"/>
        <v>6.0785289065163318E-2</v>
      </c>
      <c r="U311" s="34">
        <f t="shared" si="49"/>
        <v>1.8177381435356809E-2</v>
      </c>
      <c r="V311" s="33">
        <f>SUM(ClientPortfolioValue[[#This Row],[TCS]:[Cash]])</f>
        <v>51869236.841144979</v>
      </c>
      <c r="W311" s="35">
        <f>(ClientPortfolioValue[[#This Row],[TotalPortfolioValue]]-V306)/V306</f>
        <v>-2.3486993452399912E-3</v>
      </c>
      <c r="X311" s="35">
        <f t="shared" si="51"/>
        <v>45903.421765335188</v>
      </c>
      <c r="Y311" s="35">
        <f>_xlfn.MAXIFS($V$2:$V311,$E$2:$E311,$E311)</f>
        <v>52060474.278621867</v>
      </c>
      <c r="Z311" s="34">
        <f>(ClientPortfolioValue[[#This Row],[TotalPortfolioValue]]-ClientPortfolioValue[[#This Row],[Running Max]])/ClientPortfolioValue[[#This Row],[Running Max]]</f>
        <v>-3.6733710195071758E-3</v>
      </c>
      <c r="AA311" s="35">
        <f t="shared" si="50"/>
        <v>1.0396991335024344</v>
      </c>
      <c r="AB311" s="46">
        <f>ClientPortfolioValue[[#This Row],[Cumulative_Returns]]-1</f>
        <v>3.9699133502434369E-2</v>
      </c>
    </row>
    <row r="312" spans="4:28" x14ac:dyDescent="0.35">
      <c r="D312" s="31">
        <f t="shared" si="42"/>
        <v>45720</v>
      </c>
      <c r="E312" s="32" t="s">
        <v>14</v>
      </c>
      <c r="F312" s="33">
        <f>_xlfn.IFNA(VLOOKUP(ClientPortfolioValue[[#This Row],[Date]],CleanAssets[#All],RowWiseApproach!$B$2,0)*VLOOKUP(ClientPortfolioValue[[#This Row],[Client]],Client_Portfolios!$A$1:$I$6,RowWiseApproach!$B$2,0),F307)</f>
        <v>1703237.7776081199</v>
      </c>
      <c r="G312" s="33">
        <f>_xlfn.IFNA(VLOOKUP(ClientPortfolioValue[[#This Row],[Date]],CleanAssets[#All],RowWiseApproach!$B$3,0)*VLOOKUP(ClientPortfolioValue[[#This Row],[Client]],Client_Portfolios!$A$1:$I$6,RowWiseApproach!$B$3,0),G307)</f>
        <v>11611093.552051177</v>
      </c>
      <c r="H312" s="33">
        <f>_xlfn.IFNA(VLOOKUP(ClientPortfolioValue[[#This Row],[Date]],CleanAssets[#All],RowWiseApproach!$B$4,0)*VLOOKUP(ClientPortfolioValue[[#This Row],[Client]],Client_Portfolios!$A$1:$I$6,RowWiseApproach!$B$4,0),H307)</f>
        <v>2326083.5250301776</v>
      </c>
      <c r="I312" s="33">
        <f>_xlfn.IFNA(VLOOKUP(ClientPortfolioValue[[#This Row],[Date]],CleanAssets[#All],RowWiseApproach!$B$5,0)*VLOOKUP(ClientPortfolioValue[[#This Row],[Client]],Client_Portfolios!$A$1:$I$6,RowWiseApproach!$B$5,0),I307)</f>
        <v>447102.50871773361</v>
      </c>
      <c r="J312" s="33">
        <f>_xlfn.IFNA(VLOOKUP(ClientPortfolioValue[[#This Row],[Date]],CleanAssets[#All],RowWiseApproach!$B$6,0)*VLOOKUP(ClientPortfolioValue[[#This Row],[Client]],Client_Portfolios!$A$1:$I$6,RowWiseApproach!$B$6,0),J307)</f>
        <v>10983477.867908549</v>
      </c>
      <c r="K312" s="33">
        <f>_xlfn.IFNA(VLOOKUP(ClientPortfolioValue[[#This Row],[Date]],CleanAssets[#All],RowWiseApproach!$B$7,0)*VLOOKUP(ClientPortfolioValue[[#This Row],[Client]],Client_Portfolios!$A$1:$I$6,RowWiseApproach!$B$7,0),K307)</f>
        <v>13274148.785134608</v>
      </c>
      <c r="L312" s="33">
        <f>_xlfn.IFNA(VLOOKUP(ClientPortfolioValue[[#This Row],[Date]],CleanAssets[#All],RowWiseApproach!$B$8,0)*VLOOKUP(ClientPortfolioValue[[#This Row],[Client]],Client_Portfolios!$A$1:$I$6,RowWiseApproach!$B$8,0),L307)</f>
        <v>3070467.33586501</v>
      </c>
      <c r="M312" s="33">
        <f>_xlfn.IFNA(VLOOKUP(ClientPortfolioValue[[#This Row],[Date]],CleanAssets[#All],RowWiseApproach!$B$9,0)*VLOOKUP(ClientPortfolioValue[[#This Row],[Client]],Client_Portfolios!$A$1:$I$6,RowWiseApproach!$B$9,0),M307)</f>
        <v>768436.44239672483</v>
      </c>
      <c r="N312" s="34">
        <f t="shared" si="43"/>
        <v>3.8548703946766086E-2</v>
      </c>
      <c r="O312" s="34">
        <f t="shared" si="43"/>
        <v>0.26278926742969844</v>
      </c>
      <c r="P312" s="34">
        <f t="shared" si="44"/>
        <v>5.2645324299793114E-2</v>
      </c>
      <c r="Q312" s="34">
        <f t="shared" si="45"/>
        <v>1.0119093451896056E-2</v>
      </c>
      <c r="R312" s="34">
        <f t="shared" si="46"/>
        <v>0.24858469099390751</v>
      </c>
      <c r="S312" s="34">
        <f t="shared" si="47"/>
        <v>0.30042853581023066</v>
      </c>
      <c r="T312" s="34">
        <f t="shared" si="48"/>
        <v>6.9492667356576596E-2</v>
      </c>
      <c r="U312" s="34">
        <f t="shared" si="49"/>
        <v>1.7391716711131443E-2</v>
      </c>
      <c r="V312" s="33">
        <f>SUM(ClientPortfolioValue[[#This Row],[TCS]:[Cash]])</f>
        <v>44184047.794712104</v>
      </c>
      <c r="W312" s="35">
        <f>(ClientPortfolioValue[[#This Row],[TotalPortfolioValue]]-V307)/V307</f>
        <v>-1.072933761238232E-2</v>
      </c>
      <c r="X312" s="35">
        <f t="shared" si="51"/>
        <v>31818.378382605009</v>
      </c>
      <c r="Y312" s="35">
        <f>_xlfn.MAXIFS($V$2:$V312,$E$2:$E312,$E312)</f>
        <v>45409960.291203432</v>
      </c>
      <c r="Z312" s="34">
        <f>(ClientPortfolioValue[[#This Row],[TotalPortfolioValue]]-ClientPortfolioValue[[#This Row],[Running Max]])/ClientPortfolioValue[[#This Row],[Running Max]]</f>
        <v>-2.6996555130853195E-2</v>
      </c>
      <c r="AA312" s="35">
        <f t="shared" si="50"/>
        <v>1.0412819119779102</v>
      </c>
      <c r="AB312" s="46">
        <f>ClientPortfolioValue[[#This Row],[Cumulative_Returns]]-1</f>
        <v>4.1281911977910202E-2</v>
      </c>
    </row>
    <row r="313" spans="4:28" x14ac:dyDescent="0.35">
      <c r="D313" s="31">
        <f t="shared" si="42"/>
        <v>45720</v>
      </c>
      <c r="E313" s="32" t="s">
        <v>16</v>
      </c>
      <c r="F313" s="33">
        <f>_xlfn.IFNA(VLOOKUP(ClientPortfolioValue[[#This Row],[Date]],CleanAssets[#All],RowWiseApproach!$B$2,0)*VLOOKUP(ClientPortfolioValue[[#This Row],[Client]],Client_Portfolios!$A$1:$I$6,RowWiseApproach!$B$2,0),F308)</f>
        <v>204896.19230904116</v>
      </c>
      <c r="G313" s="33">
        <f>_xlfn.IFNA(VLOOKUP(ClientPortfolioValue[[#This Row],[Date]],CleanAssets[#All],RowWiseApproach!$B$3,0)*VLOOKUP(ClientPortfolioValue[[#This Row],[Client]],Client_Portfolios!$A$1:$I$6,RowWiseApproach!$B$3,0),G308)</f>
        <v>3002634.6981898728</v>
      </c>
      <c r="H313" s="33">
        <f>_xlfn.IFNA(VLOOKUP(ClientPortfolioValue[[#This Row],[Date]],CleanAssets[#All],RowWiseApproach!$B$4,0)*VLOOKUP(ClientPortfolioValue[[#This Row],[Client]],Client_Portfolios!$A$1:$I$6,RowWiseApproach!$B$4,0),H308)</f>
        <v>12486468.867421573</v>
      </c>
      <c r="I313" s="33">
        <f>_xlfn.IFNA(VLOOKUP(ClientPortfolioValue[[#This Row],[Date]],CleanAssets[#All],RowWiseApproach!$B$5,0)*VLOOKUP(ClientPortfolioValue[[#This Row],[Client]],Client_Portfolios!$A$1:$I$6,RowWiseApproach!$B$5,0),I308)</f>
        <v>6152834.9514534203</v>
      </c>
      <c r="J313" s="33">
        <f>_xlfn.IFNA(VLOOKUP(ClientPortfolioValue[[#This Row],[Date]],CleanAssets[#All],RowWiseApproach!$B$6,0)*VLOOKUP(ClientPortfolioValue[[#This Row],[Client]],Client_Portfolios!$A$1:$I$6,RowWiseApproach!$B$6,0),J308)</f>
        <v>8394741.9573150016</v>
      </c>
      <c r="K313" s="33">
        <f>_xlfn.IFNA(VLOOKUP(ClientPortfolioValue[[#This Row],[Date]],CleanAssets[#All],RowWiseApproach!$B$7,0)*VLOOKUP(ClientPortfolioValue[[#This Row],[Client]],Client_Portfolios!$A$1:$I$6,RowWiseApproach!$B$7,0),K308)</f>
        <v>1501301.5084869198</v>
      </c>
      <c r="L313" s="33">
        <f>_xlfn.IFNA(VLOOKUP(ClientPortfolioValue[[#This Row],[Date]],CleanAssets[#All],RowWiseApproach!$B$8,0)*VLOOKUP(ClientPortfolioValue[[#This Row],[Client]],Client_Portfolios!$A$1:$I$6,RowWiseApproach!$B$8,0),L308)</f>
        <v>14261945.123486355</v>
      </c>
      <c r="M313" s="33">
        <f>_xlfn.IFNA(VLOOKUP(ClientPortfolioValue[[#This Row],[Date]],CleanAssets[#All],RowWiseApproach!$B$9,0)*VLOOKUP(ClientPortfolioValue[[#This Row],[Client]],Client_Portfolios!$A$1:$I$6,RowWiseApproach!$B$9,0),M308)</f>
        <v>3114449.6797867953</v>
      </c>
      <c r="N313" s="34">
        <f t="shared" si="43"/>
        <v>4.171401160577827E-3</v>
      </c>
      <c r="O313" s="34">
        <f t="shared" si="43"/>
        <v>6.1129461331955688E-2</v>
      </c>
      <c r="P313" s="34">
        <f t="shared" si="44"/>
        <v>0.25420711892254588</v>
      </c>
      <c r="Q313" s="34">
        <f t="shared" si="45"/>
        <v>0.12526315188241832</v>
      </c>
      <c r="R313" s="34">
        <f t="shared" si="46"/>
        <v>0.17090525670032178</v>
      </c>
      <c r="S313" s="34">
        <f t="shared" si="47"/>
        <v>3.0564408173256431E-2</v>
      </c>
      <c r="T313" s="34">
        <f t="shared" si="48"/>
        <v>0.29035334317231781</v>
      </c>
      <c r="U313" s="34">
        <f t="shared" si="49"/>
        <v>6.3405858656606265E-2</v>
      </c>
      <c r="V313" s="33">
        <f>SUM(ClientPortfolioValue[[#This Row],[TCS]:[Cash]])</f>
        <v>49119272.97844898</v>
      </c>
      <c r="W313" s="35">
        <f>(ClientPortfolioValue[[#This Row],[TotalPortfolioValue]]-V308)/V308</f>
        <v>-2.9074395315291959E-2</v>
      </c>
      <c r="X313" s="35">
        <f t="shared" si="51"/>
        <v>89089.332303657036</v>
      </c>
      <c r="Y313" s="35">
        <f>_xlfn.MAXIFS($V$2:$V313,$E$2:$E313,$E313)</f>
        <v>50862356.039202951</v>
      </c>
      <c r="Z313" s="34">
        <f>(ClientPortfolioValue[[#This Row],[TotalPortfolioValue]]-ClientPortfolioValue[[#This Row],[Running Max]])/ClientPortfolioValue[[#This Row],[Running Max]]</f>
        <v>-3.427059217253843E-2</v>
      </c>
      <c r="AA313" s="35">
        <f t="shared" si="50"/>
        <v>1.0112762705419918</v>
      </c>
      <c r="AB313" s="46">
        <f>ClientPortfolioValue[[#This Row],[Cumulative_Returns]]-1</f>
        <v>1.1276270541991762E-2</v>
      </c>
    </row>
    <row r="314" spans="4:28" x14ac:dyDescent="0.35">
      <c r="D314" s="31">
        <f t="shared" si="42"/>
        <v>45720</v>
      </c>
      <c r="E314" s="32" t="s">
        <v>12</v>
      </c>
      <c r="F314" s="33">
        <f>_xlfn.IFNA(VLOOKUP(ClientPortfolioValue[[#This Row],[Date]],CleanAssets[#All],RowWiseApproach!$B$2,0)*VLOOKUP(ClientPortfolioValue[[#This Row],[Client]],Client_Portfolios!$A$1:$I$6,RowWiseApproach!$B$2,0),F309)</f>
        <v>2700591.5132451179</v>
      </c>
      <c r="G314" s="33">
        <f>_xlfn.IFNA(VLOOKUP(ClientPortfolioValue[[#This Row],[Date]],CleanAssets[#All],RowWiseApproach!$B$3,0)*VLOOKUP(ClientPortfolioValue[[#This Row],[Client]],Client_Portfolios!$A$1:$I$6,RowWiseApproach!$B$3,0),G309)</f>
        <v>10368903.475321889</v>
      </c>
      <c r="H314" s="33">
        <f>_xlfn.IFNA(VLOOKUP(ClientPortfolioValue[[#This Row],[Date]],CleanAssets[#All],RowWiseApproach!$B$4,0)*VLOOKUP(ClientPortfolioValue[[#This Row],[Client]],Client_Portfolios!$A$1:$I$6,RowWiseApproach!$B$4,0),H309)</f>
        <v>2055374.8213485996</v>
      </c>
      <c r="I314" s="33">
        <f>_xlfn.IFNA(VLOOKUP(ClientPortfolioValue[[#This Row],[Date]],CleanAssets[#All],RowWiseApproach!$B$5,0)*VLOOKUP(ClientPortfolioValue[[#This Row],[Client]],Client_Portfolios!$A$1:$I$6,RowWiseApproach!$B$5,0),I309)</f>
        <v>3138670.3891630862</v>
      </c>
      <c r="J314" s="33">
        <f>_xlfn.IFNA(VLOOKUP(ClientPortfolioValue[[#This Row],[Date]],CleanAssets[#All],RowWiseApproach!$B$6,0)*VLOOKUP(ClientPortfolioValue[[#This Row],[Client]],Client_Portfolios!$A$1:$I$6,RowWiseApproach!$B$6,0),J309)</f>
        <v>1228184.5137601888</v>
      </c>
      <c r="K314" s="33">
        <f>_xlfn.IFNA(VLOOKUP(ClientPortfolioValue[[#This Row],[Date]],CleanAssets[#All],RowWiseApproach!$B$7,0)*VLOOKUP(ClientPortfolioValue[[#This Row],[Client]],Client_Portfolios!$A$1:$I$6,RowWiseApproach!$B$7,0),K309)</f>
        <v>12143877.12520485</v>
      </c>
      <c r="L314" s="33">
        <f>_xlfn.IFNA(VLOOKUP(ClientPortfolioValue[[#This Row],[Date]],CleanAssets[#All],RowWiseApproach!$B$8,0)*VLOOKUP(ClientPortfolioValue[[#This Row],[Client]],Client_Portfolios!$A$1:$I$6,RowWiseApproach!$B$8,0),L309)</f>
        <v>5242221.4503616048</v>
      </c>
      <c r="M314" s="33">
        <f>_xlfn.IFNA(VLOOKUP(ClientPortfolioValue[[#This Row],[Date]],CleanAssets[#All],RowWiseApproach!$B$9,0)*VLOOKUP(ClientPortfolioValue[[#This Row],[Client]],Client_Portfolios!$A$1:$I$6,RowWiseApproach!$B$9,0),M309)</f>
        <v>1492150.8402230404</v>
      </c>
      <c r="N314" s="34">
        <f t="shared" si="43"/>
        <v>7.0382938080486457E-2</v>
      </c>
      <c r="O314" s="34">
        <f t="shared" si="43"/>
        <v>0.27023483103121265</v>
      </c>
      <c r="P314" s="34">
        <f t="shared" si="44"/>
        <v>5.3567271493546717E-2</v>
      </c>
      <c r="Q314" s="34">
        <f t="shared" si="45"/>
        <v>8.1800169545104814E-2</v>
      </c>
      <c r="R314" s="34">
        <f t="shared" si="46"/>
        <v>3.2009000309536913E-2</v>
      </c>
      <c r="S314" s="34">
        <f t="shared" si="47"/>
        <v>0.31649427452035039</v>
      </c>
      <c r="T314" s="34">
        <f t="shared" si="48"/>
        <v>0.13662301237910687</v>
      </c>
      <c r="U314" s="34">
        <f t="shared" si="49"/>
        <v>3.8888502640655312E-2</v>
      </c>
      <c r="V314" s="33">
        <f>SUM(ClientPortfolioValue[[#This Row],[TCS]:[Cash]])</f>
        <v>38369974.128628373</v>
      </c>
      <c r="W314" s="35">
        <f>(ClientPortfolioValue[[#This Row],[TotalPortfolioValue]]-V309)/V309</f>
        <v>-2.3725023914986872E-2</v>
      </c>
      <c r="X314" s="35">
        <f t="shared" si="51"/>
        <v>40178.629024052498</v>
      </c>
      <c r="Y314" s="35">
        <f>_xlfn.MAXIFS($V$2:$V314,$E$2:$E314,$E314)</f>
        <v>39650503.50677833</v>
      </c>
      <c r="Z314" s="34">
        <f>(ClientPortfolioValue[[#This Row],[TotalPortfolioValue]]-ClientPortfolioValue[[#This Row],[Running Max]])/ClientPortfolioValue[[#This Row],[Running Max]]</f>
        <v>-3.2295412791695004E-2</v>
      </c>
      <c r="AA314" s="35">
        <f t="shared" si="50"/>
        <v>1.0245145157166966</v>
      </c>
      <c r="AB314" s="46">
        <f>ClientPortfolioValue[[#This Row],[Cumulative_Returns]]-1</f>
        <v>2.4514515716696605E-2</v>
      </c>
    </row>
    <row r="315" spans="4:28" x14ac:dyDescent="0.35">
      <c r="D315" s="31">
        <f t="shared" si="42"/>
        <v>45720</v>
      </c>
      <c r="E315" s="32" t="s">
        <v>13</v>
      </c>
      <c r="F315" s="33">
        <f>_xlfn.IFNA(VLOOKUP(ClientPortfolioValue[[#This Row],[Date]],CleanAssets[#All],RowWiseApproach!$B$2,0)*VLOOKUP(ClientPortfolioValue[[#This Row],[Client]],Client_Portfolios!$A$1:$I$6,RowWiseApproach!$B$2,0),F310)</f>
        <v>194457.87213475781</v>
      </c>
      <c r="G315" s="33">
        <f>_xlfn.IFNA(VLOOKUP(ClientPortfolioValue[[#This Row],[Date]],CleanAssets[#All],RowWiseApproach!$B$3,0)*VLOOKUP(ClientPortfolioValue[[#This Row],[Client]],Client_Portfolios!$A$1:$I$6,RowWiseApproach!$B$3,0),G310)</f>
        <v>2203105.5611236664</v>
      </c>
      <c r="H315" s="33">
        <f>_xlfn.IFNA(VLOOKUP(ClientPortfolioValue[[#This Row],[Date]],CleanAssets[#All],RowWiseApproach!$B$4,0)*VLOOKUP(ClientPortfolioValue[[#This Row],[Client]],Client_Portfolios!$A$1:$I$6,RowWiseApproach!$B$4,0),H310)</f>
        <v>3291903.1574898036</v>
      </c>
      <c r="I315" s="33">
        <f>_xlfn.IFNA(VLOOKUP(ClientPortfolioValue[[#This Row],[Date]],CleanAssets[#All],RowWiseApproach!$B$5,0)*VLOOKUP(ClientPortfolioValue[[#This Row],[Client]],Client_Portfolios!$A$1:$I$6,RowWiseApproach!$B$5,0),I310)</f>
        <v>2694292.8752678838</v>
      </c>
      <c r="J315" s="33">
        <f>_xlfn.IFNA(VLOOKUP(ClientPortfolioValue[[#This Row],[Date]],CleanAssets[#All],RowWiseApproach!$B$6,0)*VLOOKUP(ClientPortfolioValue[[#This Row],[Client]],Client_Portfolios!$A$1:$I$6,RowWiseApproach!$B$6,0),J310)</f>
        <v>10644474.254984831</v>
      </c>
      <c r="K315" s="33">
        <f>_xlfn.IFNA(VLOOKUP(ClientPortfolioValue[[#This Row],[Date]],CleanAssets[#All],RowWiseApproach!$B$7,0)*VLOOKUP(ClientPortfolioValue[[#This Row],[Client]],Client_Portfolios!$A$1:$I$6,RowWiseApproach!$B$7,0),K310)</f>
        <v>575497.00823059177</v>
      </c>
      <c r="L315" s="33">
        <f>_xlfn.IFNA(VLOOKUP(ClientPortfolioValue[[#This Row],[Date]],CleanAssets[#All],RowWiseApproach!$B$8,0)*VLOOKUP(ClientPortfolioValue[[#This Row],[Client]],Client_Portfolios!$A$1:$I$6,RowWiseApproach!$B$8,0),L310)</f>
        <v>21680178.749102209</v>
      </c>
      <c r="M315" s="33">
        <f>_xlfn.IFNA(VLOOKUP(ClientPortfolioValue[[#This Row],[Date]],CleanAssets[#All],RowWiseApproach!$B$9,0)*VLOOKUP(ClientPortfolioValue[[#This Row],[Client]],Client_Portfolios!$A$1:$I$6,RowWiseApproach!$B$9,0),M310)</f>
        <v>4279739.1972768372</v>
      </c>
      <c r="N315" s="34">
        <f t="shared" si="43"/>
        <v>4.2678292407879025E-3</v>
      </c>
      <c r="O315" s="34">
        <f t="shared" si="43"/>
        <v>4.8352263814705213E-2</v>
      </c>
      <c r="P315" s="34">
        <f t="shared" si="44"/>
        <v>7.2248453606655549E-2</v>
      </c>
      <c r="Q315" s="34">
        <f t="shared" si="45"/>
        <v>5.9132509216938356E-2</v>
      </c>
      <c r="R315" s="34">
        <f t="shared" si="46"/>
        <v>0.23361768788026477</v>
      </c>
      <c r="S315" s="34">
        <f t="shared" si="47"/>
        <v>1.2630617278432427E-2</v>
      </c>
      <c r="T315" s="34">
        <f t="shared" si="48"/>
        <v>0.47582183120262772</v>
      </c>
      <c r="U315" s="34">
        <f t="shared" si="49"/>
        <v>9.3928807759588104E-2</v>
      </c>
      <c r="V315" s="33">
        <f>SUM(ClientPortfolioValue[[#This Row],[TCS]:[Cash]])</f>
        <v>45563648.67561058</v>
      </c>
      <c r="W315" s="35">
        <f>(ClientPortfolioValue[[#This Row],[TotalPortfolioValue]]-V310)/V310</f>
        <v>-4.0502896179900494E-2</v>
      </c>
      <c r="X315" s="35">
        <f t="shared" si="51"/>
        <v>140740.43997230142</v>
      </c>
      <c r="Y315" s="35">
        <f>_xlfn.MAXIFS($V$2:$V315,$E$2:$E315,$E315)</f>
        <v>47887510.45463594</v>
      </c>
      <c r="Z315" s="34">
        <f>(ClientPortfolioValue[[#This Row],[TotalPortfolioValue]]-ClientPortfolioValue[[#This Row],[Running Max]])/ClientPortfolioValue[[#This Row],[Running Max]]</f>
        <v>-4.8527512851743795E-2</v>
      </c>
      <c r="AA315" s="35">
        <f t="shared" si="50"/>
        <v>1.0096949457431457</v>
      </c>
      <c r="AB315" s="46">
        <f>ClientPortfolioValue[[#This Row],[Cumulative_Returns]]-1</f>
        <v>9.6949457431456665E-3</v>
      </c>
    </row>
    <row r="316" spans="4:28" x14ac:dyDescent="0.35">
      <c r="D316" s="31">
        <f t="shared" si="42"/>
        <v>45720</v>
      </c>
      <c r="E316" s="32" t="s">
        <v>15</v>
      </c>
      <c r="F316" s="33">
        <f>_xlfn.IFNA(VLOOKUP(ClientPortfolioValue[[#This Row],[Date]],CleanAssets[#All],RowWiseApproach!$B$2,0)*VLOOKUP(ClientPortfolioValue[[#This Row],[Client]],Client_Portfolios!$A$1:$I$6,RowWiseApproach!$B$2,0),F311)</f>
        <v>974300.69291526824</v>
      </c>
      <c r="G316" s="33">
        <f>_xlfn.IFNA(VLOOKUP(ClientPortfolioValue[[#This Row],[Date]],CleanAssets[#All],RowWiseApproach!$B$3,0)*VLOOKUP(ClientPortfolioValue[[#This Row],[Client]],Client_Portfolios!$A$1:$I$6,RowWiseApproach!$B$3,0),G311)</f>
        <v>5034909.549652216</v>
      </c>
      <c r="H316" s="33">
        <f>_xlfn.IFNA(VLOOKUP(ClientPortfolioValue[[#This Row],[Date]],CleanAssets[#All],RowWiseApproach!$B$4,0)*VLOOKUP(ClientPortfolioValue[[#This Row],[Client]],Client_Portfolios!$A$1:$I$6,RowWiseApproach!$B$4,0),H311)</f>
        <v>17958610.441078782</v>
      </c>
      <c r="I316" s="33">
        <f>_xlfn.IFNA(VLOOKUP(ClientPortfolioValue[[#This Row],[Date]],CleanAssets[#All],RowWiseApproach!$B$5,0)*VLOOKUP(ClientPortfolioValue[[#This Row],[Client]],Client_Portfolios!$A$1:$I$6,RowWiseApproach!$B$5,0),I311)</f>
        <v>8603098.4396289364</v>
      </c>
      <c r="J316" s="33">
        <f>_xlfn.IFNA(VLOOKUP(ClientPortfolioValue[[#This Row],[Date]],CleanAssets[#All],RowWiseApproach!$B$6,0)*VLOOKUP(ClientPortfolioValue[[#This Row],[Client]],Client_Portfolios!$A$1:$I$6,RowWiseApproach!$B$6,0),J311)</f>
        <v>12685413.813808436</v>
      </c>
      <c r="K316" s="33">
        <f>_xlfn.IFNA(VLOOKUP(ClientPortfolioValue[[#This Row],[Date]],CleanAssets[#All],RowWiseApproach!$B$7,0)*VLOOKUP(ClientPortfolioValue[[#This Row],[Client]],Client_Portfolios!$A$1:$I$6,RowWiseApproach!$B$7,0),K311)</f>
        <v>2481668.3057126408</v>
      </c>
      <c r="L316" s="33">
        <f>_xlfn.IFNA(VLOOKUP(ClientPortfolioValue[[#This Row],[Date]],CleanAssets[#All],RowWiseApproach!$B$8,0)*VLOOKUP(ClientPortfolioValue[[#This Row],[Client]],Client_Portfolios!$A$1:$I$6,RowWiseApproach!$B$8,0),L311)</f>
        <v>3174563.2049474511</v>
      </c>
      <c r="M316" s="33">
        <f>_xlfn.IFNA(VLOOKUP(ClientPortfolioValue[[#This Row],[Date]],CleanAssets[#All],RowWiseApproach!$B$9,0)*VLOOKUP(ClientPortfolioValue[[#This Row],[Client]],Client_Portfolios!$A$1:$I$6,RowWiseApproach!$B$9,0),M311)</f>
        <v>628604.0799853421</v>
      </c>
      <c r="N316" s="34">
        <f t="shared" si="43"/>
        <v>1.8903348929527972E-2</v>
      </c>
      <c r="O316" s="34">
        <f t="shared" si="43"/>
        <v>9.7687143956455738E-2</v>
      </c>
      <c r="P316" s="34">
        <f t="shared" si="44"/>
        <v>0.34843234940273182</v>
      </c>
      <c r="Q316" s="34">
        <f t="shared" si="45"/>
        <v>0.16691702352461182</v>
      </c>
      <c r="R316" s="34">
        <f t="shared" si="46"/>
        <v>0.2461219676652015</v>
      </c>
      <c r="S316" s="34">
        <f t="shared" si="47"/>
        <v>4.8149244120794563E-2</v>
      </c>
      <c r="T316" s="34">
        <f t="shared" si="48"/>
        <v>6.159276740572036E-2</v>
      </c>
      <c r="U316" s="34">
        <f t="shared" si="49"/>
        <v>1.2196154994956198E-2</v>
      </c>
      <c r="V316" s="33">
        <f>SUM(ClientPortfolioValue[[#This Row],[TCS]:[Cash]])</f>
        <v>51541168.527729072</v>
      </c>
      <c r="W316" s="35">
        <f>(ClientPortfolioValue[[#This Row],[TotalPortfolioValue]]-V311)/V311</f>
        <v>-6.3249111302842416E-3</v>
      </c>
      <c r="X316" s="35">
        <f t="shared" si="51"/>
        <v>67173.286662615574</v>
      </c>
      <c r="Y316" s="35">
        <f>_xlfn.MAXIFS($V$2:$V316,$E$2:$E316,$E316)</f>
        <v>52060474.278621867</v>
      </c>
      <c r="Z316" s="34">
        <f>(ClientPortfolioValue[[#This Row],[TotalPortfolioValue]]-ClientPortfolioValue[[#This Row],[Running Max]])/ClientPortfolioValue[[#This Row],[Running Max]]</f>
        <v>-9.9750484045444728E-3</v>
      </c>
      <c r="AA316" s="35">
        <f t="shared" si="50"/>
        <v>1.033123128880798</v>
      </c>
      <c r="AB316" s="46">
        <f>ClientPortfolioValue[[#This Row],[Cumulative_Returns]]-1</f>
        <v>3.3123128880798047E-2</v>
      </c>
    </row>
    <row r="317" spans="4:28" x14ac:dyDescent="0.35">
      <c r="D317" s="31">
        <f t="shared" si="42"/>
        <v>45721</v>
      </c>
      <c r="E317" s="32" t="s">
        <v>14</v>
      </c>
      <c r="F317" s="33">
        <f>_xlfn.IFNA(VLOOKUP(ClientPortfolioValue[[#This Row],[Date]],CleanAssets[#All],RowWiseApproach!$B$2,0)*VLOOKUP(ClientPortfolioValue[[#This Row],[Client]],Client_Portfolios!$A$1:$I$6,RowWiseApproach!$B$2,0),F312)</f>
        <v>1700000.6077208994</v>
      </c>
      <c r="G317" s="33">
        <f>_xlfn.IFNA(VLOOKUP(ClientPortfolioValue[[#This Row],[Date]],CleanAssets[#All],RowWiseApproach!$B$3,0)*VLOOKUP(ClientPortfolioValue[[#This Row],[Client]],Client_Portfolios!$A$1:$I$6,RowWiseApproach!$B$3,0),G312)</f>
        <v>11689932.957542557</v>
      </c>
      <c r="H317" s="33">
        <f>_xlfn.IFNA(VLOOKUP(ClientPortfolioValue[[#This Row],[Date]],CleanAssets[#All],RowWiseApproach!$B$4,0)*VLOOKUP(ClientPortfolioValue[[#This Row],[Client]],Client_Portfolios!$A$1:$I$6,RowWiseApproach!$B$4,0),H312)</f>
        <v>2292843.1121449326</v>
      </c>
      <c r="I317" s="33">
        <f>_xlfn.IFNA(VLOOKUP(ClientPortfolioValue[[#This Row],[Date]],CleanAssets[#All],RowWiseApproach!$B$5,0)*VLOOKUP(ClientPortfolioValue[[#This Row],[Client]],Client_Portfolios!$A$1:$I$6,RowWiseApproach!$B$5,0),I312)</f>
        <v>450378.6716458319</v>
      </c>
      <c r="J317" s="33">
        <f>_xlfn.IFNA(VLOOKUP(ClientPortfolioValue[[#This Row],[Date]],CleanAssets[#All],RowWiseApproach!$B$6,0)*VLOOKUP(ClientPortfolioValue[[#This Row],[Client]],Client_Portfolios!$A$1:$I$6,RowWiseApproach!$B$6,0),J312)</f>
        <v>10727867.377852738</v>
      </c>
      <c r="K317" s="33">
        <f>_xlfn.IFNA(VLOOKUP(ClientPortfolioValue[[#This Row],[Date]],CleanAssets[#All],RowWiseApproach!$B$7,0)*VLOOKUP(ClientPortfolioValue[[#This Row],[Client]],Client_Portfolios!$A$1:$I$6,RowWiseApproach!$B$7,0),K312)</f>
        <v>13266458.514977375</v>
      </c>
      <c r="L317" s="33">
        <f>_xlfn.IFNA(VLOOKUP(ClientPortfolioValue[[#This Row],[Date]],CleanAssets[#All],RowWiseApproach!$B$8,0)*VLOOKUP(ClientPortfolioValue[[#This Row],[Client]],Client_Portfolios!$A$1:$I$6,RowWiseApproach!$B$8,0),L312)</f>
        <v>3057748.9002602352</v>
      </c>
      <c r="M317" s="33">
        <f>_xlfn.IFNA(VLOOKUP(ClientPortfolioValue[[#This Row],[Date]],CleanAssets[#All],RowWiseApproach!$B$9,0)*VLOOKUP(ClientPortfolioValue[[#This Row],[Client]],Client_Portfolios!$A$1:$I$6,RowWiseApproach!$B$9,0),M312)</f>
        <v>1152727.0535490699</v>
      </c>
      <c r="N317" s="34">
        <f t="shared" si="43"/>
        <v>3.8341879401832549E-2</v>
      </c>
      <c r="O317" s="34">
        <f t="shared" si="43"/>
        <v>0.26365519967342904</v>
      </c>
      <c r="P317" s="34">
        <f t="shared" si="44"/>
        <v>5.1712872156582504E-2</v>
      </c>
      <c r="Q317" s="34">
        <f t="shared" si="45"/>
        <v>1.01578579648585E-2</v>
      </c>
      <c r="R317" s="34">
        <f t="shared" si="46"/>
        <v>0.24195673541077553</v>
      </c>
      <c r="S317" s="34">
        <f t="shared" si="47"/>
        <v>0.29921221801950521</v>
      </c>
      <c r="T317" s="34">
        <f t="shared" si="48"/>
        <v>6.896458686096664E-2</v>
      </c>
      <c r="U317" s="34">
        <f t="shared" si="49"/>
        <v>2.5998650512049963E-2</v>
      </c>
      <c r="V317" s="33">
        <f>SUM(ClientPortfolioValue[[#This Row],[TCS]:[Cash]])</f>
        <v>44337957.195693642</v>
      </c>
      <c r="W317" s="35">
        <f>(ClientPortfolioValue[[#This Row],[TotalPortfolioValue]]-V312)/V312</f>
        <v>3.4833703262460644E-3</v>
      </c>
      <c r="X317" s="35">
        <f t="shared" si="51"/>
        <v>191379.58521556691</v>
      </c>
      <c r="Y317" s="35">
        <f>_xlfn.MAXIFS($V$2:$V317,$E$2:$E317,$E317)</f>
        <v>45409960.291203432</v>
      </c>
      <c r="Z317" s="34">
        <f>(ClientPortfolioValue[[#This Row],[TotalPortfolioValue]]-ClientPortfolioValue[[#This Row],[Running Max]])/ClientPortfolioValue[[#This Row],[Running Max]]</f>
        <v>-2.3607223803660812E-2</v>
      </c>
      <c r="AA317" s="35">
        <f t="shared" si="50"/>
        <v>1.0449090824913507</v>
      </c>
      <c r="AB317" s="46">
        <f>ClientPortfolioValue[[#This Row],[Cumulative_Returns]]-1</f>
        <v>4.4909082491350727E-2</v>
      </c>
    </row>
    <row r="318" spans="4:28" x14ac:dyDescent="0.35">
      <c r="D318" s="31">
        <f t="shared" si="42"/>
        <v>45721</v>
      </c>
      <c r="E318" s="32" t="s">
        <v>16</v>
      </c>
      <c r="F318" s="33">
        <f>_xlfn.IFNA(VLOOKUP(ClientPortfolioValue[[#This Row],[Date]],CleanAssets[#All],RowWiseApproach!$B$2,0)*VLOOKUP(ClientPortfolioValue[[#This Row],[Client]],Client_Portfolios!$A$1:$I$6,RowWiseApproach!$B$2,0),F313)</f>
        <v>204506.76706702917</v>
      </c>
      <c r="G318" s="33">
        <f>_xlfn.IFNA(VLOOKUP(ClientPortfolioValue[[#This Row],[Date]],CleanAssets[#All],RowWiseApproach!$B$3,0)*VLOOKUP(ClientPortfolioValue[[#This Row],[Client]],Client_Portfolios!$A$1:$I$6,RowWiseApproach!$B$3,0),G313)</f>
        <v>3023022.6085492084</v>
      </c>
      <c r="H318" s="33">
        <f>_xlfn.IFNA(VLOOKUP(ClientPortfolioValue[[#This Row],[Date]],CleanAssets[#All],RowWiseApproach!$B$4,0)*VLOOKUP(ClientPortfolioValue[[#This Row],[Client]],Client_Portfolios!$A$1:$I$6,RowWiseApproach!$B$4,0),H313)</f>
        <v>12308033.580740945</v>
      </c>
      <c r="I318" s="33">
        <f>_xlfn.IFNA(VLOOKUP(ClientPortfolioValue[[#This Row],[Date]],CleanAssets[#All],RowWiseApproach!$B$5,0)*VLOOKUP(ClientPortfolioValue[[#This Row],[Client]],Client_Portfolios!$A$1:$I$6,RowWiseApproach!$B$5,0),I313)</f>
        <v>6197920.1150962515</v>
      </c>
      <c r="J318" s="33">
        <f>_xlfn.IFNA(VLOOKUP(ClientPortfolioValue[[#This Row],[Date]],CleanAssets[#All],RowWiseApproach!$B$6,0)*VLOOKUP(ClientPortfolioValue[[#This Row],[Client]],Client_Portfolios!$A$1:$I$6,RowWiseApproach!$B$6,0),J313)</f>
        <v>8199377.2348284293</v>
      </c>
      <c r="K318" s="33">
        <f>_xlfn.IFNA(VLOOKUP(ClientPortfolioValue[[#This Row],[Date]],CleanAssets[#All],RowWiseApproach!$B$7,0)*VLOOKUP(ClientPortfolioValue[[#This Row],[Client]],Client_Portfolios!$A$1:$I$6,RowWiseApproach!$B$7,0),K313)</f>
        <v>1500431.7416661158</v>
      </c>
      <c r="L318" s="33">
        <f>_xlfn.IFNA(VLOOKUP(ClientPortfolioValue[[#This Row],[Date]],CleanAssets[#All],RowWiseApproach!$B$8,0)*VLOOKUP(ClientPortfolioValue[[#This Row],[Client]],Client_Portfolios!$A$1:$I$6,RowWiseApproach!$B$8,0),L313)</f>
        <v>14202869.54611963</v>
      </c>
      <c r="M318" s="33">
        <f>_xlfn.IFNA(VLOOKUP(ClientPortfolioValue[[#This Row],[Date]],CleanAssets[#All],RowWiseApproach!$B$9,0)*VLOOKUP(ClientPortfolioValue[[#This Row],[Client]],Client_Portfolios!$A$1:$I$6,RowWiseApproach!$B$9,0),M313)</f>
        <v>4671967.913976145</v>
      </c>
      <c r="N318" s="34">
        <f t="shared" si="43"/>
        <v>4.0650838953241271E-3</v>
      </c>
      <c r="O318" s="34">
        <f t="shared" si="43"/>
        <v>6.0090141257703844E-2</v>
      </c>
      <c r="P318" s="34">
        <f t="shared" si="44"/>
        <v>0.24465297559459084</v>
      </c>
      <c r="Q318" s="34">
        <f t="shared" si="45"/>
        <v>0.12319917627041306</v>
      </c>
      <c r="R318" s="34">
        <f t="shared" si="46"/>
        <v>0.16298314636240713</v>
      </c>
      <c r="S318" s="34">
        <f t="shared" si="47"/>
        <v>2.9824836588810404E-2</v>
      </c>
      <c r="T318" s="34">
        <f t="shared" si="48"/>
        <v>0.28231758336093049</v>
      </c>
      <c r="U318" s="34">
        <f t="shared" si="49"/>
        <v>9.2867056669820036E-2</v>
      </c>
      <c r="V318" s="33">
        <f>SUM(ClientPortfolioValue[[#This Row],[TCS]:[Cash]])</f>
        <v>50308129.508043759</v>
      </c>
      <c r="W318" s="35">
        <f>(ClientPortfolioValue[[#This Row],[TotalPortfolioValue]]-V313)/V313</f>
        <v>2.4203463477897737E-2</v>
      </c>
      <c r="X318" s="35">
        <f t="shared" si="51"/>
        <v>645377.73554192542</v>
      </c>
      <c r="Y318" s="35">
        <f>_xlfn.MAXIFS($V$2:$V318,$E$2:$E318,$E318)</f>
        <v>50862356.039202951</v>
      </c>
      <c r="Z318" s="34">
        <f>(ClientPortfolioValue[[#This Row],[TotalPortfolioValue]]-ClientPortfolioValue[[#This Row],[Running Max]])/ClientPortfolioValue[[#This Row],[Running Max]]</f>
        <v>-1.0896595720654654E-2</v>
      </c>
      <c r="AA318" s="35">
        <f t="shared" si="50"/>
        <v>1.0357526588221195</v>
      </c>
      <c r="AB318" s="46">
        <f>ClientPortfolioValue[[#This Row],[Cumulative_Returns]]-1</f>
        <v>3.5752658822119532E-2</v>
      </c>
    </row>
    <row r="319" spans="4:28" x14ac:dyDescent="0.35">
      <c r="D319" s="31">
        <f t="shared" si="42"/>
        <v>45721</v>
      </c>
      <c r="E319" s="32" t="s">
        <v>12</v>
      </c>
      <c r="F319" s="33">
        <f>_xlfn.IFNA(VLOOKUP(ClientPortfolioValue[[#This Row],[Date]],CleanAssets[#All],RowWiseApproach!$B$2,0)*VLOOKUP(ClientPortfolioValue[[#This Row],[Client]],Client_Portfolios!$A$1:$I$6,RowWiseApproach!$B$2,0),F314)</f>
        <v>2695458.7750923526</v>
      </c>
      <c r="G319" s="33">
        <f>_xlfn.IFNA(VLOOKUP(ClientPortfolioValue[[#This Row],[Date]],CleanAssets[#All],RowWiseApproach!$B$3,0)*VLOOKUP(ClientPortfolioValue[[#This Row],[Client]],Client_Portfolios!$A$1:$I$6,RowWiseApproach!$B$3,0),G314)</f>
        <v>10439308.401604433</v>
      </c>
      <c r="H319" s="33">
        <f>_xlfn.IFNA(VLOOKUP(ClientPortfolioValue[[#This Row],[Date]],CleanAssets[#All],RowWiseApproach!$B$4,0)*VLOOKUP(ClientPortfolioValue[[#This Row],[Client]],Client_Portfolios!$A$1:$I$6,RowWiseApproach!$B$4,0),H314)</f>
        <v>2026002.9148970989</v>
      </c>
      <c r="I319" s="33">
        <f>_xlfn.IFNA(VLOOKUP(ClientPortfolioValue[[#This Row],[Date]],CleanAssets[#All],RowWiseApproach!$B$5,0)*VLOOKUP(ClientPortfolioValue[[#This Row],[Client]],Client_Portfolios!$A$1:$I$6,RowWiseApproach!$B$5,0),I314)</f>
        <v>3161669.131894337</v>
      </c>
      <c r="J319" s="33">
        <f>_xlfn.IFNA(VLOOKUP(ClientPortfolioValue[[#This Row],[Date]],CleanAssets[#All],RowWiseApproach!$B$6,0)*VLOOKUP(ClientPortfolioValue[[#This Row],[Client]],Client_Portfolios!$A$1:$I$6,RowWiseApproach!$B$6,0),J314)</f>
        <v>1199601.8690626966</v>
      </c>
      <c r="K319" s="33">
        <f>_xlfn.IFNA(VLOOKUP(ClientPortfolioValue[[#This Row],[Date]],CleanAssets[#All],RowWiseApproach!$B$7,0)*VLOOKUP(ClientPortfolioValue[[#This Row],[Client]],Client_Portfolios!$A$1:$I$6,RowWiseApproach!$B$7,0),K314)</f>
        <v>12136841.668742765</v>
      </c>
      <c r="L319" s="33">
        <f>_xlfn.IFNA(VLOOKUP(ClientPortfolioValue[[#This Row],[Date]],CleanAssets[#All],RowWiseApproach!$B$8,0)*VLOOKUP(ClientPortfolioValue[[#This Row],[Client]],Client_Portfolios!$A$1:$I$6,RowWiseApproach!$B$8,0),L314)</f>
        <v>5220507.2131952904</v>
      </c>
      <c r="M319" s="33">
        <f>_xlfn.IFNA(VLOOKUP(ClientPortfolioValue[[#This Row],[Date]],CleanAssets[#All],RowWiseApproach!$B$9,0)*VLOOKUP(ClientPortfolioValue[[#This Row],[Client]],Client_Portfolios!$A$1:$I$6,RowWiseApproach!$B$9,0),M314)</f>
        <v>2238366.8272372992</v>
      </c>
      <c r="N319" s="34">
        <f t="shared" si="43"/>
        <v>6.8906271613545123E-2</v>
      </c>
      <c r="O319" s="34">
        <f t="shared" si="43"/>
        <v>0.26686878939703784</v>
      </c>
      <c r="P319" s="34">
        <f t="shared" si="44"/>
        <v>5.1792410417759206E-2</v>
      </c>
      <c r="Q319" s="34">
        <f t="shared" si="45"/>
        <v>8.0824397674940596E-2</v>
      </c>
      <c r="R319" s="34">
        <f t="shared" si="46"/>
        <v>3.0666427912598451E-2</v>
      </c>
      <c r="S319" s="34">
        <f t="shared" si="47"/>
        <v>0.31026425493312448</v>
      </c>
      <c r="T319" s="34">
        <f t="shared" si="48"/>
        <v>0.13345620096919536</v>
      </c>
      <c r="U319" s="34">
        <f t="shared" si="49"/>
        <v>5.7221247081798911E-2</v>
      </c>
      <c r="V319" s="33">
        <f>SUM(ClientPortfolioValue[[#This Row],[TCS]:[Cash]])</f>
        <v>39117756.801726274</v>
      </c>
      <c r="W319" s="35">
        <f>(ClientPortfolioValue[[#This Row],[TotalPortfolioValue]]-V314)/V314</f>
        <v>1.9488745824823739E-2</v>
      </c>
      <c r="X319" s="35">
        <f t="shared" si="51"/>
        <v>369018.14245703974</v>
      </c>
      <c r="Y319" s="35">
        <f>_xlfn.MAXIFS($V$2:$V319,$E$2:$E319,$E319)</f>
        <v>39650503.50677833</v>
      </c>
      <c r="Z319" s="34">
        <f>(ClientPortfolioValue[[#This Row],[TotalPortfolioValue]]-ClientPortfolioValue[[#This Row],[Running Max]])/ClientPortfolioValue[[#This Row],[Running Max]]</f>
        <v>-1.3436064058076371E-2</v>
      </c>
      <c r="AA319" s="35">
        <f t="shared" si="50"/>
        <v>1.0444810187073417</v>
      </c>
      <c r="AB319" s="46">
        <f>ClientPortfolioValue[[#This Row],[Cumulative_Returns]]-1</f>
        <v>4.4481018707341669E-2</v>
      </c>
    </row>
    <row r="320" spans="4:28" x14ac:dyDescent="0.35">
      <c r="D320" s="31">
        <f t="shared" si="42"/>
        <v>45721</v>
      </c>
      <c r="E320" s="32" t="s">
        <v>13</v>
      </c>
      <c r="F320" s="33">
        <f>_xlfn.IFNA(VLOOKUP(ClientPortfolioValue[[#This Row],[Date]],CleanAssets[#All],RowWiseApproach!$B$2,0)*VLOOKUP(ClientPortfolioValue[[#This Row],[Client]],Client_Portfolios!$A$1:$I$6,RowWiseApproach!$B$2,0),F315)</f>
        <v>194088.28594057911</v>
      </c>
      <c r="G320" s="33">
        <f>_xlfn.IFNA(VLOOKUP(ClientPortfolioValue[[#This Row],[Date]],CleanAssets[#All],RowWiseApproach!$B$3,0)*VLOOKUP(ClientPortfolioValue[[#This Row],[Client]],Client_Portfolios!$A$1:$I$6,RowWiseApproach!$B$3,0),G315)</f>
        <v>2218064.6631148015</v>
      </c>
      <c r="H320" s="33">
        <f>_xlfn.IFNA(VLOOKUP(ClientPortfolioValue[[#This Row],[Date]],CleanAssets[#All],RowWiseApproach!$B$4,0)*VLOOKUP(ClientPortfolioValue[[#This Row],[Client]],Client_Portfolios!$A$1:$I$6,RowWiseApproach!$B$4,0),H315)</f>
        <v>3244860.8999974453</v>
      </c>
      <c r="I320" s="33">
        <f>_xlfn.IFNA(VLOOKUP(ClientPortfolioValue[[#This Row],[Date]],CleanAssets[#All],RowWiseApproach!$B$5,0)*VLOOKUP(ClientPortfolioValue[[#This Row],[Client]],Client_Portfolios!$A$1:$I$6,RowWiseApproach!$B$5,0),I315)</f>
        <v>2714035.4225882003</v>
      </c>
      <c r="J320" s="33">
        <f>_xlfn.IFNA(VLOOKUP(ClientPortfolioValue[[#This Row],[Date]],CleanAssets[#All],RowWiseApproach!$B$6,0)*VLOOKUP(ClientPortfolioValue[[#This Row],[Client]],Client_Portfolios!$A$1:$I$6,RowWiseApproach!$B$6,0),J315)</f>
        <v>10396753.149391051</v>
      </c>
      <c r="K320" s="33">
        <f>_xlfn.IFNA(VLOOKUP(ClientPortfolioValue[[#This Row],[Date]],CleanAssets[#All],RowWiseApproach!$B$7,0)*VLOOKUP(ClientPortfolioValue[[#This Row],[Client]],Client_Portfolios!$A$1:$I$6,RowWiseApproach!$B$7,0),K315)</f>
        <v>575163.59871864412</v>
      </c>
      <c r="L320" s="33">
        <f>_xlfn.IFNA(VLOOKUP(ClientPortfolioValue[[#This Row],[Date]],CleanAssets[#All],RowWiseApproach!$B$8,0)*VLOOKUP(ClientPortfolioValue[[#This Row],[Client]],Client_Portfolios!$A$1:$I$6,RowWiseApproach!$B$8,0),L315)</f>
        <v>21590375.495343514</v>
      </c>
      <c r="M320" s="33">
        <f>_xlfn.IFNA(VLOOKUP(ClientPortfolioValue[[#This Row],[Date]],CleanAssets[#All],RowWiseApproach!$B$9,0)*VLOOKUP(ClientPortfolioValue[[#This Row],[Client]],Client_Portfolios!$A$1:$I$6,RowWiseApproach!$B$9,0),M315)</f>
        <v>6420011.9653987102</v>
      </c>
      <c r="N320" s="34">
        <f t="shared" si="43"/>
        <v>4.0987231457753695E-3</v>
      </c>
      <c r="O320" s="34">
        <f t="shared" si="43"/>
        <v>4.6840709265258809E-2</v>
      </c>
      <c r="P320" s="34">
        <f t="shared" si="44"/>
        <v>6.8524416150044259E-2</v>
      </c>
      <c r="Q320" s="34">
        <f t="shared" si="45"/>
        <v>5.7314534728912868E-2</v>
      </c>
      <c r="R320" s="34">
        <f t="shared" si="46"/>
        <v>0.21955685047045206</v>
      </c>
      <c r="S320" s="34">
        <f t="shared" si="47"/>
        <v>1.2146206265108147E-2</v>
      </c>
      <c r="T320" s="34">
        <f t="shared" si="48"/>
        <v>0.45594184800950993</v>
      </c>
      <c r="U320" s="34">
        <f t="shared" si="49"/>
        <v>0.13557671196493848</v>
      </c>
      <c r="V320" s="33">
        <f>SUM(ClientPortfolioValue[[#This Row],[TCS]:[Cash]])</f>
        <v>47353353.480492949</v>
      </c>
      <c r="W320" s="35">
        <f>(ClientPortfolioValue[[#This Row],[TotalPortfolioValue]]-V315)/V315</f>
        <v>3.9279224928278574E-2</v>
      </c>
      <c r="X320" s="35">
        <f t="shared" si="51"/>
        <v>842000.41610128002</v>
      </c>
      <c r="Y320" s="35">
        <f>_xlfn.MAXIFS($V$2:$V320,$E$2:$E320,$E320)</f>
        <v>47887510.45463594</v>
      </c>
      <c r="Z320" s="34">
        <f>(ClientPortfolioValue[[#This Row],[TotalPortfolioValue]]-ClientPortfolioValue[[#This Row],[Running Max]])/ClientPortfolioValue[[#This Row],[Running Max]]</f>
        <v>-1.1154411015978798E-2</v>
      </c>
      <c r="AA320" s="35">
        <f t="shared" si="50"/>
        <v>1.0493549806259366</v>
      </c>
      <c r="AB320" s="46">
        <f>ClientPortfolioValue[[#This Row],[Cumulative_Returns]]-1</f>
        <v>4.9354980625936573E-2</v>
      </c>
    </row>
    <row r="321" spans="4:28" x14ac:dyDescent="0.35">
      <c r="D321" s="31">
        <f t="shared" si="42"/>
        <v>45721</v>
      </c>
      <c r="E321" s="32" t="s">
        <v>15</v>
      </c>
      <c r="F321" s="33">
        <f>_xlfn.IFNA(VLOOKUP(ClientPortfolioValue[[#This Row],[Date]],CleanAssets[#All],RowWiseApproach!$B$2,0)*VLOOKUP(ClientPortfolioValue[[#This Row],[Client]],Client_Portfolios!$A$1:$I$6,RowWiseApproach!$B$2,0),F316)</f>
        <v>972448.9392108426</v>
      </c>
      <c r="G321" s="33">
        <f>_xlfn.IFNA(VLOOKUP(ClientPortfolioValue[[#This Row],[Date]],CleanAssets[#All],RowWiseApproach!$B$3,0)*VLOOKUP(ClientPortfolioValue[[#This Row],[Client]],Client_Portfolios!$A$1:$I$6,RowWiseApproach!$B$3,0),G316)</f>
        <v>5069096.6203030534</v>
      </c>
      <c r="H321" s="33">
        <f>_xlfn.IFNA(VLOOKUP(ClientPortfolioValue[[#This Row],[Date]],CleanAssets[#All],RowWiseApproach!$B$4,0)*VLOOKUP(ClientPortfolioValue[[#This Row],[Client]],Client_Portfolios!$A$1:$I$6,RowWiseApproach!$B$4,0),H316)</f>
        <v>17701976.653219003</v>
      </c>
      <c r="I321" s="33">
        <f>_xlfn.IFNA(VLOOKUP(ClientPortfolioValue[[#This Row],[Date]],CleanAssets[#All],RowWiseApproach!$B$5,0)*VLOOKUP(ClientPortfolioValue[[#This Row],[Client]],Client_Portfolios!$A$1:$I$6,RowWiseApproach!$B$5,0),I316)</f>
        <v>8666138.0147266611</v>
      </c>
      <c r="J321" s="33">
        <f>_xlfn.IFNA(VLOOKUP(ClientPortfolioValue[[#This Row],[Date]],CleanAssets[#All],RowWiseApproach!$B$6,0)*VLOOKUP(ClientPortfolioValue[[#This Row],[Client]],Client_Portfolios!$A$1:$I$6,RowWiseApproach!$B$6,0),J316)</f>
        <v>12390195.406624103</v>
      </c>
      <c r="K321" s="33">
        <f>_xlfn.IFNA(VLOOKUP(ClientPortfolioValue[[#This Row],[Date]],CleanAssets[#All],RowWiseApproach!$B$7,0)*VLOOKUP(ClientPortfolioValue[[#This Row],[Client]],Client_Portfolios!$A$1:$I$6,RowWiseApproach!$B$7,0),K316)</f>
        <v>2480230.5713599157</v>
      </c>
      <c r="L321" s="33">
        <f>_xlfn.IFNA(VLOOKUP(ClientPortfolioValue[[#This Row],[Date]],CleanAssets[#All],RowWiseApproach!$B$8,0)*VLOOKUP(ClientPortfolioValue[[#This Row],[Client]],Client_Portfolios!$A$1:$I$6,RowWiseApproach!$B$8,0),L316)</f>
        <v>3161413.5852710586</v>
      </c>
      <c r="M321" s="33">
        <f>_xlfn.IFNA(VLOOKUP(ClientPortfolioValue[[#This Row],[Date]],CleanAssets[#All],RowWiseApproach!$B$9,0)*VLOOKUP(ClientPortfolioValue[[#This Row],[Client]],Client_Portfolios!$A$1:$I$6,RowWiseApproach!$B$9,0),M316)</f>
        <v>942965.33713367209</v>
      </c>
      <c r="N321" s="34">
        <f t="shared" si="43"/>
        <v>1.8924959845185087E-2</v>
      </c>
      <c r="O321" s="34">
        <f t="shared" si="43"/>
        <v>9.8650372397392286E-2</v>
      </c>
      <c r="P321" s="34">
        <f t="shared" si="44"/>
        <v>0.34450055302074645</v>
      </c>
      <c r="Q321" s="34">
        <f t="shared" si="45"/>
        <v>0.168652879681917</v>
      </c>
      <c r="R321" s="34">
        <f t="shared" si="46"/>
        <v>0.24112726240890878</v>
      </c>
      <c r="S321" s="34">
        <f t="shared" si="47"/>
        <v>4.8268101364661878E-2</v>
      </c>
      <c r="T321" s="34">
        <f t="shared" si="48"/>
        <v>6.1524695788994402E-2</v>
      </c>
      <c r="U321" s="34">
        <f t="shared" si="49"/>
        <v>1.8351175492194095E-2</v>
      </c>
      <c r="V321" s="33">
        <f>SUM(ClientPortfolioValue[[#This Row],[TCS]:[Cash]])</f>
        <v>51384465.127848312</v>
      </c>
      <c r="W321" s="35">
        <f>(ClientPortfolioValue[[#This Row],[TotalPortfolioValue]]-V316)/V316</f>
        <v>-3.0403540384703002E-3</v>
      </c>
      <c r="X321" s="35">
        <f t="shared" si="51"/>
        <v>184662.75058478734</v>
      </c>
      <c r="Y321" s="35">
        <f>_xlfn.MAXIFS($V$2:$V321,$E$2:$E321,$E321)</f>
        <v>52060474.278621867</v>
      </c>
      <c r="Z321" s="34">
        <f>(ClientPortfolioValue[[#This Row],[TotalPortfolioValue]]-ClientPortfolioValue[[#This Row],[Running Max]])/ClientPortfolioValue[[#This Row],[Running Max]]</f>
        <v>-1.298507476431408E-2</v>
      </c>
      <c r="AA321" s="35">
        <f t="shared" si="50"/>
        <v>1.0299820688036683</v>
      </c>
      <c r="AB321" s="46">
        <f>ClientPortfolioValue[[#This Row],[Cumulative_Returns]]-1</f>
        <v>2.9982068803668271E-2</v>
      </c>
    </row>
    <row r="322" spans="4:28" x14ac:dyDescent="0.35">
      <c r="D322" s="31">
        <f t="shared" ref="D322:D385" si="52">DATE(2025,1,1) + INT((ROW(D322)-2)/5)</f>
        <v>45722</v>
      </c>
      <c r="E322" s="32" t="s">
        <v>14</v>
      </c>
      <c r="F322" s="33">
        <f>_xlfn.IFNA(VLOOKUP(ClientPortfolioValue[[#This Row],[Date]],CleanAssets[#All],RowWiseApproach!$B$2,0)*VLOOKUP(ClientPortfolioValue[[#This Row],[Client]],Client_Portfolios!$A$1:$I$6,RowWiseApproach!$B$2,0),F317)</f>
        <v>1725761.1872800156</v>
      </c>
      <c r="G322" s="33">
        <f>_xlfn.IFNA(VLOOKUP(ClientPortfolioValue[[#This Row],[Date]],CleanAssets[#All],RowWiseApproach!$B$3,0)*VLOOKUP(ClientPortfolioValue[[#This Row],[Client]],Client_Portfolios!$A$1:$I$6,RowWiseApproach!$B$3,0),G317)</f>
        <v>11615108.475124154</v>
      </c>
      <c r="H322" s="33">
        <f>_xlfn.IFNA(VLOOKUP(ClientPortfolioValue[[#This Row],[Date]],CleanAssets[#All],RowWiseApproach!$B$4,0)*VLOOKUP(ClientPortfolioValue[[#This Row],[Client]],Client_Portfolios!$A$1:$I$6,RowWiseApproach!$B$4,0),H317)</f>
        <v>2269278.018512601</v>
      </c>
      <c r="I322" s="33">
        <f>_xlfn.IFNA(VLOOKUP(ClientPortfolioValue[[#This Row],[Date]],CleanAssets[#All],RowWiseApproach!$B$5,0)*VLOOKUP(ClientPortfolioValue[[#This Row],[Client]],Client_Portfolios!$A$1:$I$6,RowWiseApproach!$B$5,0),I317)</f>
        <v>448632.59116925654</v>
      </c>
      <c r="J322" s="33">
        <f>_xlfn.IFNA(VLOOKUP(ClientPortfolioValue[[#This Row],[Date]],CleanAssets[#All],RowWiseApproach!$B$6,0)*VLOOKUP(ClientPortfolioValue[[#This Row],[Client]],Client_Portfolios!$A$1:$I$6,RowWiseApproach!$B$6,0),J317)</f>
        <v>10915355.512197161</v>
      </c>
      <c r="K322" s="33">
        <f>_xlfn.IFNA(VLOOKUP(ClientPortfolioValue[[#This Row],[Date]],CleanAssets[#All],RowWiseApproach!$B$7,0)*VLOOKUP(ClientPortfolioValue[[#This Row],[Client]],Client_Portfolios!$A$1:$I$6,RowWiseApproach!$B$7,0),K317)</f>
        <v>13437370.821661785</v>
      </c>
      <c r="L322" s="33">
        <f>_xlfn.IFNA(VLOOKUP(ClientPortfolioValue[[#This Row],[Date]],CleanAssets[#All],RowWiseApproach!$B$8,0)*VLOOKUP(ClientPortfolioValue[[#This Row],[Client]],Client_Portfolios!$A$1:$I$6,RowWiseApproach!$B$8,0),L317)</f>
        <v>3078080.0038549933</v>
      </c>
      <c r="M322" s="33">
        <f>_xlfn.IFNA(VLOOKUP(ClientPortfolioValue[[#This Row],[Date]],CleanAssets[#All],RowWiseApproach!$B$9,0)*VLOOKUP(ClientPortfolioValue[[#This Row],[Client]],Client_Portfolios!$A$1:$I$6,RowWiseApproach!$B$9,0),M317)</f>
        <v>1152654.6490738697</v>
      </c>
      <c r="N322" s="34">
        <f t="shared" ref="N322:O385" si="53">F322/$V322</f>
        <v>3.8657583907415818E-2</v>
      </c>
      <c r="O322" s="34">
        <f t="shared" si="53"/>
        <v>0.26018201926220141</v>
      </c>
      <c r="P322" s="34">
        <f t="shared" si="44"/>
        <v>5.0832528890146653E-2</v>
      </c>
      <c r="Q322" s="34">
        <f t="shared" si="45"/>
        <v>1.0049508683215561E-2</v>
      </c>
      <c r="R322" s="34">
        <f t="shared" si="46"/>
        <v>0.24450733664783111</v>
      </c>
      <c r="S322" s="34">
        <f t="shared" si="47"/>
        <v>0.3010012589587614</v>
      </c>
      <c r="T322" s="34">
        <f t="shared" si="48"/>
        <v>6.8949943306064243E-2</v>
      </c>
      <c r="U322" s="34">
        <f t="shared" si="49"/>
        <v>2.5819820344363847E-2</v>
      </c>
      <c r="V322" s="33">
        <f>SUM(ClientPortfolioValue[[#This Row],[TCS]:[Cash]])</f>
        <v>44642241.258873835</v>
      </c>
      <c r="W322" s="35">
        <f>(ClientPortfolioValue[[#This Row],[TotalPortfolioValue]]-V317)/V317</f>
        <v>6.862834519803883E-3</v>
      </c>
      <c r="X322" s="35">
        <f t="shared" si="51"/>
        <v>208969.96892325408</v>
      </c>
      <c r="Y322" s="35">
        <f>_xlfn.MAXIFS($V$2:$V322,$E$2:$E322,$E322)</f>
        <v>45409960.291203432</v>
      </c>
      <c r="Z322" s="34">
        <f>(ClientPortfolioValue[[#This Row],[TotalPortfolioValue]]-ClientPortfolioValue[[#This Row],[Running Max]])/ClientPortfolioValue[[#This Row],[Running Max]]</f>
        <v>-1.6906401754293428E-2</v>
      </c>
      <c r="AA322" s="35">
        <f t="shared" si="50"/>
        <v>1.052080120612729</v>
      </c>
      <c r="AB322" s="46">
        <f>ClientPortfolioValue[[#This Row],[Cumulative_Returns]]-1</f>
        <v>5.2080120612729042E-2</v>
      </c>
    </row>
    <row r="323" spans="4:28" x14ac:dyDescent="0.35">
      <c r="D323" s="31">
        <f t="shared" si="52"/>
        <v>45722</v>
      </c>
      <c r="E323" s="32" t="s">
        <v>16</v>
      </c>
      <c r="F323" s="33">
        <f>_xlfn.IFNA(VLOOKUP(ClientPortfolioValue[[#This Row],[Date]],CleanAssets[#All],RowWiseApproach!$B$2,0)*VLOOKUP(ClientPortfolioValue[[#This Row],[Client]],Client_Portfolios!$A$1:$I$6,RowWiseApproach!$B$2,0),F318)</f>
        <v>207605.71469062482</v>
      </c>
      <c r="G323" s="33">
        <f>_xlfn.IFNA(VLOOKUP(ClientPortfolioValue[[#This Row],[Date]],CleanAssets[#All],RowWiseApproach!$B$3,0)*VLOOKUP(ClientPortfolioValue[[#This Row],[Client]],Client_Portfolios!$A$1:$I$6,RowWiseApproach!$B$3,0),G318)</f>
        <v>3003672.9593386133</v>
      </c>
      <c r="H323" s="33">
        <f>_xlfn.IFNA(VLOOKUP(ClientPortfolioValue[[#This Row],[Date]],CleanAssets[#All],RowWiseApproach!$B$4,0)*VLOOKUP(ClientPortfolioValue[[#This Row],[Client]],Client_Portfolios!$A$1:$I$6,RowWiseApproach!$B$4,0),H318)</f>
        <v>12181535.626204181</v>
      </c>
      <c r="I323" s="33">
        <f>_xlfn.IFNA(VLOOKUP(ClientPortfolioValue[[#This Row],[Date]],CleanAssets[#All],RowWiseApproach!$B$5,0)*VLOOKUP(ClientPortfolioValue[[#This Row],[Client]],Client_Portfolios!$A$1:$I$6,RowWiseApproach!$B$5,0),I318)</f>
        <v>6173891.2967048381</v>
      </c>
      <c r="J323" s="33">
        <f>_xlfn.IFNA(VLOOKUP(ClientPortfolioValue[[#This Row],[Date]],CleanAssets[#All],RowWiseApproach!$B$6,0)*VLOOKUP(ClientPortfolioValue[[#This Row],[Client]],Client_Portfolios!$A$1:$I$6,RowWiseApproach!$B$6,0),J318)</f>
        <v>8342675.6077853674</v>
      </c>
      <c r="K323" s="33">
        <f>_xlfn.IFNA(VLOOKUP(ClientPortfolioValue[[#This Row],[Date]],CleanAssets[#All],RowWiseApproach!$B$7,0)*VLOOKUP(ClientPortfolioValue[[#This Row],[Client]],Client_Portfolios!$A$1:$I$6,RowWiseApproach!$B$7,0),K318)</f>
        <v>1519761.8627908416</v>
      </c>
      <c r="L323" s="33">
        <f>_xlfn.IFNA(VLOOKUP(ClientPortfolioValue[[#This Row],[Date]],CleanAssets[#All],RowWiseApproach!$B$8,0)*VLOOKUP(ClientPortfolioValue[[#This Row],[Client]],Client_Portfolios!$A$1:$I$6,RowWiseApproach!$B$8,0),L318)</f>
        <v>14297305.034939662</v>
      </c>
      <c r="M323" s="33">
        <f>_xlfn.IFNA(VLOOKUP(ClientPortfolioValue[[#This Row],[Date]],CleanAssets[#All],RowWiseApproach!$B$9,0)*VLOOKUP(ClientPortfolioValue[[#This Row],[Client]],Client_Portfolios!$A$1:$I$6,RowWiseApproach!$B$9,0),M318)</f>
        <v>4671674.4608261371</v>
      </c>
      <c r="N323" s="34">
        <f t="shared" si="53"/>
        <v>4.1193144532309421E-3</v>
      </c>
      <c r="O323" s="34">
        <f t="shared" si="53"/>
        <v>5.9598905803825902E-2</v>
      </c>
      <c r="P323" s="34">
        <f t="shared" ref="P323:P386" si="54">H323/$V323</f>
        <v>0.24170613917034217</v>
      </c>
      <c r="Q323" s="34">
        <f t="shared" ref="Q323:Q386" si="55">I323/$V323</f>
        <v>0.12250240649248102</v>
      </c>
      <c r="R323" s="34">
        <f t="shared" ref="R323:R386" si="56">J323/$V323</f>
        <v>0.16553544424815114</v>
      </c>
      <c r="S323" s="34">
        <f t="shared" ref="S323:S386" si="57">K323/$V323</f>
        <v>3.0155128514611176E-2</v>
      </c>
      <c r="T323" s="34">
        <f t="shared" ref="T323:T386" si="58">L323/$V323</f>
        <v>0.28368725475810846</v>
      </c>
      <c r="U323" s="34">
        <f t="shared" ref="U323:U386" si="59">M323/$V323</f>
        <v>9.2695406559249252E-2</v>
      </c>
      <c r="V323" s="33">
        <f>SUM(ClientPortfolioValue[[#This Row],[TCS]:[Cash]])</f>
        <v>50398122.563280262</v>
      </c>
      <c r="W323" s="35">
        <f>(ClientPortfolioValue[[#This Row],[TotalPortfolioValue]]-V318)/V318</f>
        <v>1.7888372339924605E-3</v>
      </c>
      <c r="X323" s="35">
        <f t="shared" si="51"/>
        <v>625866.90795627004</v>
      </c>
      <c r="Y323" s="35">
        <f>_xlfn.MAXIFS($V$2:$V323,$E$2:$E323,$E323)</f>
        <v>50862356.039202951</v>
      </c>
      <c r="Z323" s="34">
        <f>(ClientPortfolioValue[[#This Row],[TotalPortfolioValue]]-ClientPortfolioValue[[#This Row],[Running Max]])/ClientPortfolioValue[[#This Row],[Running Max]]</f>
        <v>-9.1272507228110644E-3</v>
      </c>
      <c r="AA323" s="35">
        <f t="shared" si="50"/>
        <v>1.0376054517434272</v>
      </c>
      <c r="AB323" s="46">
        <f>ClientPortfolioValue[[#This Row],[Cumulative_Returns]]-1</f>
        <v>3.7605451743427221E-2</v>
      </c>
    </row>
    <row r="324" spans="4:28" x14ac:dyDescent="0.35">
      <c r="D324" s="31">
        <f t="shared" si="52"/>
        <v>45722</v>
      </c>
      <c r="E324" s="32" t="s">
        <v>12</v>
      </c>
      <c r="F324" s="33">
        <f>_xlfn.IFNA(VLOOKUP(ClientPortfolioValue[[#This Row],[Date]],CleanAssets[#All],RowWiseApproach!$B$2,0)*VLOOKUP(ClientPortfolioValue[[#This Row],[Client]],Client_Portfolios!$A$1:$I$6,RowWiseApproach!$B$2,0),F319)</f>
        <v>2736303.8076815908</v>
      </c>
      <c r="G324" s="33">
        <f>_xlfn.IFNA(VLOOKUP(ClientPortfolioValue[[#This Row],[Date]],CleanAssets[#All],RowWiseApproach!$B$3,0)*VLOOKUP(ClientPortfolioValue[[#This Row],[Client]],Client_Portfolios!$A$1:$I$6,RowWiseApproach!$B$3,0),G319)</f>
        <v>10372488.869722331</v>
      </c>
      <c r="H324" s="33">
        <f>_xlfn.IFNA(VLOOKUP(ClientPortfolioValue[[#This Row],[Date]],CleanAssets[#All],RowWiseApproach!$B$4,0)*VLOOKUP(ClientPortfolioValue[[#This Row],[Client]],Client_Portfolios!$A$1:$I$6,RowWiseApproach!$B$4,0),H319)</f>
        <v>2005180.3177747587</v>
      </c>
      <c r="I324" s="33">
        <f>_xlfn.IFNA(VLOOKUP(ClientPortfolioValue[[#This Row],[Date]],CleanAssets[#All],RowWiseApproach!$B$5,0)*VLOOKUP(ClientPortfolioValue[[#This Row],[Client]],Client_Portfolios!$A$1:$I$6,RowWiseApproach!$B$5,0),I319)</f>
        <v>3149411.604857326</v>
      </c>
      <c r="J324" s="33">
        <f>_xlfn.IFNA(VLOOKUP(ClientPortfolioValue[[#This Row],[Date]],CleanAssets[#All],RowWiseApproach!$B$6,0)*VLOOKUP(ClientPortfolioValue[[#This Row],[Client]],Client_Portfolios!$A$1:$I$6,RowWiseApproach!$B$6,0),J319)</f>
        <v>1220566.9974022738</v>
      </c>
      <c r="K324" s="33">
        <f>_xlfn.IFNA(VLOOKUP(ClientPortfolioValue[[#This Row],[Date]],CleanAssets[#All],RowWiseApproach!$B$7,0)*VLOOKUP(ClientPortfolioValue[[#This Row],[Client]],Client_Portfolios!$A$1:$I$6,RowWiseApproach!$B$7,0),K319)</f>
        <v>12293201.0771807</v>
      </c>
      <c r="L324" s="33">
        <f>_xlfn.IFNA(VLOOKUP(ClientPortfolioValue[[#This Row],[Date]],CleanAssets[#All],RowWiseApproach!$B$8,0)*VLOOKUP(ClientPortfolioValue[[#This Row],[Client]],Client_Portfolios!$A$1:$I$6,RowWiseApproach!$B$8,0),L319)</f>
        <v>5255218.5895805852</v>
      </c>
      <c r="M324" s="33">
        <f>_xlfn.IFNA(VLOOKUP(ClientPortfolioValue[[#This Row],[Date]],CleanAssets[#All],RowWiseApproach!$B$9,0)*VLOOKUP(ClientPortfolioValue[[#This Row],[Client]],Client_Portfolios!$A$1:$I$6,RowWiseApproach!$B$9,0),M319)</f>
        <v>2238226.2321372423</v>
      </c>
      <c r="N324" s="34">
        <f t="shared" si="53"/>
        <v>6.9678181187256827E-2</v>
      </c>
      <c r="O324" s="34">
        <f t="shared" si="53"/>
        <v>0.2641286237289841</v>
      </c>
      <c r="P324" s="34">
        <f t="shared" si="54"/>
        <v>5.1060601203274367E-2</v>
      </c>
      <c r="Q324" s="34">
        <f t="shared" si="55"/>
        <v>8.0197700204360414E-2</v>
      </c>
      <c r="R324" s="34">
        <f t="shared" si="56"/>
        <v>3.1080937780896489E-2</v>
      </c>
      <c r="S324" s="34">
        <f t="shared" si="57"/>
        <v>0.31303829992215981</v>
      </c>
      <c r="T324" s="34">
        <f t="shared" si="58"/>
        <v>0.13382069346082132</v>
      </c>
      <c r="U324" s="34">
        <f t="shared" si="59"/>
        <v>5.6994962512246616E-2</v>
      </c>
      <c r="V324" s="33">
        <f>SUM(ClientPortfolioValue[[#This Row],[TCS]:[Cash]])</f>
        <v>39270597.49633681</v>
      </c>
      <c r="W324" s="35">
        <f>(ClientPortfolioValue[[#This Row],[TotalPortfolioValue]]-V319)/V319</f>
        <v>3.9071947654163849E-3</v>
      </c>
      <c r="X324" s="35">
        <f t="shared" si="51"/>
        <v>360553.37314507196</v>
      </c>
      <c r="Y324" s="35">
        <f>_xlfn.MAXIFS($V$2:$V324,$E$2:$E324,$E324)</f>
        <v>39650503.50677833</v>
      </c>
      <c r="Z324" s="34">
        <f>(ClientPortfolioValue[[#This Row],[TotalPortfolioValue]]-ClientPortfolioValue[[#This Row],[Running Max]])/ClientPortfolioValue[[#This Row],[Running Max]]</f>
        <v>-9.5813666118155002E-3</v>
      </c>
      <c r="AA324" s="35">
        <f t="shared" si="50"/>
        <v>1.0485620094762118</v>
      </c>
      <c r="AB324" s="46">
        <f>ClientPortfolioValue[[#This Row],[Cumulative_Returns]]-1</f>
        <v>4.8562009476211809E-2</v>
      </c>
    </row>
    <row r="325" spans="4:28" x14ac:dyDescent="0.35">
      <c r="D325" s="31">
        <f t="shared" si="52"/>
        <v>45722</v>
      </c>
      <c r="E325" s="32" t="s">
        <v>13</v>
      </c>
      <c r="F325" s="33">
        <f>_xlfn.IFNA(VLOOKUP(ClientPortfolioValue[[#This Row],[Date]],CleanAssets[#All],RowWiseApproach!$B$2,0)*VLOOKUP(ClientPortfolioValue[[#This Row],[Client]],Client_Portfolios!$A$1:$I$6,RowWiseApproach!$B$2,0),F320)</f>
        <v>197029.35943711613</v>
      </c>
      <c r="G325" s="33">
        <f>_xlfn.IFNA(VLOOKUP(ClientPortfolioValue[[#This Row],[Date]],CleanAssets[#All],RowWiseApproach!$B$3,0)*VLOOKUP(ClientPortfolioValue[[#This Row],[Client]],Client_Portfolios!$A$1:$I$6,RowWiseApproach!$B$3,0),G320)</f>
        <v>2203867.3583919345</v>
      </c>
      <c r="H325" s="33">
        <f>_xlfn.IFNA(VLOOKUP(ClientPortfolioValue[[#This Row],[Date]],CleanAssets[#All],RowWiseApproach!$B$4,0)*VLOOKUP(ClientPortfolioValue[[#This Row],[Client]],Client_Portfolios!$A$1:$I$6,RowWiseApproach!$B$4,0),H320)</f>
        <v>3211511.2780685383</v>
      </c>
      <c r="I325" s="33">
        <f>_xlfn.IFNA(VLOOKUP(ClientPortfolioValue[[#This Row],[Date]],CleanAssets[#All],RowWiseApproach!$B$5,0)*VLOOKUP(ClientPortfolioValue[[#This Row],[Client]],Client_Portfolios!$A$1:$I$6,RowWiseApproach!$B$5,0),I320)</f>
        <v>2703513.3340381416</v>
      </c>
      <c r="J325" s="33">
        <f>_xlfn.IFNA(VLOOKUP(ClientPortfolioValue[[#This Row],[Date]],CleanAssets[#All],RowWiseApproach!$B$6,0)*VLOOKUP(ClientPortfolioValue[[#This Row],[Client]],Client_Portfolios!$A$1:$I$6,RowWiseApproach!$B$6,0),J320)</f>
        <v>10578454.486904135</v>
      </c>
      <c r="K325" s="33">
        <f>_xlfn.IFNA(VLOOKUP(ClientPortfolioValue[[#This Row],[Date]],CleanAssets[#All],RowWiseApproach!$B$7,0)*VLOOKUP(ClientPortfolioValue[[#This Row],[Client]],Client_Portfolios!$A$1:$I$6,RowWiseApproach!$B$7,0),K320)</f>
        <v>582573.45397631743</v>
      </c>
      <c r="L325" s="33">
        <f>_xlfn.IFNA(VLOOKUP(ClientPortfolioValue[[#This Row],[Date]],CleanAssets[#All],RowWiseApproach!$B$8,0)*VLOOKUP(ClientPortfolioValue[[#This Row],[Client]],Client_Portfolios!$A$1:$I$6,RowWiseApproach!$B$8,0),L320)</f>
        <v>21733930.828094415</v>
      </c>
      <c r="M325" s="33">
        <f>_xlfn.IFNA(VLOOKUP(ClientPortfolioValue[[#This Row],[Date]],CleanAssets[#All],RowWiseApproach!$B$9,0)*VLOOKUP(ClientPortfolioValue[[#This Row],[Client]],Client_Portfolios!$A$1:$I$6,RowWiseApproach!$B$9,0),M320)</f>
        <v>6419608.715040612</v>
      </c>
      <c r="N325" s="34">
        <f t="shared" si="53"/>
        <v>4.1366226621509126E-3</v>
      </c>
      <c r="O325" s="34">
        <f t="shared" si="53"/>
        <v>4.6270097436967951E-2</v>
      </c>
      <c r="P325" s="34">
        <f t="shared" si="54"/>
        <v>6.7425536836562355E-2</v>
      </c>
      <c r="Q325" s="34">
        <f t="shared" si="55"/>
        <v>5.6760142533877775E-2</v>
      </c>
      <c r="R325" s="34">
        <f t="shared" si="56"/>
        <v>0.22209418274552017</v>
      </c>
      <c r="S325" s="34">
        <f t="shared" si="57"/>
        <v>1.2231103826204671E-2</v>
      </c>
      <c r="T325" s="34">
        <f t="shared" si="58"/>
        <v>0.45630291372799092</v>
      </c>
      <c r="U325" s="34">
        <f t="shared" si="59"/>
        <v>0.13477940023072524</v>
      </c>
      <c r="V325" s="33">
        <f>SUM(ClientPortfolioValue[[#This Row],[TCS]:[Cash]])</f>
        <v>47630488.813951209</v>
      </c>
      <c r="W325" s="35">
        <f>(ClientPortfolioValue[[#This Row],[TotalPortfolioValue]]-V320)/V320</f>
        <v>5.8524964567171498E-3</v>
      </c>
      <c r="X325" s="35">
        <f t="shared" si="51"/>
        <v>827951.22610558674</v>
      </c>
      <c r="Y325" s="35">
        <f>_xlfn.MAXIFS($V$2:$V325,$E$2:$E325,$E325)</f>
        <v>47887510.45463594</v>
      </c>
      <c r="Z325" s="34">
        <f>(ClientPortfolioValue[[#This Row],[TotalPortfolioValue]]-ClientPortfolioValue[[#This Row],[Running Max]])/ClientPortfolioValue[[#This Row],[Running Max]]</f>
        <v>-5.3671957102094311E-3</v>
      </c>
      <c r="AA325" s="35">
        <f t="shared" si="50"/>
        <v>1.0554963269318884</v>
      </c>
      <c r="AB325" s="46">
        <f>ClientPortfolioValue[[#This Row],[Cumulative_Returns]]-1</f>
        <v>5.549632693188844E-2</v>
      </c>
    </row>
    <row r="326" spans="4:28" x14ac:dyDescent="0.35">
      <c r="D326" s="31">
        <f t="shared" si="52"/>
        <v>45722</v>
      </c>
      <c r="E326" s="32" t="s">
        <v>15</v>
      </c>
      <c r="F326" s="33">
        <f>_xlfn.IFNA(VLOOKUP(ClientPortfolioValue[[#This Row],[Date]],CleanAssets[#All],RowWiseApproach!$B$2,0)*VLOOKUP(ClientPortfolioValue[[#This Row],[Client]],Client_Portfolios!$A$1:$I$6,RowWiseApproach!$B$2,0),F321)</f>
        <v>987184.72704053251</v>
      </c>
      <c r="G326" s="33">
        <f>_xlfn.IFNA(VLOOKUP(ClientPortfolioValue[[#This Row],[Date]],CleanAssets[#All],RowWiseApproach!$B$3,0)*VLOOKUP(ClientPortfolioValue[[#This Row],[Client]],Client_Portfolios!$A$1:$I$6,RowWiseApproach!$B$3,0),G321)</f>
        <v>5036650.5376505153</v>
      </c>
      <c r="H326" s="33">
        <f>_xlfn.IFNA(VLOOKUP(ClientPortfolioValue[[#This Row],[Date]],CleanAssets[#All],RowWiseApproach!$B$4,0)*VLOOKUP(ClientPortfolioValue[[#This Row],[Client]],Client_Portfolios!$A$1:$I$6,RowWiseApproach!$B$4,0),H321)</f>
        <v>17520041.511167258</v>
      </c>
      <c r="I326" s="33">
        <f>_xlfn.IFNA(VLOOKUP(ClientPortfolioValue[[#This Row],[Date]],CleanAssets[#All],RowWiseApproach!$B$5,0)*VLOOKUP(ClientPortfolioValue[[#This Row],[Client]],Client_Portfolios!$A$1:$I$6,RowWiseApproach!$B$5,0),I321)</f>
        <v>8632540.1217813194</v>
      </c>
      <c r="J326" s="33">
        <f>_xlfn.IFNA(VLOOKUP(ClientPortfolioValue[[#This Row],[Date]],CleanAssets[#All],RowWiseApproach!$B$6,0)*VLOOKUP(ClientPortfolioValue[[#This Row],[Client]],Client_Portfolios!$A$1:$I$6,RowWiseApproach!$B$6,0),J321)</f>
        <v>12606735.613463961</v>
      </c>
      <c r="K326" s="33">
        <f>_xlfn.IFNA(VLOOKUP(ClientPortfolioValue[[#This Row],[Date]],CleanAssets[#All],RowWiseApproach!$B$7,0)*VLOOKUP(ClientPortfolioValue[[#This Row],[Client]],Client_Portfolios!$A$1:$I$6,RowWiseApproach!$B$7,0),K321)</f>
        <v>2512183.4793331889</v>
      </c>
      <c r="L326" s="33">
        <f>_xlfn.IFNA(VLOOKUP(ClientPortfolioValue[[#This Row],[Date]],CleanAssets[#All],RowWiseApproach!$B$8,0)*VLOOKUP(ClientPortfolioValue[[#This Row],[Client]],Client_Portfolios!$A$1:$I$6,RowWiseApproach!$B$8,0),L321)</f>
        <v>3182433.9598029735</v>
      </c>
      <c r="M326" s="33">
        <f>_xlfn.IFNA(VLOOKUP(ClientPortfolioValue[[#This Row],[Date]],CleanAssets[#All],RowWiseApproach!$B$9,0)*VLOOKUP(ClientPortfolioValue[[#This Row],[Client]],Client_Portfolios!$A$1:$I$6,RowWiseApproach!$B$9,0),M321)</f>
        <v>942906.10809922125</v>
      </c>
      <c r="N326" s="34">
        <f t="shared" si="53"/>
        <v>1.9198205910799945E-2</v>
      </c>
      <c r="O326" s="34">
        <f t="shared" si="53"/>
        <v>9.7949908942002603E-2</v>
      </c>
      <c r="P326" s="34">
        <f t="shared" si="54"/>
        <v>0.34071978149976123</v>
      </c>
      <c r="Q326" s="34">
        <f t="shared" si="55"/>
        <v>0.16788072004318519</v>
      </c>
      <c r="R326" s="34">
        <f t="shared" si="56"/>
        <v>0.24516860881333175</v>
      </c>
      <c r="S326" s="34">
        <f t="shared" si="57"/>
        <v>4.885551244956423E-2</v>
      </c>
      <c r="T326" s="34">
        <f t="shared" si="58"/>
        <v>6.1890161774465297E-2</v>
      </c>
      <c r="U326" s="34">
        <f t="shared" si="59"/>
        <v>1.8337100566889742E-2</v>
      </c>
      <c r="V326" s="33">
        <f>SUM(ClientPortfolioValue[[#This Row],[TCS]:[Cash]])</f>
        <v>51420676.05833897</v>
      </c>
      <c r="W326" s="35">
        <f>(ClientPortfolioValue[[#This Row],[TotalPortfolioValue]]-V321)/V321</f>
        <v>7.0470579776518532E-4</v>
      </c>
      <c r="X326" s="35">
        <f t="shared" si="51"/>
        <v>258025.76232839093</v>
      </c>
      <c r="Y326" s="35">
        <f>_xlfn.MAXIFS($V$2:$V326,$E$2:$E326,$E326)</f>
        <v>52060474.278621867</v>
      </c>
      <c r="Z326" s="34">
        <f>(ClientPortfolioValue[[#This Row],[TotalPortfolioValue]]-ClientPortfolioValue[[#This Row],[Running Max]])/ClientPortfolioValue[[#This Row],[Running Max]]</f>
        <v>-1.228951962401972E-2</v>
      </c>
      <c r="AA326" s="35">
        <f t="shared" si="50"/>
        <v>1.0307079031391484</v>
      </c>
      <c r="AB326" s="46">
        <f>ClientPortfolioValue[[#This Row],[Cumulative_Returns]]-1</f>
        <v>3.0707903139148396E-2</v>
      </c>
    </row>
    <row r="327" spans="4:28" x14ac:dyDescent="0.35">
      <c r="D327" s="31">
        <f t="shared" si="52"/>
        <v>45723</v>
      </c>
      <c r="E327" s="32" t="s">
        <v>14</v>
      </c>
      <c r="F327" s="33">
        <f>_xlfn.IFNA(VLOOKUP(ClientPortfolioValue[[#This Row],[Date]],CleanAssets[#All],RowWiseApproach!$B$2,0)*VLOOKUP(ClientPortfolioValue[[#This Row],[Client]],Client_Portfolios!$A$1:$I$6,RowWiseApproach!$B$2,0),F322)</f>
        <v>1726944.4844942621</v>
      </c>
      <c r="G327" s="33">
        <f>_xlfn.IFNA(VLOOKUP(ClientPortfolioValue[[#This Row],[Date]],CleanAssets[#All],RowWiseApproach!$B$3,0)*VLOOKUP(ClientPortfolioValue[[#This Row],[Client]],Client_Portfolios!$A$1:$I$6,RowWiseApproach!$B$3,0),G322)</f>
        <v>11637677.43669723</v>
      </c>
      <c r="H327" s="33">
        <f>_xlfn.IFNA(VLOOKUP(ClientPortfolioValue[[#This Row],[Date]],CleanAssets[#All],RowWiseApproach!$B$4,0)*VLOOKUP(ClientPortfolioValue[[#This Row],[Client]],Client_Portfolios!$A$1:$I$6,RowWiseApproach!$B$4,0),H322)</f>
        <v>2238790.9377032495</v>
      </c>
      <c r="I327" s="33">
        <f>_xlfn.IFNA(VLOOKUP(ClientPortfolioValue[[#This Row],[Date]],CleanAssets[#All],RowWiseApproach!$B$5,0)*VLOOKUP(ClientPortfolioValue[[#This Row],[Client]],Client_Portfolios!$A$1:$I$6,RowWiseApproach!$B$5,0),I322)</f>
        <v>453648.59278667183</v>
      </c>
      <c r="J327" s="33">
        <f>_xlfn.IFNA(VLOOKUP(ClientPortfolioValue[[#This Row],[Date]],CleanAssets[#All],RowWiseApproach!$B$6,0)*VLOOKUP(ClientPortfolioValue[[#This Row],[Client]],Client_Portfolios!$A$1:$I$6,RowWiseApproach!$B$6,0),J322)</f>
        <v>11112405.774359522</v>
      </c>
      <c r="K327" s="33">
        <f>_xlfn.IFNA(VLOOKUP(ClientPortfolioValue[[#This Row],[Date]],CleanAssets[#All],RowWiseApproach!$B$7,0)*VLOOKUP(ClientPortfolioValue[[#This Row],[Client]],Client_Portfolios!$A$1:$I$6,RowWiseApproach!$B$7,0),K322)</f>
        <v>13446178.750628915</v>
      </c>
      <c r="L327" s="33">
        <f>_xlfn.IFNA(VLOOKUP(ClientPortfolioValue[[#This Row],[Date]],CleanAssets[#All],RowWiseApproach!$B$8,0)*VLOOKUP(ClientPortfolioValue[[#This Row],[Client]],Client_Portfolios!$A$1:$I$6,RowWiseApproach!$B$8,0),L322)</f>
        <v>3034958.4911217666</v>
      </c>
      <c r="M327" s="33">
        <f>_xlfn.IFNA(VLOOKUP(ClientPortfolioValue[[#This Row],[Date]],CleanAssets[#All],RowWiseApproach!$B$9,0)*VLOOKUP(ClientPortfolioValue[[#This Row],[Client]],Client_Portfolios!$A$1:$I$6,RowWiseApproach!$B$9,0),M322)</f>
        <v>1152666.0918816866</v>
      </c>
      <c r="N327" s="34">
        <f t="shared" si="53"/>
        <v>3.8545054031137116E-2</v>
      </c>
      <c r="O327" s="34">
        <f t="shared" si="53"/>
        <v>0.25975062291930345</v>
      </c>
      <c r="P327" s="34">
        <f t="shared" si="54"/>
        <v>4.9969364060630628E-2</v>
      </c>
      <c r="Q327" s="34">
        <f t="shared" si="55"/>
        <v>1.0125345474109062E-2</v>
      </c>
      <c r="R327" s="34">
        <f t="shared" si="56"/>
        <v>0.2480266649185566</v>
      </c>
      <c r="S327" s="34">
        <f t="shared" si="57"/>
        <v>0.30011600900251245</v>
      </c>
      <c r="T327" s="34">
        <f t="shared" si="58"/>
        <v>6.7739663939924144E-2</v>
      </c>
      <c r="U327" s="34">
        <f t="shared" si="59"/>
        <v>2.5727275653826546E-2</v>
      </c>
      <c r="V327" s="33">
        <f>SUM(ClientPortfolioValue[[#This Row],[TCS]:[Cash]])</f>
        <v>44803270.559673302</v>
      </c>
      <c r="W327" s="35">
        <f>(ClientPortfolioValue[[#This Row],[TotalPortfolioValue]]-V322)/V322</f>
        <v>3.6071061008268218E-3</v>
      </c>
      <c r="X327" s="35">
        <f t="shared" si="51"/>
        <v>203015.87134139391</v>
      </c>
      <c r="Y327" s="35">
        <f>_xlfn.MAXIFS($V$2:$V327,$E$2:$E327,$E327)</f>
        <v>45409960.291203432</v>
      </c>
      <c r="Z327" s="34">
        <f>(ClientPortfolioValue[[#This Row],[TotalPortfolioValue]]-ClientPortfolioValue[[#This Row],[Running Max]])/ClientPortfolioValue[[#This Row],[Running Max]]</f>
        <v>-1.3360278838377546E-2</v>
      </c>
      <c r="AA327" s="35">
        <f t="shared" ref="AA327:AA390" si="60">AA322*(1+W327)</f>
        <v>1.0558750852343499</v>
      </c>
      <c r="AB327" s="46">
        <f>ClientPortfolioValue[[#This Row],[Cumulative_Returns]]-1</f>
        <v>5.5875085234349919E-2</v>
      </c>
    </row>
    <row r="328" spans="4:28" x14ac:dyDescent="0.35">
      <c r="D328" s="31">
        <f t="shared" si="52"/>
        <v>45723</v>
      </c>
      <c r="E328" s="32" t="s">
        <v>16</v>
      </c>
      <c r="F328" s="33">
        <f>_xlfn.IFNA(VLOOKUP(ClientPortfolioValue[[#This Row],[Date]],CleanAssets[#All],RowWiseApproach!$B$2,0)*VLOOKUP(ClientPortfolioValue[[#This Row],[Client]],Client_Portfolios!$A$1:$I$6,RowWiseApproach!$B$2,0),F323)</f>
        <v>207748.06304430537</v>
      </c>
      <c r="G328" s="33">
        <f>_xlfn.IFNA(VLOOKUP(ClientPortfolioValue[[#This Row],[Date]],CleanAssets[#All],RowWiseApproach!$B$3,0)*VLOOKUP(ClientPortfolioValue[[#This Row],[Client]],Client_Portfolios!$A$1:$I$6,RowWiseApproach!$B$3,0),G323)</f>
        <v>3009509.3042804264</v>
      </c>
      <c r="H328" s="33">
        <f>_xlfn.IFNA(VLOOKUP(ClientPortfolioValue[[#This Row],[Date]],CleanAssets[#All],RowWiseApproach!$B$4,0)*VLOOKUP(ClientPortfolioValue[[#This Row],[Client]],Client_Portfolios!$A$1:$I$6,RowWiseApproach!$B$4,0),H323)</f>
        <v>12017880.28825599</v>
      </c>
      <c r="I328" s="33">
        <f>_xlfn.IFNA(VLOOKUP(ClientPortfolioValue[[#This Row],[Date]],CleanAssets[#All],RowWiseApproach!$B$5,0)*VLOOKUP(ClientPortfolioValue[[#This Row],[Client]],Client_Portfolios!$A$1:$I$6,RowWiseApproach!$B$5,0),I323)</f>
        <v>6242919.3819121709</v>
      </c>
      <c r="J328" s="33">
        <f>_xlfn.IFNA(VLOOKUP(ClientPortfolioValue[[#This Row],[Date]],CleanAssets[#All],RowWiseApproach!$B$6,0)*VLOOKUP(ClientPortfolioValue[[#This Row],[Client]],Client_Portfolios!$A$1:$I$6,RowWiseApproach!$B$6,0),J323)</f>
        <v>8493282.3758207913</v>
      </c>
      <c r="K328" s="33">
        <f>_xlfn.IFNA(VLOOKUP(ClientPortfolioValue[[#This Row],[Date]],CleanAssets[#All],RowWiseApproach!$B$7,0)*VLOOKUP(ClientPortfolioValue[[#This Row],[Client]],Client_Portfolios!$A$1:$I$6,RowWiseApproach!$B$7,0),K323)</f>
        <v>1520758.0364257046</v>
      </c>
      <c r="L328" s="33">
        <f>_xlfn.IFNA(VLOOKUP(ClientPortfolioValue[[#This Row],[Date]],CleanAssets[#All],RowWiseApproach!$B$8,0)*VLOOKUP(ClientPortfolioValue[[#This Row],[Client]],Client_Portfolios!$A$1:$I$6,RowWiseApproach!$B$8,0),L323)</f>
        <v>14097010.883929018</v>
      </c>
      <c r="M328" s="33">
        <f>_xlfn.IFNA(VLOOKUP(ClientPortfolioValue[[#This Row],[Date]],CleanAssets[#All],RowWiseApproach!$B$9,0)*VLOOKUP(ClientPortfolioValue[[#This Row],[Client]],Client_Portfolios!$A$1:$I$6,RowWiseApproach!$B$9,0),M323)</f>
        <v>4671720.8381804302</v>
      </c>
      <c r="N328" s="34">
        <f t="shared" si="53"/>
        <v>4.1333990399160655E-3</v>
      </c>
      <c r="O328" s="34">
        <f t="shared" si="53"/>
        <v>5.9877828397746705E-2</v>
      </c>
      <c r="P328" s="34">
        <f t="shared" si="54"/>
        <v>0.23911026710612288</v>
      </c>
      <c r="Q328" s="34">
        <f t="shared" si="55"/>
        <v>0.12421043354789775</v>
      </c>
      <c r="R328" s="34">
        <f t="shared" si="56"/>
        <v>0.1689841277146675</v>
      </c>
      <c r="S328" s="34">
        <f t="shared" si="57"/>
        <v>3.0257320889514557E-2</v>
      </c>
      <c r="T328" s="34">
        <f t="shared" si="58"/>
        <v>0.2804770855595986</v>
      </c>
      <c r="U328" s="34">
        <f t="shared" si="59"/>
        <v>9.2949537744535807E-2</v>
      </c>
      <c r="V328" s="33">
        <f>SUM(ClientPortfolioValue[[#This Row],[TCS]:[Cash]])</f>
        <v>50260829.171848841</v>
      </c>
      <c r="W328" s="35">
        <f>(ClientPortfolioValue[[#This Row],[TotalPortfolioValue]]-V323)/V323</f>
        <v>-2.7241767043808909E-3</v>
      </c>
      <c r="X328" s="35">
        <f t="shared" si="51"/>
        <v>570073.25847752637</v>
      </c>
      <c r="Y328" s="35">
        <f>_xlfn.MAXIFS($V$2:$V328,$E$2:$E328,$E328)</f>
        <v>50862356.039202951</v>
      </c>
      <c r="Z328" s="34">
        <f>(ClientPortfolioValue[[#This Row],[TotalPortfolioValue]]-ClientPortfolioValue[[#This Row],[Running Max]])/ClientPortfolioValue[[#This Row],[Running Max]]</f>
        <v>-1.182656318339783E-2</v>
      </c>
      <c r="AA328" s="35">
        <f t="shared" si="60"/>
        <v>1.0347788311434492</v>
      </c>
      <c r="AB328" s="46">
        <f>ClientPortfolioValue[[#This Row],[Cumulative_Returns]]-1</f>
        <v>3.4778831143449151E-2</v>
      </c>
    </row>
    <row r="329" spans="4:28" x14ac:dyDescent="0.35">
      <c r="D329" s="31">
        <f t="shared" si="52"/>
        <v>45723</v>
      </c>
      <c r="E329" s="32" t="s">
        <v>12</v>
      </c>
      <c r="F329" s="33">
        <f>_xlfn.IFNA(VLOOKUP(ClientPortfolioValue[[#This Row],[Date]],CleanAssets[#All],RowWiseApproach!$B$2,0)*VLOOKUP(ClientPortfolioValue[[#This Row],[Client]],Client_Portfolios!$A$1:$I$6,RowWiseApproach!$B$2,0),F324)</f>
        <v>2738180.0004577562</v>
      </c>
      <c r="G329" s="33">
        <f>_xlfn.IFNA(VLOOKUP(ClientPortfolioValue[[#This Row],[Date]],CleanAssets[#All],RowWiseApproach!$B$3,0)*VLOOKUP(ClientPortfolioValue[[#This Row],[Client]],Client_Portfolios!$A$1:$I$6,RowWiseApproach!$B$3,0),G324)</f>
        <v>10392643.335194547</v>
      </c>
      <c r="H329" s="33">
        <f>_xlfn.IFNA(VLOOKUP(ClientPortfolioValue[[#This Row],[Date]],CleanAssets[#All],RowWiseApproach!$B$4,0)*VLOOKUP(ClientPortfolioValue[[#This Row],[Client]],Client_Portfolios!$A$1:$I$6,RowWiseApproach!$B$4,0),H324)</f>
        <v>1978241.3116738715</v>
      </c>
      <c r="I329" s="33">
        <f>_xlfn.IFNA(VLOOKUP(ClientPortfolioValue[[#This Row],[Date]],CleanAssets[#All],RowWiseApproach!$B$5,0)*VLOOKUP(ClientPortfolioValue[[#This Row],[Client]],Client_Portfolios!$A$1:$I$6,RowWiseApproach!$B$5,0),I324)</f>
        <v>3184624.0571285677</v>
      </c>
      <c r="J329" s="33">
        <f>_xlfn.IFNA(VLOOKUP(ClientPortfolioValue[[#This Row],[Date]],CleanAssets[#All],RowWiseApproach!$B$6,0)*VLOOKUP(ClientPortfolioValue[[#This Row],[Client]],Client_Portfolios!$A$1:$I$6,RowWiseApproach!$B$6,0),J324)</f>
        <v>1242601.3733377245</v>
      </c>
      <c r="K329" s="33">
        <f>_xlfn.IFNA(VLOOKUP(ClientPortfolioValue[[#This Row],[Date]],CleanAssets[#All],RowWiseApproach!$B$7,0)*VLOOKUP(ClientPortfolioValue[[#This Row],[Client]],Client_Portfolios!$A$1:$I$6,RowWiseApproach!$B$7,0),K324)</f>
        <v>12301259.025666568</v>
      </c>
      <c r="L329" s="33">
        <f>_xlfn.IFNA(VLOOKUP(ClientPortfolioValue[[#This Row],[Date]],CleanAssets[#All],RowWiseApproach!$B$8,0)*VLOOKUP(ClientPortfolioValue[[#This Row],[Client]],Client_Portfolios!$A$1:$I$6,RowWiseApproach!$B$8,0),L324)</f>
        <v>5181597.0543889469</v>
      </c>
      <c r="M329" s="33">
        <f>_xlfn.IFNA(VLOOKUP(ClientPortfolioValue[[#This Row],[Date]],CleanAssets[#All],RowWiseApproach!$B$9,0)*VLOOKUP(ClientPortfolioValue[[#This Row],[Client]],Client_Portfolios!$A$1:$I$6,RowWiseApproach!$B$9,0),M324)</f>
        <v>2238248.4517957023</v>
      </c>
      <c r="N329" s="34">
        <f t="shared" si="53"/>
        <v>6.9749407154623425E-2</v>
      </c>
      <c r="O329" s="34">
        <f t="shared" si="53"/>
        <v>0.26473084723359525</v>
      </c>
      <c r="P329" s="34">
        <f t="shared" si="54"/>
        <v>5.0391558873036146E-2</v>
      </c>
      <c r="Q329" s="34">
        <f t="shared" si="55"/>
        <v>8.1121635523572322E-2</v>
      </c>
      <c r="R329" s="34">
        <f t="shared" si="56"/>
        <v>3.1652670425369393E-2</v>
      </c>
      <c r="S329" s="34">
        <f t="shared" si="57"/>
        <v>0.31334883906546185</v>
      </c>
      <c r="T329" s="34">
        <f t="shared" si="58"/>
        <v>0.13199034489966061</v>
      </c>
      <c r="U329" s="34">
        <f t="shared" si="59"/>
        <v>5.7014696824681042E-2</v>
      </c>
      <c r="V329" s="33">
        <f>SUM(ClientPortfolioValue[[#This Row],[TCS]:[Cash]])</f>
        <v>39257394.609643683</v>
      </c>
      <c r="W329" s="35">
        <f>(ClientPortfolioValue[[#This Row],[TotalPortfolioValue]]-V324)/V324</f>
        <v>-3.3620284729202372E-4</v>
      </c>
      <c r="X329" s="35">
        <f t="shared" si="51"/>
        <v>361921.3820694671</v>
      </c>
      <c r="Y329" s="35">
        <f>_xlfn.MAXIFS($V$2:$V329,$E$2:$E329,$E329)</f>
        <v>39650503.50677833</v>
      </c>
      <c r="Z329" s="34">
        <f>(ClientPortfolioValue[[#This Row],[TotalPortfolioValue]]-ClientPortfolioValue[[#This Row],[Running Max]])/ClientPortfolioValue[[#This Row],[Running Max]]</f>
        <v>-9.9143481763716828E-3</v>
      </c>
      <c r="AA329" s="35">
        <f t="shared" si="60"/>
        <v>1.0482094799430637</v>
      </c>
      <c r="AB329" s="46">
        <f>ClientPortfolioValue[[#This Row],[Cumulative_Returns]]-1</f>
        <v>4.8209479943063682E-2</v>
      </c>
    </row>
    <row r="330" spans="4:28" x14ac:dyDescent="0.35">
      <c r="D330" s="31">
        <f t="shared" si="52"/>
        <v>45723</v>
      </c>
      <c r="E330" s="32" t="s">
        <v>13</v>
      </c>
      <c r="F330" s="33">
        <f>_xlfn.IFNA(VLOOKUP(ClientPortfolioValue[[#This Row],[Date]],CleanAssets[#All],RowWiseApproach!$B$2,0)*VLOOKUP(ClientPortfolioValue[[#This Row],[Client]],Client_Portfolios!$A$1:$I$6,RowWiseApproach!$B$2,0),F325)</f>
        <v>197164.45593474578</v>
      </c>
      <c r="G330" s="33">
        <f>_xlfn.IFNA(VLOOKUP(ClientPortfolioValue[[#This Row],[Date]],CleanAssets[#All],RowWiseApproach!$B$3,0)*VLOOKUP(ClientPortfolioValue[[#This Row],[Client]],Client_Portfolios!$A$1:$I$6,RowWiseApproach!$B$3,0),G325)</f>
        <v>2208149.6255640606</v>
      </c>
      <c r="H330" s="33">
        <f>_xlfn.IFNA(VLOOKUP(ClientPortfolioValue[[#This Row],[Date]],CleanAssets[#All],RowWiseApproach!$B$4,0)*VLOOKUP(ClientPortfolioValue[[#This Row],[Client]],Client_Portfolios!$A$1:$I$6,RowWiseApproach!$B$4,0),H325)</f>
        <v>3168365.5713477754</v>
      </c>
      <c r="I330" s="33">
        <f>_xlfn.IFNA(VLOOKUP(ClientPortfolioValue[[#This Row],[Date]],CleanAssets[#All],RowWiseApproach!$B$5,0)*VLOOKUP(ClientPortfolioValue[[#This Row],[Client]],Client_Portfolios!$A$1:$I$6,RowWiseApproach!$B$5,0),I325)</f>
        <v>2733740.3561563874</v>
      </c>
      <c r="J330" s="33">
        <f>_xlfn.IFNA(VLOOKUP(ClientPortfolioValue[[#This Row],[Date]],CleanAssets[#All],RowWiseApproach!$B$6,0)*VLOOKUP(ClientPortfolioValue[[#This Row],[Client]],Client_Portfolios!$A$1:$I$6,RowWiseApproach!$B$6,0),J325)</f>
        <v>10769422.818406284</v>
      </c>
      <c r="K330" s="33">
        <f>_xlfn.IFNA(VLOOKUP(ClientPortfolioValue[[#This Row],[Date]],CleanAssets[#All],RowWiseApproach!$B$7,0)*VLOOKUP(ClientPortfolioValue[[#This Row],[Client]],Client_Portfolios!$A$1:$I$6,RowWiseApproach!$B$7,0),K325)</f>
        <v>582955.31927339535</v>
      </c>
      <c r="L330" s="33">
        <f>_xlfn.IFNA(VLOOKUP(ClientPortfolioValue[[#This Row],[Date]],CleanAssets[#All],RowWiseApproach!$B$8,0)*VLOOKUP(ClientPortfolioValue[[#This Row],[Client]],Client_Portfolios!$A$1:$I$6,RowWiseApproach!$B$8,0),L325)</f>
        <v>21429455.319409456</v>
      </c>
      <c r="M330" s="33">
        <f>_xlfn.IFNA(VLOOKUP(ClientPortfolioValue[[#This Row],[Date]],CleanAssets[#All],RowWiseApproach!$B$9,0)*VLOOKUP(ClientPortfolioValue[[#This Row],[Client]],Client_Portfolios!$A$1:$I$6,RowWiseApproach!$B$9,0),M325)</f>
        <v>6419672.4447525805</v>
      </c>
      <c r="N330" s="34">
        <f t="shared" si="53"/>
        <v>4.1500507989750152E-3</v>
      </c>
      <c r="O330" s="34">
        <f t="shared" si="53"/>
        <v>4.6478626557625767E-2</v>
      </c>
      <c r="P330" s="34">
        <f t="shared" si="54"/>
        <v>6.6689901120760647E-2</v>
      </c>
      <c r="Q330" s="34">
        <f t="shared" si="55"/>
        <v>5.7541615680525557E-2</v>
      </c>
      <c r="R330" s="34">
        <f t="shared" si="56"/>
        <v>0.22668209419459825</v>
      </c>
      <c r="S330" s="34">
        <f t="shared" si="57"/>
        <v>1.2270437777679296E-2</v>
      </c>
      <c r="T330" s="34">
        <f t="shared" si="58"/>
        <v>0.45106166701440487</v>
      </c>
      <c r="U330" s="34">
        <f t="shared" si="59"/>
        <v>0.13512560685543062</v>
      </c>
      <c r="V330" s="33">
        <f>SUM(ClientPortfolioValue[[#This Row],[TCS]:[Cash]])</f>
        <v>47508925.910844684</v>
      </c>
      <c r="W330" s="35">
        <f>(ClientPortfolioValue[[#This Row],[TotalPortfolioValue]]-V325)/V325</f>
        <v>-2.5522077588025749E-3</v>
      </c>
      <c r="X330" s="35">
        <f t="shared" si="51"/>
        <v>789612.84132564475</v>
      </c>
      <c r="Y330" s="35">
        <f>_xlfn.MAXIFS($V$2:$V330,$E$2:$E330,$E330)</f>
        <v>47887510.45463594</v>
      </c>
      <c r="Z330" s="34">
        <f>(ClientPortfolioValue[[#This Row],[TotalPortfolioValue]]-ClientPortfolioValue[[#This Row],[Running Max]])/ClientPortfolioValue[[#This Row],[Running Max]]</f>
        <v>-7.9057052704773981E-3</v>
      </c>
      <c r="AA330" s="35">
        <f t="shared" si="60"/>
        <v>1.0528024810169052</v>
      </c>
      <c r="AB330" s="46">
        <f>ClientPortfolioValue[[#This Row],[Cumulative_Returns]]-1</f>
        <v>5.2802481016905212E-2</v>
      </c>
    </row>
    <row r="331" spans="4:28" x14ac:dyDescent="0.35">
      <c r="D331" s="31">
        <f t="shared" si="52"/>
        <v>45723</v>
      </c>
      <c r="E331" s="32" t="s">
        <v>15</v>
      </c>
      <c r="F331" s="33">
        <f>_xlfn.IFNA(VLOOKUP(ClientPortfolioValue[[#This Row],[Date]],CleanAssets[#All],RowWiseApproach!$B$2,0)*VLOOKUP(ClientPortfolioValue[[#This Row],[Client]],Client_Portfolios!$A$1:$I$6,RowWiseApproach!$B$2,0),F326)</f>
        <v>987861.60686959792</v>
      </c>
      <c r="G331" s="33">
        <f>_xlfn.IFNA(VLOOKUP(ClientPortfolioValue[[#This Row],[Date]],CleanAssets[#All],RowWiseApproach!$B$3,0)*VLOOKUP(ClientPortfolioValue[[#This Row],[Client]],Client_Portfolios!$A$1:$I$6,RowWiseApproach!$B$3,0),G326)</f>
        <v>5046437.0990661662</v>
      </c>
      <c r="H331" s="33">
        <f>_xlfn.IFNA(VLOOKUP(ClientPortfolioValue[[#This Row],[Date]],CleanAssets[#All],RowWiseApproach!$B$4,0)*VLOOKUP(ClientPortfolioValue[[#This Row],[Client]],Client_Portfolios!$A$1:$I$6,RowWiseApproach!$B$4,0),H326)</f>
        <v>17284664.921354678</v>
      </c>
      <c r="I331" s="33">
        <f>_xlfn.IFNA(VLOOKUP(ClientPortfolioValue[[#This Row],[Date]],CleanAssets[#All],RowWiseApproach!$B$5,0)*VLOOKUP(ClientPortfolioValue[[#This Row],[Client]],Client_Portfolios!$A$1:$I$6,RowWiseApproach!$B$5,0),I326)</f>
        <v>8729057.4860245287</v>
      </c>
      <c r="J331" s="33">
        <f>_xlfn.IFNA(VLOOKUP(ClientPortfolioValue[[#This Row],[Date]],CleanAssets[#All],RowWiseApproach!$B$6,0)*VLOOKUP(ClientPortfolioValue[[#This Row],[Client]],Client_Portfolios!$A$1:$I$6,RowWiseApproach!$B$6,0),J326)</f>
        <v>12834319.639918141</v>
      </c>
      <c r="K331" s="33">
        <f>_xlfn.IFNA(VLOOKUP(ClientPortfolioValue[[#This Row],[Date]],CleanAssets[#All],RowWiseApproach!$B$7,0)*VLOOKUP(ClientPortfolioValue[[#This Row],[Client]],Client_Portfolios!$A$1:$I$6,RowWiseApproach!$B$7,0),K326)</f>
        <v>2513830.1655735276</v>
      </c>
      <c r="L331" s="33">
        <f>_xlfn.IFNA(VLOOKUP(ClientPortfolioValue[[#This Row],[Date]],CleanAssets[#All],RowWiseApproach!$B$8,0)*VLOOKUP(ClientPortfolioValue[[#This Row],[Client]],Client_Portfolios!$A$1:$I$6,RowWiseApproach!$B$8,0),L326)</f>
        <v>3137850.529109675</v>
      </c>
      <c r="M331" s="33">
        <f>_xlfn.IFNA(VLOOKUP(ClientPortfolioValue[[#This Row],[Date]],CleanAssets[#All],RowWiseApproach!$B$9,0)*VLOOKUP(ClientPortfolioValue[[#This Row],[Client]],Client_Portfolios!$A$1:$I$6,RowWiseApproach!$B$9,0),M326)</f>
        <v>942915.46865955286</v>
      </c>
      <c r="N331" s="34">
        <f t="shared" si="53"/>
        <v>1.9190372738582682E-2</v>
      </c>
      <c r="O331" s="34">
        <f t="shared" si="53"/>
        <v>9.8032971682920494E-2</v>
      </c>
      <c r="P331" s="34">
        <f t="shared" si="54"/>
        <v>0.33577493061342034</v>
      </c>
      <c r="Q331" s="34">
        <f t="shared" si="55"/>
        <v>0.16957220085124614</v>
      </c>
      <c r="R331" s="34">
        <f t="shared" si="56"/>
        <v>0.2493217430694758</v>
      </c>
      <c r="S331" s="34">
        <f t="shared" si="57"/>
        <v>4.8834105448959997E-2</v>
      </c>
      <c r="T331" s="34">
        <f t="shared" si="58"/>
        <v>6.0956434416346739E-2</v>
      </c>
      <c r="U331" s="34">
        <f t="shared" si="59"/>
        <v>1.8317241179047868E-2</v>
      </c>
      <c r="V331" s="33">
        <f>SUM(ClientPortfolioValue[[#This Row],[TCS]:[Cash]])</f>
        <v>51476936.916575864</v>
      </c>
      <c r="W331" s="35">
        <f>(ClientPortfolioValue[[#This Row],[TotalPortfolioValue]]-V326)/V326</f>
        <v>1.0941291042743904E-3</v>
      </c>
      <c r="X331" s="35">
        <f t="shared" si="51"/>
        <v>244603.67264550432</v>
      </c>
      <c r="Y331" s="35">
        <f>_xlfn.MAXIFS($V$2:$V331,$E$2:$E331,$E331)</f>
        <v>52060474.278621867</v>
      </c>
      <c r="Z331" s="34">
        <f>(ClientPortfolioValue[[#This Row],[TotalPortfolioValue]]-ClientPortfolioValue[[#This Row],[Running Max]])/ClientPortfolioValue[[#This Row],[Running Max]]</f>
        <v>-1.1208836840843521E-2</v>
      </c>
      <c r="AA331" s="35">
        <f t="shared" si="60"/>
        <v>1.0318356306539784</v>
      </c>
      <c r="AB331" s="46">
        <f>ClientPortfolioValue[[#This Row],[Cumulative_Returns]]-1</f>
        <v>3.1835630653978431E-2</v>
      </c>
    </row>
    <row r="332" spans="4:28" x14ac:dyDescent="0.35">
      <c r="D332" s="31">
        <f t="shared" si="52"/>
        <v>45724</v>
      </c>
      <c r="E332" s="32" t="s">
        <v>14</v>
      </c>
      <c r="F332" s="33">
        <f>_xlfn.IFNA(VLOOKUP(ClientPortfolioValue[[#This Row],[Date]],CleanAssets[#All],RowWiseApproach!$B$2,0)*VLOOKUP(ClientPortfolioValue[[#This Row],[Client]],Client_Portfolios!$A$1:$I$6,RowWiseApproach!$B$2,0),F327)</f>
        <v>1745356.1347665153</v>
      </c>
      <c r="G332" s="33">
        <f>_xlfn.IFNA(VLOOKUP(ClientPortfolioValue[[#This Row],[Date]],CleanAssets[#All],RowWiseApproach!$B$3,0)*VLOOKUP(ClientPortfolioValue[[#This Row],[Client]],Client_Portfolios!$A$1:$I$6,RowWiseApproach!$B$3,0),G327)</f>
        <v>11667283.298381511</v>
      </c>
      <c r="H332" s="33">
        <f>_xlfn.IFNA(VLOOKUP(ClientPortfolioValue[[#This Row],[Date]],CleanAssets[#All],RowWiseApproach!$B$4,0)*VLOOKUP(ClientPortfolioValue[[#This Row],[Client]],Client_Portfolios!$A$1:$I$6,RowWiseApproach!$B$4,0),H327)</f>
        <v>2245980.5404639933</v>
      </c>
      <c r="I332" s="33">
        <f>_xlfn.IFNA(VLOOKUP(ClientPortfolioValue[[#This Row],[Date]],CleanAssets[#All],RowWiseApproach!$B$5,0)*VLOOKUP(ClientPortfolioValue[[#This Row],[Client]],Client_Portfolios!$A$1:$I$6,RowWiseApproach!$B$5,0),I327)</f>
        <v>445202.59985784045</v>
      </c>
      <c r="J332" s="33">
        <f>_xlfn.IFNA(VLOOKUP(ClientPortfolioValue[[#This Row],[Date]],CleanAssets[#All],RowWiseApproach!$B$6,0)*VLOOKUP(ClientPortfolioValue[[#This Row],[Client]],Client_Portfolios!$A$1:$I$6,RowWiseApproach!$B$6,0),J327)</f>
        <v>11201154.80208138</v>
      </c>
      <c r="K332" s="33">
        <f>_xlfn.IFNA(VLOOKUP(ClientPortfolioValue[[#This Row],[Date]],CleanAssets[#All],RowWiseApproach!$B$7,0)*VLOOKUP(ClientPortfolioValue[[#This Row],[Client]],Client_Portfolios!$A$1:$I$6,RowWiseApproach!$B$7,0),K327)</f>
        <v>13442750.065792436</v>
      </c>
      <c r="L332" s="33">
        <f>_xlfn.IFNA(VLOOKUP(ClientPortfolioValue[[#This Row],[Date]],CleanAssets[#All],RowWiseApproach!$B$8,0)*VLOOKUP(ClientPortfolioValue[[#This Row],[Client]],Client_Portfolios!$A$1:$I$6,RowWiseApproach!$B$8,0),L327)</f>
        <v>3044273.3213089067</v>
      </c>
      <c r="M332" s="33">
        <f>_xlfn.IFNA(VLOOKUP(ClientPortfolioValue[[#This Row],[Date]],CleanAssets[#All],RowWiseApproach!$B$9,0)*VLOOKUP(ClientPortfolioValue[[#This Row],[Client]],Client_Portfolios!$A$1:$I$6,RowWiseApproach!$B$9,0),M327)</f>
        <v>1152531.4449788153</v>
      </c>
      <c r="N332" s="34">
        <f t="shared" si="53"/>
        <v>3.8833558812080844E-2</v>
      </c>
      <c r="O332" s="34">
        <f t="shared" si="53"/>
        <v>0.25959294101631464</v>
      </c>
      <c r="P332" s="34">
        <f t="shared" si="54"/>
        <v>4.9972275383536761E-2</v>
      </c>
      <c r="Q332" s="34">
        <f t="shared" si="55"/>
        <v>9.905600926073203E-3</v>
      </c>
      <c r="R332" s="34">
        <f t="shared" si="56"/>
        <v>0.24922174627016078</v>
      </c>
      <c r="S332" s="34">
        <f t="shared" si="57"/>
        <v>0.29909645079162517</v>
      </c>
      <c r="T332" s="34">
        <f t="shared" si="58"/>
        <v>6.7734008382714941E-2</v>
      </c>
      <c r="U332" s="34">
        <f t="shared" si="59"/>
        <v>2.5643418417493735E-2</v>
      </c>
      <c r="V332" s="33">
        <f>SUM(ClientPortfolioValue[[#This Row],[TCS]:[Cash]])</f>
        <v>44944532.207631394</v>
      </c>
      <c r="W332" s="35">
        <f>(ClientPortfolioValue[[#This Row],[TotalPortfolioValue]]-V327)/V327</f>
        <v>3.1529316095338742E-3</v>
      </c>
      <c r="X332" s="35">
        <f t="shared" si="51"/>
        <v>228701.20190257856</v>
      </c>
      <c r="Y332" s="35">
        <f>_xlfn.MAXIFS($V$2:$V332,$E$2:$E332,$E332)</f>
        <v>45409960.291203432</v>
      </c>
      <c r="Z332" s="34">
        <f>(ClientPortfolioValue[[#This Row],[TotalPortfolioValue]]-ClientPortfolioValue[[#This Row],[Running Max]])/ClientPortfolioValue[[#This Row],[Running Max]]</f>
        <v>-1.024947127430538E-2</v>
      </c>
      <c r="AA332" s="35">
        <f t="shared" si="60"/>
        <v>1.0592041871663045</v>
      </c>
      <c r="AB332" s="46">
        <f>ClientPortfolioValue[[#This Row],[Cumulative_Returns]]-1</f>
        <v>5.9204187166304489E-2</v>
      </c>
    </row>
    <row r="333" spans="4:28" x14ac:dyDescent="0.35">
      <c r="D333" s="31">
        <f t="shared" si="52"/>
        <v>45724</v>
      </c>
      <c r="E333" s="32" t="s">
        <v>16</v>
      </c>
      <c r="F333" s="33">
        <f>_xlfn.IFNA(VLOOKUP(ClientPortfolioValue[[#This Row],[Date]],CleanAssets[#All],RowWiseApproach!$B$2,0)*VLOOKUP(ClientPortfolioValue[[#This Row],[Client]],Client_Portfolios!$A$1:$I$6,RowWiseApproach!$B$2,0),F328)</f>
        <v>209962.94876637301</v>
      </c>
      <c r="G333" s="33">
        <f>_xlfn.IFNA(VLOOKUP(ClientPortfolioValue[[#This Row],[Date]],CleanAssets[#All],RowWiseApproach!$B$3,0)*VLOOKUP(ClientPortfolioValue[[#This Row],[Client]],Client_Portfolios!$A$1:$I$6,RowWiseApproach!$B$3,0),G328)</f>
        <v>3017165.3951701019</v>
      </c>
      <c r="H333" s="33">
        <f>_xlfn.IFNA(VLOOKUP(ClientPortfolioValue[[#This Row],[Date]],CleanAssets[#All],RowWiseApproach!$B$4,0)*VLOOKUP(ClientPortfolioValue[[#This Row],[Client]],Client_Portfolios!$A$1:$I$6,RowWiseApproach!$B$4,0),H328)</f>
        <v>12056474.238161549</v>
      </c>
      <c r="I333" s="33">
        <f>_xlfn.IFNA(VLOOKUP(ClientPortfolioValue[[#This Row],[Date]],CleanAssets[#All],RowWiseApproach!$B$5,0)*VLOOKUP(ClientPortfolioValue[[#This Row],[Client]],Client_Portfolios!$A$1:$I$6,RowWiseApproach!$B$5,0),I328)</f>
        <v>6126689.2121435413</v>
      </c>
      <c r="J333" s="33">
        <f>_xlfn.IFNA(VLOOKUP(ClientPortfolioValue[[#This Row],[Date]],CleanAssets[#All],RowWiseApproach!$B$6,0)*VLOOKUP(ClientPortfolioValue[[#This Row],[Client]],Client_Portfolios!$A$1:$I$6,RowWiseApproach!$B$6,0),J328)</f>
        <v>8561113.8218934778</v>
      </c>
      <c r="K333" s="33">
        <f>_xlfn.IFNA(VLOOKUP(ClientPortfolioValue[[#This Row],[Date]],CleanAssets[#All],RowWiseApproach!$B$7,0)*VLOOKUP(ClientPortfolioValue[[#This Row],[Client]],Client_Portfolios!$A$1:$I$6,RowWiseApproach!$B$7,0),K328)</f>
        <v>1520370.2533896354</v>
      </c>
      <c r="L333" s="33">
        <f>_xlfn.IFNA(VLOOKUP(ClientPortfolioValue[[#This Row],[Date]],CleanAssets[#All],RowWiseApproach!$B$8,0)*VLOOKUP(ClientPortfolioValue[[#This Row],[Client]],Client_Portfolios!$A$1:$I$6,RowWiseApproach!$B$8,0),L328)</f>
        <v>14140277.130539702</v>
      </c>
      <c r="M333" s="33">
        <f>_xlfn.IFNA(VLOOKUP(ClientPortfolioValue[[#This Row],[Date]],CleanAssets[#All],RowWiseApproach!$B$9,0)*VLOOKUP(ClientPortfolioValue[[#This Row],[Client]],Client_Portfolios!$A$1:$I$6,RowWiseApproach!$B$9,0),M328)</f>
        <v>4671175.1183519633</v>
      </c>
      <c r="N333" s="34">
        <f t="shared" si="53"/>
        <v>4.1739458205765564E-3</v>
      </c>
      <c r="O333" s="34">
        <f t="shared" si="53"/>
        <v>5.997955813228411E-2</v>
      </c>
      <c r="P333" s="34">
        <f t="shared" si="54"/>
        <v>0.23967595498602989</v>
      </c>
      <c r="Q333" s="34">
        <f t="shared" si="55"/>
        <v>0.12179514995978001</v>
      </c>
      <c r="R333" s="34">
        <f t="shared" si="56"/>
        <v>0.17019014767283289</v>
      </c>
      <c r="S333" s="34">
        <f t="shared" si="57"/>
        <v>3.0224109073290619E-2</v>
      </c>
      <c r="T333" s="34">
        <f t="shared" si="58"/>
        <v>0.2811007893420433</v>
      </c>
      <c r="U333" s="34">
        <f t="shared" si="59"/>
        <v>9.2860345013162579E-2</v>
      </c>
      <c r="V333" s="33">
        <f>SUM(ClientPortfolioValue[[#This Row],[TCS]:[Cash]])</f>
        <v>50303228.118416347</v>
      </c>
      <c r="W333" s="35">
        <f>(ClientPortfolioValue[[#This Row],[TotalPortfolioValue]]-V328)/V328</f>
        <v>8.4357833458213825E-4</v>
      </c>
      <c r="X333" s="35">
        <f t="shared" si="51"/>
        <v>520365.96319511614</v>
      </c>
      <c r="Y333" s="35">
        <f>_xlfn.MAXIFS($V$2:$V333,$E$2:$E333,$E333)</f>
        <v>50862356.039202951</v>
      </c>
      <c r="Z333" s="34">
        <f>(ClientPortfolioValue[[#This Row],[TotalPortfolioValue]]-ClientPortfolioValue[[#This Row],[Running Max]])/ClientPortfolioValue[[#This Row],[Running Max]]</f>
        <v>-1.0992961481289773E-2</v>
      </c>
      <c r="AA333" s="35">
        <f t="shared" si="60"/>
        <v>1.035651748146486</v>
      </c>
      <c r="AB333" s="46">
        <f>ClientPortfolioValue[[#This Row],[Cumulative_Returns]]-1</f>
        <v>3.5651748146485973E-2</v>
      </c>
    </row>
    <row r="334" spans="4:28" x14ac:dyDescent="0.35">
      <c r="D334" s="31">
        <f t="shared" si="52"/>
        <v>45724</v>
      </c>
      <c r="E334" s="32" t="s">
        <v>12</v>
      </c>
      <c r="F334" s="33">
        <f>_xlfn.IFNA(VLOOKUP(ClientPortfolioValue[[#This Row],[Date]],CleanAssets[#All],RowWiseApproach!$B$2,0)*VLOOKUP(ClientPortfolioValue[[#This Row],[Client]],Client_Portfolios!$A$1:$I$6,RowWiseApproach!$B$2,0),F329)</f>
        <v>2767372.8396043316</v>
      </c>
      <c r="G334" s="33">
        <f>_xlfn.IFNA(VLOOKUP(ClientPortfolioValue[[#This Row],[Date]],CleanAssets[#All],RowWiseApproach!$B$3,0)*VLOOKUP(ClientPortfolioValue[[#This Row],[Client]],Client_Portfolios!$A$1:$I$6,RowWiseApproach!$B$3,0),G329)</f>
        <v>10419081.871817466</v>
      </c>
      <c r="H334" s="33">
        <f>_xlfn.IFNA(VLOOKUP(ClientPortfolioValue[[#This Row],[Date]],CleanAssets[#All],RowWiseApproach!$B$4,0)*VLOOKUP(ClientPortfolioValue[[#This Row],[Client]],Client_Portfolios!$A$1:$I$6,RowWiseApproach!$B$4,0),H329)</f>
        <v>1984594.1912377039</v>
      </c>
      <c r="I334" s="33">
        <f>_xlfn.IFNA(VLOOKUP(ClientPortfolioValue[[#This Row],[Date]],CleanAssets[#All],RowWiseApproach!$B$5,0)*VLOOKUP(ClientPortfolioValue[[#This Row],[Client]],Client_Portfolios!$A$1:$I$6,RowWiseApproach!$B$5,0),I329)</f>
        <v>3125332.9831669591</v>
      </c>
      <c r="J334" s="33">
        <f>_xlfn.IFNA(VLOOKUP(ClientPortfolioValue[[#This Row],[Date]],CleanAssets[#All],RowWiseApproach!$B$6,0)*VLOOKUP(ClientPortfolioValue[[#This Row],[Client]],Client_Portfolios!$A$1:$I$6,RowWiseApproach!$B$6,0),J329)</f>
        <v>1252525.3867303983</v>
      </c>
      <c r="K334" s="33">
        <f>_xlfn.IFNA(VLOOKUP(ClientPortfolioValue[[#This Row],[Date]],CleanAssets[#All],RowWiseApproach!$B$7,0)*VLOOKUP(ClientPortfolioValue[[#This Row],[Client]],Client_Portfolios!$A$1:$I$6,RowWiseApproach!$B$7,0),K329)</f>
        <v>12298122.287633175</v>
      </c>
      <c r="L334" s="33">
        <f>_xlfn.IFNA(VLOOKUP(ClientPortfolioValue[[#This Row],[Date]],CleanAssets[#All],RowWiseApproach!$B$8,0)*VLOOKUP(ClientPortfolioValue[[#This Row],[Client]],Client_Portfolios!$A$1:$I$6,RowWiseApproach!$B$8,0),L329)</f>
        <v>5197500.3020943152</v>
      </c>
      <c r="M334" s="33">
        <f>_xlfn.IFNA(VLOOKUP(ClientPortfolioValue[[#This Row],[Date]],CleanAssets[#All],RowWiseApproach!$B$9,0)*VLOOKUP(ClientPortfolioValue[[#This Row],[Client]],Client_Portfolios!$A$1:$I$6,RowWiseApproach!$B$9,0),M329)</f>
        <v>2237986.9942721287</v>
      </c>
      <c r="N334" s="34">
        <f t="shared" si="53"/>
        <v>7.0447951431157882E-2</v>
      </c>
      <c r="O334" s="34">
        <f t="shared" si="53"/>
        <v>0.26523458030613584</v>
      </c>
      <c r="P334" s="34">
        <f t="shared" si="54"/>
        <v>5.0521054913172235E-2</v>
      </c>
      <c r="Q334" s="34">
        <f t="shared" si="55"/>
        <v>7.9560405830903957E-2</v>
      </c>
      <c r="R334" s="34">
        <f t="shared" si="56"/>
        <v>3.1885059485982109E-2</v>
      </c>
      <c r="S334" s="34">
        <f t="shared" si="57"/>
        <v>0.31306859314897861</v>
      </c>
      <c r="T334" s="34">
        <f t="shared" si="58"/>
        <v>0.13231077634545257</v>
      </c>
      <c r="U334" s="34">
        <f t="shared" si="59"/>
        <v>5.6971578538216688E-2</v>
      </c>
      <c r="V334" s="33">
        <f>SUM(ClientPortfolioValue[[#This Row],[TCS]:[Cash]])</f>
        <v>39282516.856556483</v>
      </c>
      <c r="W334" s="35">
        <f>(ClientPortfolioValue[[#This Row],[TotalPortfolioValue]]-V329)/V329</f>
        <v>6.3993668358797379E-4</v>
      </c>
      <c r="X334" s="35">
        <f t="shared" si="51"/>
        <v>352559.65418771631</v>
      </c>
      <c r="Y334" s="35">
        <f>_xlfn.MAXIFS($V$2:$V334,$E$2:$E334,$E334)</f>
        <v>39650503.50677833</v>
      </c>
      <c r="Z334" s="34">
        <f>(ClientPortfolioValue[[#This Row],[TotalPortfolioValue]]-ClientPortfolioValue[[#This Row],[Running Max]])/ClientPortfolioValue[[#This Row],[Running Max]]</f>
        <v>-9.2807560478756334E-3</v>
      </c>
      <c r="AA334" s="35">
        <f t="shared" si="60"/>
        <v>1.048880267641364</v>
      </c>
      <c r="AB334" s="46">
        <f>ClientPortfolioValue[[#This Row],[Cumulative_Returns]]-1</f>
        <v>4.8880267641363995E-2</v>
      </c>
    </row>
    <row r="335" spans="4:28" x14ac:dyDescent="0.35">
      <c r="D335" s="31">
        <f t="shared" si="52"/>
        <v>45724</v>
      </c>
      <c r="E335" s="32" t="s">
        <v>13</v>
      </c>
      <c r="F335" s="33">
        <f>_xlfn.IFNA(VLOOKUP(ClientPortfolioValue[[#This Row],[Date]],CleanAssets[#All],RowWiseApproach!$B$2,0)*VLOOKUP(ClientPortfolioValue[[#This Row],[Client]],Client_Portfolios!$A$1:$I$6,RowWiseApproach!$B$2,0),F330)</f>
        <v>199266.50556134552</v>
      </c>
      <c r="G335" s="33">
        <f>_xlfn.IFNA(VLOOKUP(ClientPortfolioValue[[#This Row],[Date]],CleanAssets[#All],RowWiseApproach!$B$3,0)*VLOOKUP(ClientPortfolioValue[[#This Row],[Client]],Client_Portfolios!$A$1:$I$6,RowWiseApproach!$B$3,0),G330)</f>
        <v>2213767.0842664731</v>
      </c>
      <c r="H335" s="33">
        <f>_xlfn.IFNA(VLOOKUP(ClientPortfolioValue[[#This Row],[Date]],CleanAssets[#All],RowWiseApproach!$B$4,0)*VLOOKUP(ClientPortfolioValue[[#This Row],[Client]],Client_Portfolios!$A$1:$I$6,RowWiseApproach!$B$4,0),H330)</f>
        <v>3178540.389136781</v>
      </c>
      <c r="I335" s="33">
        <f>_xlfn.IFNA(VLOOKUP(ClientPortfolioValue[[#This Row],[Date]],CleanAssets[#All],RowWiseApproach!$B$5,0)*VLOOKUP(ClientPortfolioValue[[#This Row],[Client]],Client_Portfolios!$A$1:$I$6,RowWiseApproach!$B$5,0),I330)</f>
        <v>2682843.7985907048</v>
      </c>
      <c r="J335" s="33">
        <f>_xlfn.IFNA(VLOOKUP(ClientPortfolioValue[[#This Row],[Date]],CleanAssets[#All],RowWiseApproach!$B$6,0)*VLOOKUP(ClientPortfolioValue[[#This Row],[Client]],Client_Portfolios!$A$1:$I$6,RowWiseApproach!$B$6,0),J330)</f>
        <v>10855432.618954109</v>
      </c>
      <c r="K335" s="33">
        <f>_xlfn.IFNA(VLOOKUP(ClientPortfolioValue[[#This Row],[Date]],CleanAssets[#All],RowWiseApproach!$B$7,0)*VLOOKUP(ClientPortfolioValue[[#This Row],[Client]],Client_Portfolios!$A$1:$I$6,RowWiseApproach!$B$7,0),K330)</f>
        <v>582806.66960120166</v>
      </c>
      <c r="L335" s="33">
        <f>_xlfn.IFNA(VLOOKUP(ClientPortfolioValue[[#This Row],[Date]],CleanAssets[#All],RowWiseApproach!$B$8,0)*VLOOKUP(ClientPortfolioValue[[#This Row],[Client]],Client_Portfolios!$A$1:$I$6,RowWiseApproach!$B$8,0),L330)</f>
        <v>21495226.148858078</v>
      </c>
      <c r="M335" s="33">
        <f>_xlfn.IFNA(VLOOKUP(ClientPortfolioValue[[#This Row],[Date]],CleanAssets[#All],RowWiseApproach!$B$9,0)*VLOOKUP(ClientPortfolioValue[[#This Row],[Client]],Client_Portfolios!$A$1:$I$6,RowWiseApproach!$B$9,0),M330)</f>
        <v>6418922.5406665476</v>
      </c>
      <c r="N335" s="34">
        <f t="shared" si="53"/>
        <v>4.1839149697283267E-3</v>
      </c>
      <c r="O335" s="34">
        <f t="shared" si="53"/>
        <v>4.6481535957395972E-2</v>
      </c>
      <c r="P335" s="34">
        <f t="shared" si="54"/>
        <v>6.6738475081560417E-2</v>
      </c>
      <c r="Q335" s="34">
        <f t="shared" si="55"/>
        <v>5.6330542349531144E-2</v>
      </c>
      <c r="R335" s="34">
        <f t="shared" si="56"/>
        <v>0.2279269509412708</v>
      </c>
      <c r="S335" s="34">
        <f t="shared" si="57"/>
        <v>1.2236946407690661E-2</v>
      </c>
      <c r="T335" s="34">
        <f t="shared" si="58"/>
        <v>0.4513262186665698</v>
      </c>
      <c r="U335" s="34">
        <f t="shared" si="59"/>
        <v>0.13477541562625275</v>
      </c>
      <c r="V335" s="33">
        <f>SUM(ClientPortfolioValue[[#This Row],[TCS]:[Cash]])</f>
        <v>47626805.755635247</v>
      </c>
      <c r="W335" s="35">
        <f>(ClientPortfolioValue[[#This Row],[TotalPortfolioValue]]-V330)/V330</f>
        <v>2.4812146881993602E-3</v>
      </c>
      <c r="X335" s="35">
        <f t="shared" si="51"/>
        <v>777509.07513372716</v>
      </c>
      <c r="Y335" s="35">
        <f>_xlfn.MAXIFS($V$2:$V335,$E$2:$E335,$E335)</f>
        <v>47887510.45463594</v>
      </c>
      <c r="Z335" s="34">
        <f>(ClientPortfolioValue[[#This Row],[TotalPortfolioValue]]-ClientPortfolioValue[[#This Row],[Running Max]])/ClientPortfolioValue[[#This Row],[Running Max]]</f>
        <v>-5.4441063343157216E-3</v>
      </c>
      <c r="AA335" s="35">
        <f t="shared" si="60"/>
        <v>1.0554147099965772</v>
      </c>
      <c r="AB335" s="46">
        <f>ClientPortfolioValue[[#This Row],[Cumulative_Returns]]-1</f>
        <v>5.5414709996577161E-2</v>
      </c>
    </row>
    <row r="336" spans="4:28" x14ac:dyDescent="0.35">
      <c r="D336" s="31">
        <f t="shared" si="52"/>
        <v>45724</v>
      </c>
      <c r="E336" s="32" t="s">
        <v>15</v>
      </c>
      <c r="F336" s="33">
        <f>_xlfn.IFNA(VLOOKUP(ClientPortfolioValue[[#This Row],[Date]],CleanAssets[#All],RowWiseApproach!$B$2,0)*VLOOKUP(ClientPortfolioValue[[#This Row],[Client]],Client_Portfolios!$A$1:$I$6,RowWiseApproach!$B$2,0),F331)</f>
        <v>998393.59709069389</v>
      </c>
      <c r="G336" s="33">
        <f>_xlfn.IFNA(VLOOKUP(ClientPortfolioValue[[#This Row],[Date]],CleanAssets[#All],RowWiseApproach!$B$3,0)*VLOOKUP(ClientPortfolioValue[[#This Row],[Client]],Client_Portfolios!$A$1:$I$6,RowWiseApproach!$B$3,0),G331)</f>
        <v>5059275.0660545155</v>
      </c>
      <c r="H336" s="33">
        <f>_xlfn.IFNA(VLOOKUP(ClientPortfolioValue[[#This Row],[Date]],CleanAssets[#All],RowWiseApproach!$B$4,0)*VLOOKUP(ClientPortfolioValue[[#This Row],[Client]],Client_Portfolios!$A$1:$I$6,RowWiseApproach!$B$4,0),H331)</f>
        <v>17340172.504731171</v>
      </c>
      <c r="I336" s="33">
        <f>_xlfn.IFNA(VLOOKUP(ClientPortfolioValue[[#This Row],[Date]],CleanAssets[#All],RowWiseApproach!$B$5,0)*VLOOKUP(ClientPortfolioValue[[#This Row],[Client]],Client_Portfolios!$A$1:$I$6,RowWiseApproach!$B$5,0),I331)</f>
        <v>8566540.5974578857</v>
      </c>
      <c r="J336" s="33">
        <f>_xlfn.IFNA(VLOOKUP(ClientPortfolioValue[[#This Row],[Date]],CleanAssets[#All],RowWiseApproach!$B$6,0)*VLOOKUP(ClientPortfolioValue[[#This Row],[Client]],Client_Portfolios!$A$1:$I$6,RowWiseApproach!$B$6,0),J331)</f>
        <v>12936820.701582255</v>
      </c>
      <c r="K336" s="33">
        <f>_xlfn.IFNA(VLOOKUP(ClientPortfolioValue[[#This Row],[Date]],CleanAssets[#All],RowWiseApproach!$B$7,0)*VLOOKUP(ClientPortfolioValue[[#This Row],[Client]],Client_Portfolios!$A$1:$I$6,RowWiseApproach!$B$7,0),K331)</f>
        <v>2513189.1558465241</v>
      </c>
      <c r="L336" s="33">
        <f>_xlfn.IFNA(VLOOKUP(ClientPortfolioValue[[#This Row],[Date]],CleanAssets[#All],RowWiseApproach!$B$8,0)*VLOOKUP(ClientPortfolioValue[[#This Row],[Client]],Client_Portfolios!$A$1:$I$6,RowWiseApproach!$B$8,0),L331)</f>
        <v>3147481.153356032</v>
      </c>
      <c r="M336" s="33">
        <f>_xlfn.IFNA(VLOOKUP(ClientPortfolioValue[[#This Row],[Date]],CleanAssets[#All],RowWiseApproach!$B$9,0)*VLOOKUP(ClientPortfolioValue[[#This Row],[Client]],Client_Portfolios!$A$1:$I$6,RowWiseApproach!$B$9,0),M331)</f>
        <v>942805.32345061621</v>
      </c>
      <c r="N336" s="34">
        <f t="shared" si="53"/>
        <v>1.9384522609006173E-2</v>
      </c>
      <c r="O336" s="34">
        <f t="shared" si="53"/>
        <v>9.8229427941940367E-2</v>
      </c>
      <c r="P336" s="34">
        <f t="shared" si="54"/>
        <v>0.33667179651543233</v>
      </c>
      <c r="Q336" s="34">
        <f t="shared" si="55"/>
        <v>0.16632548563640973</v>
      </c>
      <c r="R336" s="34">
        <f t="shared" si="56"/>
        <v>0.25117758578303467</v>
      </c>
      <c r="S336" s="34">
        <f t="shared" si="57"/>
        <v>4.879535701568672E-2</v>
      </c>
      <c r="T336" s="34">
        <f t="shared" si="58"/>
        <v>6.1110587804689691E-2</v>
      </c>
      <c r="U336" s="34">
        <f t="shared" si="59"/>
        <v>1.8305236693800308E-2</v>
      </c>
      <c r="V336" s="33">
        <f>SUM(ClientPortfolioValue[[#This Row],[TCS]:[Cash]])</f>
        <v>51504678.099569693</v>
      </c>
      <c r="W336" s="35">
        <f>(ClientPortfolioValue[[#This Row],[TotalPortfolioValue]]-V331)/V331</f>
        <v>5.3890508362583695E-4</v>
      </c>
      <c r="X336" s="35">
        <f t="shared" si="51"/>
        <v>173662.44002902773</v>
      </c>
      <c r="Y336" s="35">
        <f>_xlfn.MAXIFS($V$2:$V336,$E$2:$E336,$E336)</f>
        <v>52060474.278621867</v>
      </c>
      <c r="Z336" s="34">
        <f>(ClientPortfolioValue[[#This Row],[TotalPortfolioValue]]-ClientPortfolioValue[[#This Row],[Running Max]])/ClientPortfolioValue[[#This Row],[Running Max]]</f>
        <v>-1.0675972256372748E-2</v>
      </c>
      <c r="AA336" s="35">
        <f t="shared" si="60"/>
        <v>1.0323916921208041</v>
      </c>
      <c r="AB336" s="46">
        <f>ClientPortfolioValue[[#This Row],[Cumulative_Returns]]-1</f>
        <v>3.2391692120804061E-2</v>
      </c>
    </row>
    <row r="337" spans="4:28" x14ac:dyDescent="0.35">
      <c r="D337" s="31">
        <f t="shared" si="52"/>
        <v>45725</v>
      </c>
      <c r="E337" s="32" t="s">
        <v>14</v>
      </c>
      <c r="F337" s="33">
        <f>_xlfn.IFNA(VLOOKUP(ClientPortfolioValue[[#This Row],[Date]],CleanAssets[#All],RowWiseApproach!$B$2,0)*VLOOKUP(ClientPortfolioValue[[#This Row],[Client]],Client_Portfolios!$A$1:$I$6,RowWiseApproach!$B$2,0),F332)</f>
        <v>1735535.868616147</v>
      </c>
      <c r="G337" s="33">
        <f>_xlfn.IFNA(VLOOKUP(ClientPortfolioValue[[#This Row],[Date]],CleanAssets[#All],RowWiseApproach!$B$3,0)*VLOOKUP(ClientPortfolioValue[[#This Row],[Client]],Client_Portfolios!$A$1:$I$6,RowWiseApproach!$B$3,0),G332)</f>
        <v>11595260.022380251</v>
      </c>
      <c r="H337" s="33">
        <f>_xlfn.IFNA(VLOOKUP(ClientPortfolioValue[[#This Row],[Date]],CleanAssets[#All],RowWiseApproach!$B$4,0)*VLOOKUP(ClientPortfolioValue[[#This Row],[Client]],Client_Portfolios!$A$1:$I$6,RowWiseApproach!$B$4,0),H332)</f>
        <v>2266039.7243715506</v>
      </c>
      <c r="I337" s="33">
        <f>_xlfn.IFNA(VLOOKUP(ClientPortfolioValue[[#This Row],[Date]],CleanAssets[#All],RowWiseApproach!$B$5,0)*VLOOKUP(ClientPortfolioValue[[#This Row],[Client]],Client_Portfolios!$A$1:$I$6,RowWiseApproach!$B$5,0),I332)</f>
        <v>449285.35612590192</v>
      </c>
      <c r="J337" s="33">
        <f>_xlfn.IFNA(VLOOKUP(ClientPortfolioValue[[#This Row],[Date]],CleanAssets[#All],RowWiseApproach!$B$6,0)*VLOOKUP(ClientPortfolioValue[[#This Row],[Client]],Client_Portfolios!$A$1:$I$6,RowWiseApproach!$B$6,0),J332)</f>
        <v>11010181.614999397</v>
      </c>
      <c r="K337" s="33">
        <f>_xlfn.IFNA(VLOOKUP(ClientPortfolioValue[[#This Row],[Date]],CleanAssets[#All],RowWiseApproach!$B$7,0)*VLOOKUP(ClientPortfolioValue[[#This Row],[Client]],Client_Portfolios!$A$1:$I$6,RowWiseApproach!$B$7,0),K332)</f>
        <v>13486312.787266543</v>
      </c>
      <c r="L337" s="33">
        <f>_xlfn.IFNA(VLOOKUP(ClientPortfolioValue[[#This Row],[Date]],CleanAssets[#All],RowWiseApproach!$B$8,0)*VLOOKUP(ClientPortfolioValue[[#This Row],[Client]],Client_Portfolios!$A$1:$I$6,RowWiseApproach!$B$8,0),L332)</f>
        <v>3047589.8481255597</v>
      </c>
      <c r="M337" s="33">
        <f>_xlfn.IFNA(VLOOKUP(ClientPortfolioValue[[#This Row],[Date]],CleanAssets[#All],RowWiseApproach!$B$9,0)*VLOOKUP(ClientPortfolioValue[[#This Row],[Client]],Client_Portfolios!$A$1:$I$6,RowWiseApproach!$B$9,0),M332)</f>
        <v>1152420.5056637574</v>
      </c>
      <c r="N337" s="34">
        <f t="shared" si="53"/>
        <v>3.8789316460422565E-2</v>
      </c>
      <c r="O337" s="34">
        <f t="shared" si="53"/>
        <v>0.25915466144046101</v>
      </c>
      <c r="P337" s="34">
        <f t="shared" si="54"/>
        <v>5.0646105084894366E-2</v>
      </c>
      <c r="Q337" s="34">
        <f t="shared" si="55"/>
        <v>1.0041550955496697E-2</v>
      </c>
      <c r="R337" s="34">
        <f t="shared" si="56"/>
        <v>0.24607812876346599</v>
      </c>
      <c r="S337" s="34">
        <f t="shared" si="57"/>
        <v>0.30141978857898577</v>
      </c>
      <c r="T337" s="34">
        <f t="shared" si="58"/>
        <v>6.811379078830157E-2</v>
      </c>
      <c r="U337" s="34">
        <f t="shared" si="59"/>
        <v>2.5756657927971903E-2</v>
      </c>
      <c r="V337" s="33">
        <f>SUM(ClientPortfolioValue[[#This Row],[TCS]:[Cash]])</f>
        <v>44742625.727549113</v>
      </c>
      <c r="W337" s="35">
        <f>(ClientPortfolioValue[[#This Row],[TotalPortfolioValue]]-V332)/V332</f>
        <v>-4.4923480157614826E-3</v>
      </c>
      <c r="X337" s="35">
        <f t="shared" si="51"/>
        <v>283528.2277842373</v>
      </c>
      <c r="Y337" s="35">
        <f>_xlfn.MAXIFS($V$2:$V337,$E$2:$E337,$E337)</f>
        <v>45409960.291203432</v>
      </c>
      <c r="Z337" s="34">
        <f>(ClientPortfolioValue[[#This Row],[TotalPortfolioValue]]-ClientPortfolioValue[[#This Row],[Running Max]])/ClientPortfolioValue[[#This Row],[Running Max]]</f>
        <v>-1.4695775098125132E-2</v>
      </c>
      <c r="AA337" s="35">
        <f t="shared" si="60"/>
        <v>1.0544458733378017</v>
      </c>
      <c r="AB337" s="46">
        <f>ClientPortfolioValue[[#This Row],[Cumulative_Returns]]-1</f>
        <v>5.4445873337801709E-2</v>
      </c>
    </row>
    <row r="338" spans="4:28" x14ac:dyDescent="0.35">
      <c r="D338" s="31">
        <f t="shared" si="52"/>
        <v>45725</v>
      </c>
      <c r="E338" s="32" t="s">
        <v>16</v>
      </c>
      <c r="F338" s="33">
        <f>_xlfn.IFNA(VLOOKUP(ClientPortfolioValue[[#This Row],[Date]],CleanAssets[#All],RowWiseApproach!$B$2,0)*VLOOKUP(ClientPortfolioValue[[#This Row],[Client]],Client_Portfolios!$A$1:$I$6,RowWiseApproach!$B$2,0),F333)</f>
        <v>208781.58984624763</v>
      </c>
      <c r="G338" s="33">
        <f>_xlfn.IFNA(VLOOKUP(ClientPortfolioValue[[#This Row],[Date]],CleanAssets[#All],RowWiseApproach!$B$3,0)*VLOOKUP(ClientPortfolioValue[[#This Row],[Client]],Client_Portfolios!$A$1:$I$6,RowWiseApproach!$B$3,0),G333)</f>
        <v>2998540.1393637285</v>
      </c>
      <c r="H338" s="33">
        <f>_xlfn.IFNA(VLOOKUP(ClientPortfolioValue[[#This Row],[Date]],CleanAssets[#All],RowWiseApproach!$B$4,0)*VLOOKUP(ClientPortfolioValue[[#This Row],[Client]],Client_Portfolios!$A$1:$I$6,RowWiseApproach!$B$4,0),H333)</f>
        <v>12164152.39015927</v>
      </c>
      <c r="I338" s="33">
        <f>_xlfn.IFNA(VLOOKUP(ClientPortfolioValue[[#This Row],[Date]],CleanAssets[#All],RowWiseApproach!$B$5,0)*VLOOKUP(ClientPortfolioValue[[#This Row],[Client]],Client_Portfolios!$A$1:$I$6,RowWiseApproach!$B$5,0),I333)</f>
        <v>6182874.3709708508</v>
      </c>
      <c r="J338" s="33">
        <f>_xlfn.IFNA(VLOOKUP(ClientPortfolioValue[[#This Row],[Date]],CleanAssets[#All],RowWiseApproach!$B$6,0)*VLOOKUP(ClientPortfolioValue[[#This Row],[Client]],Client_Portfolios!$A$1:$I$6,RowWiseApproach!$B$6,0),J333)</f>
        <v>8415151.8009744547</v>
      </c>
      <c r="K338" s="33">
        <f>_xlfn.IFNA(VLOOKUP(ClientPortfolioValue[[#This Row],[Date]],CleanAssets[#All],RowWiseApproach!$B$7,0)*VLOOKUP(ClientPortfolioValue[[#This Row],[Client]],Client_Portfolios!$A$1:$I$6,RowWiseApproach!$B$7,0),K333)</f>
        <v>1525297.1817013109</v>
      </c>
      <c r="L338" s="33">
        <f>_xlfn.IFNA(VLOOKUP(ClientPortfolioValue[[#This Row],[Date]],CleanAssets[#All],RowWiseApproach!$B$8,0)*VLOOKUP(ClientPortfolioValue[[#This Row],[Client]],Client_Portfolios!$A$1:$I$6,RowWiseApproach!$B$8,0),L333)</f>
        <v>14155681.991847679</v>
      </c>
      <c r="M338" s="33">
        <f>_xlfn.IFNA(VLOOKUP(ClientPortfolioValue[[#This Row],[Date]],CleanAssets[#All],RowWiseApproach!$B$9,0)*VLOOKUP(ClientPortfolioValue[[#This Row],[Client]],Client_Portfolios!$A$1:$I$6,RowWiseApproach!$B$9,0),M333)</f>
        <v>4670725.4846604904</v>
      </c>
      <c r="N338" s="34">
        <f t="shared" si="53"/>
        <v>4.1489783492996909E-3</v>
      </c>
      <c r="O338" s="34">
        <f t="shared" si="53"/>
        <v>5.9588003553799847E-2</v>
      </c>
      <c r="P338" s="34">
        <f t="shared" si="54"/>
        <v>0.24173014939449153</v>
      </c>
      <c r="Q338" s="34">
        <f t="shared" si="55"/>
        <v>0.12286817013171168</v>
      </c>
      <c r="R338" s="34">
        <f t="shared" si="56"/>
        <v>0.1672287420266563</v>
      </c>
      <c r="S338" s="34">
        <f t="shared" si="57"/>
        <v>3.0311221347567079E-2</v>
      </c>
      <c r="T338" s="34">
        <f t="shared" si="58"/>
        <v>0.28130649904045218</v>
      </c>
      <c r="U338" s="34">
        <f t="shared" si="59"/>
        <v>9.2818236156021722E-2</v>
      </c>
      <c r="V338" s="33">
        <f>SUM(ClientPortfolioValue[[#This Row],[TCS]:[Cash]])</f>
        <v>50321204.94952403</v>
      </c>
      <c r="W338" s="35">
        <f>(ClientPortfolioValue[[#This Row],[TotalPortfolioValue]]-V333)/V333</f>
        <v>3.5736933354187745E-4</v>
      </c>
      <c r="X338" s="35">
        <f t="shared" si="51"/>
        <v>481404.13881935226</v>
      </c>
      <c r="Y338" s="35">
        <f>_xlfn.MAXIFS($V$2:$V338,$E$2:$E338,$E338)</f>
        <v>50862356.039202951</v>
      </c>
      <c r="Z338" s="34">
        <f>(ClientPortfolioValue[[#This Row],[TotalPortfolioValue]]-ClientPortfolioValue[[#This Row],[Running Max]])/ClientPortfolioValue[[#This Row],[Running Max]]</f>
        <v>-1.0639520695066115E-2</v>
      </c>
      <c r="AA338" s="35">
        <f t="shared" si="60"/>
        <v>1.0360218583215026</v>
      </c>
      <c r="AB338" s="46">
        <f>ClientPortfolioValue[[#This Row],[Cumulative_Returns]]-1</f>
        <v>3.602185832150262E-2</v>
      </c>
    </row>
    <row r="339" spans="4:28" x14ac:dyDescent="0.35">
      <c r="D339" s="31">
        <f t="shared" si="52"/>
        <v>45725</v>
      </c>
      <c r="E339" s="32" t="s">
        <v>12</v>
      </c>
      <c r="F339" s="33">
        <f>_xlfn.IFNA(VLOOKUP(ClientPortfolioValue[[#This Row],[Date]],CleanAssets[#All],RowWiseApproach!$B$2,0)*VLOOKUP(ClientPortfolioValue[[#This Row],[Client]],Client_Portfolios!$A$1:$I$6,RowWiseApproach!$B$2,0),F334)</f>
        <v>2751802.1848360137</v>
      </c>
      <c r="G339" s="33">
        <f>_xlfn.IFNA(VLOOKUP(ClientPortfolioValue[[#This Row],[Date]],CleanAssets[#All],RowWiseApproach!$B$3,0)*VLOOKUP(ClientPortfolioValue[[#This Row],[Client]],Client_Portfolios!$A$1:$I$6,RowWiseApproach!$B$3,0),G334)</f>
        <v>10354763.864776554</v>
      </c>
      <c r="H339" s="33">
        <f>_xlfn.IFNA(VLOOKUP(ClientPortfolioValue[[#This Row],[Date]],CleanAssets[#All],RowWiseApproach!$B$4,0)*VLOOKUP(ClientPortfolioValue[[#This Row],[Client]],Client_Portfolios!$A$1:$I$6,RowWiseApproach!$B$4,0),H334)</f>
        <v>2002318.8950571246</v>
      </c>
      <c r="I339" s="33">
        <f>_xlfn.IFNA(VLOOKUP(ClientPortfolioValue[[#This Row],[Date]],CleanAssets[#All],RowWiseApproach!$B$5,0)*VLOOKUP(ClientPortfolioValue[[#This Row],[Client]],Client_Portfolios!$A$1:$I$6,RowWiseApproach!$B$5,0),I334)</f>
        <v>3153994.0305886916</v>
      </c>
      <c r="J339" s="33">
        <f>_xlfn.IFNA(VLOOKUP(ClientPortfolioValue[[#This Row],[Date]],CleanAssets[#All],RowWiseApproach!$B$6,0)*VLOOKUP(ClientPortfolioValue[[#This Row],[Client]],Client_Portfolios!$A$1:$I$6,RowWiseApproach!$B$6,0),J334)</f>
        <v>1231170.5559802195</v>
      </c>
      <c r="K339" s="33">
        <f>_xlfn.IFNA(VLOOKUP(ClientPortfolioValue[[#This Row],[Date]],CleanAssets[#All],RowWiseApproach!$B$7,0)*VLOOKUP(ClientPortfolioValue[[#This Row],[Client]],Client_Portfolios!$A$1:$I$6,RowWiseApproach!$B$7,0),K334)</f>
        <v>12337975.715930853</v>
      </c>
      <c r="L339" s="33">
        <f>_xlfn.IFNA(VLOOKUP(ClientPortfolioValue[[#This Row],[Date]],CleanAssets[#All],RowWiseApproach!$B$8,0)*VLOOKUP(ClientPortfolioValue[[#This Row],[Client]],Client_Portfolios!$A$1:$I$6,RowWiseApproach!$B$8,0),L334)</f>
        <v>5203162.6219033804</v>
      </c>
      <c r="M339" s="33">
        <f>_xlfn.IFNA(VLOOKUP(ClientPortfolioValue[[#This Row],[Date]],CleanAssets[#All],RowWiseApproach!$B$9,0)*VLOOKUP(ClientPortfolioValue[[#This Row],[Client]],Client_Portfolios!$A$1:$I$6,RowWiseApproach!$B$9,0),M334)</f>
        <v>2237771.5721720774</v>
      </c>
      <c r="N339" s="34">
        <f t="shared" si="53"/>
        <v>7.0068622889316548E-2</v>
      </c>
      <c r="O339" s="34">
        <f t="shared" si="53"/>
        <v>0.26366141009230543</v>
      </c>
      <c r="P339" s="34">
        <f t="shared" si="54"/>
        <v>5.0984670458887452E-2</v>
      </c>
      <c r="Q339" s="34">
        <f t="shared" si="55"/>
        <v>8.0309558420400842E-2</v>
      </c>
      <c r="R339" s="34">
        <f t="shared" si="56"/>
        <v>3.1349064941798857E-2</v>
      </c>
      <c r="S339" s="34">
        <f t="shared" si="57"/>
        <v>0.31415956147611757</v>
      </c>
      <c r="T339" s="34">
        <f t="shared" si="58"/>
        <v>0.13248715390770777</v>
      </c>
      <c r="U339" s="34">
        <f t="shared" si="59"/>
        <v>5.6979957813465515E-2</v>
      </c>
      <c r="V339" s="33">
        <f>SUM(ClientPortfolioValue[[#This Row],[TCS]:[Cash]])</f>
        <v>39272959.441244915</v>
      </c>
      <c r="W339" s="35">
        <f>(ClientPortfolioValue[[#This Row],[TotalPortfolioValue]]-V334)/V334</f>
        <v>-2.4329946440212108E-4</v>
      </c>
      <c r="X339" s="35">
        <f t="shared" si="51"/>
        <v>349943.02980454045</v>
      </c>
      <c r="Y339" s="35">
        <f>_xlfn.MAXIFS($V$2:$V339,$E$2:$E339,$E339)</f>
        <v>39650503.50677833</v>
      </c>
      <c r="Z339" s="34">
        <f>(ClientPortfolioValue[[#This Row],[TotalPortfolioValue]]-ClientPortfolioValue[[#This Row],[Running Max]])/ClientPortfolioValue[[#This Row],[Running Max]]</f>
        <v>-9.5217975093020591E-3</v>
      </c>
      <c r="AA339" s="35">
        <f t="shared" si="60"/>
        <v>1.048625075634025</v>
      </c>
      <c r="AB339" s="46">
        <f>ClientPortfolioValue[[#This Row],[Cumulative_Returns]]-1</f>
        <v>4.8625075634024961E-2</v>
      </c>
    </row>
    <row r="340" spans="4:28" x14ac:dyDescent="0.35">
      <c r="D340" s="31">
        <f t="shared" si="52"/>
        <v>45725</v>
      </c>
      <c r="E340" s="32" t="s">
        <v>13</v>
      </c>
      <c r="F340" s="33">
        <f>_xlfn.IFNA(VLOOKUP(ClientPortfolioValue[[#This Row],[Date]],CleanAssets[#All],RowWiseApproach!$B$2,0)*VLOOKUP(ClientPortfolioValue[[#This Row],[Client]],Client_Portfolios!$A$1:$I$6,RowWiseApproach!$B$2,0),F335)</f>
        <v>198145.33030061395</v>
      </c>
      <c r="G340" s="33">
        <f>_xlfn.IFNA(VLOOKUP(ClientPortfolioValue[[#This Row],[Date]],CleanAssets[#All],RowWiseApproach!$B$3,0)*VLOOKUP(ClientPortfolioValue[[#This Row],[Client]],Client_Portfolios!$A$1:$I$6,RowWiseApproach!$B$3,0),G335)</f>
        <v>2200101.2844710103</v>
      </c>
      <c r="H340" s="33">
        <f>_xlfn.IFNA(VLOOKUP(ClientPortfolioValue[[#This Row],[Date]],CleanAssets[#All],RowWiseApproach!$B$4,0)*VLOOKUP(ClientPortfolioValue[[#This Row],[Client]],Client_Portfolios!$A$1:$I$6,RowWiseApproach!$B$4,0),H335)</f>
        <v>3206928.4027791973</v>
      </c>
      <c r="I340" s="33">
        <f>_xlfn.IFNA(VLOOKUP(ClientPortfolioValue[[#This Row],[Date]],CleanAssets[#All],RowWiseApproach!$B$5,0)*VLOOKUP(ClientPortfolioValue[[#This Row],[Client]],Client_Portfolios!$A$1:$I$6,RowWiseApproach!$B$5,0),I335)</f>
        <v>2707446.9732766203</v>
      </c>
      <c r="J340" s="33">
        <f>_xlfn.IFNA(VLOOKUP(ClientPortfolioValue[[#This Row],[Date]],CleanAssets[#All],RowWiseApproach!$B$6,0)*VLOOKUP(ClientPortfolioValue[[#This Row],[Client]],Client_Portfolios!$A$1:$I$6,RowWiseApproach!$B$6,0),J335)</f>
        <v>10670353.794402003</v>
      </c>
      <c r="K340" s="33">
        <f>_xlfn.IFNA(VLOOKUP(ClientPortfolioValue[[#This Row],[Date]],CleanAssets[#All],RowWiseApproach!$B$7,0)*VLOOKUP(ClientPortfolioValue[[#This Row],[Client]],Client_Portfolios!$A$1:$I$6,RowWiseApproach!$B$7,0),K335)</f>
        <v>584695.31920763117</v>
      </c>
      <c r="L340" s="33">
        <f>_xlfn.IFNA(VLOOKUP(ClientPortfolioValue[[#This Row],[Date]],CleanAssets[#All],RowWiseApproach!$B$8,0)*VLOOKUP(ClientPortfolioValue[[#This Row],[Client]],Client_Portfolios!$A$1:$I$6,RowWiseApproach!$B$8,0),L335)</f>
        <v>21518643.722258501</v>
      </c>
      <c r="M340" s="33">
        <f>_xlfn.IFNA(VLOOKUP(ClientPortfolioValue[[#This Row],[Date]],CleanAssets[#All],RowWiseApproach!$B$9,0)*VLOOKUP(ClientPortfolioValue[[#This Row],[Client]],Client_Portfolios!$A$1:$I$6,RowWiseApproach!$B$9,0),M335)</f>
        <v>6418304.6739062322</v>
      </c>
      <c r="N340" s="34">
        <f t="shared" si="53"/>
        <v>4.171074989835542E-3</v>
      </c>
      <c r="O340" s="34">
        <f t="shared" si="53"/>
        <v>4.631341767600388E-2</v>
      </c>
      <c r="P340" s="34">
        <f t="shared" si="54"/>
        <v>6.7507716859800782E-2</v>
      </c>
      <c r="Q340" s="34">
        <f t="shared" si="55"/>
        <v>5.6993340894822268E-2</v>
      </c>
      <c r="R340" s="34">
        <f t="shared" si="56"/>
        <v>0.22461718263561353</v>
      </c>
      <c r="S340" s="34">
        <f t="shared" si="57"/>
        <v>1.2308178138343452E-2</v>
      </c>
      <c r="T340" s="34">
        <f t="shared" si="58"/>
        <v>0.45298002485812766</v>
      </c>
      <c r="U340" s="34">
        <f t="shared" si="59"/>
        <v>0.13510906394745301</v>
      </c>
      <c r="V340" s="33">
        <f>SUM(ClientPortfolioValue[[#This Row],[TCS]:[Cash]])</f>
        <v>47504619.500601806</v>
      </c>
      <c r="W340" s="35">
        <f>(ClientPortfolioValue[[#This Row],[TotalPortfolioValue]]-V335)/V335</f>
        <v>-2.5654933832925317E-3</v>
      </c>
      <c r="X340" s="35">
        <f t="shared" si="51"/>
        <v>792970.66245621117</v>
      </c>
      <c r="Y340" s="35">
        <f>_xlfn.MAXIFS($V$2:$V340,$E$2:$E340,$E340)</f>
        <v>47887510.45463594</v>
      </c>
      <c r="Z340" s="34">
        <f>(ClientPortfolioValue[[#This Row],[TotalPortfolioValue]]-ClientPortfolioValue[[#This Row],[Running Max]])/ClientPortfolioValue[[#This Row],[Running Max]]</f>
        <v>-7.9956328988296244E-3</v>
      </c>
      <c r="AA340" s="35">
        <f t="shared" si="60"/>
        <v>1.0527070505414513</v>
      </c>
      <c r="AB340" s="46">
        <f>ClientPortfolioValue[[#This Row],[Cumulative_Returns]]-1</f>
        <v>5.2707050541451306E-2</v>
      </c>
    </row>
    <row r="341" spans="4:28" x14ac:dyDescent="0.35">
      <c r="D341" s="31">
        <f t="shared" si="52"/>
        <v>45725</v>
      </c>
      <c r="E341" s="32" t="s">
        <v>15</v>
      </c>
      <c r="F341" s="33">
        <f>_xlfn.IFNA(VLOOKUP(ClientPortfolioValue[[#This Row],[Date]],CleanAssets[#All],RowWiseApproach!$B$2,0)*VLOOKUP(ClientPortfolioValue[[#This Row],[Client]],Client_Portfolios!$A$1:$I$6,RowWiseApproach!$B$2,0),F336)</f>
        <v>992776.12415725971</v>
      </c>
      <c r="G341" s="33">
        <f>_xlfn.IFNA(VLOOKUP(ClientPortfolioValue[[#This Row],[Date]],CleanAssets[#All],RowWiseApproach!$B$3,0)*VLOOKUP(ClientPortfolioValue[[#This Row],[Client]],Client_Portfolios!$A$1:$I$6,RowWiseApproach!$B$3,0),G336)</f>
        <v>5028043.6683820793</v>
      </c>
      <c r="H341" s="33">
        <f>_xlfn.IFNA(VLOOKUP(ClientPortfolioValue[[#This Row],[Date]],CleanAssets[#All],RowWiseApproach!$B$4,0)*VLOOKUP(ClientPortfolioValue[[#This Row],[Client]],Client_Portfolios!$A$1:$I$6,RowWiseApproach!$B$4,0),H336)</f>
        <v>17495040.146277752</v>
      </c>
      <c r="I341" s="33">
        <f>_xlfn.IFNA(VLOOKUP(ClientPortfolioValue[[#This Row],[Date]],CleanAssets[#All],RowWiseApproach!$B$5,0)*VLOOKUP(ClientPortfolioValue[[#This Row],[Client]],Client_Portfolios!$A$1:$I$6,RowWiseApproach!$B$5,0),I336)</f>
        <v>8645100.5549492445</v>
      </c>
      <c r="J341" s="33">
        <f>_xlfn.IFNA(VLOOKUP(ClientPortfolioValue[[#This Row],[Date]],CleanAssets[#All],RowWiseApproach!$B$6,0)*VLOOKUP(ClientPortfolioValue[[#This Row],[Client]],Client_Portfolios!$A$1:$I$6,RowWiseApproach!$B$6,0),J336)</f>
        <v>12716255.418471422</v>
      </c>
      <c r="K341" s="33">
        <f>_xlfn.IFNA(VLOOKUP(ClientPortfolioValue[[#This Row],[Date]],CleanAssets[#All],RowWiseApproach!$B$7,0)*VLOOKUP(ClientPortfolioValue[[#This Row],[Client]],Client_Portfolios!$A$1:$I$6,RowWiseApproach!$B$7,0),K336)</f>
        <v>2521333.4238476437</v>
      </c>
      <c r="L341" s="33">
        <f>_xlfn.IFNA(VLOOKUP(ClientPortfolioValue[[#This Row],[Date]],CleanAssets[#All],RowWiseApproach!$B$8,0)*VLOOKUP(ClientPortfolioValue[[#This Row],[Client]],Client_Portfolios!$A$1:$I$6,RowWiseApproach!$B$8,0),L336)</f>
        <v>3150910.1180212437</v>
      </c>
      <c r="M341" s="33">
        <f>_xlfn.IFNA(VLOOKUP(ClientPortfolioValue[[#This Row],[Date]],CleanAssets[#All],RowWiseApproach!$B$9,0)*VLOOKUP(ClientPortfolioValue[[#This Row],[Client]],Client_Portfolios!$A$1:$I$6,RowWiseApproach!$B$9,0),M336)</f>
        <v>942714.57176026364</v>
      </c>
      <c r="N341" s="34">
        <f t="shared" si="53"/>
        <v>1.9280136116578452E-2</v>
      </c>
      <c r="O341" s="34">
        <f t="shared" si="53"/>
        <v>9.7646754356424309E-2</v>
      </c>
      <c r="P341" s="34">
        <f t="shared" si="54"/>
        <v>0.33976114773264726</v>
      </c>
      <c r="Q341" s="34">
        <f t="shared" si="55"/>
        <v>0.16789154310335408</v>
      </c>
      <c r="R341" s="34">
        <f t="shared" si="56"/>
        <v>0.24695510840314208</v>
      </c>
      <c r="S341" s="34">
        <f t="shared" si="57"/>
        <v>4.8965371370435058E-2</v>
      </c>
      <c r="T341" s="34">
        <f t="shared" si="58"/>
        <v>6.1192019518119291E-2</v>
      </c>
      <c r="U341" s="34">
        <f t="shared" si="59"/>
        <v>1.8307919399299283E-2</v>
      </c>
      <c r="V341" s="33">
        <f>SUM(ClientPortfolioValue[[#This Row],[TCS]:[Cash]])</f>
        <v>51492174.025866918</v>
      </c>
      <c r="W341" s="35">
        <f>(ClientPortfolioValue[[#This Row],[TotalPortfolioValue]]-V336)/V336</f>
        <v>-2.4277549465704572E-4</v>
      </c>
      <c r="X341" s="35">
        <f t="shared" si="51"/>
        <v>56510.623438231611</v>
      </c>
      <c r="Y341" s="35">
        <f>_xlfn.MAXIFS($V$2:$V341,$E$2:$E341,$E341)</f>
        <v>52060474.278621867</v>
      </c>
      <c r="Z341" s="34">
        <f>(ClientPortfolioValue[[#This Row],[TotalPortfolioValue]]-ClientPortfolioValue[[#This Row],[Running Max]])/ClientPortfolioValue[[#This Row],[Running Max]]</f>
        <v>-1.0916155886584308E-2</v>
      </c>
      <c r="AA341" s="35">
        <f t="shared" si="60"/>
        <v>1.0321410527170696</v>
      </c>
      <c r="AB341" s="46">
        <f>ClientPortfolioValue[[#This Row],[Cumulative_Returns]]-1</f>
        <v>3.2141052717069574E-2</v>
      </c>
    </row>
    <row r="342" spans="4:28" x14ac:dyDescent="0.35">
      <c r="D342" s="31">
        <f t="shared" si="52"/>
        <v>45726</v>
      </c>
      <c r="E342" s="32" t="s">
        <v>14</v>
      </c>
      <c r="F342" s="33">
        <f>_xlfn.IFNA(VLOOKUP(ClientPortfolioValue[[#This Row],[Date]],CleanAssets[#All],RowWiseApproach!$B$2,0)*VLOOKUP(ClientPortfolioValue[[#This Row],[Client]],Client_Portfolios!$A$1:$I$6,RowWiseApproach!$B$2,0),F337)</f>
        <v>1160885.0990528248</v>
      </c>
      <c r="G342" s="33">
        <f>_xlfn.IFNA(VLOOKUP(ClientPortfolioValue[[#This Row],[Date]],CleanAssets[#All],RowWiseApproach!$B$3,0)*VLOOKUP(ClientPortfolioValue[[#This Row],[Client]],Client_Portfolios!$A$1:$I$6,RowWiseApproach!$B$3,0),G337)</f>
        <v>11446967.389000956</v>
      </c>
      <c r="H342" s="33">
        <f>_xlfn.IFNA(VLOOKUP(ClientPortfolioValue[[#This Row],[Date]],CleanAssets[#All],RowWiseApproach!$B$4,0)*VLOOKUP(ClientPortfolioValue[[#This Row],[Client]],Client_Portfolios!$A$1:$I$6,RowWiseApproach!$B$4,0),H337)</f>
        <v>2267878.1889248844</v>
      </c>
      <c r="I342" s="33">
        <f>_xlfn.IFNA(VLOOKUP(ClientPortfolioValue[[#This Row],[Date]],CleanAssets[#All],RowWiseApproach!$B$5,0)*VLOOKUP(ClientPortfolioValue[[#This Row],[Client]],Client_Portfolios!$A$1:$I$6,RowWiseApproach!$B$5,0),I337)</f>
        <v>447345.02359642368</v>
      </c>
      <c r="J342" s="33">
        <f>_xlfn.IFNA(VLOOKUP(ClientPortfolioValue[[#This Row],[Date]],CleanAssets[#All],RowWiseApproach!$B$6,0)*VLOOKUP(ClientPortfolioValue[[#This Row],[Client]],Client_Portfolios!$A$1:$I$6,RowWiseApproach!$B$6,0),J337)</f>
        <v>11117638.635224724</v>
      </c>
      <c r="K342" s="33">
        <f>_xlfn.IFNA(VLOOKUP(ClientPortfolioValue[[#This Row],[Date]],CleanAssets[#All],RowWiseApproach!$B$7,0)*VLOOKUP(ClientPortfolioValue[[#This Row],[Client]],Client_Portfolios!$A$1:$I$6,RowWiseApproach!$B$7,0),K337)</f>
        <v>13477588.001125451</v>
      </c>
      <c r="L342" s="33">
        <f>_xlfn.IFNA(VLOOKUP(ClientPortfolioValue[[#This Row],[Date]],CleanAssets[#All],RowWiseApproach!$B$8,0)*VLOOKUP(ClientPortfolioValue[[#This Row],[Client]],Client_Portfolios!$A$1:$I$6,RowWiseApproach!$B$8,0),L337)</f>
        <v>3084153.5210858174</v>
      </c>
      <c r="M342" s="33">
        <f>_xlfn.IFNA(VLOOKUP(ClientPortfolioValue[[#This Row],[Date]],CleanAssets[#All],RowWiseApproach!$B$9,0)*VLOOKUP(ClientPortfolioValue[[#This Row],[Client]],Client_Portfolios!$A$1:$I$6,RowWiseApproach!$B$9,0),M337)</f>
        <v>1152414.972008907</v>
      </c>
      <c r="N342" s="34">
        <f t="shared" si="53"/>
        <v>2.6291212661946298E-2</v>
      </c>
      <c r="O342" s="34">
        <f t="shared" si="53"/>
        <v>0.2592458583576786</v>
      </c>
      <c r="P342" s="34">
        <f t="shared" si="54"/>
        <v>5.1361902917922267E-2</v>
      </c>
      <c r="Q342" s="34">
        <f t="shared" si="55"/>
        <v>1.0131272387106226E-2</v>
      </c>
      <c r="R342" s="34">
        <f t="shared" si="56"/>
        <v>0.25178736629133269</v>
      </c>
      <c r="S342" s="34">
        <f t="shared" si="57"/>
        <v>0.30523445653389425</v>
      </c>
      <c r="T342" s="34">
        <f t="shared" si="58"/>
        <v>6.9848545882031321E-2</v>
      </c>
      <c r="U342" s="34">
        <f t="shared" si="59"/>
        <v>2.6099384968088363E-2</v>
      </c>
      <c r="V342" s="33">
        <f>SUM(ClientPortfolioValue[[#This Row],[TCS]:[Cash]])</f>
        <v>44154870.830019988</v>
      </c>
      <c r="W342" s="35">
        <f>(ClientPortfolioValue[[#This Row],[TotalPortfolioValue]]-V337)/V337</f>
        <v>-1.3136352370290828E-2</v>
      </c>
      <c r="X342" s="35">
        <f t="shared" si="51"/>
        <v>203232.02051834395</v>
      </c>
      <c r="Y342" s="35">
        <f>_xlfn.MAXIFS($V$2:$V342,$E$2:$E342,$E342)</f>
        <v>45409960.291203432</v>
      </c>
      <c r="Z342" s="34">
        <f>(ClientPortfolioValue[[#This Row],[TotalPortfolioValue]]-ClientPortfolioValue[[#This Row],[Running Max]])/ClientPortfolioValue[[#This Row],[Running Max]]</f>
        <v>-2.7639078588372442E-2</v>
      </c>
      <c r="AA342" s="35">
        <f t="shared" si="60"/>
        <v>1.0405943007902372</v>
      </c>
      <c r="AB342" s="46">
        <f>ClientPortfolioValue[[#This Row],[Cumulative_Returns]]-1</f>
        <v>4.0594300790237181E-2</v>
      </c>
    </row>
    <row r="343" spans="4:28" x14ac:dyDescent="0.35">
      <c r="D343" s="31">
        <f t="shared" si="52"/>
        <v>45726</v>
      </c>
      <c r="E343" s="32" t="s">
        <v>16</v>
      </c>
      <c r="F343" s="33">
        <f>_xlfn.IFNA(VLOOKUP(ClientPortfolioValue[[#This Row],[Date]],CleanAssets[#All],RowWiseApproach!$B$2,0)*VLOOKUP(ClientPortfolioValue[[#This Row],[Client]],Client_Portfolios!$A$1:$I$6,RowWiseApproach!$B$2,0),F338)</f>
        <v>139652.2198082403</v>
      </c>
      <c r="G343" s="33">
        <f>_xlfn.IFNA(VLOOKUP(ClientPortfolioValue[[#This Row],[Date]],CleanAssets[#All],RowWiseApproach!$B$3,0)*VLOOKUP(ClientPortfolioValue[[#This Row],[Client]],Client_Portfolios!$A$1:$I$6,RowWiseApproach!$B$3,0),G338)</f>
        <v>2960191.5889473069</v>
      </c>
      <c r="H343" s="33">
        <f>_xlfn.IFNA(VLOOKUP(ClientPortfolioValue[[#This Row],[Date]],CleanAssets[#All],RowWiseApproach!$B$4,0)*VLOOKUP(ClientPortfolioValue[[#This Row],[Client]],Client_Portfolios!$A$1:$I$6,RowWiseApproach!$B$4,0),H338)</f>
        <v>12174021.309379943</v>
      </c>
      <c r="I343" s="33">
        <f>_xlfn.IFNA(VLOOKUP(ClientPortfolioValue[[#This Row],[Date]],CleanAssets[#All],RowWiseApproach!$B$5,0)*VLOOKUP(ClientPortfolioValue[[#This Row],[Client]],Client_Portfolios!$A$1:$I$6,RowWiseApproach!$B$5,0),I338)</f>
        <v>6156172.3382780468</v>
      </c>
      <c r="J343" s="33">
        <f>_xlfn.IFNA(VLOOKUP(ClientPortfolioValue[[#This Row],[Date]],CleanAssets[#All],RowWiseApproach!$B$6,0)*VLOOKUP(ClientPortfolioValue[[#This Row],[Client]],Client_Portfolios!$A$1:$I$6,RowWiseApproach!$B$6,0),J338)</f>
        <v>8497281.8846457917</v>
      </c>
      <c r="K343" s="33">
        <f>_xlfn.IFNA(VLOOKUP(ClientPortfolioValue[[#This Row],[Date]],CleanAssets[#All],RowWiseApproach!$B$7,0)*VLOOKUP(ClientPortfolioValue[[#This Row],[Client]],Client_Portfolios!$A$1:$I$6,RowWiseApproach!$B$7,0),K338)</f>
        <v>1524310.4114905146</v>
      </c>
      <c r="L343" s="33">
        <f>_xlfn.IFNA(VLOOKUP(ClientPortfolioValue[[#This Row],[Date]],CleanAssets[#All],RowWiseApproach!$B$8,0)*VLOOKUP(ClientPortfolioValue[[#This Row],[Client]],Client_Portfolios!$A$1:$I$6,RowWiseApproach!$B$8,0),L338)</f>
        <v>14325515.779421709</v>
      </c>
      <c r="M343" s="33">
        <f>_xlfn.IFNA(VLOOKUP(ClientPortfolioValue[[#This Row],[Date]],CleanAssets[#All],RowWiseApproach!$B$9,0)*VLOOKUP(ClientPortfolioValue[[#This Row],[Client]],Client_Portfolios!$A$1:$I$6,RowWiseApproach!$B$9,0),M338)</f>
        <v>4670703.056924602</v>
      </c>
      <c r="N343" s="34">
        <f t="shared" si="53"/>
        <v>2.7682492656184057E-3</v>
      </c>
      <c r="O343" s="34">
        <f t="shared" si="53"/>
        <v>5.8678252328858697E-2</v>
      </c>
      <c r="P343" s="34">
        <f t="shared" si="54"/>
        <v>0.24131893925917608</v>
      </c>
      <c r="Q343" s="34">
        <f t="shared" si="55"/>
        <v>0.1220304237043927</v>
      </c>
      <c r="R343" s="34">
        <f t="shared" si="56"/>
        <v>0.1684369526615668</v>
      </c>
      <c r="S343" s="34">
        <f t="shared" si="57"/>
        <v>3.021556823784996E-2</v>
      </c>
      <c r="T343" s="34">
        <f t="shared" si="58"/>
        <v>0.28396683268223322</v>
      </c>
      <c r="U343" s="34">
        <f t="shared" si="59"/>
        <v>9.2584781860304124E-2</v>
      </c>
      <c r="V343" s="33">
        <f>SUM(ClientPortfolioValue[[#This Row],[TCS]:[Cash]])</f>
        <v>50447848.588896155</v>
      </c>
      <c r="W343" s="35">
        <f>(ClientPortfolioValue[[#This Row],[TotalPortfolioValue]]-V338)/V338</f>
        <v>2.5167052239539653E-3</v>
      </c>
      <c r="X343" s="35">
        <f t="shared" si="51"/>
        <v>44751.708143691452</v>
      </c>
      <c r="Y343" s="35">
        <f>_xlfn.MAXIFS($V$2:$V343,$E$2:$E343,$E343)</f>
        <v>50862356.039202951</v>
      </c>
      <c r="Z343" s="34">
        <f>(ClientPortfolioValue[[#This Row],[TotalPortfolioValue]]-ClientPortfolioValue[[#This Row],[Running Max]])/ClientPortfolioValue[[#This Row],[Running Max]]</f>
        <v>-8.1495920084257885E-3</v>
      </c>
      <c r="AA343" s="35">
        <f t="shared" si="60"/>
        <v>1.0386292199444707</v>
      </c>
      <c r="AB343" s="46">
        <f>ClientPortfolioValue[[#This Row],[Cumulative_Returns]]-1</f>
        <v>3.8629219944470661E-2</v>
      </c>
    </row>
    <row r="344" spans="4:28" x14ac:dyDescent="0.35">
      <c r="D344" s="31">
        <f t="shared" si="52"/>
        <v>45726</v>
      </c>
      <c r="E344" s="32" t="s">
        <v>12</v>
      </c>
      <c r="F344" s="33">
        <f>_xlfn.IFNA(VLOOKUP(ClientPortfolioValue[[#This Row],[Date]],CleanAssets[#All],RowWiseApproach!$B$2,0)*VLOOKUP(ClientPortfolioValue[[#This Row],[Client]],Client_Portfolios!$A$1:$I$6,RowWiseApproach!$B$2,0),F339)</f>
        <v>1840656.9461824689</v>
      </c>
      <c r="G344" s="33">
        <f>_xlfn.IFNA(VLOOKUP(ClientPortfolioValue[[#This Row],[Date]],CleanAssets[#All],RowWiseApproach!$B$3,0)*VLOOKUP(ClientPortfolioValue[[#This Row],[Client]],Client_Portfolios!$A$1:$I$6,RowWiseApproach!$B$3,0),G339)</f>
        <v>10222336.028008362</v>
      </c>
      <c r="H344" s="33">
        <f>_xlfn.IFNA(VLOOKUP(ClientPortfolioValue[[#This Row],[Date]],CleanAssets[#All],RowWiseApproach!$B$4,0)*VLOOKUP(ClientPortfolioValue[[#This Row],[Client]],Client_Portfolios!$A$1:$I$6,RowWiseApproach!$B$4,0),H339)</f>
        <v>2003943.3998146721</v>
      </c>
      <c r="I344" s="33">
        <f>_xlfn.IFNA(VLOOKUP(ClientPortfolioValue[[#This Row],[Date]],CleanAssets[#All],RowWiseApproach!$B$5,0)*VLOOKUP(ClientPortfolioValue[[#This Row],[Client]],Client_Portfolios!$A$1:$I$6,RowWiseApproach!$B$5,0),I339)</f>
        <v>3140372.8494576146</v>
      </c>
      <c r="J344" s="33">
        <f>_xlfn.IFNA(VLOOKUP(ClientPortfolioValue[[#This Row],[Date]],CleanAssets[#All],RowWiseApproach!$B$6,0)*VLOOKUP(ClientPortfolioValue[[#This Row],[Client]],Client_Portfolios!$A$1:$I$6,RowWiseApproach!$B$6,0),J339)</f>
        <v>1243186.5175656816</v>
      </c>
      <c r="K344" s="33">
        <f>_xlfn.IFNA(VLOOKUP(ClientPortfolioValue[[#This Row],[Date]],CleanAssets[#All],RowWiseApproach!$B$7,0)*VLOOKUP(ClientPortfolioValue[[#This Row],[Client]],Client_Portfolios!$A$1:$I$6,RowWiseApproach!$B$7,0),K339)</f>
        <v>12329993.830797866</v>
      </c>
      <c r="L344" s="33">
        <f>_xlfn.IFNA(VLOOKUP(ClientPortfolioValue[[#This Row],[Date]],CleanAssets[#All],RowWiseApproach!$B$8,0)*VLOOKUP(ClientPortfolioValue[[#This Row],[Client]],Client_Portfolios!$A$1:$I$6,RowWiseApproach!$B$8,0),L339)</f>
        <v>5265587.9304085011</v>
      </c>
      <c r="M344" s="33">
        <f>_xlfn.IFNA(VLOOKUP(ClientPortfolioValue[[#This Row],[Date]],CleanAssets[#All],RowWiseApproach!$B$9,0)*VLOOKUP(ClientPortfolioValue[[#This Row],[Client]],Client_Portfolios!$A$1:$I$6,RowWiseApproach!$B$9,0),M339)</f>
        <v>2237760.8269142015</v>
      </c>
      <c r="N344" s="34">
        <f t="shared" si="53"/>
        <v>4.8079216361672658E-2</v>
      </c>
      <c r="O344" s="34">
        <f t="shared" si="53"/>
        <v>0.26701439756695089</v>
      </c>
      <c r="P344" s="34">
        <f t="shared" si="54"/>
        <v>5.2344370033786995E-2</v>
      </c>
      <c r="Q344" s="34">
        <f t="shared" si="55"/>
        <v>8.2028683290790369E-2</v>
      </c>
      <c r="R344" s="34">
        <f t="shared" si="56"/>
        <v>3.2472880772227E-2</v>
      </c>
      <c r="S344" s="34">
        <f t="shared" si="57"/>
        <v>0.32206785862978093</v>
      </c>
      <c r="T344" s="34">
        <f t="shared" si="58"/>
        <v>0.13754075244851496</v>
      </c>
      <c r="U344" s="34">
        <f t="shared" si="59"/>
        <v>5.845184089627626E-2</v>
      </c>
      <c r="V344" s="33">
        <f>SUM(ClientPortfolioValue[[#This Row],[TCS]:[Cash]])</f>
        <v>38283838.329149365</v>
      </c>
      <c r="W344" s="35">
        <f>(ClientPortfolioValue[[#This Row],[TotalPortfolioValue]]-V339)/V339</f>
        <v>-2.5185805352289373E-2</v>
      </c>
      <c r="X344" s="35">
        <f t="shared" si="51"/>
        <v>61767.121324926171</v>
      </c>
      <c r="Y344" s="35">
        <f>_xlfn.MAXIFS($V$2:$V344,$E$2:$E344,$E344)</f>
        <v>39650503.50677833</v>
      </c>
      <c r="Z344" s="34">
        <f>(ClientPortfolioValue[[#This Row],[TotalPortfolioValue]]-ClientPortfolioValue[[#This Row],[Running Max]])/ClientPortfolioValue[[#This Row],[Running Max]]</f>
        <v>-3.4467788722918238E-2</v>
      </c>
      <c r="AA344" s="35">
        <f t="shared" si="60"/>
        <v>1.0222146085915766</v>
      </c>
      <c r="AB344" s="46">
        <f>ClientPortfolioValue[[#This Row],[Cumulative_Returns]]-1</f>
        <v>2.2214608591576646E-2</v>
      </c>
    </row>
    <row r="345" spans="4:28" x14ac:dyDescent="0.35">
      <c r="D345" s="31">
        <f t="shared" si="52"/>
        <v>45726</v>
      </c>
      <c r="E345" s="32" t="s">
        <v>13</v>
      </c>
      <c r="F345" s="33">
        <f>_xlfn.IFNA(VLOOKUP(ClientPortfolioValue[[#This Row],[Date]],CleanAssets[#All],RowWiseApproach!$B$2,0)*VLOOKUP(ClientPortfolioValue[[#This Row],[Client]],Client_Portfolios!$A$1:$I$6,RowWiseApproach!$B$2,0),F340)</f>
        <v>132537.71676657748</v>
      </c>
      <c r="G345" s="33">
        <f>_xlfn.IFNA(VLOOKUP(ClientPortfolioValue[[#This Row],[Date]],CleanAssets[#All],RowWiseApproach!$B$3,0)*VLOOKUP(ClientPortfolioValue[[#This Row],[Client]],Client_Portfolios!$A$1:$I$6,RowWiseApproach!$B$3,0),G340)</f>
        <v>2171964.0273033697</v>
      </c>
      <c r="H345" s="33">
        <f>_xlfn.IFNA(VLOOKUP(ClientPortfolioValue[[#This Row],[Date]],CleanAssets[#All],RowWiseApproach!$B$4,0)*VLOOKUP(ClientPortfolioValue[[#This Row],[Client]],Client_Portfolios!$A$1:$I$6,RowWiseApproach!$B$4,0),H340)</f>
        <v>3209530.2213308224</v>
      </c>
      <c r="I345" s="33">
        <f>_xlfn.IFNA(VLOOKUP(ClientPortfolioValue[[#This Row],[Date]],CleanAssets[#All],RowWiseApproach!$B$5,0)*VLOOKUP(ClientPortfolioValue[[#This Row],[Client]],Client_Portfolios!$A$1:$I$6,RowWiseApproach!$B$5,0),I340)</f>
        <v>2695754.298760396</v>
      </c>
      <c r="J345" s="33">
        <f>_xlfn.IFNA(VLOOKUP(ClientPortfolioValue[[#This Row],[Date]],CleanAssets[#All],RowWiseApproach!$B$6,0)*VLOOKUP(ClientPortfolioValue[[#This Row],[Client]],Client_Portfolios!$A$1:$I$6,RowWiseApproach!$B$6,0),J340)</f>
        <v>10774494.167702876</v>
      </c>
      <c r="K345" s="33">
        <f>_xlfn.IFNA(VLOOKUP(ClientPortfolioValue[[#This Row],[Date]],CleanAssets[#All],RowWiseApproach!$B$7,0)*VLOOKUP(ClientPortfolioValue[[#This Row],[Client]],Client_Portfolios!$A$1:$I$6,RowWiseApproach!$B$7,0),K340)</f>
        <v>584317.0585445239</v>
      </c>
      <c r="L345" s="33">
        <f>_xlfn.IFNA(VLOOKUP(ClientPortfolioValue[[#This Row],[Date]],CleanAssets[#All],RowWiseApproach!$B$8,0)*VLOOKUP(ClientPortfolioValue[[#This Row],[Client]],Client_Portfolios!$A$1:$I$6,RowWiseApproach!$B$8,0),L340)</f>
        <v>21776815.159629866</v>
      </c>
      <c r="M345" s="33">
        <f>_xlfn.IFNA(VLOOKUP(ClientPortfolioValue[[#This Row],[Date]],CleanAssets[#All],RowWiseApproach!$B$9,0)*VLOOKUP(ClientPortfolioValue[[#This Row],[Client]],Client_Portfolios!$A$1:$I$6,RowWiseApproach!$B$9,0),M340)</f>
        <v>6418273.8547021169</v>
      </c>
      <c r="N345" s="34">
        <f t="shared" si="53"/>
        <v>2.7748636352309844E-3</v>
      </c>
      <c r="O345" s="34">
        <f t="shared" si="53"/>
        <v>4.5473123752451605E-2</v>
      </c>
      <c r="P345" s="34">
        <f t="shared" si="54"/>
        <v>6.7196032304003089E-2</v>
      </c>
      <c r="Q345" s="34">
        <f t="shared" si="55"/>
        <v>5.6439410272338217E-2</v>
      </c>
      <c r="R345" s="34">
        <f t="shared" si="56"/>
        <v>0.22557919951663502</v>
      </c>
      <c r="S345" s="34">
        <f t="shared" si="57"/>
        <v>1.2233499993484179E-2</v>
      </c>
      <c r="T345" s="34">
        <f t="shared" si="58"/>
        <v>0.45592827424383409</v>
      </c>
      <c r="U345" s="34">
        <f t="shared" si="59"/>
        <v>0.13437559628202281</v>
      </c>
      <c r="V345" s="33">
        <f>SUM(ClientPortfolioValue[[#This Row],[TCS]:[Cash]])</f>
        <v>47763686.504740551</v>
      </c>
      <c r="W345" s="35">
        <f>(ClientPortfolioValue[[#This Row],[TotalPortfolioValue]]-V340)/V340</f>
        <v>5.4535118239493197E-3</v>
      </c>
      <c r="X345" s="35">
        <f t="shared" si="51"/>
        <v>101615.39293356246</v>
      </c>
      <c r="Y345" s="35">
        <f>_xlfn.MAXIFS($V$2:$V345,$E$2:$E345,$E345)</f>
        <v>47887510.45463594</v>
      </c>
      <c r="Z345" s="34">
        <f>(ClientPortfolioValue[[#This Row],[TotalPortfolioValue]]-ClientPortfolioValue[[#This Row],[Running Max]])/ClientPortfolioValue[[#This Row],[Running Max]]</f>
        <v>-2.5857253534340313E-3</v>
      </c>
      <c r="AA345" s="35">
        <f t="shared" si="60"/>
        <v>1.058448000888734</v>
      </c>
      <c r="AB345" s="46">
        <f>ClientPortfolioValue[[#This Row],[Cumulative_Returns]]-1</f>
        <v>5.8448000888734031E-2</v>
      </c>
    </row>
    <row r="346" spans="4:28" x14ac:dyDescent="0.35">
      <c r="D346" s="31">
        <f t="shared" si="52"/>
        <v>45726</v>
      </c>
      <c r="E346" s="32" t="s">
        <v>15</v>
      </c>
      <c r="F346" s="33">
        <f>_xlfn.IFNA(VLOOKUP(ClientPortfolioValue[[#This Row],[Date]],CleanAssets[#All],RowWiseApproach!$B$2,0)*VLOOKUP(ClientPortfolioValue[[#This Row],[Client]],Client_Portfolios!$A$1:$I$6,RowWiseApproach!$B$2,0),F341)</f>
        <v>664059.458562813</v>
      </c>
      <c r="G346" s="33">
        <f>_xlfn.IFNA(VLOOKUP(ClientPortfolioValue[[#This Row],[Date]],CleanAssets[#All],RowWiseApproach!$B$3,0)*VLOOKUP(ClientPortfolioValue[[#This Row],[Client]],Client_Portfolios!$A$1:$I$6,RowWiseApproach!$B$3,0),G341)</f>
        <v>4963739.6480417559</v>
      </c>
      <c r="H346" s="33">
        <f>_xlfn.IFNA(VLOOKUP(ClientPortfolioValue[[#This Row],[Date]],CleanAssets[#All],RowWiseApproach!$B$4,0)*VLOOKUP(ClientPortfolioValue[[#This Row],[Client]],Client_Portfolios!$A$1:$I$6,RowWiseApproach!$B$4,0),H341)</f>
        <v>17509234.077135254</v>
      </c>
      <c r="I346" s="33">
        <f>_xlfn.IFNA(VLOOKUP(ClientPortfolioValue[[#This Row],[Date]],CleanAssets[#All],RowWiseApproach!$B$5,0)*VLOOKUP(ClientPortfolioValue[[#This Row],[Client]],Client_Portfolios!$A$1:$I$6,RowWiseApproach!$B$5,0),I341)</f>
        <v>8607764.8848708328</v>
      </c>
      <c r="J346" s="33">
        <f>_xlfn.IFNA(VLOOKUP(ClientPortfolioValue[[#This Row],[Date]],CleanAssets[#All],RowWiseApproach!$B$6,0)*VLOOKUP(ClientPortfolioValue[[#This Row],[Client]],Client_Portfolios!$A$1:$I$6,RowWiseApproach!$B$6,0),J341)</f>
        <v>12840363.354514144</v>
      </c>
      <c r="K346" s="33">
        <f>_xlfn.IFNA(VLOOKUP(ClientPortfolioValue[[#This Row],[Date]],CleanAssets[#All],RowWiseApproach!$B$7,0)*VLOOKUP(ClientPortfolioValue[[#This Row],[Client]],Client_Portfolios!$A$1:$I$6,RowWiseApproach!$B$7,0),K341)</f>
        <v>2519702.2815732169</v>
      </c>
      <c r="L346" s="33">
        <f>_xlfn.IFNA(VLOOKUP(ClientPortfolioValue[[#This Row],[Date]],CleanAssets[#All],RowWiseApproach!$B$8,0)*VLOOKUP(ClientPortfolioValue[[#This Row],[Client]],Client_Portfolios!$A$1:$I$6,RowWiseApproach!$B$8,0),L341)</f>
        <v>3188713.3831664389</v>
      </c>
      <c r="M346" s="33">
        <f>_xlfn.IFNA(VLOOKUP(ClientPortfolioValue[[#This Row],[Date]],CleanAssets[#All],RowWiseApproach!$B$9,0)*VLOOKUP(ClientPortfolioValue[[#This Row],[Client]],Client_Portfolios!$A$1:$I$6,RowWiseApproach!$B$9,0),M341)</f>
        <v>942710.04506446375</v>
      </c>
      <c r="N346" s="34">
        <f t="shared" si="53"/>
        <v>1.2960725605271861E-2</v>
      </c>
      <c r="O346" s="34">
        <f t="shared" si="53"/>
        <v>9.687937838203782E-2</v>
      </c>
      <c r="P346" s="34">
        <f t="shared" si="54"/>
        <v>0.34173502915441134</v>
      </c>
      <c r="Q346" s="34">
        <f t="shared" si="55"/>
        <v>0.16800133980314766</v>
      </c>
      <c r="R346" s="34">
        <f t="shared" si="56"/>
        <v>0.25061073065658979</v>
      </c>
      <c r="S346" s="34">
        <f t="shared" si="57"/>
        <v>4.9178081054859185E-2</v>
      </c>
      <c r="T346" s="34">
        <f t="shared" si="58"/>
        <v>6.2235449943778089E-2</v>
      </c>
      <c r="U346" s="34">
        <f t="shared" si="59"/>
        <v>1.8399265399904358E-2</v>
      </c>
      <c r="V346" s="33">
        <f>SUM(ClientPortfolioValue[[#This Row],[TCS]:[Cash]])</f>
        <v>51236287.132928915</v>
      </c>
      <c r="W346" s="35">
        <f>(ClientPortfolioValue[[#This Row],[TotalPortfolioValue]]-V341)/V341</f>
        <v>-4.9694326910621218E-3</v>
      </c>
      <c r="X346" s="35">
        <f t="shared" si="51"/>
        <v>45784.848818646045</v>
      </c>
      <c r="Y346" s="35">
        <f>_xlfn.MAXIFS($V$2:$V346,$E$2:$E346,$E346)</f>
        <v>52060474.278621867</v>
      </c>
      <c r="Z346" s="34">
        <f>(ClientPortfolioValue[[#This Row],[TotalPortfolioValue]]-ClientPortfolioValue[[#This Row],[Running Max]])/ClientPortfolioValue[[#This Row],[Running Max]]</f>
        <v>-1.5831341475722908E-2</v>
      </c>
      <c r="AA346" s="35">
        <f t="shared" si="60"/>
        <v>1.0270118972279101</v>
      </c>
      <c r="AB346" s="46">
        <f>ClientPortfolioValue[[#This Row],[Cumulative_Returns]]-1</f>
        <v>2.7011897227910087E-2</v>
      </c>
    </row>
    <row r="347" spans="4:28" x14ac:dyDescent="0.35">
      <c r="D347" s="31">
        <f t="shared" si="52"/>
        <v>45727</v>
      </c>
      <c r="E347" s="32" t="s">
        <v>14</v>
      </c>
      <c r="F347" s="33">
        <f>_xlfn.IFNA(VLOOKUP(ClientPortfolioValue[[#This Row],[Date]],CleanAssets[#All],RowWiseApproach!$B$2,0)*VLOOKUP(ClientPortfolioValue[[#This Row],[Client]],Client_Portfolios!$A$1:$I$6,RowWiseApproach!$B$2,0),F342)</f>
        <v>1747119.4285423274</v>
      </c>
      <c r="G347" s="33">
        <f>_xlfn.IFNA(VLOOKUP(ClientPortfolioValue[[#This Row],[Date]],CleanAssets[#All],RowWiseApproach!$B$3,0)*VLOOKUP(ClientPortfolioValue[[#This Row],[Client]],Client_Portfolios!$A$1:$I$6,RowWiseApproach!$B$3,0),G342)</f>
        <v>11492601.760930255</v>
      </c>
      <c r="H347" s="33">
        <f>_xlfn.IFNA(VLOOKUP(ClientPortfolioValue[[#This Row],[Date]],CleanAssets[#All],RowWiseApproach!$B$4,0)*VLOOKUP(ClientPortfolioValue[[#This Row],[Client]],Client_Portfolios!$A$1:$I$6,RowWiseApproach!$B$4,0),H342)</f>
        <v>2268594.8153406866</v>
      </c>
      <c r="I347" s="33">
        <f>_xlfn.IFNA(VLOOKUP(ClientPortfolioValue[[#This Row],[Date]],CleanAssets[#All],RowWiseApproach!$B$5,0)*VLOOKUP(ClientPortfolioValue[[#This Row],[Client]],Client_Portfolios!$A$1:$I$6,RowWiseApproach!$B$5,0),I342)</f>
        <v>447910.55222967901</v>
      </c>
      <c r="J347" s="33">
        <f>_xlfn.IFNA(VLOOKUP(ClientPortfolioValue[[#This Row],[Date]],CleanAssets[#All],RowWiseApproach!$B$6,0)*VLOOKUP(ClientPortfolioValue[[#This Row],[Client]],Client_Portfolios!$A$1:$I$6,RowWiseApproach!$B$6,0),J342)</f>
        <v>11028012.562257048</v>
      </c>
      <c r="K347" s="33">
        <f>_xlfn.IFNA(VLOOKUP(ClientPortfolioValue[[#This Row],[Date]],CleanAssets[#All],RowWiseApproach!$B$7,0)*VLOOKUP(ClientPortfolioValue[[#This Row],[Client]],Client_Portfolios!$A$1:$I$6,RowWiseApproach!$B$7,0),K342)</f>
        <v>13402557.281261425</v>
      </c>
      <c r="L347" s="33">
        <f>_xlfn.IFNA(VLOOKUP(ClientPortfolioValue[[#This Row],[Date]],CleanAssets[#All],RowWiseApproach!$B$8,0)*VLOOKUP(ClientPortfolioValue[[#This Row],[Client]],Client_Portfolios!$A$1:$I$6,RowWiseApproach!$B$8,0),L342)</f>
        <v>3061981.5092082559</v>
      </c>
      <c r="M347" s="33">
        <f>_xlfn.IFNA(VLOOKUP(ClientPortfolioValue[[#This Row],[Date]],CleanAssets[#All],RowWiseApproach!$B$9,0)*VLOOKUP(ClientPortfolioValue[[#This Row],[Client]],Client_Portfolios!$A$1:$I$6,RowWiseApproach!$B$9,0),M342)</f>
        <v>1152523.1844983362</v>
      </c>
      <c r="N347" s="34">
        <f t="shared" si="53"/>
        <v>3.9171938613397551E-2</v>
      </c>
      <c r="O347" s="34">
        <f t="shared" si="53"/>
        <v>0.25767413682932316</v>
      </c>
      <c r="P347" s="34">
        <f t="shared" si="54"/>
        <v>5.0863870776905157E-2</v>
      </c>
      <c r="Q347" s="34">
        <f t="shared" si="55"/>
        <v>1.0042544527635826E-2</v>
      </c>
      <c r="R347" s="34">
        <f t="shared" si="56"/>
        <v>0.24725764252815322</v>
      </c>
      <c r="S347" s="34">
        <f t="shared" si="57"/>
        <v>0.30049700238417199</v>
      </c>
      <c r="T347" s="34">
        <f t="shared" si="58"/>
        <v>6.8652291168289942E-2</v>
      </c>
      <c r="U347" s="34">
        <f t="shared" si="59"/>
        <v>2.5840573172123314E-2</v>
      </c>
      <c r="V347" s="33">
        <f>SUM(ClientPortfolioValue[[#This Row],[TCS]:[Cash]])</f>
        <v>44601301.094268009</v>
      </c>
      <c r="W347" s="35">
        <f>(ClientPortfolioValue[[#This Row],[TotalPortfolioValue]]-V342)/V342</f>
        <v>1.0110555321667982E-2</v>
      </c>
      <c r="X347" s="35">
        <f t="shared" si="51"/>
        <v>269722.76327448827</v>
      </c>
      <c r="Y347" s="35">
        <f>_xlfn.MAXIFS($V$2:$V347,$E$2:$E347,$E347)</f>
        <v>45409960.291203432</v>
      </c>
      <c r="Z347" s="34">
        <f>(ClientPortfolioValue[[#This Row],[TotalPortfolioValue]]-ClientPortfolioValue[[#This Row],[Running Max]])/ClientPortfolioValue[[#This Row],[Running Max]]</f>
        <v>-1.7807969699812128E-2</v>
      </c>
      <c r="AA347" s="35">
        <f t="shared" si="60"/>
        <v>1.0511152870357894</v>
      </c>
      <c r="AB347" s="46">
        <f>ClientPortfolioValue[[#This Row],[Cumulative_Returns]]-1</f>
        <v>5.1115287035789381E-2</v>
      </c>
    </row>
    <row r="348" spans="4:28" x14ac:dyDescent="0.35">
      <c r="D348" s="31">
        <f t="shared" si="52"/>
        <v>45727</v>
      </c>
      <c r="E348" s="32" t="s">
        <v>16</v>
      </c>
      <c r="F348" s="33">
        <f>_xlfn.IFNA(VLOOKUP(ClientPortfolioValue[[#This Row],[Date]],CleanAssets[#All],RowWiseApproach!$B$2,0)*VLOOKUP(ClientPortfolioValue[[#This Row],[Client]],Client_Portfolios!$A$1:$I$6,RowWiseApproach!$B$2,0),F343)</f>
        <v>210175.06957847328</v>
      </c>
      <c r="G348" s="33">
        <f>_xlfn.IFNA(VLOOKUP(ClientPortfolioValue[[#This Row],[Date]],CleanAssets[#All],RowWiseApproach!$B$3,0)*VLOOKUP(ClientPortfolioValue[[#This Row],[Client]],Client_Portfolios!$A$1:$I$6,RowWiseApproach!$B$3,0),G343)</f>
        <v>2971992.6607387583</v>
      </c>
      <c r="H348" s="33">
        <f>_xlfn.IFNA(VLOOKUP(ClientPortfolioValue[[#This Row],[Date]],CleanAssets[#All],RowWiseApproach!$B$4,0)*VLOOKUP(ClientPortfolioValue[[#This Row],[Client]],Client_Portfolios!$A$1:$I$6,RowWiseApproach!$B$4,0),H343)</f>
        <v>12177868.176155875</v>
      </c>
      <c r="I348" s="33">
        <f>_xlfn.IFNA(VLOOKUP(ClientPortfolioValue[[#This Row],[Date]],CleanAssets[#All],RowWiseApproach!$B$5,0)*VLOOKUP(ClientPortfolioValue[[#This Row],[Client]],Client_Portfolios!$A$1:$I$6,RowWiseApproach!$B$5,0),I343)</f>
        <v>6163954.9032891896</v>
      </c>
      <c r="J348" s="33">
        <f>_xlfn.IFNA(VLOOKUP(ClientPortfolioValue[[#This Row],[Date]],CleanAssets[#All],RowWiseApproach!$B$6,0)*VLOOKUP(ClientPortfolioValue[[#This Row],[Client]],Client_Portfolios!$A$1:$I$6,RowWiseApproach!$B$6,0),J343)</f>
        <v>8428780.1073162761</v>
      </c>
      <c r="K348" s="33">
        <f>_xlfn.IFNA(VLOOKUP(ClientPortfolioValue[[#This Row],[Date]],CleanAssets[#All],RowWiseApproach!$B$7,0)*VLOOKUP(ClientPortfolioValue[[#This Row],[Client]],Client_Portfolios!$A$1:$I$6,RowWiseApproach!$B$7,0),K343)</f>
        <v>1515824.4637481729</v>
      </c>
      <c r="L348" s="33">
        <f>_xlfn.IFNA(VLOOKUP(ClientPortfolioValue[[#This Row],[Date]],CleanAssets[#All],RowWiseApproach!$B$8,0)*VLOOKUP(ClientPortfolioValue[[#This Row],[Client]],Client_Portfolios!$A$1:$I$6,RowWiseApproach!$B$8,0),L343)</f>
        <v>14222529.49685115</v>
      </c>
      <c r="M348" s="33">
        <f>_xlfn.IFNA(VLOOKUP(ClientPortfolioValue[[#This Row],[Date]],CleanAssets[#All],RowWiseApproach!$B$9,0)*VLOOKUP(ClientPortfolioValue[[#This Row],[Client]],Client_Portfolios!$A$1:$I$6,RowWiseApproach!$B$9,0),M343)</f>
        <v>4671141.6388742039</v>
      </c>
      <c r="N348" s="34">
        <f t="shared" si="53"/>
        <v>4.1732647101852937E-3</v>
      </c>
      <c r="O348" s="34">
        <f t="shared" si="53"/>
        <v>5.9012289682434792E-2</v>
      </c>
      <c r="P348" s="34">
        <f t="shared" si="54"/>
        <v>0.24180540349893684</v>
      </c>
      <c r="Q348" s="34">
        <f t="shared" si="55"/>
        <v>0.12239232523943974</v>
      </c>
      <c r="R348" s="34">
        <f t="shared" si="56"/>
        <v>0.16736300191227629</v>
      </c>
      <c r="S348" s="34">
        <f t="shared" si="57"/>
        <v>3.0098416306382502E-2</v>
      </c>
      <c r="T348" s="34">
        <f t="shared" si="58"/>
        <v>0.28240447621984538</v>
      </c>
      <c r="U348" s="34">
        <f t="shared" si="59"/>
        <v>9.2750822430499313E-2</v>
      </c>
      <c r="V348" s="33">
        <f>SUM(ClientPortfolioValue[[#This Row],[TCS]:[Cash]])</f>
        <v>50362266.516552091</v>
      </c>
      <c r="W348" s="35">
        <f>(ClientPortfolioValue[[#This Row],[TotalPortfolioValue]]-V343)/V343</f>
        <v>-1.6964464241375357E-3</v>
      </c>
      <c r="X348" s="35">
        <f t="shared" si="51"/>
        <v>67509.837449309605</v>
      </c>
      <c r="Y348" s="35">
        <f>_xlfn.MAXIFS($V$2:$V348,$E$2:$E348,$E348)</f>
        <v>50862356.039202951</v>
      </c>
      <c r="Z348" s="34">
        <f>(ClientPortfolioValue[[#This Row],[TotalPortfolioValue]]-ClientPortfolioValue[[#This Row],[Running Max]])/ClientPortfolioValue[[#This Row],[Running Max]]</f>
        <v>-9.8322130863424517E-3</v>
      </c>
      <c r="AA348" s="35">
        <f t="shared" si="60"/>
        <v>1.0368672411182911</v>
      </c>
      <c r="AB348" s="46">
        <f>ClientPortfolioValue[[#This Row],[Cumulative_Returns]]-1</f>
        <v>3.6867241118291094E-2</v>
      </c>
    </row>
    <row r="349" spans="4:28" x14ac:dyDescent="0.35">
      <c r="D349" s="31">
        <f t="shared" si="52"/>
        <v>45727</v>
      </c>
      <c r="E349" s="32" t="s">
        <v>12</v>
      </c>
      <c r="F349" s="33">
        <f>_xlfn.IFNA(VLOOKUP(ClientPortfolioValue[[#This Row],[Date]],CleanAssets[#All],RowWiseApproach!$B$2,0)*VLOOKUP(ClientPortfolioValue[[#This Row],[Client]],Client_Portfolios!$A$1:$I$6,RowWiseApproach!$B$2,0),F344)</f>
        <v>2770168.6537113925</v>
      </c>
      <c r="G349" s="33">
        <f>_xlfn.IFNA(VLOOKUP(ClientPortfolioValue[[#This Row],[Date]],CleanAssets[#All],RowWiseApproach!$B$3,0)*VLOOKUP(ClientPortfolioValue[[#This Row],[Client]],Client_Portfolios!$A$1:$I$6,RowWiseApproach!$B$3,0),G344)</f>
        <v>10263088.296136308</v>
      </c>
      <c r="H349" s="33">
        <f>_xlfn.IFNA(VLOOKUP(ClientPortfolioValue[[#This Row],[Date]],CleanAssets[#All],RowWiseApproach!$B$4,0)*VLOOKUP(ClientPortfolioValue[[#This Row],[Client]],Client_Portfolios!$A$1:$I$6,RowWiseApproach!$B$4,0),H344)</f>
        <v>2004576.6255245414</v>
      </c>
      <c r="I349" s="33">
        <f>_xlfn.IFNA(VLOOKUP(ClientPortfolioValue[[#This Row],[Date]],CleanAssets[#All],RowWiseApproach!$B$5,0)*VLOOKUP(ClientPortfolioValue[[#This Row],[Client]],Client_Portfolios!$A$1:$I$6,RowWiseApproach!$B$5,0),I344)</f>
        <v>3144342.8740958413</v>
      </c>
      <c r="J349" s="33">
        <f>_xlfn.IFNA(VLOOKUP(ClientPortfolioValue[[#This Row],[Date]],CleanAssets[#All],RowWiseApproach!$B$6,0)*VLOOKUP(ClientPortfolioValue[[#This Row],[Client]],Client_Portfolios!$A$1:$I$6,RowWiseApproach!$B$6,0),J344)</f>
        <v>1233164.4320139219</v>
      </c>
      <c r="K349" s="33">
        <f>_xlfn.IFNA(VLOOKUP(ClientPortfolioValue[[#This Row],[Date]],CleanAssets[#All],RowWiseApproach!$B$7,0)*VLOOKUP(ClientPortfolioValue[[#This Row],[Client]],Client_Portfolios!$A$1:$I$6,RowWiseApproach!$B$7,0),K344)</f>
        <v>12261351.851760779</v>
      </c>
      <c r="L349" s="33">
        <f>_xlfn.IFNA(VLOOKUP(ClientPortfolioValue[[#This Row],[Date]],CleanAssets[#All],RowWiseApproach!$B$8,0)*VLOOKUP(ClientPortfolioValue[[#This Row],[Client]],Client_Portfolios!$A$1:$I$6,RowWiseApproach!$B$8,0),L344)</f>
        <v>5227733.5637768889</v>
      </c>
      <c r="M349" s="33">
        <f>_xlfn.IFNA(VLOOKUP(ClientPortfolioValue[[#This Row],[Date]],CleanAssets[#All],RowWiseApproach!$B$9,0)*VLOOKUP(ClientPortfolioValue[[#This Row],[Client]],Client_Portfolios!$A$1:$I$6,RowWiseApproach!$B$9,0),M344)</f>
        <v>2237970.9540608535</v>
      </c>
      <c r="N349" s="34">
        <f t="shared" si="53"/>
        <v>7.0771563528468404E-2</v>
      </c>
      <c r="O349" s="34">
        <f t="shared" si="53"/>
        <v>0.26219876698668465</v>
      </c>
      <c r="P349" s="34">
        <f t="shared" si="54"/>
        <v>5.1212413298707835E-2</v>
      </c>
      <c r="Q349" s="34">
        <f t="shared" si="55"/>
        <v>8.0330871252629818E-2</v>
      </c>
      <c r="R349" s="34">
        <f t="shared" si="56"/>
        <v>3.1504570966968057E-2</v>
      </c>
      <c r="S349" s="34">
        <f t="shared" si="57"/>
        <v>0.31324989558278277</v>
      </c>
      <c r="T349" s="34">
        <f t="shared" si="58"/>
        <v>0.13355680619772406</v>
      </c>
      <c r="U349" s="34">
        <f t="shared" si="59"/>
        <v>5.7175112186034396E-2</v>
      </c>
      <c r="V349" s="33">
        <f>SUM(ClientPortfolioValue[[#This Row],[TCS]:[Cash]])</f>
        <v>39142397.251080528</v>
      </c>
      <c r="W349" s="35">
        <f>(ClientPortfolioValue[[#This Row],[TotalPortfolioValue]]-V344)/V344</f>
        <v>2.2426145324029711E-2</v>
      </c>
      <c r="X349" s="35">
        <f t="shared" si="51"/>
        <v>394892.97600360337</v>
      </c>
      <c r="Y349" s="35">
        <f>_xlfn.MAXIFS($V$2:$V349,$E$2:$E349,$E349)</f>
        <v>39650503.50677833</v>
      </c>
      <c r="Z349" s="34">
        <f>(ClientPortfolioValue[[#This Row],[TotalPortfolioValue]]-ClientPortfolioValue[[#This Row],[Running Max]])/ClientPortfolioValue[[#This Row],[Running Max]]</f>
        <v>-1.2814623037786644E-2</v>
      </c>
      <c r="AA349" s="35">
        <f t="shared" si="60"/>
        <v>1.0451389419561976</v>
      </c>
      <c r="AB349" s="46">
        <f>ClientPortfolioValue[[#This Row],[Cumulative_Returns]]-1</f>
        <v>4.5138941956197609E-2</v>
      </c>
    </row>
    <row r="350" spans="4:28" x14ac:dyDescent="0.35">
      <c r="D350" s="31">
        <f t="shared" si="52"/>
        <v>45727</v>
      </c>
      <c r="E350" s="32" t="s">
        <v>13</v>
      </c>
      <c r="F350" s="33">
        <f>_xlfn.IFNA(VLOOKUP(ClientPortfolioValue[[#This Row],[Date]],CleanAssets[#All],RowWiseApproach!$B$2,0)*VLOOKUP(ClientPortfolioValue[[#This Row],[Client]],Client_Portfolios!$A$1:$I$6,RowWiseApproach!$B$2,0),F345)</f>
        <v>199467.81999911848</v>
      </c>
      <c r="G350" s="33">
        <f>_xlfn.IFNA(VLOOKUP(ClientPortfolioValue[[#This Row],[Date]],CleanAssets[#All],RowWiseApproach!$B$3,0)*VLOOKUP(ClientPortfolioValue[[#This Row],[Client]],Client_Portfolios!$A$1:$I$6,RowWiseApproach!$B$3,0),G345)</f>
        <v>2180622.7585525089</v>
      </c>
      <c r="H350" s="33">
        <f>_xlfn.IFNA(VLOOKUP(ClientPortfolioValue[[#This Row],[Date]],CleanAssets[#All],RowWiseApproach!$B$4,0)*VLOOKUP(ClientPortfolioValue[[#This Row],[Client]],Client_Portfolios!$A$1:$I$6,RowWiseApproach!$B$4,0),H345)</f>
        <v>3210544.4002008126</v>
      </c>
      <c r="I350" s="33">
        <f>_xlfn.IFNA(VLOOKUP(ClientPortfolioValue[[#This Row],[Date]],CleanAssets[#All],RowWiseApproach!$B$5,0)*VLOOKUP(ClientPortfolioValue[[#This Row],[Client]],Client_Portfolios!$A$1:$I$6,RowWiseApproach!$B$5,0),I345)</f>
        <v>2699162.2415422644</v>
      </c>
      <c r="J350" s="33">
        <f>_xlfn.IFNA(VLOOKUP(ClientPortfolioValue[[#This Row],[Date]],CleanAssets[#All],RowWiseApproach!$B$6,0)*VLOOKUP(ClientPortfolioValue[[#This Row],[Client]],Client_Portfolios!$A$1:$I$6,RowWiseApproach!$B$6,0),J345)</f>
        <v>10687634.391796442</v>
      </c>
      <c r="K350" s="33">
        <f>_xlfn.IFNA(VLOOKUP(ClientPortfolioValue[[#This Row],[Date]],CleanAssets[#All],RowWiseApproach!$B$7,0)*VLOOKUP(ClientPortfolioValue[[#This Row],[Client]],Client_Portfolios!$A$1:$I$6,RowWiseApproach!$B$7,0),K345)</f>
        <v>581064.12266847806</v>
      </c>
      <c r="L350" s="33">
        <f>_xlfn.IFNA(VLOOKUP(ClientPortfolioValue[[#This Row],[Date]],CleanAssets[#All],RowWiseApproach!$B$8,0)*VLOOKUP(ClientPortfolioValue[[#This Row],[Client]],Client_Portfolios!$A$1:$I$6,RowWiseApproach!$B$8,0),L345)</f>
        <v>21620261.407984983</v>
      </c>
      <c r="M350" s="33">
        <f>_xlfn.IFNA(VLOOKUP(ClientPortfolioValue[[#This Row],[Date]],CleanAssets[#All],RowWiseApproach!$B$9,0)*VLOOKUP(ClientPortfolioValue[[#This Row],[Client]],Client_Portfolios!$A$1:$I$6,RowWiseApproach!$B$9,0),M345)</f>
        <v>6418876.534646864</v>
      </c>
      <c r="N350" s="34">
        <f t="shared" si="53"/>
        <v>4.1907087514282092E-3</v>
      </c>
      <c r="O350" s="34">
        <f t="shared" si="53"/>
        <v>4.5813680010489445E-2</v>
      </c>
      <c r="P350" s="34">
        <f t="shared" si="54"/>
        <v>6.7451764975572676E-2</v>
      </c>
      <c r="Q350" s="34">
        <f t="shared" si="55"/>
        <v>5.6707908208981972E-2</v>
      </c>
      <c r="R350" s="34">
        <f t="shared" si="56"/>
        <v>0.22454129682654772</v>
      </c>
      <c r="S350" s="34">
        <f t="shared" si="57"/>
        <v>1.2207836351841148E-2</v>
      </c>
      <c r="T350" s="34">
        <f t="shared" si="58"/>
        <v>0.45422975340588101</v>
      </c>
      <c r="U350" s="34">
        <f t="shared" si="59"/>
        <v>0.13485705146925789</v>
      </c>
      <c r="V350" s="33">
        <f>SUM(ClientPortfolioValue[[#This Row],[TCS]:[Cash]])</f>
        <v>47597633.677391469</v>
      </c>
      <c r="W350" s="35">
        <f>(ClientPortfolioValue[[#This Row],[TotalPortfolioValue]]-V345)/V345</f>
        <v>-3.4765496447306445E-3</v>
      </c>
      <c r="X350" s="35">
        <f t="shared" si="51"/>
        <v>95493.352525139067</v>
      </c>
      <c r="Y350" s="35">
        <f>_xlfn.MAXIFS($V$2:$V350,$E$2:$E350,$E350)</f>
        <v>47887510.45463594</v>
      </c>
      <c r="Z350" s="34">
        <f>(ClientPortfolioValue[[#This Row],[TotalPortfolioValue]]-ClientPortfolioValue[[#This Row],[Running Max]])/ClientPortfolioValue[[#This Row],[Running Max]]</f>
        <v>-6.0532855956058236E-3</v>
      </c>
      <c r="AA350" s="35">
        <f t="shared" si="60"/>
        <v>1.0547682538672785</v>
      </c>
      <c r="AB350" s="46">
        <f>ClientPortfolioValue[[#This Row],[Cumulative_Returns]]-1</f>
        <v>5.476825386727846E-2</v>
      </c>
    </row>
    <row r="351" spans="4:28" x14ac:dyDescent="0.35">
      <c r="D351" s="31">
        <f t="shared" si="52"/>
        <v>45727</v>
      </c>
      <c r="E351" s="32" t="s">
        <v>15</v>
      </c>
      <c r="F351" s="33">
        <f>_xlfn.IFNA(VLOOKUP(ClientPortfolioValue[[#This Row],[Date]],CleanAssets[#All],RowWiseApproach!$B$2,0)*VLOOKUP(ClientPortfolioValue[[#This Row],[Client]],Client_Portfolios!$A$1:$I$6,RowWiseApproach!$B$2,0),F346)</f>
        <v>999402.25153117918</v>
      </c>
      <c r="G351" s="33">
        <f>_xlfn.IFNA(VLOOKUP(ClientPortfolioValue[[#This Row],[Date]],CleanAssets[#All],RowWiseApproach!$B$3,0)*VLOOKUP(ClientPortfolioValue[[#This Row],[Client]],Client_Portfolios!$A$1:$I$6,RowWiseApproach!$B$3,0),G346)</f>
        <v>4983528.0455763377</v>
      </c>
      <c r="H351" s="33">
        <f>_xlfn.IFNA(VLOOKUP(ClientPortfolioValue[[#This Row],[Date]],CleanAssets[#All],RowWiseApproach!$B$4,0)*VLOOKUP(ClientPortfolioValue[[#This Row],[Client]],Client_Portfolios!$A$1:$I$6,RowWiseApproach!$B$4,0),H346)</f>
        <v>17514766.816821806</v>
      </c>
      <c r="I351" s="33">
        <f>_xlfn.IFNA(VLOOKUP(ClientPortfolioValue[[#This Row],[Date]],CleanAssets[#All],RowWiseApproach!$B$5,0)*VLOOKUP(ClientPortfolioValue[[#This Row],[Client]],Client_Portfolios!$A$1:$I$6,RowWiseApproach!$B$5,0),I346)</f>
        <v>8618646.726076059</v>
      </c>
      <c r="J351" s="33">
        <f>_xlfn.IFNA(VLOOKUP(ClientPortfolioValue[[#This Row],[Date]],CleanAssets[#All],RowWiseApproach!$B$6,0)*VLOOKUP(ClientPortfolioValue[[#This Row],[Client]],Client_Portfolios!$A$1:$I$6,RowWiseApproach!$B$6,0),J346)</f>
        <v>12736849.345766198</v>
      </c>
      <c r="K351" s="33">
        <f>_xlfn.IFNA(VLOOKUP(ClientPortfolioValue[[#This Row],[Date]],CleanAssets[#All],RowWiseApproach!$B$7,0)*VLOOKUP(ClientPortfolioValue[[#This Row],[Client]],Client_Portfolios!$A$1:$I$6,RowWiseApproach!$B$7,0),K346)</f>
        <v>2505674.9143607989</v>
      </c>
      <c r="L351" s="33">
        <f>_xlfn.IFNA(VLOOKUP(ClientPortfolioValue[[#This Row],[Date]],CleanAssets[#All],RowWiseApproach!$B$8,0)*VLOOKUP(ClientPortfolioValue[[#This Row],[Client]],Client_Portfolios!$A$1:$I$6,RowWiseApproach!$B$8,0),L346)</f>
        <v>3165789.6893482357</v>
      </c>
      <c r="M351" s="33">
        <f>_xlfn.IFNA(VLOOKUP(ClientPortfolioValue[[#This Row],[Date]],CleanAssets[#All],RowWiseApproach!$B$9,0)*VLOOKUP(ClientPortfolioValue[[#This Row],[Client]],Client_Portfolios!$A$1:$I$6,RowWiseApproach!$B$9,0),M346)</f>
        <v>942798.56612958713</v>
      </c>
      <c r="N351" s="34">
        <f t="shared" si="53"/>
        <v>1.9418139583699076E-2</v>
      </c>
      <c r="O351" s="34">
        <f t="shared" si="53"/>
        <v>9.68287224288501E-2</v>
      </c>
      <c r="P351" s="34">
        <f t="shared" si="54"/>
        <v>0.34030760517490799</v>
      </c>
      <c r="Q351" s="34">
        <f t="shared" si="55"/>
        <v>0.16745818302202892</v>
      </c>
      <c r="R351" s="34">
        <f t="shared" si="56"/>
        <v>0.24747384556489391</v>
      </c>
      <c r="S351" s="34">
        <f t="shared" si="57"/>
        <v>4.8684646411278648E-2</v>
      </c>
      <c r="T351" s="34">
        <f t="shared" si="58"/>
        <v>6.1510513895897033E-2</v>
      </c>
      <c r="U351" s="34">
        <f t="shared" si="59"/>
        <v>1.8318343918444252E-2</v>
      </c>
      <c r="V351" s="33">
        <f>SUM(ClientPortfolioValue[[#This Row],[TCS]:[Cash]])</f>
        <v>51467456.355610207</v>
      </c>
      <c r="W351" s="35">
        <f>(ClientPortfolioValue[[#This Row],[TotalPortfolioValue]]-V346)/V346</f>
        <v>4.5118262000823604E-3</v>
      </c>
      <c r="X351" s="35">
        <f t="shared" si="51"/>
        <v>99179.652790025561</v>
      </c>
      <c r="Y351" s="35">
        <f>_xlfn.MAXIFS($V$2:$V351,$E$2:$E351,$E351)</f>
        <v>52060474.278621867</v>
      </c>
      <c r="Z351" s="34">
        <f>(ClientPortfolioValue[[#This Row],[TotalPortfolioValue]]-ClientPortfolioValue[[#This Row],[Running Max]])/ClientPortfolioValue[[#This Row],[Running Max]]</f>
        <v>-1.1390943536893164E-2</v>
      </c>
      <c r="AA351" s="35">
        <f t="shared" si="60"/>
        <v>1.0316455964136191</v>
      </c>
      <c r="AB351" s="46">
        <f>ClientPortfolioValue[[#This Row],[Cumulative_Returns]]-1</f>
        <v>3.1645596413619081E-2</v>
      </c>
    </row>
    <row r="352" spans="4:28" x14ac:dyDescent="0.35">
      <c r="D352" s="31">
        <f t="shared" si="52"/>
        <v>45728</v>
      </c>
      <c r="E352" s="32" t="s">
        <v>14</v>
      </c>
      <c r="F352" s="33">
        <f>_xlfn.IFNA(VLOOKUP(ClientPortfolioValue[[#This Row],[Date]],CleanAssets[#All],RowWiseApproach!$B$2,0)*VLOOKUP(ClientPortfolioValue[[#This Row],[Client]],Client_Portfolios!$A$1:$I$6,RowWiseApproach!$B$2,0),F347)</f>
        <v>1750372.1433110093</v>
      </c>
      <c r="G352" s="33">
        <f>_xlfn.IFNA(VLOOKUP(ClientPortfolioValue[[#This Row],[Date]],CleanAssets[#All],RowWiseApproach!$B$3,0)*VLOOKUP(ClientPortfolioValue[[#This Row],[Client]],Client_Portfolios!$A$1:$I$6,RowWiseApproach!$B$3,0),G347)</f>
        <v>11481562.73692099</v>
      </c>
      <c r="H352" s="33">
        <f>_xlfn.IFNA(VLOOKUP(ClientPortfolioValue[[#This Row],[Date]],CleanAssets[#All],RowWiseApproach!$B$4,0)*VLOOKUP(ClientPortfolioValue[[#This Row],[Client]],Client_Portfolios!$A$1:$I$6,RowWiseApproach!$B$4,0),H347)</f>
        <v>2256993.2525976403</v>
      </c>
      <c r="I352" s="33">
        <f>_xlfn.IFNA(VLOOKUP(ClientPortfolioValue[[#This Row],[Date]],CleanAssets[#All],RowWiseApproach!$B$5,0)*VLOOKUP(ClientPortfolioValue[[#This Row],[Client]],Client_Portfolios!$A$1:$I$6,RowWiseApproach!$B$5,0),I347)</f>
        <v>446191.64738067624</v>
      </c>
      <c r="J352" s="33">
        <f>_xlfn.IFNA(VLOOKUP(ClientPortfolioValue[[#This Row],[Date]],CleanAssets[#All],RowWiseApproach!$B$6,0)*VLOOKUP(ClientPortfolioValue[[#This Row],[Client]],Client_Portfolios!$A$1:$I$6,RowWiseApproach!$B$6,0),J347)</f>
        <v>11082853.542219114</v>
      </c>
      <c r="K352" s="33">
        <f>_xlfn.IFNA(VLOOKUP(ClientPortfolioValue[[#This Row],[Date]],CleanAssets[#All],RowWiseApproach!$B$7,0)*VLOOKUP(ClientPortfolioValue[[#This Row],[Client]],Client_Portfolios!$A$1:$I$6,RowWiseApproach!$B$7,0),K347)</f>
        <v>13440793.62846514</v>
      </c>
      <c r="L352" s="33">
        <f>_xlfn.IFNA(VLOOKUP(ClientPortfolioValue[[#This Row],[Date]],CleanAssets[#All],RowWiseApproach!$B$8,0)*VLOOKUP(ClientPortfolioValue[[#This Row],[Client]],Client_Portfolios!$A$1:$I$6,RowWiseApproach!$B$8,0),L347)</f>
        <v>3100799.7430051356</v>
      </c>
      <c r="M352" s="33">
        <f>_xlfn.IFNA(VLOOKUP(ClientPortfolioValue[[#This Row],[Date]],CleanAssets[#All],RowWiseApproach!$B$9,0)*VLOOKUP(ClientPortfolioValue[[#This Row],[Client]],Client_Portfolios!$A$1:$I$6,RowWiseApproach!$B$9,0),M347)</f>
        <v>1152360.0854709696</v>
      </c>
      <c r="N352" s="34">
        <f t="shared" si="53"/>
        <v>3.9147768154751079E-2</v>
      </c>
      <c r="O352" s="34">
        <f t="shared" si="53"/>
        <v>0.25678971057490613</v>
      </c>
      <c r="P352" s="34">
        <f t="shared" si="54"/>
        <v>5.0478550471212948E-2</v>
      </c>
      <c r="Q352" s="34">
        <f t="shared" si="55"/>
        <v>9.9792534010531963E-3</v>
      </c>
      <c r="R352" s="34">
        <f t="shared" si="56"/>
        <v>0.24787242108592275</v>
      </c>
      <c r="S352" s="34">
        <f t="shared" si="57"/>
        <v>0.30060868758325343</v>
      </c>
      <c r="T352" s="34">
        <f t="shared" si="58"/>
        <v>6.9350617751409271E-2</v>
      </c>
      <c r="U352" s="34">
        <f t="shared" si="59"/>
        <v>2.5772990977491247E-2</v>
      </c>
      <c r="V352" s="33">
        <f>SUM(ClientPortfolioValue[[#This Row],[TCS]:[Cash]])</f>
        <v>44711926.779370673</v>
      </c>
      <c r="W352" s="35">
        <f>(ClientPortfolioValue[[#This Row],[TotalPortfolioValue]]-V347)/V347</f>
        <v>2.4803241696660086E-3</v>
      </c>
      <c r="X352" s="35">
        <f t="shared" ref="X352:X415" si="61">_xlfn.STDEV.P($V327,$V332,$V337,$V342,$V347)</f>
        <v>270681.64997035876</v>
      </c>
      <c r="Y352" s="35">
        <f>_xlfn.MAXIFS($V$2:$V352,$E$2:$E352,$E352)</f>
        <v>45409960.291203432</v>
      </c>
      <c r="Z352" s="34">
        <f>(ClientPortfolioValue[[#This Row],[TotalPortfolioValue]]-ClientPortfolioValue[[#This Row],[Running Max]])/ClientPortfolioValue[[#This Row],[Running Max]]</f>
        <v>-1.5371815067805246E-2</v>
      </c>
      <c r="AA352" s="35">
        <f t="shared" si="60"/>
        <v>1.0537223936873297</v>
      </c>
      <c r="AB352" s="46">
        <f>ClientPortfolioValue[[#This Row],[Cumulative_Returns]]-1</f>
        <v>5.3722393687329673E-2</v>
      </c>
    </row>
    <row r="353" spans="4:28" x14ac:dyDescent="0.35">
      <c r="D353" s="31">
        <f t="shared" si="52"/>
        <v>45728</v>
      </c>
      <c r="E353" s="32" t="s">
        <v>16</v>
      </c>
      <c r="F353" s="33">
        <f>_xlfn.IFNA(VLOOKUP(ClientPortfolioValue[[#This Row],[Date]],CleanAssets[#All],RowWiseApproach!$B$2,0)*VLOOKUP(ClientPortfolioValue[[#This Row],[Client]],Client_Portfolios!$A$1:$I$6,RowWiseApproach!$B$2,0),F348)</f>
        <v>210566.36483949446</v>
      </c>
      <c r="G353" s="33">
        <f>_xlfn.IFNA(VLOOKUP(ClientPortfolioValue[[#This Row],[Date]],CleanAssets[#All],RowWiseApproach!$B$3,0)*VLOOKUP(ClientPortfolioValue[[#This Row],[Client]],Client_Portfolios!$A$1:$I$6,RowWiseApproach!$B$3,0),G348)</f>
        <v>2969137.9635152989</v>
      </c>
      <c r="H353" s="33">
        <f>_xlfn.IFNA(VLOOKUP(ClientPortfolioValue[[#This Row],[Date]],CleanAssets[#All],RowWiseApproach!$B$4,0)*VLOOKUP(ClientPortfolioValue[[#This Row],[Client]],Client_Portfolios!$A$1:$I$6,RowWiseApproach!$B$4,0),H348)</f>
        <v>12115590.725477226</v>
      </c>
      <c r="I353" s="33">
        <f>_xlfn.IFNA(VLOOKUP(ClientPortfolioValue[[#This Row],[Date]],CleanAssets[#All],RowWiseApproach!$B$5,0)*VLOOKUP(ClientPortfolioValue[[#This Row],[Client]],Client_Portfolios!$A$1:$I$6,RowWiseApproach!$B$5,0),I348)</f>
        <v>6140300.0643496839</v>
      </c>
      <c r="J353" s="33">
        <f>_xlfn.IFNA(VLOOKUP(ClientPortfolioValue[[#This Row],[Date]],CleanAssets[#All],RowWiseApproach!$B$6,0)*VLOOKUP(ClientPortfolioValue[[#This Row],[Client]],Client_Portfolios!$A$1:$I$6,RowWiseApproach!$B$6,0),J348)</f>
        <v>8470695.4169299044</v>
      </c>
      <c r="K353" s="33">
        <f>_xlfn.IFNA(VLOOKUP(ClientPortfolioValue[[#This Row],[Date]],CleanAssets[#All],RowWiseApproach!$B$7,0)*VLOOKUP(ClientPortfolioValue[[#This Row],[Client]],Client_Portfolios!$A$1:$I$6,RowWiseApproach!$B$7,0),K348)</f>
        <v>1520148.9810234541</v>
      </c>
      <c r="L353" s="33">
        <f>_xlfn.IFNA(VLOOKUP(ClientPortfolioValue[[#This Row],[Date]],CleanAssets[#All],RowWiseApproach!$B$8,0)*VLOOKUP(ClientPortfolioValue[[#This Row],[Client]],Client_Portfolios!$A$1:$I$6,RowWiseApproach!$B$8,0),L348)</f>
        <v>14402835.443680508</v>
      </c>
      <c r="M353" s="33">
        <f>_xlfn.IFNA(VLOOKUP(ClientPortfolioValue[[#This Row],[Date]],CleanAssets[#All],RowWiseApproach!$B$9,0)*VLOOKUP(ClientPortfolioValue[[#This Row],[Client]],Client_Portfolios!$A$1:$I$6,RowWiseApproach!$B$9,0),M348)</f>
        <v>4670480.6034449488</v>
      </c>
      <c r="N353" s="34">
        <f t="shared" si="53"/>
        <v>4.1696511694144772E-3</v>
      </c>
      <c r="O353" s="34">
        <f t="shared" si="53"/>
        <v>5.87950957464713E-2</v>
      </c>
      <c r="P353" s="34">
        <f t="shared" si="54"/>
        <v>0.23991384889576647</v>
      </c>
      <c r="Q353" s="34">
        <f t="shared" si="55"/>
        <v>0.12159068882339032</v>
      </c>
      <c r="R353" s="34">
        <f t="shared" si="56"/>
        <v>0.16773735481390109</v>
      </c>
      <c r="S353" s="34">
        <f t="shared" si="57"/>
        <v>3.0102105724436216E-2</v>
      </c>
      <c r="T353" s="34">
        <f t="shared" si="58"/>
        <v>0.28520604274288469</v>
      </c>
      <c r="U353" s="34">
        <f t="shared" si="59"/>
        <v>9.248521208373546E-2</v>
      </c>
      <c r="V353" s="33">
        <f>SUM(ClientPortfolioValue[[#This Row],[TCS]:[Cash]])</f>
        <v>50499755.563260518</v>
      </c>
      <c r="W353" s="35">
        <f>(ClientPortfolioValue[[#This Row],[TotalPortfolioValue]]-V348)/V348</f>
        <v>2.7300011738598013E-3</v>
      </c>
      <c r="X353" s="35">
        <f t="shared" si="61"/>
        <v>63397.614034887083</v>
      </c>
      <c r="Y353" s="35">
        <f>_xlfn.MAXIFS($V$2:$V353,$E$2:$E353,$E353)</f>
        <v>50862356.039202951</v>
      </c>
      <c r="Z353" s="34">
        <f>(ClientPortfolioValue[[#This Row],[TotalPortfolioValue]]-ClientPortfolioValue[[#This Row],[Running Max]])/ClientPortfolioValue[[#This Row],[Running Max]]</f>
        <v>-7.1290538657500045E-3</v>
      </c>
      <c r="AA353" s="35">
        <f t="shared" si="60"/>
        <v>1.0396978899036808</v>
      </c>
      <c r="AB353" s="46">
        <f>ClientPortfolioValue[[#This Row],[Cumulative_Returns]]-1</f>
        <v>3.9697889903680839E-2</v>
      </c>
    </row>
    <row r="354" spans="4:28" x14ac:dyDescent="0.35">
      <c r="D354" s="31">
        <f t="shared" si="52"/>
        <v>45728</v>
      </c>
      <c r="E354" s="32" t="s">
        <v>12</v>
      </c>
      <c r="F354" s="33">
        <f>_xlfn.IFNA(VLOOKUP(ClientPortfolioValue[[#This Row],[Date]],CleanAssets[#All],RowWiseApproach!$B$2,0)*VLOOKUP(ClientPortfolioValue[[#This Row],[Client]],Client_Portfolios!$A$1:$I$6,RowWiseApproach!$B$2,0),F349)</f>
        <v>2775326.0392595488</v>
      </c>
      <c r="G354" s="33">
        <f>_xlfn.IFNA(VLOOKUP(ClientPortfolioValue[[#This Row],[Date]],CleanAssets[#All],RowWiseApproach!$B$3,0)*VLOOKUP(ClientPortfolioValue[[#This Row],[Client]],Client_Portfolios!$A$1:$I$6,RowWiseApproach!$B$3,0),G349)</f>
        <v>10253230.260465447</v>
      </c>
      <c r="H354" s="33">
        <f>_xlfn.IFNA(VLOOKUP(ClientPortfolioValue[[#This Row],[Date]],CleanAssets[#All],RowWiseApproach!$B$4,0)*VLOOKUP(ClientPortfolioValue[[#This Row],[Client]],Client_Portfolios!$A$1:$I$6,RowWiseApproach!$B$4,0),H349)</f>
        <v>1994325.2481798504</v>
      </c>
      <c r="I354" s="33">
        <f>_xlfn.IFNA(VLOOKUP(ClientPortfolioValue[[#This Row],[Date]],CleanAssets[#All],RowWiseApproach!$B$5,0)*VLOOKUP(ClientPortfolioValue[[#This Row],[Client]],Client_Portfolios!$A$1:$I$6,RowWiseApproach!$B$5,0),I349)</f>
        <v>3132276.1206194931</v>
      </c>
      <c r="J354" s="33">
        <f>_xlfn.IFNA(VLOOKUP(ClientPortfolioValue[[#This Row],[Date]],CleanAssets[#All],RowWiseApproach!$B$6,0)*VLOOKUP(ClientPortfolioValue[[#This Row],[Client]],Client_Portfolios!$A$1:$I$6,RowWiseApproach!$B$6,0),J349)</f>
        <v>1239296.810402523</v>
      </c>
      <c r="K354" s="33">
        <f>_xlfn.IFNA(VLOOKUP(ClientPortfolioValue[[#This Row],[Date]],CleanAssets[#All],RowWiseApproach!$B$7,0)*VLOOKUP(ClientPortfolioValue[[#This Row],[Client]],Client_Portfolios!$A$1:$I$6,RowWiseApproach!$B$7,0),K349)</f>
        <v>12296332.4376857</v>
      </c>
      <c r="L354" s="33">
        <f>_xlfn.IFNA(VLOOKUP(ClientPortfolioValue[[#This Row],[Date]],CleanAssets[#All],RowWiseApproach!$B$8,0)*VLOOKUP(ClientPortfolioValue[[#This Row],[Client]],Client_Portfolios!$A$1:$I$6,RowWiseApproach!$B$8,0),L349)</f>
        <v>5294008.0932265967</v>
      </c>
      <c r="M354" s="33">
        <f>_xlfn.IFNA(VLOOKUP(ClientPortfolioValue[[#This Row],[Date]],CleanAssets[#All],RowWiseApproach!$B$9,0)*VLOOKUP(ClientPortfolioValue[[#This Row],[Client]],Client_Portfolios!$A$1:$I$6,RowWiseApproach!$B$9,0),M349)</f>
        <v>2237654.2481665239</v>
      </c>
      <c r="N354" s="34">
        <f t="shared" si="53"/>
        <v>7.0758611248456837E-2</v>
      </c>
      <c r="O354" s="34">
        <f t="shared" si="53"/>
        <v>0.2614122895033808</v>
      </c>
      <c r="P354" s="34">
        <f t="shared" si="54"/>
        <v>5.0846525036240285E-2</v>
      </c>
      <c r="Q354" s="34">
        <f t="shared" si="55"/>
        <v>7.9859268859406196E-2</v>
      </c>
      <c r="R354" s="34">
        <f t="shared" si="56"/>
        <v>3.1596619636127657E-2</v>
      </c>
      <c r="S354" s="34">
        <f t="shared" si="57"/>
        <v>0.31350241176424998</v>
      </c>
      <c r="T354" s="34">
        <f t="shared" si="58"/>
        <v>0.13497392930264387</v>
      </c>
      <c r="U354" s="34">
        <f t="shared" si="59"/>
        <v>5.7050344649494239E-2</v>
      </c>
      <c r="V354" s="33">
        <f>SUM(ClientPortfolioValue[[#This Row],[TCS]:[Cash]])</f>
        <v>39222449.258005686</v>
      </c>
      <c r="W354" s="35">
        <f>(ClientPortfolioValue[[#This Row],[TotalPortfolioValue]]-V349)/V349</f>
        <v>2.0451482930813176E-3</v>
      </c>
      <c r="X354" s="35">
        <f t="shared" si="61"/>
        <v>385306.30654016742</v>
      </c>
      <c r="Y354" s="35">
        <f>_xlfn.MAXIFS($V$2:$V354,$E$2:$E354,$E354)</f>
        <v>39650503.50677833</v>
      </c>
      <c r="Z354" s="34">
        <f>(ClientPortfolioValue[[#This Row],[TotalPortfolioValue]]-ClientPortfolioValue[[#This Row],[Running Max]])/ClientPortfolioValue[[#This Row],[Running Max]]</f>
        <v>-1.0795682549137537E-2</v>
      </c>
      <c r="AA354" s="35">
        <f t="shared" si="60"/>
        <v>1.047276406079372</v>
      </c>
      <c r="AB354" s="46">
        <f>ClientPortfolioValue[[#This Row],[Cumulative_Returns]]-1</f>
        <v>4.7276406079372002E-2</v>
      </c>
    </row>
    <row r="355" spans="4:28" x14ac:dyDescent="0.35">
      <c r="D355" s="31">
        <f t="shared" si="52"/>
        <v>45728</v>
      </c>
      <c r="E355" s="32" t="s">
        <v>13</v>
      </c>
      <c r="F355" s="33">
        <f>_xlfn.IFNA(VLOOKUP(ClientPortfolioValue[[#This Row],[Date]],CleanAssets[#All],RowWiseApproach!$B$2,0)*VLOOKUP(ClientPortfolioValue[[#This Row],[Client]],Client_Portfolios!$A$1:$I$6,RowWiseApproach!$B$2,0),F350)</f>
        <v>199839.18094524983</v>
      </c>
      <c r="G355" s="33">
        <f>_xlfn.IFNA(VLOOKUP(ClientPortfolioValue[[#This Row],[Date]],CleanAssets[#All],RowWiseApproach!$B$3,0)*VLOOKUP(ClientPortfolioValue[[#This Row],[Client]],Client_Portfolios!$A$1:$I$6,RowWiseApproach!$B$3,0),G350)</f>
        <v>2178528.198287779</v>
      </c>
      <c r="H355" s="33">
        <f>_xlfn.IFNA(VLOOKUP(ClientPortfolioValue[[#This Row],[Date]],CleanAssets[#All],RowWiseApproach!$B$4,0)*VLOOKUP(ClientPortfolioValue[[#This Row],[Client]],Client_Portfolios!$A$1:$I$6,RowWiseApproach!$B$4,0),H350)</f>
        <v>3194125.7202116</v>
      </c>
      <c r="I355" s="33">
        <f>_xlfn.IFNA(VLOOKUP(ClientPortfolioValue[[#This Row],[Date]],CleanAssets[#All],RowWiseApproach!$B$5,0)*VLOOKUP(ClientPortfolioValue[[#This Row],[Client]],Client_Portfolios!$A$1:$I$6,RowWiseApproach!$B$5,0),I350)</f>
        <v>2688803.916554973</v>
      </c>
      <c r="J355" s="33">
        <f>_xlfn.IFNA(VLOOKUP(ClientPortfolioValue[[#This Row],[Date]],CleanAssets[#All],RowWiseApproach!$B$6,0)*VLOOKUP(ClientPortfolioValue[[#This Row],[Client]],Client_Portfolios!$A$1:$I$6,RowWiseApproach!$B$6,0),J350)</f>
        <v>10740782.712059366</v>
      </c>
      <c r="K355" s="33">
        <f>_xlfn.IFNA(VLOOKUP(ClientPortfolioValue[[#This Row],[Date]],CleanAssets[#All],RowWiseApproach!$B$7,0)*VLOOKUP(ClientPortfolioValue[[#This Row],[Client]],Client_Portfolios!$A$1:$I$6,RowWiseApproach!$B$7,0),K350)</f>
        <v>582721.84880802885</v>
      </c>
      <c r="L355" s="33">
        <f>_xlfn.IFNA(VLOOKUP(ClientPortfolioValue[[#This Row],[Date]],CleanAssets[#All],RowWiseApproach!$B$8,0)*VLOOKUP(ClientPortfolioValue[[#This Row],[Client]],Client_Portfolios!$A$1:$I$6,RowWiseApproach!$B$8,0),L350)</f>
        <v>21894352.012242686</v>
      </c>
      <c r="M355" s="33">
        <f>_xlfn.IFNA(VLOOKUP(ClientPortfolioValue[[#This Row],[Date]],CleanAssets[#All],RowWiseApproach!$B$9,0)*VLOOKUP(ClientPortfolioValue[[#This Row],[Client]],Client_Portfolios!$A$1:$I$6,RowWiseApproach!$B$9,0),M350)</f>
        <v>6417968.1689552497</v>
      </c>
      <c r="N355" s="34">
        <f t="shared" si="53"/>
        <v>4.1722586579349278E-3</v>
      </c>
      <c r="O355" s="34">
        <f t="shared" si="53"/>
        <v>4.548348874263948E-2</v>
      </c>
      <c r="P355" s="34">
        <f t="shared" si="54"/>
        <v>6.6687216328897098E-2</v>
      </c>
      <c r="Q355" s="34">
        <f t="shared" si="55"/>
        <v>5.6137066651655979E-2</v>
      </c>
      <c r="R355" s="34">
        <f t="shared" si="56"/>
        <v>0.22424693421689434</v>
      </c>
      <c r="S355" s="34">
        <f t="shared" si="57"/>
        <v>1.2166114109140806E-2</v>
      </c>
      <c r="T355" s="34">
        <f t="shared" si="58"/>
        <v>0.45711206036208446</v>
      </c>
      <c r="U355" s="34">
        <f t="shared" si="59"/>
        <v>0.13399486093075291</v>
      </c>
      <c r="V355" s="33">
        <f>SUM(ClientPortfolioValue[[#This Row],[TCS]:[Cash]])</f>
        <v>47897121.758064933</v>
      </c>
      <c r="W355" s="35">
        <f>(ClientPortfolioValue[[#This Row],[TotalPortfolioValue]]-V350)/V350</f>
        <v>6.2920791966958288E-3</v>
      </c>
      <c r="X355" s="35">
        <f t="shared" si="61"/>
        <v>94772.137837365735</v>
      </c>
      <c r="Y355" s="35">
        <f>_xlfn.MAXIFS($V$2:$V355,$E$2:$E355,$E355)</f>
        <v>47897121.758064933</v>
      </c>
      <c r="Z355" s="34">
        <f>(ClientPortfolioValue[[#This Row],[TotalPortfolioValue]]-ClientPortfolioValue[[#This Row],[Running Max]])/ClientPortfolioValue[[#This Row],[Running Max]]</f>
        <v>0</v>
      </c>
      <c r="AA355" s="35">
        <f t="shared" si="60"/>
        <v>1.061404939254772</v>
      </c>
      <c r="AB355" s="46">
        <f>ClientPortfolioValue[[#This Row],[Cumulative_Returns]]-1</f>
        <v>6.1404939254771973E-2</v>
      </c>
    </row>
    <row r="356" spans="4:28" x14ac:dyDescent="0.35">
      <c r="D356" s="31">
        <f t="shared" si="52"/>
        <v>45728</v>
      </c>
      <c r="E356" s="32" t="s">
        <v>15</v>
      </c>
      <c r="F356" s="33">
        <f>_xlfn.IFNA(VLOOKUP(ClientPortfolioValue[[#This Row],[Date]],CleanAssets[#All],RowWiseApproach!$B$2,0)*VLOOKUP(ClientPortfolioValue[[#This Row],[Client]],Client_Portfolios!$A$1:$I$6,RowWiseApproach!$B$2,0),F351)</f>
        <v>1001262.8973521244</v>
      </c>
      <c r="G356" s="33">
        <f>_xlfn.IFNA(VLOOKUP(ClientPortfolioValue[[#This Row],[Date]],CleanAssets[#All],RowWiseApproach!$B$3,0)*VLOOKUP(ClientPortfolioValue[[#This Row],[Client]],Client_Portfolios!$A$1:$I$6,RowWiseApproach!$B$3,0),G351)</f>
        <v>4978741.2021016963</v>
      </c>
      <c r="H356" s="33">
        <f>_xlfn.IFNA(VLOOKUP(ClientPortfolioValue[[#This Row],[Date]],CleanAssets[#All],RowWiseApproach!$B$4,0)*VLOOKUP(ClientPortfolioValue[[#This Row],[Client]],Client_Portfolios!$A$1:$I$6,RowWiseApproach!$B$4,0),H351)</f>
        <v>17425196.539758176</v>
      </c>
      <c r="I356" s="33">
        <f>_xlfn.IFNA(VLOOKUP(ClientPortfolioValue[[#This Row],[Date]],CleanAssets[#All],RowWiseApproach!$B$5,0)*VLOOKUP(ClientPortfolioValue[[#This Row],[Client]],Client_Portfolios!$A$1:$I$6,RowWiseApproach!$B$5,0),I351)</f>
        <v>8585571.7436369359</v>
      </c>
      <c r="J356" s="33">
        <f>_xlfn.IFNA(VLOOKUP(ClientPortfolioValue[[#This Row],[Date]],CleanAssets[#All],RowWiseApproach!$B$6,0)*VLOOKUP(ClientPortfolioValue[[#This Row],[Client]],Client_Portfolios!$A$1:$I$6,RowWiseApproach!$B$6,0),J351)</f>
        <v>12800188.165504362</v>
      </c>
      <c r="K356" s="33">
        <f>_xlfn.IFNA(VLOOKUP(ClientPortfolioValue[[#This Row],[Date]],CleanAssets[#All],RowWiseApproach!$B$7,0)*VLOOKUP(ClientPortfolioValue[[#This Row],[Client]],Client_Portfolios!$A$1:$I$6,RowWiseApproach!$B$7,0),K351)</f>
        <v>2512823.3901325897</v>
      </c>
      <c r="L356" s="33">
        <f>_xlfn.IFNA(VLOOKUP(ClientPortfolioValue[[#This Row],[Date]],CleanAssets[#All],RowWiseApproach!$B$8,0)*VLOOKUP(ClientPortfolioValue[[#This Row],[Client]],Client_Portfolios!$A$1:$I$6,RowWiseApproach!$B$8,0),L351)</f>
        <v>3205923.9501017062</v>
      </c>
      <c r="M356" s="33">
        <f>_xlfn.IFNA(VLOOKUP(ClientPortfolioValue[[#This Row],[Date]],CleanAssets[#All],RowWiseApproach!$B$9,0)*VLOOKUP(ClientPortfolioValue[[#This Row],[Client]],Client_Portfolios!$A$1:$I$6,RowWiseApproach!$B$9,0),M351)</f>
        <v>942665.14622861973</v>
      </c>
      <c r="N356" s="34">
        <f t="shared" si="53"/>
        <v>1.9459994521041839E-2</v>
      </c>
      <c r="O356" s="34">
        <f t="shared" si="53"/>
        <v>9.6764073422478253E-2</v>
      </c>
      <c r="P356" s="34">
        <f t="shared" si="54"/>
        <v>0.33866652813014259</v>
      </c>
      <c r="Q356" s="34">
        <f t="shared" si="55"/>
        <v>0.16686444642363429</v>
      </c>
      <c r="R356" s="34">
        <f t="shared" si="56"/>
        <v>0.24877741123510233</v>
      </c>
      <c r="S356" s="34">
        <f t="shared" si="57"/>
        <v>4.8837852210086415E-2</v>
      </c>
      <c r="T356" s="34">
        <f t="shared" si="58"/>
        <v>6.2308573171782719E-2</v>
      </c>
      <c r="U356" s="34">
        <f t="shared" si="59"/>
        <v>1.8321120885731502E-2</v>
      </c>
      <c r="V356" s="33">
        <f>SUM(ClientPortfolioValue[[#This Row],[TCS]:[Cash]])</f>
        <v>51452373.034816213</v>
      </c>
      <c r="W356" s="35">
        <f>(ClientPortfolioValue[[#This Row],[TotalPortfolioValue]]-V351)/V351</f>
        <v>-2.9306520784273446E-4</v>
      </c>
      <c r="X356" s="35">
        <f t="shared" si="61"/>
        <v>100420.66279633281</v>
      </c>
      <c r="Y356" s="35">
        <f>_xlfn.MAXIFS($V$2:$V356,$E$2:$E356,$E356)</f>
        <v>52060474.278621867</v>
      </c>
      <c r="Z356" s="34">
        <f>(ClientPortfolioValue[[#This Row],[TotalPortfolioValue]]-ClientPortfolioValue[[#This Row],[Running Max]])/ClientPortfolioValue[[#This Row],[Running Max]]</f>
        <v>-1.1680670455500735E-2</v>
      </c>
      <c r="AA356" s="35">
        <f t="shared" si="60"/>
        <v>1.0313432569824861</v>
      </c>
      <c r="AB356" s="46">
        <f>ClientPortfolioValue[[#This Row],[Cumulative_Returns]]-1</f>
        <v>3.1343256982486078E-2</v>
      </c>
    </row>
    <row r="357" spans="4:28" x14ac:dyDescent="0.35">
      <c r="D357" s="31">
        <f t="shared" si="52"/>
        <v>45729</v>
      </c>
      <c r="E357" s="32" t="s">
        <v>14</v>
      </c>
      <c r="F357" s="33">
        <f>_xlfn.IFNA(VLOOKUP(ClientPortfolioValue[[#This Row],[Date]],CleanAssets[#All],RowWiseApproach!$B$2,0)*VLOOKUP(ClientPortfolioValue[[#This Row],[Client]],Client_Portfolios!$A$1:$I$6,RowWiseApproach!$B$2,0),F352)</f>
        <v>1738917.2143208263</v>
      </c>
      <c r="G357" s="33">
        <f>_xlfn.IFNA(VLOOKUP(ClientPortfolioValue[[#This Row],[Date]],CleanAssets[#All],RowWiseApproach!$B$3,0)*VLOOKUP(ClientPortfolioValue[[#This Row],[Client]],Client_Portfolios!$A$1:$I$6,RowWiseApproach!$B$3,0),G352)</f>
        <v>11425649.814175794</v>
      </c>
      <c r="H357" s="33">
        <f>_xlfn.IFNA(VLOOKUP(ClientPortfolioValue[[#This Row],[Date]],CleanAssets[#All],RowWiseApproach!$B$4,0)*VLOOKUP(ClientPortfolioValue[[#This Row],[Client]],Client_Portfolios!$A$1:$I$6,RowWiseApproach!$B$4,0),H352)</f>
        <v>2263245.0034213881</v>
      </c>
      <c r="I357" s="33">
        <f>_xlfn.IFNA(VLOOKUP(ClientPortfolioValue[[#This Row],[Date]],CleanAssets[#All],RowWiseApproach!$B$5,0)*VLOOKUP(ClientPortfolioValue[[#This Row],[Client]],Client_Portfolios!$A$1:$I$6,RowWiseApproach!$B$5,0),I352)</f>
        <v>445585.71555300156</v>
      </c>
      <c r="J357" s="33">
        <f>_xlfn.IFNA(VLOOKUP(ClientPortfolioValue[[#This Row],[Date]],CleanAssets[#All],RowWiseApproach!$B$6,0)*VLOOKUP(ClientPortfolioValue[[#This Row],[Client]],Client_Portfolios!$A$1:$I$6,RowWiseApproach!$B$6,0),J352)</f>
        <v>11208298.821893178</v>
      </c>
      <c r="K357" s="33">
        <f>_xlfn.IFNA(VLOOKUP(ClientPortfolioValue[[#This Row],[Date]],CleanAssets[#All],RowWiseApproach!$B$7,0)*VLOOKUP(ClientPortfolioValue[[#This Row],[Client]],Client_Portfolios!$A$1:$I$6,RowWiseApproach!$B$7,0),K352)</f>
        <v>13427486.772869701</v>
      </c>
      <c r="L357" s="33">
        <f>_xlfn.IFNA(VLOOKUP(ClientPortfolioValue[[#This Row],[Date]],CleanAssets[#All],RowWiseApproach!$B$8,0)*VLOOKUP(ClientPortfolioValue[[#This Row],[Client]],Client_Portfolios!$A$1:$I$6,RowWiseApproach!$B$8,0),L352)</f>
        <v>3087284.8291391442</v>
      </c>
      <c r="M357" s="33">
        <f>_xlfn.IFNA(VLOOKUP(ClientPortfolioValue[[#This Row],[Date]],CleanAssets[#All],RowWiseApproach!$B$9,0)*VLOOKUP(ClientPortfolioValue[[#This Row],[Client]],Client_Portfolios!$A$1:$I$6,RowWiseApproach!$B$9,0),M352)</f>
        <v>1152239.7261468375</v>
      </c>
      <c r="N357" s="34">
        <f t="shared" si="53"/>
        <v>3.8859607260687032E-2</v>
      </c>
      <c r="O357" s="34">
        <f t="shared" si="53"/>
        <v>0.25532915587958332</v>
      </c>
      <c r="P357" s="34">
        <f t="shared" si="54"/>
        <v>5.057676768242117E-2</v>
      </c>
      <c r="Q357" s="34">
        <f t="shared" si="55"/>
        <v>9.9575102050644335E-3</v>
      </c>
      <c r="R357" s="34">
        <f t="shared" si="56"/>
        <v>0.25047201022120197</v>
      </c>
      <c r="S357" s="34">
        <f t="shared" si="57"/>
        <v>0.30006423433767793</v>
      </c>
      <c r="T357" s="34">
        <f t="shared" si="58"/>
        <v>6.8991597169898444E-2</v>
      </c>
      <c r="U357" s="34">
        <f t="shared" si="59"/>
        <v>2.5749117243465673E-2</v>
      </c>
      <c r="V357" s="33">
        <f>SUM(ClientPortfolioValue[[#This Row],[TCS]:[Cash]])</f>
        <v>44748707.897519872</v>
      </c>
      <c r="W357" s="35">
        <f>(ClientPortfolioValue[[#This Row],[TotalPortfolioValue]]-V352)/V352</f>
        <v>8.2262431522339978E-4</v>
      </c>
      <c r="X357" s="35">
        <f t="shared" si="61"/>
        <v>262637.7315723041</v>
      </c>
      <c r="Y357" s="35">
        <f>_xlfn.MAXIFS($V$2:$V357,$E$2:$E357,$E357)</f>
        <v>45409960.291203432</v>
      </c>
      <c r="Z357" s="34">
        <f>(ClientPortfolioValue[[#This Row],[TotalPortfolioValue]]-ClientPortfolioValue[[#This Row],[Running Max]])/ClientPortfolioValue[[#This Row],[Running Max]]</f>
        <v>-1.456183598142574E-2</v>
      </c>
      <c r="AA357" s="35">
        <f t="shared" si="60"/>
        <v>1.0545892113498723</v>
      </c>
      <c r="AB357" s="46">
        <f>ClientPortfolioValue[[#This Row],[Cumulative_Returns]]-1</f>
        <v>5.4589211349872269E-2</v>
      </c>
    </row>
    <row r="358" spans="4:28" x14ac:dyDescent="0.35">
      <c r="D358" s="31">
        <f t="shared" si="52"/>
        <v>45729</v>
      </c>
      <c r="E358" s="32" t="s">
        <v>16</v>
      </c>
      <c r="F358" s="33">
        <f>_xlfn.IFNA(VLOOKUP(ClientPortfolioValue[[#This Row],[Date]],CleanAssets[#All],RowWiseApproach!$B$2,0)*VLOOKUP(ClientPortfolioValue[[#This Row],[Client]],Client_Portfolios!$A$1:$I$6,RowWiseApproach!$B$2,0),F353)</f>
        <v>209188.35915871689</v>
      </c>
      <c r="G358" s="33">
        <f>_xlfn.IFNA(VLOOKUP(ClientPortfolioValue[[#This Row],[Date]],CleanAssets[#All],RowWiseApproach!$B$3,0)*VLOOKUP(ClientPortfolioValue[[#This Row],[Client]],Client_Portfolios!$A$1:$I$6,RowWiseApproach!$B$3,0),G353)</f>
        <v>2954678.8532549841</v>
      </c>
      <c r="H358" s="33">
        <f>_xlfn.IFNA(VLOOKUP(ClientPortfolioValue[[#This Row],[Date]],CleanAssets[#All],RowWiseApproach!$B$4,0)*VLOOKUP(ClientPortfolioValue[[#This Row],[Client]],Client_Portfolios!$A$1:$I$6,RowWiseApproach!$B$4,0),H353)</f>
        <v>12149150.265015511</v>
      </c>
      <c r="I358" s="33">
        <f>_xlfn.IFNA(VLOOKUP(ClientPortfolioValue[[#This Row],[Date]],CleanAssets[#All],RowWiseApproach!$B$5,0)*VLOOKUP(ClientPortfolioValue[[#This Row],[Client]],Client_Portfolios!$A$1:$I$6,RowWiseApproach!$B$5,0),I353)</f>
        <v>6131961.4877261547</v>
      </c>
      <c r="J358" s="33">
        <f>_xlfn.IFNA(VLOOKUP(ClientPortfolioValue[[#This Row],[Date]],CleanAssets[#All],RowWiseApproach!$B$6,0)*VLOOKUP(ClientPortfolioValue[[#This Row],[Client]],Client_Portfolios!$A$1:$I$6,RowWiseApproach!$B$6,0),J353)</f>
        <v>8566574.0416507553</v>
      </c>
      <c r="K358" s="33">
        <f>_xlfn.IFNA(VLOOKUP(ClientPortfolioValue[[#This Row],[Date]],CleanAssets[#All],RowWiseApproach!$B$7,0)*VLOOKUP(ClientPortfolioValue[[#This Row],[Client]],Client_Portfolios!$A$1:$I$6,RowWiseApproach!$B$7,0),K353)</f>
        <v>1518643.9803863491</v>
      </c>
      <c r="L358" s="33">
        <f>_xlfn.IFNA(VLOOKUP(ClientPortfolioValue[[#This Row],[Date]],CleanAssets[#All],RowWiseApproach!$B$8,0)*VLOOKUP(ClientPortfolioValue[[#This Row],[Client]],Client_Portfolios!$A$1:$I$6,RowWiseApproach!$B$8,0),L353)</f>
        <v>14340060.322234344</v>
      </c>
      <c r="M358" s="33">
        <f>_xlfn.IFNA(VLOOKUP(ClientPortfolioValue[[#This Row],[Date]],CleanAssets[#All],RowWiseApproach!$B$9,0)*VLOOKUP(ClientPortfolioValue[[#This Row],[Client]],Client_Portfolios!$A$1:$I$6,RowWiseApproach!$B$9,0),M353)</f>
        <v>4669992.7907413589</v>
      </c>
      <c r="N358" s="34">
        <f t="shared" si="53"/>
        <v>4.1390447958630262E-3</v>
      </c>
      <c r="O358" s="34">
        <f t="shared" si="53"/>
        <v>5.8461896159970765E-2</v>
      </c>
      <c r="P358" s="34">
        <f t="shared" si="54"/>
        <v>0.2403856380001389</v>
      </c>
      <c r="Q358" s="34">
        <f t="shared" si="55"/>
        <v>0.12132827747335881</v>
      </c>
      <c r="R358" s="34">
        <f t="shared" si="56"/>
        <v>0.16950003264076149</v>
      </c>
      <c r="S358" s="34">
        <f t="shared" si="57"/>
        <v>3.0048208653033471E-2</v>
      </c>
      <c r="T358" s="34">
        <f t="shared" si="58"/>
        <v>0.28373544439952475</v>
      </c>
      <c r="U358" s="34">
        <f t="shared" si="59"/>
        <v>9.2401457877348714E-2</v>
      </c>
      <c r="V358" s="33">
        <f>SUM(ClientPortfolioValue[[#This Row],[TCS]:[Cash]])</f>
        <v>50540250.100168176</v>
      </c>
      <c r="W358" s="35">
        <f>(ClientPortfolioValue[[#This Row],[TotalPortfolioValue]]-V353)/V353</f>
        <v>8.0187589931857975E-4</v>
      </c>
      <c r="X358" s="35">
        <f t="shared" si="61"/>
        <v>75332.24127156756</v>
      </c>
      <c r="Y358" s="35">
        <f>_xlfn.MAXIFS($V$2:$V358,$E$2:$E358,$E358)</f>
        <v>50862356.039202951</v>
      </c>
      <c r="Z358" s="34">
        <f>(ClientPortfolioValue[[#This Row],[TotalPortfolioValue]]-ClientPortfolioValue[[#This Row],[Running Max]])/ClientPortfolioValue[[#This Row],[Running Max]]</f>
        <v>-6.3328945829113133E-3</v>
      </c>
      <c r="AA358" s="35">
        <f t="shared" si="60"/>
        <v>1.040531598584167</v>
      </c>
      <c r="AB358" s="46">
        <f>ClientPortfolioValue[[#This Row],[Cumulative_Returns]]-1</f>
        <v>4.0531598584166995E-2</v>
      </c>
    </row>
    <row r="359" spans="4:28" x14ac:dyDescent="0.35">
      <c r="D359" s="31">
        <f t="shared" si="52"/>
        <v>45729</v>
      </c>
      <c r="E359" s="32" t="s">
        <v>12</v>
      </c>
      <c r="F359" s="33">
        <f>_xlfn.IFNA(VLOOKUP(ClientPortfolioValue[[#This Row],[Date]],CleanAssets[#All],RowWiseApproach!$B$2,0)*VLOOKUP(ClientPortfolioValue[[#This Row],[Client]],Client_Portfolios!$A$1:$I$6,RowWiseApproach!$B$2,0),F354)</f>
        <v>2757163.5228907792</v>
      </c>
      <c r="G359" s="33">
        <f>_xlfn.IFNA(VLOOKUP(ClientPortfolioValue[[#This Row],[Date]],CleanAssets[#All],RowWiseApproach!$B$3,0)*VLOOKUP(ClientPortfolioValue[[#This Row],[Client]],Client_Portfolios!$A$1:$I$6,RowWiseApproach!$B$3,0),G354)</f>
        <v>10203299.072126545</v>
      </c>
      <c r="H359" s="33">
        <f>_xlfn.IFNA(VLOOKUP(ClientPortfolioValue[[#This Row],[Date]],CleanAssets[#All],RowWiseApproach!$B$4,0)*VLOOKUP(ClientPortfolioValue[[#This Row],[Client]],Client_Portfolios!$A$1:$I$6,RowWiseApproach!$B$4,0),H354)</f>
        <v>1999849.422653469</v>
      </c>
      <c r="I359" s="33">
        <f>_xlfn.IFNA(VLOOKUP(ClientPortfolioValue[[#This Row],[Date]],CleanAssets[#All],RowWiseApproach!$B$5,0)*VLOOKUP(ClientPortfolioValue[[#This Row],[Client]],Client_Portfolios!$A$1:$I$6,RowWiseApproach!$B$5,0),I354)</f>
        <v>3128022.4645824726</v>
      </c>
      <c r="J359" s="33">
        <f>_xlfn.IFNA(VLOOKUP(ClientPortfolioValue[[#This Row],[Date]],CleanAssets[#All],RowWiseApproach!$B$6,0)*VLOOKUP(ClientPortfolioValue[[#This Row],[Client]],Client_Portfolios!$A$1:$I$6,RowWiseApproach!$B$6,0),J354)</f>
        <v>1253324.2388430319</v>
      </c>
      <c r="K359" s="33">
        <f>_xlfn.IFNA(VLOOKUP(ClientPortfolioValue[[#This Row],[Date]],CleanAssets[#All],RowWiseApproach!$B$7,0)*VLOOKUP(ClientPortfolioValue[[#This Row],[Client]],Client_Portfolios!$A$1:$I$6,RowWiseApproach!$B$7,0),K354)</f>
        <v>12284158.638680611</v>
      </c>
      <c r="L359" s="33">
        <f>_xlfn.IFNA(VLOOKUP(ClientPortfolioValue[[#This Row],[Date]],CleanAssets[#All],RowWiseApproach!$B$8,0)*VLOOKUP(ClientPortfolioValue[[#This Row],[Client]],Client_Portfolios!$A$1:$I$6,RowWiseApproach!$B$8,0),L354)</f>
        <v>5270934.0254648151</v>
      </c>
      <c r="M359" s="33">
        <f>_xlfn.IFNA(VLOOKUP(ClientPortfolioValue[[#This Row],[Date]],CleanAssets[#All],RowWiseApproach!$B$9,0)*VLOOKUP(ClientPortfolioValue[[#This Row],[Client]],Client_Portfolios!$A$1:$I$6,RowWiseApproach!$B$9,0),M354)</f>
        <v>2237420.5342811281</v>
      </c>
      <c r="N359" s="34">
        <f t="shared" si="53"/>
        <v>7.0454116892027907E-2</v>
      </c>
      <c r="O359" s="34">
        <f t="shared" si="53"/>
        <v>0.26072607574549006</v>
      </c>
      <c r="P359" s="34">
        <f t="shared" si="54"/>
        <v>5.1102382510253265E-2</v>
      </c>
      <c r="Q359" s="34">
        <f t="shared" si="55"/>
        <v>7.9930718120599792E-2</v>
      </c>
      <c r="R359" s="34">
        <f t="shared" si="56"/>
        <v>3.2026338551903441E-2</v>
      </c>
      <c r="S359" s="34">
        <f t="shared" si="57"/>
        <v>0.31389851978833916</v>
      </c>
      <c r="T359" s="34">
        <f t="shared" si="58"/>
        <v>0.13468878391765091</v>
      </c>
      <c r="U359" s="34">
        <f t="shared" si="59"/>
        <v>5.717306447373547E-2</v>
      </c>
      <c r="V359" s="33">
        <f>SUM(ClientPortfolioValue[[#This Row],[TCS]:[Cash]])</f>
        <v>39134171.919522852</v>
      </c>
      <c r="W359" s="35">
        <f>(ClientPortfolioValue[[#This Row],[TotalPortfolioValue]]-V354)/V354</f>
        <v>-2.2506839871764541E-3</v>
      </c>
      <c r="X359" s="35">
        <f t="shared" si="61"/>
        <v>381741.91941882792</v>
      </c>
      <c r="Y359" s="35">
        <f>_xlfn.MAXIFS($V$2:$V359,$E$2:$E359,$E359)</f>
        <v>39650503.50677833</v>
      </c>
      <c r="Z359" s="34">
        <f>(ClientPortfolioValue[[#This Row],[TotalPortfolioValue]]-ClientPortfolioValue[[#This Row],[Running Max]])/ClientPortfolioValue[[#This Row],[Running Max]]</f>
        <v>-1.3022068866470006E-2</v>
      </c>
      <c r="AA359" s="35">
        <f t="shared" si="60"/>
        <v>1.0449193178420615</v>
      </c>
      <c r="AB359" s="46">
        <f>ClientPortfolioValue[[#This Row],[Cumulative_Returns]]-1</f>
        <v>4.491931784206149E-2</v>
      </c>
    </row>
    <row r="360" spans="4:28" x14ac:dyDescent="0.35">
      <c r="D360" s="31">
        <f t="shared" si="52"/>
        <v>45729</v>
      </c>
      <c r="E360" s="32" t="s">
        <v>13</v>
      </c>
      <c r="F360" s="33">
        <f>_xlfn.IFNA(VLOOKUP(ClientPortfolioValue[[#This Row],[Date]],CleanAssets[#All],RowWiseApproach!$B$2,0)*VLOOKUP(ClientPortfolioValue[[#This Row],[Client]],Client_Portfolios!$A$1:$I$6,RowWiseApproach!$B$2,0),F355)</f>
        <v>198531.37698142874</v>
      </c>
      <c r="G360" s="33">
        <f>_xlfn.IFNA(VLOOKUP(ClientPortfolioValue[[#This Row],[Date]],CleanAssets[#All],RowWiseApproach!$B$3,0)*VLOOKUP(ClientPortfolioValue[[#This Row],[Client]],Client_Portfolios!$A$1:$I$6,RowWiseApproach!$B$3,0),G355)</f>
        <v>2167919.2000494641</v>
      </c>
      <c r="H360" s="33">
        <f>_xlfn.IFNA(VLOOKUP(ClientPortfolioValue[[#This Row],[Date]],CleanAssets[#All],RowWiseApproach!$B$4,0)*VLOOKUP(ClientPortfolioValue[[#This Row],[Client]],Client_Portfolios!$A$1:$I$6,RowWiseApproach!$B$4,0),H355)</f>
        <v>3202973.2779433322</v>
      </c>
      <c r="I360" s="33">
        <f>_xlfn.IFNA(VLOOKUP(ClientPortfolioValue[[#This Row],[Date]],CleanAssets[#All],RowWiseApproach!$B$5,0)*VLOOKUP(ClientPortfolioValue[[#This Row],[Client]],Client_Portfolios!$A$1:$I$6,RowWiseApproach!$B$5,0),I355)</f>
        <v>2685152.4993198426</v>
      </c>
      <c r="J360" s="33">
        <f>_xlfn.IFNA(VLOOKUP(ClientPortfolioValue[[#This Row],[Date]],CleanAssets[#All],RowWiseApproach!$B$6,0)*VLOOKUP(ClientPortfolioValue[[#This Row],[Client]],Client_Portfolios!$A$1:$I$6,RowWiseApproach!$B$6,0),J355)</f>
        <v>10862356.13952549</v>
      </c>
      <c r="K360" s="33">
        <f>_xlfn.IFNA(VLOOKUP(ClientPortfolioValue[[#This Row],[Date]],CleanAssets[#All],RowWiseApproach!$B$7,0)*VLOOKUP(ClientPortfolioValue[[#This Row],[Client]],Client_Portfolios!$A$1:$I$6,RowWiseApproach!$B$7,0),K355)</f>
        <v>582144.93380518444</v>
      </c>
      <c r="L360" s="33">
        <f>_xlfn.IFNA(VLOOKUP(ClientPortfolioValue[[#This Row],[Date]],CleanAssets[#All],RowWiseApproach!$B$8,0)*VLOOKUP(ClientPortfolioValue[[#This Row],[Client]],Client_Portfolios!$A$1:$I$6,RowWiseApproach!$B$8,0),L355)</f>
        <v>21798924.926935211</v>
      </c>
      <c r="M360" s="33">
        <f>_xlfn.IFNA(VLOOKUP(ClientPortfolioValue[[#This Row],[Date]],CleanAssets[#All],RowWiseApproach!$B$9,0)*VLOOKUP(ClientPortfolioValue[[#This Row],[Client]],Client_Portfolios!$A$1:$I$6,RowWiseApproach!$B$9,0),M355)</f>
        <v>6417297.8382826978</v>
      </c>
      <c r="N360" s="34">
        <f t="shared" si="53"/>
        <v>4.1433816793885886E-3</v>
      </c>
      <c r="O360" s="34">
        <f t="shared" si="53"/>
        <v>4.5244821410370652E-2</v>
      </c>
      <c r="P360" s="34">
        <f t="shared" si="54"/>
        <v>6.6846566024891071E-2</v>
      </c>
      <c r="Q360" s="34">
        <f t="shared" si="55"/>
        <v>5.6039563323469224E-2</v>
      </c>
      <c r="R360" s="34">
        <f t="shared" si="56"/>
        <v>0.22669911480901159</v>
      </c>
      <c r="S360" s="34">
        <f t="shared" si="57"/>
        <v>1.2149458136800788E-2</v>
      </c>
      <c r="T360" s="34">
        <f t="shared" si="58"/>
        <v>0.45494705948208641</v>
      </c>
      <c r="U360" s="34">
        <f t="shared" si="59"/>
        <v>0.13393003513398175</v>
      </c>
      <c r="V360" s="33">
        <f>SUM(ClientPortfolioValue[[#This Row],[TCS]:[Cash]])</f>
        <v>47915300.192842647</v>
      </c>
      <c r="W360" s="35">
        <f>(ClientPortfolioValue[[#This Row],[TotalPortfolioValue]]-V355)/V355</f>
        <v>3.7953083839851863E-4</v>
      </c>
      <c r="X360" s="35">
        <f t="shared" si="61"/>
        <v>137475.02497692144</v>
      </c>
      <c r="Y360" s="35">
        <f>_xlfn.MAXIFS($V$2:$V360,$E$2:$E360,$E360)</f>
        <v>47915300.192842647</v>
      </c>
      <c r="Z360" s="34">
        <f>(ClientPortfolioValue[[#This Row],[TotalPortfolioValue]]-ClientPortfolioValue[[#This Row],[Running Max]])/ClientPortfolioValue[[#This Row],[Running Max]]</f>
        <v>0</v>
      </c>
      <c r="AA360" s="35">
        <f t="shared" si="60"/>
        <v>1.0618077751612476</v>
      </c>
      <c r="AB360" s="46">
        <f>ClientPortfolioValue[[#This Row],[Cumulative_Returns]]-1</f>
        <v>6.180777516124758E-2</v>
      </c>
    </row>
    <row r="361" spans="4:28" x14ac:dyDescent="0.35">
      <c r="D361" s="31">
        <f t="shared" si="52"/>
        <v>45729</v>
      </c>
      <c r="E361" s="32" t="s">
        <v>15</v>
      </c>
      <c r="F361" s="33">
        <f>_xlfn.IFNA(VLOOKUP(ClientPortfolioValue[[#This Row],[Date]],CleanAssets[#All],RowWiseApproach!$B$2,0)*VLOOKUP(ClientPortfolioValue[[#This Row],[Client]],Client_Portfolios!$A$1:$I$6,RowWiseApproach!$B$2,0),F356)</f>
        <v>994710.35055028962</v>
      </c>
      <c r="G361" s="33">
        <f>_xlfn.IFNA(VLOOKUP(ClientPortfolioValue[[#This Row],[Date]],CleanAssets[#All],RowWiseApproach!$B$3,0)*VLOOKUP(ClientPortfolioValue[[#This Row],[Client]],Client_Portfolios!$A$1:$I$6,RowWiseApproach!$B$3,0),G356)</f>
        <v>4954495.7244973043</v>
      </c>
      <c r="H361" s="33">
        <f>_xlfn.IFNA(VLOOKUP(ClientPortfolioValue[[#This Row],[Date]],CleanAssets[#All],RowWiseApproach!$B$4,0)*VLOOKUP(ClientPortfolioValue[[#This Row],[Client]],Client_Portfolios!$A$1:$I$6,RowWiseApproach!$B$4,0),H356)</f>
        <v>17473463.40395727</v>
      </c>
      <c r="I361" s="33">
        <f>_xlfn.IFNA(VLOOKUP(ClientPortfolioValue[[#This Row],[Date]],CleanAssets[#All],RowWiseApproach!$B$5,0)*VLOOKUP(ClientPortfolioValue[[#This Row],[Client]],Client_Portfolios!$A$1:$I$6,RowWiseApproach!$B$5,0),I356)</f>
        <v>8573912.4685052894</v>
      </c>
      <c r="J361" s="33">
        <f>_xlfn.IFNA(VLOOKUP(ClientPortfolioValue[[#This Row],[Date]],CleanAssets[#All],RowWiseApproach!$B$6,0)*VLOOKUP(ClientPortfolioValue[[#This Row],[Client]],Client_Portfolios!$A$1:$I$6,RowWiseApproach!$B$6,0),J356)</f>
        <v>12945071.717216518</v>
      </c>
      <c r="K361" s="33">
        <f>_xlfn.IFNA(VLOOKUP(ClientPortfolioValue[[#This Row],[Date]],CleanAssets[#All],RowWiseApproach!$B$7,0)*VLOOKUP(ClientPortfolioValue[[#This Row],[Client]],Client_Portfolios!$A$1:$I$6,RowWiseApproach!$B$7,0),K356)</f>
        <v>2510335.6071256008</v>
      </c>
      <c r="L361" s="33">
        <f>_xlfn.IFNA(VLOOKUP(ClientPortfolioValue[[#This Row],[Date]],CleanAssets[#All],RowWiseApproach!$B$8,0)*VLOOKUP(ClientPortfolioValue[[#This Row],[Client]],Client_Portfolios!$A$1:$I$6,RowWiseApproach!$B$8,0),L356)</f>
        <v>3191950.8497283971</v>
      </c>
      <c r="M361" s="33">
        <f>_xlfn.IFNA(VLOOKUP(ClientPortfolioValue[[#This Row],[Date]],CleanAssets[#All],RowWiseApproach!$B$9,0)*VLOOKUP(ClientPortfolioValue[[#This Row],[Client]],Client_Portfolios!$A$1:$I$6,RowWiseApproach!$B$9,0),M356)</f>
        <v>942566.68868803547</v>
      </c>
      <c r="N361" s="34">
        <f t="shared" si="53"/>
        <v>1.9282374637398098E-2</v>
      </c>
      <c r="O361" s="34">
        <f t="shared" si="53"/>
        <v>9.6042473717392163E-2</v>
      </c>
      <c r="P361" s="34">
        <f t="shared" si="54"/>
        <v>0.33872158601906027</v>
      </c>
      <c r="Q361" s="34">
        <f t="shared" si="55"/>
        <v>0.16620455616503546</v>
      </c>
      <c r="R361" s="34">
        <f t="shared" si="56"/>
        <v>0.25093910244451167</v>
      </c>
      <c r="S361" s="34">
        <f t="shared" si="57"/>
        <v>4.8662639948822785E-2</v>
      </c>
      <c r="T361" s="34">
        <f t="shared" si="58"/>
        <v>6.1875692833169578E-2</v>
      </c>
      <c r="U361" s="34">
        <f t="shared" si="59"/>
        <v>1.8271574234609931E-2</v>
      </c>
      <c r="V361" s="33">
        <f>SUM(ClientPortfolioValue[[#This Row],[TCS]:[Cash]])</f>
        <v>51586506.810268708</v>
      </c>
      <c r="W361" s="35">
        <f>(ClientPortfolioValue[[#This Row],[TotalPortfolioValue]]-V356)/V356</f>
        <v>2.606950224856111E-3</v>
      </c>
      <c r="X361" s="35">
        <f t="shared" si="61"/>
        <v>98862.400946059075</v>
      </c>
      <c r="Y361" s="35">
        <f>_xlfn.MAXIFS($V$2:$V361,$E$2:$E361,$E361)</f>
        <v>52060474.278621867</v>
      </c>
      <c r="Z361" s="34">
        <f>(ClientPortfolioValue[[#This Row],[TotalPortfolioValue]]-ClientPortfolioValue[[#This Row],[Running Max]])/ClientPortfolioValue[[#This Row],[Running Max]]</f>
        <v>-9.1041711571150617E-3</v>
      </c>
      <c r="AA361" s="35">
        <f t="shared" si="60"/>
        <v>1.0340319175181802</v>
      </c>
      <c r="AB361" s="46">
        <f>ClientPortfolioValue[[#This Row],[Cumulative_Returns]]-1</f>
        <v>3.4031917518180244E-2</v>
      </c>
    </row>
    <row r="362" spans="4:28" x14ac:dyDescent="0.35">
      <c r="D362" s="31">
        <f t="shared" si="52"/>
        <v>45730</v>
      </c>
      <c r="E362" s="32" t="s">
        <v>14</v>
      </c>
      <c r="F362" s="33">
        <f>_xlfn.IFNA(VLOOKUP(ClientPortfolioValue[[#This Row],[Date]],CleanAssets[#All],RowWiseApproach!$B$2,0)*VLOOKUP(ClientPortfolioValue[[#This Row],[Client]],Client_Portfolios!$A$1:$I$6,RowWiseApproach!$B$2,0),F357)</f>
        <v>1738208.6403722549</v>
      </c>
      <c r="G362" s="33">
        <f>_xlfn.IFNA(VLOOKUP(ClientPortfolioValue[[#This Row],[Date]],CleanAssets[#All],RowWiseApproach!$B$3,0)*VLOOKUP(ClientPortfolioValue[[#This Row],[Client]],Client_Portfolios!$A$1:$I$6,RowWiseApproach!$B$3,0),G357)</f>
        <v>11334218.078751143</v>
      </c>
      <c r="H362" s="33">
        <f>_xlfn.IFNA(VLOOKUP(ClientPortfolioValue[[#This Row],[Date]],CleanAssets[#All],RowWiseApproach!$B$4,0)*VLOOKUP(ClientPortfolioValue[[#This Row],[Client]],Client_Portfolios!$A$1:$I$6,RowWiseApproach!$B$4,0),H357)</f>
        <v>2291963.5842593596</v>
      </c>
      <c r="I362" s="33">
        <f>_xlfn.IFNA(VLOOKUP(ClientPortfolioValue[[#This Row],[Date]],CleanAssets[#All],RowWiseApproach!$B$5,0)*VLOOKUP(ClientPortfolioValue[[#This Row],[Client]],Client_Portfolios!$A$1:$I$6,RowWiseApproach!$B$5,0),I357)</f>
        <v>445547.14676278125</v>
      </c>
      <c r="J362" s="33">
        <f>_xlfn.IFNA(VLOOKUP(ClientPortfolioValue[[#This Row],[Date]],CleanAssets[#All],RowWiseApproach!$B$6,0)*VLOOKUP(ClientPortfolioValue[[#This Row],[Client]],Client_Portfolios!$A$1:$I$6,RowWiseApproach!$B$6,0),J357)</f>
        <v>11323491.979205137</v>
      </c>
      <c r="K362" s="33">
        <f>_xlfn.IFNA(VLOOKUP(ClientPortfolioValue[[#This Row],[Date]],CleanAssets[#All],RowWiseApproach!$B$7,0)*VLOOKUP(ClientPortfolioValue[[#This Row],[Client]],Client_Portfolios!$A$1:$I$6,RowWiseApproach!$B$7,0),K357)</f>
        <v>13459743.804900398</v>
      </c>
      <c r="L362" s="33">
        <f>_xlfn.IFNA(VLOOKUP(ClientPortfolioValue[[#This Row],[Date]],CleanAssets[#All],RowWiseApproach!$B$8,0)*VLOOKUP(ClientPortfolioValue[[#This Row],[Client]],Client_Portfolios!$A$1:$I$6,RowWiseApproach!$B$8,0),L357)</f>
        <v>3092864.9793143072</v>
      </c>
      <c r="M362" s="33">
        <f>_xlfn.IFNA(VLOOKUP(ClientPortfolioValue[[#This Row],[Date]],CleanAssets[#All],RowWiseApproach!$B$9,0)*VLOOKUP(ClientPortfolioValue[[#This Row],[Client]],Client_Portfolios!$A$1:$I$6,RowWiseApproach!$B$9,0),M357)</f>
        <v>1152522.4078742205</v>
      </c>
      <c r="N362" s="34">
        <f t="shared" si="53"/>
        <v>3.8765933078171312E-2</v>
      </c>
      <c r="O362" s="34">
        <f t="shared" si="53"/>
        <v>0.25277836580087892</v>
      </c>
      <c r="P362" s="34">
        <f t="shared" si="54"/>
        <v>5.111590453604916E-2</v>
      </c>
      <c r="Q362" s="34">
        <f t="shared" si="55"/>
        <v>9.9366960176179801E-3</v>
      </c>
      <c r="R362" s="34">
        <f t="shared" si="56"/>
        <v>0.25253914983592934</v>
      </c>
      <c r="S362" s="34">
        <f t="shared" si="57"/>
        <v>0.30018233454319693</v>
      </c>
      <c r="T362" s="34">
        <f t="shared" si="58"/>
        <v>6.8977793587679331E-2</v>
      </c>
      <c r="U362" s="34">
        <f t="shared" si="59"/>
        <v>2.5703822600477075E-2</v>
      </c>
      <c r="V362" s="33">
        <f>SUM(ClientPortfolioValue[[#This Row],[TCS]:[Cash]])</f>
        <v>44838560.621439599</v>
      </c>
      <c r="W362" s="35">
        <f>(ClientPortfolioValue[[#This Row],[TotalPortfolioValue]]-V357)/V357</f>
        <v>2.0079400756218674E-3</v>
      </c>
      <c r="X362" s="35">
        <f t="shared" si="61"/>
        <v>224853.84786873547</v>
      </c>
      <c r="Y362" s="35">
        <f>_xlfn.MAXIFS($V$2:$V362,$E$2:$E362,$E362)</f>
        <v>45409960.291203432</v>
      </c>
      <c r="Z362" s="34">
        <f>(ClientPortfolioValue[[#This Row],[TotalPortfolioValue]]-ClientPortfolioValue[[#This Row],[Running Max]])/ClientPortfolioValue[[#This Row],[Running Max]]</f>
        <v>-1.2583135199845609E-2</v>
      </c>
      <c r="AA362" s="35">
        <f t="shared" si="60"/>
        <v>1.0567067632906602</v>
      </c>
      <c r="AB362" s="46">
        <f>ClientPortfolioValue[[#This Row],[Cumulative_Returns]]-1</f>
        <v>5.6706763290660156E-2</v>
      </c>
    </row>
    <row r="363" spans="4:28" x14ac:dyDescent="0.35">
      <c r="D363" s="31">
        <f t="shared" si="52"/>
        <v>45730</v>
      </c>
      <c r="E363" s="32" t="s">
        <v>16</v>
      </c>
      <c r="F363" s="33">
        <f>_xlfn.IFNA(VLOOKUP(ClientPortfolioValue[[#This Row],[Date]],CleanAssets[#All],RowWiseApproach!$B$2,0)*VLOOKUP(ClientPortfolioValue[[#This Row],[Client]],Client_Portfolios!$A$1:$I$6,RowWiseApproach!$B$2,0),F358)</f>
        <v>209103.11909068862</v>
      </c>
      <c r="G363" s="33">
        <f>_xlfn.IFNA(VLOOKUP(ClientPortfolioValue[[#This Row],[Date]],CleanAssets[#All],RowWiseApproach!$B$3,0)*VLOOKUP(ClientPortfolioValue[[#This Row],[Client]],Client_Portfolios!$A$1:$I$6,RowWiseApproach!$B$3,0),G358)</f>
        <v>2931034.5599701996</v>
      </c>
      <c r="H363" s="33">
        <f>_xlfn.IFNA(VLOOKUP(ClientPortfolioValue[[#This Row],[Date]],CleanAssets[#All],RowWiseApproach!$B$4,0)*VLOOKUP(ClientPortfolioValue[[#This Row],[Client]],Client_Portfolios!$A$1:$I$6,RowWiseApproach!$B$4,0),H358)</f>
        <v>12303312.25519822</v>
      </c>
      <c r="I363" s="33">
        <f>_xlfn.IFNA(VLOOKUP(ClientPortfolioValue[[#This Row],[Date]],CleanAssets[#All],RowWiseApproach!$B$5,0)*VLOOKUP(ClientPortfolioValue[[#This Row],[Client]],Client_Portfolios!$A$1:$I$6,RowWiseApproach!$B$5,0),I358)</f>
        <v>6131430.7204057407</v>
      </c>
      <c r="J363" s="33">
        <f>_xlfn.IFNA(VLOOKUP(ClientPortfolioValue[[#This Row],[Date]],CleanAssets[#All],RowWiseApproach!$B$6,0)*VLOOKUP(ClientPortfolioValue[[#This Row],[Client]],Client_Portfolios!$A$1:$I$6,RowWiseApproach!$B$6,0),J358)</f>
        <v>8654616.9040766656</v>
      </c>
      <c r="K363" s="33">
        <f>_xlfn.IFNA(VLOOKUP(ClientPortfolioValue[[#This Row],[Date]],CleanAssets[#All],RowWiseApproach!$B$7,0)*VLOOKUP(ClientPortfolioValue[[#This Row],[Client]],Client_Portfolios!$A$1:$I$6,RowWiseApproach!$B$7,0),K358)</f>
        <v>1522292.2392412771</v>
      </c>
      <c r="L363" s="33">
        <f>_xlfn.IFNA(VLOOKUP(ClientPortfolioValue[[#This Row],[Date]],CleanAssets[#All],RowWiseApproach!$B$8,0)*VLOOKUP(ClientPortfolioValue[[#This Row],[Client]],Client_Portfolios!$A$1:$I$6,RowWiseApproach!$B$8,0),L358)</f>
        <v>14365979.43710308</v>
      </c>
      <c r="M363" s="33">
        <f>_xlfn.IFNA(VLOOKUP(ClientPortfolioValue[[#This Row],[Date]],CleanAssets[#All],RowWiseApproach!$B$9,0)*VLOOKUP(ClientPortfolioValue[[#This Row],[Client]],Client_Portfolios!$A$1:$I$6,RowWiseApproach!$B$9,0),M358)</f>
        <v>4671138.4912401317</v>
      </c>
      <c r="N363" s="34">
        <f t="shared" si="53"/>
        <v>4.1171021085437088E-3</v>
      </c>
      <c r="O363" s="34">
        <f t="shared" si="53"/>
        <v>5.7710131821774202E-2</v>
      </c>
      <c r="P363" s="34">
        <f t="shared" si="54"/>
        <v>0.24224408056763352</v>
      </c>
      <c r="Q363" s="34">
        <f t="shared" si="55"/>
        <v>0.12072381539380037</v>
      </c>
      <c r="R363" s="34">
        <f t="shared" si="56"/>
        <v>0.17040368244798104</v>
      </c>
      <c r="S363" s="34">
        <f t="shared" si="57"/>
        <v>2.9972927306176539E-2</v>
      </c>
      <c r="T363" s="34">
        <f t="shared" si="58"/>
        <v>0.28285663307652897</v>
      </c>
      <c r="U363" s="34">
        <f t="shared" si="59"/>
        <v>9.1971627277561765E-2</v>
      </c>
      <c r="V363" s="33">
        <f>SUM(ClientPortfolioValue[[#This Row],[TCS]:[Cash]])</f>
        <v>50788907.726325996</v>
      </c>
      <c r="W363" s="35">
        <f>(ClientPortfolioValue[[#This Row],[TotalPortfolioValue]]-V358)/V358</f>
        <v>4.9199919997426527E-3</v>
      </c>
      <c r="X363" s="35">
        <f t="shared" si="61"/>
        <v>82064.274630880012</v>
      </c>
      <c r="Y363" s="35">
        <f>_xlfn.MAXIFS($V$2:$V363,$E$2:$E363,$E363)</f>
        <v>50862356.039202951</v>
      </c>
      <c r="Z363" s="34">
        <f>(ClientPortfolioValue[[#This Row],[TotalPortfolioValue]]-ClientPortfolioValue[[#This Row],[Running Max]])/ClientPortfolioValue[[#This Row],[Running Max]]</f>
        <v>-1.4440603738517981E-3</v>
      </c>
      <c r="AA363" s="35">
        <f t="shared" si="60"/>
        <v>1.0456510057246806</v>
      </c>
      <c r="AB363" s="46">
        <f>ClientPortfolioValue[[#This Row],[Cumulative_Returns]]-1</f>
        <v>4.5651005724680616E-2</v>
      </c>
    </row>
    <row r="364" spans="4:28" x14ac:dyDescent="0.35">
      <c r="D364" s="31">
        <f t="shared" si="52"/>
        <v>45730</v>
      </c>
      <c r="E364" s="32" t="s">
        <v>12</v>
      </c>
      <c r="F364" s="33">
        <f>_xlfn.IFNA(VLOOKUP(ClientPortfolioValue[[#This Row],[Date]],CleanAssets[#All],RowWiseApproach!$B$2,0)*VLOOKUP(ClientPortfolioValue[[#This Row],[Client]],Client_Portfolios!$A$1:$I$6,RowWiseApproach!$B$2,0),F359)</f>
        <v>2756040.0339585966</v>
      </c>
      <c r="G364" s="33">
        <f>_xlfn.IFNA(VLOOKUP(ClientPortfolioValue[[#This Row],[Date]],CleanAssets[#All],RowWiseApproach!$B$3,0)*VLOOKUP(ClientPortfolioValue[[#This Row],[Client]],Client_Portfolios!$A$1:$I$6,RowWiseApproach!$B$3,0),G359)</f>
        <v>10121648.981637705</v>
      </c>
      <c r="H364" s="33">
        <f>_xlfn.IFNA(VLOOKUP(ClientPortfolioValue[[#This Row],[Date]],CleanAssets[#All],RowWiseApproach!$B$4,0)*VLOOKUP(ClientPortfolioValue[[#This Row],[Client]],Client_Portfolios!$A$1:$I$6,RowWiseApproach!$B$4,0),H359)</f>
        <v>2025225.7461276939</v>
      </c>
      <c r="I364" s="33">
        <f>_xlfn.IFNA(VLOOKUP(ClientPortfolioValue[[#This Row],[Date]],CleanAssets[#All],RowWiseApproach!$B$5,0)*VLOOKUP(ClientPortfolioValue[[#This Row],[Client]],Client_Portfolios!$A$1:$I$6,RowWiseApproach!$B$5,0),I359)</f>
        <v>3127751.7107453775</v>
      </c>
      <c r="J364" s="33">
        <f>_xlfn.IFNA(VLOOKUP(ClientPortfolioValue[[#This Row],[Date]],CleanAssets[#All],RowWiseApproach!$B$6,0)*VLOOKUP(ClientPortfolioValue[[#This Row],[Client]],Client_Portfolios!$A$1:$I$6,RowWiseApproach!$B$6,0),J359)</f>
        <v>1266205.2637427191</v>
      </c>
      <c r="K364" s="33">
        <f>_xlfn.IFNA(VLOOKUP(ClientPortfolioValue[[#This Row],[Date]],CleanAssets[#All],RowWiseApproach!$B$7,0)*VLOOKUP(ClientPortfolioValue[[#This Row],[Client]],Client_Portfolios!$A$1:$I$6,RowWiseApproach!$B$7,0),K359)</f>
        <v>12313669.038160484</v>
      </c>
      <c r="L364" s="33">
        <f>_xlfn.IFNA(VLOOKUP(ClientPortfolioValue[[#This Row],[Date]],CleanAssets[#All],RowWiseApproach!$B$8,0)*VLOOKUP(ClientPortfolioValue[[#This Row],[Client]],Client_Portfolios!$A$1:$I$6,RowWiseApproach!$B$8,0),L359)</f>
        <v>5280461.0386991818</v>
      </c>
      <c r="M364" s="33">
        <f>_xlfn.IFNA(VLOOKUP(ClientPortfolioValue[[#This Row],[Date]],CleanAssets[#All],RowWiseApproach!$B$9,0)*VLOOKUP(ClientPortfolioValue[[#This Row],[Client]],Client_Portfolios!$A$1:$I$6,RowWiseApproach!$B$9,0),M359)</f>
        <v>2237969.4460111791</v>
      </c>
      <c r="N364" s="34">
        <f t="shared" si="53"/>
        <v>7.043476854298443E-2</v>
      </c>
      <c r="O364" s="34">
        <f t="shared" si="53"/>
        <v>0.25867403757230611</v>
      </c>
      <c r="P364" s="34">
        <f t="shared" si="54"/>
        <v>5.1757704865741445E-2</v>
      </c>
      <c r="Q364" s="34">
        <f t="shared" si="55"/>
        <v>7.9934422247795192E-2</v>
      </c>
      <c r="R364" s="34">
        <f t="shared" si="56"/>
        <v>3.2359789255864919E-2</v>
      </c>
      <c r="S364" s="34">
        <f t="shared" si="57"/>
        <v>0.31469442313288865</v>
      </c>
      <c r="T364" s="34">
        <f t="shared" si="58"/>
        <v>0.13495016272561569</v>
      </c>
      <c r="U364" s="34">
        <f t="shared" si="59"/>
        <v>5.719469165680361E-2</v>
      </c>
      <c r="V364" s="33">
        <f>SUM(ClientPortfolioValue[[#This Row],[TCS]:[Cash]])</f>
        <v>39128971.259082936</v>
      </c>
      <c r="W364" s="35">
        <f>(ClientPortfolioValue[[#This Row],[TotalPortfolioValue]]-V359)/V359</f>
        <v>-1.3289307489655871E-4</v>
      </c>
      <c r="X364" s="35">
        <f t="shared" si="61"/>
        <v>367296.62651243899</v>
      </c>
      <c r="Y364" s="35">
        <f>_xlfn.MAXIFS($V$2:$V364,$E$2:$E364,$E364)</f>
        <v>39650503.50677833</v>
      </c>
      <c r="Z364" s="34">
        <f>(ClientPortfolioValue[[#This Row],[TotalPortfolioValue]]-ClientPortfolioValue[[#This Row],[Running Max]])/ClientPortfolioValue[[#This Row],[Running Max]]</f>
        <v>-1.3153231398593385E-2</v>
      </c>
      <c r="AA364" s="35">
        <f t="shared" si="60"/>
        <v>1.0447804553008946</v>
      </c>
      <c r="AB364" s="46">
        <f>ClientPortfolioValue[[#This Row],[Cumulative_Returns]]-1</f>
        <v>4.4780455300894584E-2</v>
      </c>
    </row>
    <row r="365" spans="4:28" x14ac:dyDescent="0.35">
      <c r="D365" s="31">
        <f t="shared" si="52"/>
        <v>45730</v>
      </c>
      <c r="E365" s="32" t="s">
        <v>13</v>
      </c>
      <c r="F365" s="33">
        <f>_xlfn.IFNA(VLOOKUP(ClientPortfolioValue[[#This Row],[Date]],CleanAssets[#All],RowWiseApproach!$B$2,0)*VLOOKUP(ClientPortfolioValue[[#This Row],[Client]],Client_Portfolios!$A$1:$I$6,RowWiseApproach!$B$2,0),F360)</f>
        <v>198450.47942026565</v>
      </c>
      <c r="G365" s="33">
        <f>_xlfn.IFNA(VLOOKUP(ClientPortfolioValue[[#This Row],[Date]],CleanAssets[#All],RowWiseApproach!$B$3,0)*VLOOKUP(ClientPortfolioValue[[#This Row],[Client]],Client_Portfolios!$A$1:$I$6,RowWiseApproach!$B$3,0),G360)</f>
        <v>2150570.8112974288</v>
      </c>
      <c r="H365" s="33">
        <f>_xlfn.IFNA(VLOOKUP(ClientPortfolioValue[[#This Row],[Date]],CleanAssets[#All],RowWiseApproach!$B$4,0)*VLOOKUP(ClientPortfolioValue[[#This Row],[Client]],Client_Portfolios!$A$1:$I$6,RowWiseApproach!$B$4,0),H360)</f>
        <v>3243616.1808837666</v>
      </c>
      <c r="I365" s="33">
        <f>_xlfn.IFNA(VLOOKUP(ClientPortfolioValue[[#This Row],[Date]],CleanAssets[#All],RowWiseApproach!$B$5,0)*VLOOKUP(ClientPortfolioValue[[#This Row],[Client]],Client_Portfolios!$A$1:$I$6,RowWiseApproach!$B$5,0),I360)</f>
        <v>2684920.0792043833</v>
      </c>
      <c r="J365" s="33">
        <f>_xlfn.IFNA(VLOOKUP(ClientPortfolioValue[[#This Row],[Date]],CleanAssets[#All],RowWiseApproach!$B$6,0)*VLOOKUP(ClientPortfolioValue[[#This Row],[Client]],Client_Portfolios!$A$1:$I$6,RowWiseApproach!$B$6,0),J360)</f>
        <v>10973993.875050062</v>
      </c>
      <c r="K365" s="33">
        <f>_xlfn.IFNA(VLOOKUP(ClientPortfolioValue[[#This Row],[Date]],CleanAssets[#All],RowWiseApproach!$B$7,0)*VLOOKUP(ClientPortfolioValue[[#This Row],[Client]],Client_Portfolios!$A$1:$I$6,RowWiseApproach!$B$7,0),K360)</f>
        <v>583543.42840762972</v>
      </c>
      <c r="L365" s="33">
        <f>_xlfn.IFNA(VLOOKUP(ClientPortfolioValue[[#This Row],[Date]],CleanAssets[#All],RowWiseApproach!$B$8,0)*VLOOKUP(ClientPortfolioValue[[#This Row],[Client]],Client_Portfolios!$A$1:$I$6,RowWiseApproach!$B$8,0),L360)</f>
        <v>21838325.656534664</v>
      </c>
      <c r="M365" s="33">
        <f>_xlfn.IFNA(VLOOKUP(ClientPortfolioValue[[#This Row],[Date]],CleanAssets[#All],RowWiseApproach!$B$9,0)*VLOOKUP(ClientPortfolioValue[[#This Row],[Client]],Client_Portfolios!$A$1:$I$6,RowWiseApproach!$B$9,0),M360)</f>
        <v>6418872.2093071397</v>
      </c>
      <c r="N365" s="34">
        <f t="shared" si="53"/>
        <v>4.1264507927546139E-3</v>
      </c>
      <c r="O365" s="34">
        <f t="shared" si="53"/>
        <v>4.4717577176318871E-2</v>
      </c>
      <c r="P365" s="34">
        <f t="shared" si="54"/>
        <v>6.7445654956844028E-2</v>
      </c>
      <c r="Q365" s="34">
        <f t="shared" si="55"/>
        <v>5.5828489916887082E-2</v>
      </c>
      <c r="R365" s="34">
        <f t="shared" si="56"/>
        <v>0.22818612410346373</v>
      </c>
      <c r="S365" s="34">
        <f t="shared" si="57"/>
        <v>1.2133824265851127E-2</v>
      </c>
      <c r="T365" s="34">
        <f t="shared" si="58"/>
        <v>0.45409200562827373</v>
      </c>
      <c r="U365" s="34">
        <f t="shared" si="59"/>
        <v>0.13346987315960676</v>
      </c>
      <c r="V365" s="33">
        <f>SUM(ClientPortfolioValue[[#This Row],[TCS]:[Cash]])</f>
        <v>48092292.720105343</v>
      </c>
      <c r="W365" s="35">
        <f>(ClientPortfolioValue[[#This Row],[TotalPortfolioValue]]-V360)/V360</f>
        <v>3.6938624312142661E-3</v>
      </c>
      <c r="X365" s="35">
        <f t="shared" si="61"/>
        <v>162207.86695175711</v>
      </c>
      <c r="Y365" s="35">
        <f>_xlfn.MAXIFS($V$2:$V365,$E$2:$E365,$E365)</f>
        <v>48092292.720105343</v>
      </c>
      <c r="Z365" s="34">
        <f>(ClientPortfolioValue[[#This Row],[TotalPortfolioValue]]-ClientPortfolioValue[[#This Row],[Running Max]])/ClientPortfolioValue[[#This Row],[Running Max]]</f>
        <v>0</v>
      </c>
      <c r="AA365" s="35">
        <f t="shared" si="60"/>
        <v>1.0657299470110868</v>
      </c>
      <c r="AB365" s="46">
        <f>ClientPortfolioValue[[#This Row],[Cumulative_Returns]]-1</f>
        <v>6.5729947011086809E-2</v>
      </c>
    </row>
    <row r="366" spans="4:28" x14ac:dyDescent="0.35">
      <c r="D366" s="31">
        <f t="shared" si="52"/>
        <v>45730</v>
      </c>
      <c r="E366" s="32" t="s">
        <v>15</v>
      </c>
      <c r="F366" s="33">
        <f>_xlfn.IFNA(VLOOKUP(ClientPortfolioValue[[#This Row],[Date]],CleanAssets[#All],RowWiseApproach!$B$2,0)*VLOOKUP(ClientPortfolioValue[[#This Row],[Client]],Client_Portfolios!$A$1:$I$6,RowWiseApproach!$B$2,0),F361)</f>
        <v>994305.02599833871</v>
      </c>
      <c r="G366" s="33">
        <f>_xlfn.IFNA(VLOOKUP(ClientPortfolioValue[[#This Row],[Date]],CleanAssets[#All],RowWiseApproach!$B$3,0)*VLOOKUP(ClientPortfolioValue[[#This Row],[Client]],Client_Portfolios!$A$1:$I$6,RowWiseApproach!$B$3,0),G361)</f>
        <v>4914848.2515209522</v>
      </c>
      <c r="H366" s="33">
        <f>_xlfn.IFNA(VLOOKUP(ClientPortfolioValue[[#This Row],[Date]],CleanAssets[#All],RowWiseApproach!$B$4,0)*VLOOKUP(ClientPortfolioValue[[#This Row],[Client]],Client_Portfolios!$A$1:$I$6,RowWiseApproach!$B$4,0),H361)</f>
        <v>17695186.226951372</v>
      </c>
      <c r="I366" s="33">
        <f>_xlfn.IFNA(VLOOKUP(ClientPortfolioValue[[#This Row],[Date]],CleanAssets[#All],RowWiseApproach!$B$5,0)*VLOOKUP(ClientPortfolioValue[[#This Row],[Client]],Client_Portfolios!$A$1:$I$6,RowWiseApproach!$B$5,0),I361)</f>
        <v>8573170.331987394</v>
      </c>
      <c r="J366" s="33">
        <f>_xlfn.IFNA(VLOOKUP(ClientPortfolioValue[[#This Row],[Date]],CleanAssets[#All],RowWiseApproach!$B$6,0)*VLOOKUP(ClientPortfolioValue[[#This Row],[Client]],Client_Portfolios!$A$1:$I$6,RowWiseApproach!$B$6,0),J361)</f>
        <v>13078114.537222637</v>
      </c>
      <c r="K366" s="33">
        <f>_xlfn.IFNA(VLOOKUP(ClientPortfolioValue[[#This Row],[Date]],CleanAssets[#All],RowWiseApproach!$B$7,0)*VLOOKUP(ClientPortfolioValue[[#This Row],[Client]],Client_Portfolios!$A$1:$I$6,RowWiseApproach!$B$7,0),K361)</f>
        <v>2516366.2201104867</v>
      </c>
      <c r="L366" s="33">
        <f>_xlfn.IFNA(VLOOKUP(ClientPortfolioValue[[#This Row],[Date]],CleanAssets[#All],RowWiseApproach!$B$8,0)*VLOOKUP(ClientPortfolioValue[[#This Row],[Client]],Client_Portfolios!$A$1:$I$6,RowWiseApproach!$B$8,0),L361)</f>
        <v>3197720.179764003</v>
      </c>
      <c r="M366" s="33">
        <f>_xlfn.IFNA(VLOOKUP(ClientPortfolioValue[[#This Row],[Date]],CleanAssets[#All],RowWiseApproach!$B$9,0)*VLOOKUP(ClientPortfolioValue[[#This Row],[Client]],Client_Portfolios!$A$1:$I$6,RowWiseApproach!$B$9,0),M361)</f>
        <v>942797.93082774454</v>
      </c>
      <c r="N366" s="34">
        <f t="shared" si="53"/>
        <v>1.9153476701741258E-2</v>
      </c>
      <c r="O366" s="34">
        <f t="shared" si="53"/>
        <v>9.4675606596257525E-2</v>
      </c>
      <c r="P366" s="34">
        <f t="shared" si="54"/>
        <v>0.34086555761959125</v>
      </c>
      <c r="Q366" s="34">
        <f t="shared" si="55"/>
        <v>0.16514652337084162</v>
      </c>
      <c r="R366" s="34">
        <f t="shared" si="56"/>
        <v>0.25192607453622179</v>
      </c>
      <c r="S366" s="34">
        <f t="shared" si="57"/>
        <v>4.8473215471823886E-2</v>
      </c>
      <c r="T366" s="34">
        <f t="shared" si="58"/>
        <v>6.1598259447901087E-2</v>
      </c>
      <c r="U366" s="34">
        <f t="shared" si="59"/>
        <v>1.8161286255621564E-2</v>
      </c>
      <c r="V366" s="33">
        <f>SUM(ClientPortfolioValue[[#This Row],[TCS]:[Cash]])</f>
        <v>51912508.704382926</v>
      </c>
      <c r="W366" s="35">
        <f>(ClientPortfolioValue[[#This Row],[TotalPortfolioValue]]-V361)/V361</f>
        <v>6.3195186933906787E-3</v>
      </c>
      <c r="X366" s="35">
        <f t="shared" si="61"/>
        <v>115195.55447068525</v>
      </c>
      <c r="Y366" s="35">
        <f>_xlfn.MAXIFS($V$2:$V366,$E$2:$E366,$E366)</f>
        <v>52060474.278621867</v>
      </c>
      <c r="Z366" s="34">
        <f>(ClientPortfolioValue[[#This Row],[TotalPortfolioValue]]-ClientPortfolioValue[[#This Row],[Running Max]])/ClientPortfolioValue[[#This Row],[Running Max]]</f>
        <v>-2.8421864435395992E-3</v>
      </c>
      <c r="AA366" s="35">
        <f t="shared" si="60"/>
        <v>1.040566501550499</v>
      </c>
      <c r="AB366" s="46">
        <f>ClientPortfolioValue[[#This Row],[Cumulative_Returns]]-1</f>
        <v>4.0566501550499012E-2</v>
      </c>
    </row>
    <row r="367" spans="4:28" x14ac:dyDescent="0.35">
      <c r="D367" s="31">
        <f t="shared" si="52"/>
        <v>45731</v>
      </c>
      <c r="E367" s="32" t="s">
        <v>14</v>
      </c>
      <c r="F367" s="33">
        <f>_xlfn.IFNA(VLOOKUP(ClientPortfolioValue[[#This Row],[Date]],CleanAssets[#All],RowWiseApproach!$B$2,0)*VLOOKUP(ClientPortfolioValue[[#This Row],[Client]],Client_Portfolios!$A$1:$I$6,RowWiseApproach!$B$2,0),F362)</f>
        <v>1737990.7395770012</v>
      </c>
      <c r="G367" s="33">
        <f>_xlfn.IFNA(VLOOKUP(ClientPortfolioValue[[#This Row],[Date]],CleanAssets[#All],RowWiseApproach!$B$3,0)*VLOOKUP(ClientPortfolioValue[[#This Row],[Client]],Client_Portfolios!$A$1:$I$6,RowWiseApproach!$B$3,0),G362)</f>
        <v>11236742.343902681</v>
      </c>
      <c r="H367" s="33">
        <f>_xlfn.IFNA(VLOOKUP(ClientPortfolioValue[[#This Row],[Date]],CleanAssets[#All],RowWiseApproach!$B$4,0)*VLOOKUP(ClientPortfolioValue[[#This Row],[Client]],Client_Portfolios!$A$1:$I$6,RowWiseApproach!$B$4,0),H362)</f>
        <v>2305641.4402450402</v>
      </c>
      <c r="I367" s="33">
        <f>_xlfn.IFNA(VLOOKUP(ClientPortfolioValue[[#This Row],[Date]],CleanAssets[#All],RowWiseApproach!$B$5,0)*VLOOKUP(ClientPortfolioValue[[#This Row],[Client]],Client_Portfolios!$A$1:$I$6,RowWiseApproach!$B$5,0),I362)</f>
        <v>442287.04865093116</v>
      </c>
      <c r="J367" s="33">
        <f>_xlfn.IFNA(VLOOKUP(ClientPortfolioValue[[#This Row],[Date]],CleanAssets[#All],RowWiseApproach!$B$6,0)*VLOOKUP(ClientPortfolioValue[[#This Row],[Client]],Client_Portfolios!$A$1:$I$6,RowWiseApproach!$B$6,0),J362)</f>
        <v>11139367.525285754</v>
      </c>
      <c r="K367" s="33">
        <f>_xlfn.IFNA(VLOOKUP(ClientPortfolioValue[[#This Row],[Date]],CleanAssets[#All],RowWiseApproach!$B$7,0)*VLOOKUP(ClientPortfolioValue[[#This Row],[Client]],Client_Portfolios!$A$1:$I$6,RowWiseApproach!$B$7,0),K362)</f>
        <v>13830775.065513304</v>
      </c>
      <c r="L367" s="33">
        <f>_xlfn.IFNA(VLOOKUP(ClientPortfolioValue[[#This Row],[Date]],CleanAssets[#All],RowWiseApproach!$B$8,0)*VLOOKUP(ClientPortfolioValue[[#This Row],[Client]],Client_Portfolios!$A$1:$I$6,RowWiseApproach!$B$8,0),L362)</f>
        <v>3158966.8266306124</v>
      </c>
      <c r="M367" s="33">
        <f>_xlfn.IFNA(VLOOKUP(ClientPortfolioValue[[#This Row],[Date]],CleanAssets[#All],RowWiseApproach!$B$9,0)*VLOOKUP(ClientPortfolioValue[[#This Row],[Client]],Client_Portfolios!$A$1:$I$6,RowWiseApproach!$B$9,0),M362)</f>
        <v>1152609.2748398113</v>
      </c>
      <c r="N367" s="34">
        <f t="shared" si="53"/>
        <v>3.86182573642136E-2</v>
      </c>
      <c r="O367" s="34">
        <f t="shared" si="53"/>
        <v>0.24968108165973615</v>
      </c>
      <c r="P367" s="34">
        <f t="shared" si="54"/>
        <v>5.1231489616941191E-2</v>
      </c>
      <c r="Q367" s="34">
        <f t="shared" si="55"/>
        <v>9.8276444659407113E-3</v>
      </c>
      <c r="R367" s="34">
        <f t="shared" si="56"/>
        <v>0.24751740741193359</v>
      </c>
      <c r="S367" s="34">
        <f t="shared" si="57"/>
        <v>0.30732064266150072</v>
      </c>
      <c r="T367" s="34">
        <f t="shared" si="58"/>
        <v>7.0192430337992148E-2</v>
      </c>
      <c r="U367" s="34">
        <f t="shared" si="59"/>
        <v>2.5611046481741829E-2</v>
      </c>
      <c r="V367" s="33">
        <f>SUM(ClientPortfolioValue[[#This Row],[TCS]:[Cash]])</f>
        <v>45004380.264645137</v>
      </c>
      <c r="W367" s="35">
        <f>(ClientPortfolioValue[[#This Row],[TotalPortfolioValue]]-V362)/V362</f>
        <v>3.6981482212489125E-3</v>
      </c>
      <c r="X367" s="35">
        <f t="shared" si="61"/>
        <v>240450.15191179171</v>
      </c>
      <c r="Y367" s="35">
        <f>_xlfn.MAXIFS($V$2:$V367,$E$2:$E367,$E367)</f>
        <v>45409960.291203432</v>
      </c>
      <c r="Z367" s="34">
        <f>(ClientPortfolioValue[[#This Row],[TotalPortfolioValue]]-ClientPortfolioValue[[#This Row],[Running Max]])/ClientPortfolioValue[[#This Row],[Running Max]]</f>
        <v>-8.9315212776537398E-3</v>
      </c>
      <c r="AA367" s="35">
        <f t="shared" si="60"/>
        <v>1.060614621527705</v>
      </c>
      <c r="AB367" s="46">
        <f>ClientPortfolioValue[[#This Row],[Cumulative_Returns]]-1</f>
        <v>6.0614621527705026E-2</v>
      </c>
    </row>
    <row r="368" spans="4:28" x14ac:dyDescent="0.35">
      <c r="D368" s="31">
        <f t="shared" si="52"/>
        <v>45731</v>
      </c>
      <c r="E368" s="32" t="s">
        <v>16</v>
      </c>
      <c r="F368" s="33">
        <f>_xlfn.IFNA(VLOOKUP(ClientPortfolioValue[[#This Row],[Date]],CleanAssets[#All],RowWiseApproach!$B$2,0)*VLOOKUP(ClientPortfolioValue[[#This Row],[Client]],Client_Portfolios!$A$1:$I$6,RowWiseApproach!$B$2,0),F363)</f>
        <v>209076.90604877778</v>
      </c>
      <c r="G368" s="33">
        <f>_xlfn.IFNA(VLOOKUP(ClientPortfolioValue[[#This Row],[Date]],CleanAssets[#All],RowWiseApproach!$B$3,0)*VLOOKUP(ClientPortfolioValue[[#This Row],[Client]],Client_Portfolios!$A$1:$I$6,RowWiseApproach!$B$3,0),G363)</f>
        <v>2905827.2853603205</v>
      </c>
      <c r="H368" s="33">
        <f>_xlfn.IFNA(VLOOKUP(ClientPortfolioValue[[#This Row],[Date]],CleanAssets[#All],RowWiseApproach!$B$4,0)*VLOOKUP(ClientPortfolioValue[[#This Row],[Client]],Client_Portfolios!$A$1:$I$6,RowWiseApproach!$B$4,0),H363)</f>
        <v>12376735.294870049</v>
      </c>
      <c r="I368" s="33">
        <f>_xlfn.IFNA(VLOOKUP(ClientPortfolioValue[[#This Row],[Date]],CleanAssets[#All],RowWiseApproach!$B$5,0)*VLOOKUP(ClientPortfolioValue[[#This Row],[Client]],Client_Portfolios!$A$1:$I$6,RowWiseApproach!$B$5,0),I363)</f>
        <v>6086566.6339453757</v>
      </c>
      <c r="J368" s="33">
        <f>_xlfn.IFNA(VLOOKUP(ClientPortfolioValue[[#This Row],[Date]],CleanAssets[#All],RowWiseApproach!$B$6,0)*VLOOKUP(ClientPortfolioValue[[#This Row],[Client]],Client_Portfolios!$A$1:$I$6,RowWiseApproach!$B$6,0),J363)</f>
        <v>8513889.4134517778</v>
      </c>
      <c r="K368" s="33">
        <f>_xlfn.IFNA(VLOOKUP(ClientPortfolioValue[[#This Row],[Date]],CleanAssets[#All],RowWiseApproach!$B$7,0)*VLOOKUP(ClientPortfolioValue[[#This Row],[Client]],Client_Portfolios!$A$1:$I$6,RowWiseApproach!$B$7,0),K363)</f>
        <v>1564255.7429107374</v>
      </c>
      <c r="L368" s="33">
        <f>_xlfn.IFNA(VLOOKUP(ClientPortfolioValue[[#This Row],[Date]],CleanAssets[#All],RowWiseApproach!$B$8,0)*VLOOKUP(ClientPortfolioValue[[#This Row],[Client]],Client_Portfolios!$A$1:$I$6,RowWiseApproach!$B$8,0),L363)</f>
        <v>14673014.430758413</v>
      </c>
      <c r="M368" s="33">
        <f>_xlfn.IFNA(VLOOKUP(ClientPortfolioValue[[#This Row],[Date]],CleanAssets[#All],RowWiseApproach!$B$9,0)*VLOOKUP(ClientPortfolioValue[[#This Row],[Client]],Client_Portfolios!$A$1:$I$6,RowWiseApproach!$B$9,0),M363)</f>
        <v>4671490.5604266534</v>
      </c>
      <c r="N368" s="34">
        <f t="shared" si="53"/>
        <v>4.0994783489722575E-3</v>
      </c>
      <c r="O368" s="34">
        <f t="shared" si="53"/>
        <v>5.697604899227033E-2</v>
      </c>
      <c r="P368" s="34">
        <f t="shared" si="54"/>
        <v>0.24267700977191278</v>
      </c>
      <c r="Q368" s="34">
        <f t="shared" si="55"/>
        <v>0.11934244009529565</v>
      </c>
      <c r="R368" s="34">
        <f t="shared" si="56"/>
        <v>0.16693620532076794</v>
      </c>
      <c r="S368" s="34">
        <f t="shared" si="57"/>
        <v>3.0671166278029818E-2</v>
      </c>
      <c r="T368" s="34">
        <f t="shared" si="58"/>
        <v>0.2877013349289671</v>
      </c>
      <c r="U368" s="34">
        <f t="shared" si="59"/>
        <v>9.1596316263784186E-2</v>
      </c>
      <c r="V368" s="33">
        <f>SUM(ClientPortfolioValue[[#This Row],[TCS]:[Cash]])</f>
        <v>51000856.267772101</v>
      </c>
      <c r="W368" s="35">
        <f>(ClientPortfolioValue[[#This Row],[TotalPortfolioValue]]-V363)/V363</f>
        <v>4.1731265926839949E-3</v>
      </c>
      <c r="X368" s="35">
        <f t="shared" si="61"/>
        <v>143465.88604324285</v>
      </c>
      <c r="Y368" s="35">
        <f>_xlfn.MAXIFS($V$2:$V368,$E$2:$E368,$E368)</f>
        <v>51000856.267772101</v>
      </c>
      <c r="Z368" s="34">
        <f>(ClientPortfolioValue[[#This Row],[TotalPortfolioValue]]-ClientPortfolioValue[[#This Row],[Running Max]])/ClientPortfolioValue[[#This Row],[Running Max]]</f>
        <v>0</v>
      </c>
      <c r="AA368" s="35">
        <f t="shared" si="60"/>
        <v>1.0500146397433372</v>
      </c>
      <c r="AB368" s="46">
        <f>ClientPortfolioValue[[#This Row],[Cumulative_Returns]]-1</f>
        <v>5.0014639743337197E-2</v>
      </c>
    </row>
    <row r="369" spans="4:28" x14ac:dyDescent="0.35">
      <c r="D369" s="31">
        <f t="shared" si="52"/>
        <v>45731</v>
      </c>
      <c r="E369" s="32" t="s">
        <v>12</v>
      </c>
      <c r="F369" s="33">
        <f>_xlfn.IFNA(VLOOKUP(ClientPortfolioValue[[#This Row],[Date]],CleanAssets[#All],RowWiseApproach!$B$2,0)*VLOOKUP(ClientPortfolioValue[[#This Row],[Client]],Client_Portfolios!$A$1:$I$6,RowWiseApproach!$B$2,0),F364)</f>
        <v>2755694.5384287722</v>
      </c>
      <c r="G369" s="33">
        <f>_xlfn.IFNA(VLOOKUP(ClientPortfolioValue[[#This Row],[Date]],CleanAssets[#All],RowWiseApproach!$B$3,0)*VLOOKUP(ClientPortfolioValue[[#This Row],[Client]],Client_Portfolios!$A$1:$I$6,RowWiseApproach!$B$3,0),G364)</f>
        <v>10034601.497152384</v>
      </c>
      <c r="H369" s="33">
        <f>_xlfn.IFNA(VLOOKUP(ClientPortfolioValue[[#This Row],[Date]],CleanAssets[#All],RowWiseApproach!$B$4,0)*VLOOKUP(ClientPortfolioValue[[#This Row],[Client]],Client_Portfolios!$A$1:$I$6,RowWiseApproach!$B$4,0),H364)</f>
        <v>2037311.7785080813</v>
      </c>
      <c r="I369" s="33">
        <f>_xlfn.IFNA(VLOOKUP(ClientPortfolioValue[[#This Row],[Date]],CleanAssets[#All],RowWiseApproach!$B$5,0)*VLOOKUP(ClientPortfolioValue[[#This Row],[Client]],Client_Portfolios!$A$1:$I$6,RowWiseApproach!$B$5,0),I364)</f>
        <v>3104865.7434114516</v>
      </c>
      <c r="J369" s="33">
        <f>_xlfn.IFNA(VLOOKUP(ClientPortfolioValue[[#This Row],[Date]],CleanAssets[#All],RowWiseApproach!$B$6,0)*VLOOKUP(ClientPortfolioValue[[#This Row],[Client]],Client_Portfolios!$A$1:$I$6,RowWiseApproach!$B$6,0),J364)</f>
        <v>1245616.2658289461</v>
      </c>
      <c r="K369" s="33">
        <f>_xlfn.IFNA(VLOOKUP(ClientPortfolioValue[[#This Row],[Date]],CleanAssets[#All],RowWiseApproach!$B$7,0)*VLOOKUP(ClientPortfolioValue[[#This Row],[Client]],Client_Portfolios!$A$1:$I$6,RowWiseApproach!$B$7,0),K364)</f>
        <v>12653107.604913546</v>
      </c>
      <c r="L369" s="33">
        <f>_xlfn.IFNA(VLOOKUP(ClientPortfolioValue[[#This Row],[Date]],CleanAssets[#All],RowWiseApproach!$B$8,0)*VLOOKUP(ClientPortfolioValue[[#This Row],[Client]],Client_Portfolios!$A$1:$I$6,RowWiseApproach!$B$8,0),L364)</f>
        <v>5393316.9931861376</v>
      </c>
      <c r="M369" s="33">
        <f>_xlfn.IFNA(VLOOKUP(ClientPortfolioValue[[#This Row],[Date]],CleanAssets[#All],RowWiseApproach!$B$9,0)*VLOOKUP(ClientPortfolioValue[[#This Row],[Client]],Client_Portfolios!$A$1:$I$6,RowWiseApproach!$B$9,0),M364)</f>
        <v>2238138.1243930757</v>
      </c>
      <c r="N369" s="34">
        <f t="shared" si="53"/>
        <v>6.9830443739912665E-2</v>
      </c>
      <c r="O369" s="34">
        <f t="shared" si="53"/>
        <v>0.25428096820153234</v>
      </c>
      <c r="P369" s="34">
        <f t="shared" si="54"/>
        <v>5.162632633836358E-2</v>
      </c>
      <c r="Q369" s="34">
        <f t="shared" si="55"/>
        <v>7.8678587046479204E-2</v>
      </c>
      <c r="R369" s="34">
        <f t="shared" si="56"/>
        <v>3.1564433343211996E-2</v>
      </c>
      <c r="S369" s="34">
        <f t="shared" si="57"/>
        <v>0.32063500014909746</v>
      </c>
      <c r="T369" s="34">
        <f t="shared" si="58"/>
        <v>0.13666889185727293</v>
      </c>
      <c r="U369" s="34">
        <f t="shared" si="59"/>
        <v>5.6715349324129756E-2</v>
      </c>
      <c r="V369" s="33">
        <f>SUM(ClientPortfolioValue[[#This Row],[TCS]:[Cash]])</f>
        <v>39462652.545822397</v>
      </c>
      <c r="W369" s="35">
        <f>(ClientPortfolioValue[[#This Row],[TotalPortfolioValue]]-V364)/V364</f>
        <v>8.5277296080715215E-3</v>
      </c>
      <c r="X369" s="35">
        <f t="shared" si="61"/>
        <v>350921.36390741525</v>
      </c>
      <c r="Y369" s="35">
        <f>_xlfn.MAXIFS($V$2:$V369,$E$2:$E369,$E369)</f>
        <v>39650503.50677833</v>
      </c>
      <c r="Z369" s="34">
        <f>(ClientPortfolioValue[[#This Row],[TotalPortfolioValue]]-ClientPortfolioValue[[#This Row],[Running Max]])/ClientPortfolioValue[[#This Row],[Running Max]]</f>
        <v>-4.7376689913614656E-3</v>
      </c>
      <c r="AA369" s="35">
        <f t="shared" si="60"/>
        <v>1.0536900605234985</v>
      </c>
      <c r="AB369" s="46">
        <f>ClientPortfolioValue[[#This Row],[Cumulative_Returns]]-1</f>
        <v>5.3690060523498451E-2</v>
      </c>
    </row>
    <row r="370" spans="4:28" x14ac:dyDescent="0.35">
      <c r="D370" s="31">
        <f t="shared" si="52"/>
        <v>45731</v>
      </c>
      <c r="E370" s="32" t="s">
        <v>13</v>
      </c>
      <c r="F370" s="33">
        <f>_xlfn.IFNA(VLOOKUP(ClientPortfolioValue[[#This Row],[Date]],CleanAssets[#All],RowWiseApproach!$B$2,0)*VLOOKUP(ClientPortfolioValue[[#This Row],[Client]],Client_Portfolios!$A$1:$I$6,RowWiseApproach!$B$2,0),F365)</f>
        <v>198425.60178689082</v>
      </c>
      <c r="G370" s="33">
        <f>_xlfn.IFNA(VLOOKUP(ClientPortfolioValue[[#This Row],[Date]],CleanAssets[#All],RowWiseApproach!$B$3,0)*VLOOKUP(ClientPortfolioValue[[#This Row],[Client]],Client_Portfolios!$A$1:$I$6,RowWiseApproach!$B$3,0),G365)</f>
        <v>2132075.6254170835</v>
      </c>
      <c r="H370" s="33">
        <f>_xlfn.IFNA(VLOOKUP(ClientPortfolioValue[[#This Row],[Date]],CleanAssets[#All],RowWiseApproach!$B$4,0)*VLOOKUP(ClientPortfolioValue[[#This Row],[Client]],Client_Portfolios!$A$1:$I$6,RowWiseApproach!$B$4,0),H365)</f>
        <v>3262973.2576277619</v>
      </c>
      <c r="I370" s="33">
        <f>_xlfn.IFNA(VLOOKUP(ClientPortfolioValue[[#This Row],[Date]],CleanAssets[#All],RowWiseApproach!$B$5,0)*VLOOKUP(ClientPortfolioValue[[#This Row],[Client]],Client_Portfolios!$A$1:$I$6,RowWiseApproach!$B$5,0),I365)</f>
        <v>2665274.3403767864</v>
      </c>
      <c r="J370" s="33">
        <f>_xlfn.IFNA(VLOOKUP(ClientPortfolioValue[[#This Row],[Date]],CleanAssets[#All],RowWiseApproach!$B$6,0)*VLOOKUP(ClientPortfolioValue[[#This Row],[Client]],Client_Portfolios!$A$1:$I$6,RowWiseApproach!$B$6,0),J365)</f>
        <v>10795552.398404084</v>
      </c>
      <c r="K370" s="33">
        <f>_xlfn.IFNA(VLOOKUP(ClientPortfolioValue[[#This Row],[Date]],CleanAssets[#All],RowWiseApproach!$B$7,0)*VLOOKUP(ClientPortfolioValue[[#This Row],[Client]],Client_Portfolios!$A$1:$I$6,RowWiseApproach!$B$7,0),K365)</f>
        <v>599629.38494609157</v>
      </c>
      <c r="L370" s="33">
        <f>_xlfn.IFNA(VLOOKUP(ClientPortfolioValue[[#This Row],[Date]],CleanAssets[#All],RowWiseApproach!$B$8,0)*VLOOKUP(ClientPortfolioValue[[#This Row],[Client]],Client_Portfolios!$A$1:$I$6,RowWiseApproach!$B$8,0),L365)</f>
        <v>22305062.380525779</v>
      </c>
      <c r="M370" s="33">
        <f>_xlfn.IFNA(VLOOKUP(ClientPortfolioValue[[#This Row],[Date]],CleanAssets[#All],RowWiseApproach!$B$9,0)*VLOOKUP(ClientPortfolioValue[[#This Row],[Client]],Client_Portfolios!$A$1:$I$6,RowWiseApproach!$B$9,0),M365)</f>
        <v>6419356.0072337808</v>
      </c>
      <c r="N370" s="34">
        <f t="shared" si="53"/>
        <v>4.1015372765612901E-3</v>
      </c>
      <c r="O370" s="34">
        <f t="shared" si="53"/>
        <v>4.4070863715901937E-2</v>
      </c>
      <c r="P370" s="34">
        <f t="shared" si="54"/>
        <v>6.744697422138328E-2</v>
      </c>
      <c r="Q370" s="34">
        <f t="shared" si="55"/>
        <v>5.5092296361325219E-2</v>
      </c>
      <c r="R370" s="34">
        <f t="shared" si="56"/>
        <v>0.22314842532608248</v>
      </c>
      <c r="S370" s="34">
        <f t="shared" si="57"/>
        <v>1.239458140648258E-2</v>
      </c>
      <c r="T370" s="34">
        <f t="shared" si="58"/>
        <v>0.46105464207187519</v>
      </c>
      <c r="U370" s="34">
        <f t="shared" si="59"/>
        <v>0.13269067962038789</v>
      </c>
      <c r="V370" s="33">
        <f>SUM(ClientPortfolioValue[[#This Row],[TCS]:[Cash]])</f>
        <v>48378348.996318266</v>
      </c>
      <c r="W370" s="35">
        <f>(ClientPortfolioValue[[#This Row],[TotalPortfolioValue]]-V365)/V365</f>
        <v>5.9480690155022543E-3</v>
      </c>
      <c r="X370" s="35">
        <f t="shared" si="61"/>
        <v>165092.51614306611</v>
      </c>
      <c r="Y370" s="35">
        <f>_xlfn.MAXIFS($V$2:$V370,$E$2:$E370,$E370)</f>
        <v>48378348.996318266</v>
      </c>
      <c r="Z370" s="34">
        <f>(ClientPortfolioValue[[#This Row],[TotalPortfolioValue]]-ClientPortfolioValue[[#This Row],[Running Max]])/ClientPortfolioValue[[#This Row],[Running Max]]</f>
        <v>0</v>
      </c>
      <c r="AA370" s="35">
        <f t="shared" si="60"/>
        <v>1.0720689822877962</v>
      </c>
      <c r="AB370" s="46">
        <f>ClientPortfolioValue[[#This Row],[Cumulative_Returns]]-1</f>
        <v>7.2068982287796235E-2</v>
      </c>
    </row>
    <row r="371" spans="4:28" x14ac:dyDescent="0.35">
      <c r="D371" s="31">
        <f t="shared" si="52"/>
        <v>45731</v>
      </c>
      <c r="E371" s="32" t="s">
        <v>15</v>
      </c>
      <c r="F371" s="33">
        <f>_xlfn.IFNA(VLOOKUP(ClientPortfolioValue[[#This Row],[Date]],CleanAssets[#All],RowWiseApproach!$B$2,0)*VLOOKUP(ClientPortfolioValue[[#This Row],[Client]],Client_Portfolios!$A$1:$I$6,RowWiseApproach!$B$2,0),F366)</f>
        <v>994180.38051513408</v>
      </c>
      <c r="G371" s="33">
        <f>_xlfn.IFNA(VLOOKUP(ClientPortfolioValue[[#This Row],[Date]],CleanAssets[#All],RowWiseApproach!$B$3,0)*VLOOKUP(ClientPortfolioValue[[#This Row],[Client]],Client_Portfolios!$A$1:$I$6,RowWiseApproach!$B$3,0),G366)</f>
        <v>4872579.9237318616</v>
      </c>
      <c r="H371" s="33">
        <f>_xlfn.IFNA(VLOOKUP(ClientPortfolioValue[[#This Row],[Date]],CleanAssets[#All],RowWiseApproach!$B$4,0)*VLOOKUP(ClientPortfolioValue[[#This Row],[Client]],Client_Portfolios!$A$1:$I$6,RowWiseApproach!$B$4,0),H366)</f>
        <v>17800786.599712204</v>
      </c>
      <c r="I371" s="33">
        <f>_xlfn.IFNA(VLOOKUP(ClientPortfolioValue[[#This Row],[Date]],CleanAssets[#All],RowWiseApproach!$B$5,0)*VLOOKUP(ClientPortfolioValue[[#This Row],[Client]],Client_Portfolios!$A$1:$I$6,RowWiseApproach!$B$5,0),I366)</f>
        <v>8510439.8743580412</v>
      </c>
      <c r="J371" s="33">
        <f>_xlfn.IFNA(VLOOKUP(ClientPortfolioValue[[#This Row],[Date]],CleanAssets[#All],RowWiseApproach!$B$6,0)*VLOOKUP(ClientPortfolioValue[[#This Row],[Client]],Client_Portfolios!$A$1:$I$6,RowWiseApproach!$B$6,0),J366)</f>
        <v>12865459.227192532</v>
      </c>
      <c r="K371" s="33">
        <f>_xlfn.IFNA(VLOOKUP(ClientPortfolioValue[[#This Row],[Date]],CleanAssets[#All],RowWiseApproach!$B$7,0)*VLOOKUP(ClientPortfolioValue[[#This Row],[Client]],Client_Portfolios!$A$1:$I$6,RowWiseApproach!$B$7,0),K366)</f>
        <v>2585732.3643955961</v>
      </c>
      <c r="L371" s="33">
        <f>_xlfn.IFNA(VLOOKUP(ClientPortfolioValue[[#This Row],[Date]],CleanAssets[#All],RowWiseApproach!$B$8,0)*VLOOKUP(ClientPortfolioValue[[#This Row],[Client]],Client_Portfolios!$A$1:$I$6,RowWiseApproach!$B$8,0),L366)</f>
        <v>3266063.0309704891</v>
      </c>
      <c r="M371" s="33">
        <f>_xlfn.IFNA(VLOOKUP(ClientPortfolioValue[[#This Row],[Date]],CleanAssets[#All],RowWiseApproach!$B$9,0)*VLOOKUP(ClientPortfolioValue[[#This Row],[Client]],Client_Portfolios!$A$1:$I$6,RowWiseApproach!$B$9,0),M366)</f>
        <v>942868.99061352981</v>
      </c>
      <c r="N371" s="34">
        <f t="shared" si="53"/>
        <v>1.9178561352003975E-2</v>
      </c>
      <c r="O371" s="34">
        <f t="shared" si="53"/>
        <v>9.3996094512963285E-2</v>
      </c>
      <c r="P371" s="34">
        <f t="shared" si="54"/>
        <v>0.34339188803908788</v>
      </c>
      <c r="Q371" s="34">
        <f t="shared" si="55"/>
        <v>0.16417342009741268</v>
      </c>
      <c r="R371" s="34">
        <f t="shared" si="56"/>
        <v>0.24818534337055503</v>
      </c>
      <c r="S371" s="34">
        <f t="shared" si="57"/>
        <v>4.9880914733730589E-2</v>
      </c>
      <c r="T371" s="34">
        <f t="shared" si="58"/>
        <v>6.3005055668593588E-2</v>
      </c>
      <c r="U371" s="34">
        <f t="shared" si="59"/>
        <v>1.8188722225652862E-2</v>
      </c>
      <c r="V371" s="33">
        <f>SUM(ClientPortfolioValue[[#This Row],[TCS]:[Cash]])</f>
        <v>51838110.391489394</v>
      </c>
      <c r="W371" s="35">
        <f>(ClientPortfolioValue[[#This Row],[TotalPortfolioValue]]-V366)/V366</f>
        <v>-1.4331480937897888E-3</v>
      </c>
      <c r="X371" s="35">
        <f t="shared" si="61"/>
        <v>221677.94767768221</v>
      </c>
      <c r="Y371" s="35">
        <f>_xlfn.MAXIFS($V$2:$V371,$E$2:$E371,$E371)</f>
        <v>52060474.278621867</v>
      </c>
      <c r="Z371" s="34">
        <f>(ClientPortfolioValue[[#This Row],[TotalPortfolioValue]]-ClientPortfolioValue[[#This Row],[Running Max]])/ClientPortfolioValue[[#This Row],[Running Max]]</f>
        <v>-4.2712612632456346E-3</v>
      </c>
      <c r="AA371" s="35">
        <f t="shared" si="60"/>
        <v>1.0390752156523404</v>
      </c>
      <c r="AB371" s="46">
        <f>ClientPortfolioValue[[#This Row],[Cumulative_Returns]]-1</f>
        <v>3.90752156523404E-2</v>
      </c>
    </row>
    <row r="372" spans="4:28" x14ac:dyDescent="0.35">
      <c r="D372" s="31">
        <f t="shared" si="52"/>
        <v>45732</v>
      </c>
      <c r="E372" s="32" t="s">
        <v>14</v>
      </c>
      <c r="F372" s="33">
        <f>_xlfn.IFNA(VLOOKUP(ClientPortfolioValue[[#This Row],[Date]],CleanAssets[#All],RowWiseApproach!$B$2,0)*VLOOKUP(ClientPortfolioValue[[#This Row],[Client]],Client_Portfolios!$A$1:$I$6,RowWiseApproach!$B$2,0),F367)</f>
        <v>1738864.9833760441</v>
      </c>
      <c r="G372" s="33">
        <f>_xlfn.IFNA(VLOOKUP(ClientPortfolioValue[[#This Row],[Date]],CleanAssets[#All],RowWiseApproach!$B$3,0)*VLOOKUP(ClientPortfolioValue[[#This Row],[Client]],Client_Portfolios!$A$1:$I$6,RowWiseApproach!$B$3,0),G367)</f>
        <v>7420399.9481852157</v>
      </c>
      <c r="H372" s="33">
        <f>_xlfn.IFNA(VLOOKUP(ClientPortfolioValue[[#This Row],[Date]],CleanAssets[#All],RowWiseApproach!$B$4,0)*VLOOKUP(ClientPortfolioValue[[#This Row],[Client]],Client_Portfolios!$A$1:$I$6,RowWiseApproach!$B$4,0),H367)</f>
        <v>2317841.503797485</v>
      </c>
      <c r="I372" s="33">
        <f>_xlfn.IFNA(VLOOKUP(ClientPortfolioValue[[#This Row],[Date]],CleanAssets[#All],RowWiseApproach!$B$5,0)*VLOOKUP(ClientPortfolioValue[[#This Row],[Client]],Client_Portfolios!$A$1:$I$6,RowWiseApproach!$B$5,0),I367)</f>
        <v>448942.5100290922</v>
      </c>
      <c r="J372" s="33">
        <f>_xlfn.IFNA(VLOOKUP(ClientPortfolioValue[[#This Row],[Date]],CleanAssets[#All],RowWiseApproach!$B$6,0)*VLOOKUP(ClientPortfolioValue[[#This Row],[Client]],Client_Portfolios!$A$1:$I$6,RowWiseApproach!$B$6,0),J367)</f>
        <v>11235309.139807343</v>
      </c>
      <c r="K372" s="33">
        <f>_xlfn.IFNA(VLOOKUP(ClientPortfolioValue[[#This Row],[Date]],CleanAssets[#All],RowWiseApproach!$B$7,0)*VLOOKUP(ClientPortfolioValue[[#This Row],[Client]],Client_Portfolios!$A$1:$I$6,RowWiseApproach!$B$7,0),K367)</f>
        <v>13823849.932701407</v>
      </c>
      <c r="L372" s="33">
        <f>_xlfn.IFNA(VLOOKUP(ClientPortfolioValue[[#This Row],[Date]],CleanAssets[#All],RowWiseApproach!$B$8,0)*VLOOKUP(ClientPortfolioValue[[#This Row],[Client]],Client_Portfolios!$A$1:$I$6,RowWiseApproach!$B$8,0),L367)</f>
        <v>3151587.4878145428</v>
      </c>
      <c r="M372" s="33">
        <f>_xlfn.IFNA(VLOOKUP(ClientPortfolioValue[[#This Row],[Date]],CleanAssets[#All],RowWiseApproach!$B$9,0)*VLOOKUP(ClientPortfolioValue[[#This Row],[Client]],Client_Portfolios!$A$1:$I$6,RowWiseApproach!$B$9,0),M367)</f>
        <v>1152828.8802477354</v>
      </c>
      <c r="N372" s="34">
        <f t="shared" si="53"/>
        <v>4.2113848436155073E-2</v>
      </c>
      <c r="O372" s="34">
        <f t="shared" si="53"/>
        <v>0.17971585013276678</v>
      </c>
      <c r="P372" s="34">
        <f t="shared" si="54"/>
        <v>5.6136173149245225E-2</v>
      </c>
      <c r="Q372" s="34">
        <f t="shared" si="55"/>
        <v>1.0873010270874773E-2</v>
      </c>
      <c r="R372" s="34">
        <f t="shared" si="56"/>
        <v>0.27210974444291802</v>
      </c>
      <c r="S372" s="34">
        <f t="shared" si="57"/>
        <v>0.33480202685986188</v>
      </c>
      <c r="T372" s="34">
        <f t="shared" si="58"/>
        <v>7.6328800144916928E-2</v>
      </c>
      <c r="U372" s="34">
        <f t="shared" si="59"/>
        <v>2.7920546563261341E-2</v>
      </c>
      <c r="V372" s="33">
        <f>SUM(ClientPortfolioValue[[#This Row],[TCS]:[Cash]])</f>
        <v>41289624.385958865</v>
      </c>
      <c r="W372" s="35">
        <f>(ClientPortfolioValue[[#This Row],[TotalPortfolioValue]]-V367)/V367</f>
        <v>-8.2542096054693065E-2</v>
      </c>
      <c r="X372" s="35">
        <f t="shared" si="61"/>
        <v>135142.55520947263</v>
      </c>
      <c r="Y372" s="35">
        <f>_xlfn.MAXIFS($V$2:$V372,$E$2:$E372,$E372)</f>
        <v>45409960.291203432</v>
      </c>
      <c r="Z372" s="34">
        <f>(ClientPortfolioValue[[#This Row],[TotalPortfolioValue]]-ClientPortfolioValue[[#This Row],[Running Max]])/ClientPortfolioValue[[#This Row],[Running Max]]</f>
        <v>-9.0736390845132173E-2</v>
      </c>
      <c r="AA372" s="35">
        <f t="shared" si="60"/>
        <v>0.97306926756055323</v>
      </c>
      <c r="AB372" s="46">
        <f>ClientPortfolioValue[[#This Row],[Cumulative_Returns]]-1</f>
        <v>-2.693073243944677E-2</v>
      </c>
    </row>
    <row r="373" spans="4:28" x14ac:dyDescent="0.35">
      <c r="D373" s="31">
        <f t="shared" si="52"/>
        <v>45732</v>
      </c>
      <c r="E373" s="32" t="s">
        <v>16</v>
      </c>
      <c r="F373" s="33">
        <f>_xlfn.IFNA(VLOOKUP(ClientPortfolioValue[[#This Row],[Date]],CleanAssets[#All],RowWiseApproach!$B$2,0)*VLOOKUP(ClientPortfolioValue[[#This Row],[Client]],Client_Portfolios!$A$1:$I$6,RowWiseApproach!$B$2,0),F368)</f>
        <v>209182.07587763466</v>
      </c>
      <c r="G373" s="33">
        <f>_xlfn.IFNA(VLOOKUP(ClientPortfolioValue[[#This Row],[Date]],CleanAssets[#All],RowWiseApproach!$B$3,0)*VLOOKUP(ClientPortfolioValue[[#This Row],[Client]],Client_Portfolios!$A$1:$I$6,RowWiseApproach!$B$3,0),G368)</f>
        <v>1918919.2007613459</v>
      </c>
      <c r="H373" s="33">
        <f>_xlfn.IFNA(VLOOKUP(ClientPortfolioValue[[#This Row],[Date]],CleanAssets[#All],RowWiseApproach!$B$4,0)*VLOOKUP(ClientPortfolioValue[[#This Row],[Client]],Client_Portfolios!$A$1:$I$6,RowWiseApproach!$B$4,0),H368)</f>
        <v>12442225.511403089</v>
      </c>
      <c r="I373" s="33">
        <f>_xlfn.IFNA(VLOOKUP(ClientPortfolioValue[[#This Row],[Date]],CleanAssets[#All],RowWiseApproach!$B$5,0)*VLOOKUP(ClientPortfolioValue[[#This Row],[Client]],Client_Portfolios!$A$1:$I$6,RowWiseApproach!$B$5,0),I368)</f>
        <v>6178156.2685082406</v>
      </c>
      <c r="J373" s="33">
        <f>_xlfn.IFNA(VLOOKUP(ClientPortfolioValue[[#This Row],[Date]],CleanAssets[#All],RowWiseApproach!$B$6,0)*VLOOKUP(ClientPortfolioValue[[#This Row],[Client]],Client_Portfolios!$A$1:$I$6,RowWiseApproach!$B$6,0),J368)</f>
        <v>8587218.1993393674</v>
      </c>
      <c r="K373" s="33">
        <f>_xlfn.IFNA(VLOOKUP(ClientPortfolioValue[[#This Row],[Date]],CleanAssets[#All],RowWiseApproach!$B$7,0)*VLOOKUP(ClientPortfolioValue[[#This Row],[Client]],Client_Portfolios!$A$1:$I$6,RowWiseApproach!$B$7,0),K368)</f>
        <v>1563472.512851676</v>
      </c>
      <c r="L373" s="33">
        <f>_xlfn.IFNA(VLOOKUP(ClientPortfolioValue[[#This Row],[Date]],CleanAssets[#All],RowWiseApproach!$B$8,0)*VLOOKUP(ClientPortfolioValue[[#This Row],[Client]],Client_Portfolios!$A$1:$I$6,RowWiseApproach!$B$8,0),L368)</f>
        <v>14638738.304771634</v>
      </c>
      <c r="M373" s="33">
        <f>_xlfn.IFNA(VLOOKUP(ClientPortfolioValue[[#This Row],[Date]],CleanAssets[#All],RowWiseApproach!$B$9,0)*VLOOKUP(ClientPortfolioValue[[#This Row],[Client]],Client_Portfolios!$A$1:$I$6,RowWiseApproach!$B$9,0),M368)</f>
        <v>4672380.6145087527</v>
      </c>
      <c r="N373" s="34">
        <f t="shared" si="53"/>
        <v>4.1661194284879667E-3</v>
      </c>
      <c r="O373" s="34">
        <f t="shared" si="53"/>
        <v>3.8217646184307681E-2</v>
      </c>
      <c r="P373" s="34">
        <f t="shared" si="54"/>
        <v>0.24780229003467508</v>
      </c>
      <c r="Q373" s="34">
        <f t="shared" si="55"/>
        <v>0.12304561351386252</v>
      </c>
      <c r="R373" s="34">
        <f t="shared" si="56"/>
        <v>0.17102505760513023</v>
      </c>
      <c r="S373" s="34">
        <f t="shared" si="57"/>
        <v>3.1138486337178049E-2</v>
      </c>
      <c r="T373" s="34">
        <f t="shared" si="58"/>
        <v>0.29154855550690462</v>
      </c>
      <c r="U373" s="34">
        <f t="shared" si="59"/>
        <v>9.305623138945382E-2</v>
      </c>
      <c r="V373" s="33">
        <f>SUM(ClientPortfolioValue[[#This Row],[TCS]:[Cash]])</f>
        <v>50210292.688021742</v>
      </c>
      <c r="W373" s="35">
        <f>(ClientPortfolioValue[[#This Row],[TotalPortfolioValue]]-V368)/V368</f>
        <v>-1.5500986406965941E-2</v>
      </c>
      <c r="X373" s="35">
        <f t="shared" si="61"/>
        <v>227654.34536870639</v>
      </c>
      <c r="Y373" s="35">
        <f>_xlfn.MAXIFS($V$2:$V373,$E$2:$E373,$E373)</f>
        <v>51000856.267772101</v>
      </c>
      <c r="Z373" s="34">
        <f>(ClientPortfolioValue[[#This Row],[TotalPortfolioValue]]-ClientPortfolioValue[[#This Row],[Running Max]])/ClientPortfolioValue[[#This Row],[Running Max]]</f>
        <v>-1.5500986406965941E-2</v>
      </c>
      <c r="AA373" s="35">
        <f t="shared" si="60"/>
        <v>1.0337383770855604</v>
      </c>
      <c r="AB373" s="46">
        <f>ClientPortfolioValue[[#This Row],[Cumulative_Returns]]-1</f>
        <v>3.3738377085560378E-2</v>
      </c>
    </row>
    <row r="374" spans="4:28" x14ac:dyDescent="0.35">
      <c r="D374" s="31">
        <f t="shared" si="52"/>
        <v>45732</v>
      </c>
      <c r="E374" s="32" t="s">
        <v>12</v>
      </c>
      <c r="F374" s="33">
        <f>_xlfn.IFNA(VLOOKUP(ClientPortfolioValue[[#This Row],[Date]],CleanAssets[#All],RowWiseApproach!$B$2,0)*VLOOKUP(ClientPortfolioValue[[#This Row],[Client]],Client_Portfolios!$A$1:$I$6,RowWiseApproach!$B$2,0),F369)</f>
        <v>2757080.7074154168</v>
      </c>
      <c r="G374" s="33">
        <f>_xlfn.IFNA(VLOOKUP(ClientPortfolioValue[[#This Row],[Date]],CleanAssets[#All],RowWiseApproach!$B$3,0)*VLOOKUP(ClientPortfolioValue[[#This Row],[Client]],Client_Portfolios!$A$1:$I$6,RowWiseApproach!$B$3,0),G369)</f>
        <v>6626543.0095879156</v>
      </c>
      <c r="H374" s="33">
        <f>_xlfn.IFNA(VLOOKUP(ClientPortfolioValue[[#This Row],[Date]],CleanAssets[#All],RowWiseApproach!$B$4,0)*VLOOKUP(ClientPortfolioValue[[#This Row],[Client]],Client_Portfolios!$A$1:$I$6,RowWiseApproach!$B$4,0),H369)</f>
        <v>2048092.0033687609</v>
      </c>
      <c r="I374" s="33">
        <f>_xlfn.IFNA(VLOOKUP(ClientPortfolioValue[[#This Row],[Date]],CleanAssets[#All],RowWiseApproach!$B$5,0)*VLOOKUP(ClientPortfolioValue[[#This Row],[Client]],Client_Portfolios!$A$1:$I$6,RowWiseApproach!$B$5,0),I369)</f>
        <v>3151587.2427243539</v>
      </c>
      <c r="J374" s="33">
        <f>_xlfn.IFNA(VLOOKUP(ClientPortfolioValue[[#This Row],[Date]],CleanAssets[#All],RowWiseApproach!$B$6,0)*VLOOKUP(ClientPortfolioValue[[#This Row],[Client]],Client_Portfolios!$A$1:$I$6,RowWiseApproach!$B$6,0),J369)</f>
        <v>1256344.5621479885</v>
      </c>
      <c r="K374" s="33">
        <f>_xlfn.IFNA(VLOOKUP(ClientPortfolioValue[[#This Row],[Date]],CleanAssets[#All],RowWiseApproach!$B$7,0)*VLOOKUP(ClientPortfolioValue[[#This Row],[Client]],Client_Portfolios!$A$1:$I$6,RowWiseApproach!$B$7,0),K369)</f>
        <v>12646772.135626238</v>
      </c>
      <c r="L374" s="33">
        <f>_xlfn.IFNA(VLOOKUP(ClientPortfolioValue[[#This Row],[Date]],CleanAssets[#All],RowWiseApproach!$B$8,0)*VLOOKUP(ClientPortfolioValue[[#This Row],[Client]],Client_Portfolios!$A$1:$I$6,RowWiseApproach!$B$8,0),L369)</f>
        <v>5380718.2178208269</v>
      </c>
      <c r="M374" s="33">
        <f>_xlfn.IFNA(VLOOKUP(ClientPortfolioValue[[#This Row],[Date]],CleanAssets[#All],RowWiseApproach!$B$9,0)*VLOOKUP(ClientPortfolioValue[[#This Row],[Client]],Client_Portfolios!$A$1:$I$6,RowWiseApproach!$B$9,0),M369)</f>
        <v>2238564.5544474982</v>
      </c>
      <c r="N374" s="34">
        <f t="shared" si="53"/>
        <v>7.6361364593889688E-2</v>
      </c>
      <c r="O374" s="34">
        <f t="shared" si="53"/>
        <v>0.18353175711950304</v>
      </c>
      <c r="P374" s="34">
        <f t="shared" si="54"/>
        <v>5.6724890123975399E-2</v>
      </c>
      <c r="Q374" s="34">
        <f t="shared" si="55"/>
        <v>8.7287797504023185E-2</v>
      </c>
      <c r="R374" s="34">
        <f t="shared" si="56"/>
        <v>3.4796291928525791E-2</v>
      </c>
      <c r="S374" s="34">
        <f t="shared" si="57"/>
        <v>0.35027076842074167</v>
      </c>
      <c r="T374" s="34">
        <f t="shared" si="58"/>
        <v>0.14902682554881491</v>
      </c>
      <c r="U374" s="34">
        <f t="shared" si="59"/>
        <v>6.2000304760526426E-2</v>
      </c>
      <c r="V374" s="33">
        <f>SUM(ClientPortfolioValue[[#This Row],[TCS]:[Cash]])</f>
        <v>36105702.433138996</v>
      </c>
      <c r="W374" s="35">
        <f>(ClientPortfolioValue[[#This Row],[TotalPortfolioValue]]-V369)/V369</f>
        <v>-8.5066509626676751E-2</v>
      </c>
      <c r="X374" s="35">
        <f t="shared" si="61"/>
        <v>126920.14892155264</v>
      </c>
      <c r="Y374" s="35">
        <f>_xlfn.MAXIFS($V$2:$V374,$E$2:$E374,$E374)</f>
        <v>39650503.50677833</v>
      </c>
      <c r="Z374" s="34">
        <f>(ClientPortfolioValue[[#This Row],[TotalPortfolioValue]]-ClientPortfolioValue[[#This Row],[Running Max]])/ClientPortfolioValue[[#This Row],[Running Max]]</f>
        <v>-8.9401161653176547E-2</v>
      </c>
      <c r="AA374" s="35">
        <f t="shared" si="60"/>
        <v>0.96405632484644266</v>
      </c>
      <c r="AB374" s="46">
        <f>ClientPortfolioValue[[#This Row],[Cumulative_Returns]]-1</f>
        <v>-3.5943675153557342E-2</v>
      </c>
    </row>
    <row r="375" spans="4:28" x14ac:dyDescent="0.35">
      <c r="D375" s="31">
        <f t="shared" si="52"/>
        <v>45732</v>
      </c>
      <c r="E375" s="32" t="s">
        <v>13</v>
      </c>
      <c r="F375" s="33">
        <f>_xlfn.IFNA(VLOOKUP(ClientPortfolioValue[[#This Row],[Date]],CleanAssets[#All],RowWiseApproach!$B$2,0)*VLOOKUP(ClientPortfolioValue[[#This Row],[Client]],Client_Portfolios!$A$1:$I$6,RowWiseApproach!$B$2,0),F370)</f>
        <v>198525.4137985335</v>
      </c>
      <c r="G375" s="33">
        <f>_xlfn.IFNA(VLOOKUP(ClientPortfolioValue[[#This Row],[Date]],CleanAssets[#All],RowWiseApproach!$B$3,0)*VLOOKUP(ClientPortfolioValue[[#This Row],[Client]],Client_Portfolios!$A$1:$I$6,RowWiseApproach!$B$3,0),G370)</f>
        <v>1407957.3399630946</v>
      </c>
      <c r="H375" s="33">
        <f>_xlfn.IFNA(VLOOKUP(ClientPortfolioValue[[#This Row],[Date]],CleanAssets[#All],RowWiseApproach!$B$4,0)*VLOOKUP(ClientPortfolioValue[[#This Row],[Client]],Client_Portfolios!$A$1:$I$6,RowWiseApproach!$B$4,0),H370)</f>
        <v>3280238.9436178417</v>
      </c>
      <c r="I375" s="33">
        <f>_xlfn.IFNA(VLOOKUP(ClientPortfolioValue[[#This Row],[Date]],CleanAssets[#All],RowWiseApproach!$B$5,0)*VLOOKUP(ClientPortfolioValue[[#This Row],[Client]],Client_Portfolios!$A$1:$I$6,RowWiseApproach!$B$5,0),I370)</f>
        <v>2705380.9419349553</v>
      </c>
      <c r="J375" s="33">
        <f>_xlfn.IFNA(VLOOKUP(ClientPortfolioValue[[#This Row],[Date]],CleanAssets[#All],RowWiseApproach!$B$6,0)*VLOOKUP(ClientPortfolioValue[[#This Row],[Client]],Client_Portfolios!$A$1:$I$6,RowWiseApproach!$B$6,0),J370)</f>
        <v>10888532.787497472</v>
      </c>
      <c r="K375" s="33">
        <f>_xlfn.IFNA(VLOOKUP(ClientPortfolioValue[[#This Row],[Date]],CleanAssets[#All],RowWiseApproach!$B$7,0)*VLOOKUP(ClientPortfolioValue[[#This Row],[Client]],Client_Portfolios!$A$1:$I$6,RowWiseApproach!$B$7,0),K370)</f>
        <v>599329.14774976694</v>
      </c>
      <c r="L375" s="33">
        <f>_xlfn.IFNA(VLOOKUP(ClientPortfolioValue[[#This Row],[Date]],CleanAssets[#All],RowWiseApproach!$B$8,0)*VLOOKUP(ClientPortfolioValue[[#This Row],[Client]],Client_Portfolios!$A$1:$I$6,RowWiseApproach!$B$8,0),L370)</f>
        <v>22252957.809109617</v>
      </c>
      <c r="M375" s="33">
        <f>_xlfn.IFNA(VLOOKUP(ClientPortfolioValue[[#This Row],[Date]],CleanAssets[#All],RowWiseApproach!$B$9,0)*VLOOKUP(ClientPortfolioValue[[#This Row],[Client]],Client_Portfolios!$A$1:$I$6,RowWiseApproach!$B$9,0),M370)</f>
        <v>6420579.0802433006</v>
      </c>
      <c r="N375" s="34">
        <f t="shared" si="53"/>
        <v>4.1572954382947443E-3</v>
      </c>
      <c r="O375" s="34">
        <f t="shared" si="53"/>
        <v>2.9483855566633823E-2</v>
      </c>
      <c r="P375" s="34">
        <f t="shared" si="54"/>
        <v>6.8691066478058935E-2</v>
      </c>
      <c r="Q375" s="34">
        <f t="shared" si="55"/>
        <v>5.6653038185677414E-2</v>
      </c>
      <c r="R375" s="34">
        <f t="shared" si="56"/>
        <v>0.22801538010203296</v>
      </c>
      <c r="S375" s="34">
        <f t="shared" si="57"/>
        <v>1.2550475449484181E-2</v>
      </c>
      <c r="T375" s="34">
        <f t="shared" si="58"/>
        <v>0.46599635894606151</v>
      </c>
      <c r="U375" s="34">
        <f t="shared" si="59"/>
        <v>0.13445252983375627</v>
      </c>
      <c r="V375" s="33">
        <f>SUM(ClientPortfolioValue[[#This Row],[TCS]:[Cash]])</f>
        <v>47753501.463914588</v>
      </c>
      <c r="W375" s="35">
        <f>(ClientPortfolioValue[[#This Row],[TotalPortfolioValue]]-V370)/V370</f>
        <v>-1.2915850692863256E-2</v>
      </c>
      <c r="X375" s="35">
        <f t="shared" si="61"/>
        <v>256310.72238745392</v>
      </c>
      <c r="Y375" s="35">
        <f>_xlfn.MAXIFS($V$2:$V375,$E$2:$E375,$E375)</f>
        <v>48378348.996318266</v>
      </c>
      <c r="Z375" s="34">
        <f>(ClientPortfolioValue[[#This Row],[TotalPortfolioValue]]-ClientPortfolioValue[[#This Row],[Running Max]])/ClientPortfolioValue[[#This Row],[Running Max]]</f>
        <v>-1.2915850692863256E-2</v>
      </c>
      <c r="AA375" s="35">
        <f t="shared" si="60"/>
        <v>1.0582222993801171</v>
      </c>
      <c r="AB375" s="46">
        <f>ClientPortfolioValue[[#This Row],[Cumulative_Returns]]-1</f>
        <v>5.8222299380117137E-2</v>
      </c>
    </row>
    <row r="376" spans="4:28" x14ac:dyDescent="0.35">
      <c r="D376" s="31">
        <f t="shared" si="52"/>
        <v>45732</v>
      </c>
      <c r="E376" s="32" t="s">
        <v>15</v>
      </c>
      <c r="F376" s="33">
        <f>_xlfn.IFNA(VLOOKUP(ClientPortfolioValue[[#This Row],[Date]],CleanAssets[#All],RowWiseApproach!$B$2,0)*VLOOKUP(ClientPortfolioValue[[#This Row],[Client]],Client_Portfolios!$A$1:$I$6,RowWiseApproach!$B$2,0),F371)</f>
        <v>994680.47295694239</v>
      </c>
      <c r="G376" s="33">
        <f>_xlfn.IFNA(VLOOKUP(ClientPortfolioValue[[#This Row],[Date]],CleanAssets[#All],RowWiseApproach!$B$3,0)*VLOOKUP(ClientPortfolioValue[[#This Row],[Client]],Client_Portfolios!$A$1:$I$6,RowWiseApproach!$B$3,0),G371)</f>
        <v>3217702.311489556</v>
      </c>
      <c r="H376" s="33">
        <f>_xlfn.IFNA(VLOOKUP(ClientPortfolioValue[[#This Row],[Date]],CleanAssets[#All],RowWiseApproach!$B$4,0)*VLOOKUP(ClientPortfolioValue[[#This Row],[Client]],Client_Portfolios!$A$1:$I$6,RowWiseApproach!$B$4,0),H371)</f>
        <v>17894977.623524178</v>
      </c>
      <c r="I376" s="33">
        <f>_xlfn.IFNA(VLOOKUP(ClientPortfolioValue[[#This Row],[Date]],CleanAssets[#All],RowWiseApproach!$B$5,0)*VLOOKUP(ClientPortfolioValue[[#This Row],[Client]],Client_Portfolios!$A$1:$I$6,RowWiseApproach!$B$5,0),I371)</f>
        <v>8638503.547187075</v>
      </c>
      <c r="J376" s="33">
        <f>_xlfn.IFNA(VLOOKUP(ClientPortfolioValue[[#This Row],[Date]],CleanAssets[#All],RowWiseApproach!$B$6,0)*VLOOKUP(ClientPortfolioValue[[#This Row],[Client]],Client_Portfolios!$A$1:$I$6,RowWiseApproach!$B$6,0),J371)</f>
        <v>12976267.397137251</v>
      </c>
      <c r="K376" s="33">
        <f>_xlfn.IFNA(VLOOKUP(ClientPortfolioValue[[#This Row],[Date]],CleanAssets[#All],RowWiseApproach!$B$7,0)*VLOOKUP(ClientPortfolioValue[[#This Row],[Client]],Client_Portfolios!$A$1:$I$6,RowWiseApproach!$B$7,0),K371)</f>
        <v>2584437.6762848692</v>
      </c>
      <c r="L376" s="33">
        <f>_xlfn.IFNA(VLOOKUP(ClientPortfolioValue[[#This Row],[Date]],CleanAssets[#All],RowWiseApproach!$B$8,0)*VLOOKUP(ClientPortfolioValue[[#This Row],[Client]],Client_Portfolios!$A$1:$I$6,RowWiseApproach!$B$8,0),L371)</f>
        <v>3258433.5156818219</v>
      </c>
      <c r="M376" s="33">
        <f>_xlfn.IFNA(VLOOKUP(ClientPortfolioValue[[#This Row],[Date]],CleanAssets[#All],RowWiseApproach!$B$9,0)*VLOOKUP(ClientPortfolioValue[[#This Row],[Client]],Client_Portfolios!$A$1:$I$6,RowWiseApproach!$B$9,0),M371)</f>
        <v>943048.6344302356</v>
      </c>
      <c r="N376" s="34">
        <f t="shared" si="53"/>
        <v>1.9693503307777055E-2</v>
      </c>
      <c r="O376" s="34">
        <f t="shared" si="53"/>
        <v>6.3706720738554712E-2</v>
      </c>
      <c r="P376" s="34">
        <f t="shared" si="54"/>
        <v>0.35429950682939071</v>
      </c>
      <c r="Q376" s="34">
        <f t="shared" si="55"/>
        <v>0.17103220863986612</v>
      </c>
      <c r="R376" s="34">
        <f t="shared" si="56"/>
        <v>0.25691483029564227</v>
      </c>
      <c r="S376" s="34">
        <f t="shared" si="57"/>
        <v>5.1168825879688226E-2</v>
      </c>
      <c r="T376" s="34">
        <f t="shared" si="58"/>
        <v>6.4513150668867467E-2</v>
      </c>
      <c r="U376" s="34">
        <f t="shared" si="59"/>
        <v>1.8671253640213385E-2</v>
      </c>
      <c r="V376" s="33">
        <f>SUM(ClientPortfolioValue[[#This Row],[TCS]:[Cash]])</f>
        <v>50508051.178691931</v>
      </c>
      <c r="W376" s="35">
        <f>(ClientPortfolioValue[[#This Row],[TotalPortfolioValue]]-V371)/V371</f>
        <v>-2.5657941671728596E-2</v>
      </c>
      <c r="X376" s="35">
        <f t="shared" si="61"/>
        <v>190103.4711151495</v>
      </c>
      <c r="Y376" s="35">
        <f>_xlfn.MAXIFS($V$2:$V376,$E$2:$E376,$E376)</f>
        <v>52060474.278621867</v>
      </c>
      <c r="Z376" s="34">
        <f>(ClientPortfolioValue[[#This Row],[TotalPortfolioValue]]-ClientPortfolioValue[[#This Row],[Running Max]])/ClientPortfolioValue[[#This Row],[Running Max]]</f>
        <v>-2.9819611162617162E-2</v>
      </c>
      <c r="AA376" s="35">
        <f t="shared" si="60"/>
        <v>1.0124146843765938</v>
      </c>
      <c r="AB376" s="46">
        <f>ClientPortfolioValue[[#This Row],[Cumulative_Returns]]-1</f>
        <v>1.2414684376593765E-2</v>
      </c>
    </row>
    <row r="377" spans="4:28" x14ac:dyDescent="0.35">
      <c r="D377" s="31">
        <f t="shared" si="52"/>
        <v>45733</v>
      </c>
      <c r="E377" s="32" t="s">
        <v>14</v>
      </c>
      <c r="F377" s="33">
        <f>_xlfn.IFNA(VLOOKUP(ClientPortfolioValue[[#This Row],[Date]],CleanAssets[#All],RowWiseApproach!$B$2,0)*VLOOKUP(ClientPortfolioValue[[#This Row],[Client]],Client_Portfolios!$A$1:$I$6,RowWiseApproach!$B$2,0),F372)</f>
        <v>1732929.5231438857</v>
      </c>
      <c r="G377" s="33">
        <f>_xlfn.IFNA(VLOOKUP(ClientPortfolioValue[[#This Row],[Date]],CleanAssets[#All],RowWiseApproach!$B$3,0)*VLOOKUP(ClientPortfolioValue[[#This Row],[Client]],Client_Portfolios!$A$1:$I$6,RowWiseApproach!$B$3,0),G372)</f>
        <v>11024457.500652963</v>
      </c>
      <c r="H377" s="33">
        <f>_xlfn.IFNA(VLOOKUP(ClientPortfolioValue[[#This Row],[Date]],CleanAssets[#All],RowWiseApproach!$B$4,0)*VLOOKUP(ClientPortfolioValue[[#This Row],[Client]],Client_Portfolios!$A$1:$I$6,RowWiseApproach!$B$4,0),H372)</f>
        <v>2313433.9941972676</v>
      </c>
      <c r="I377" s="33">
        <f>_xlfn.IFNA(VLOOKUP(ClientPortfolioValue[[#This Row],[Date]],CleanAssets[#All],RowWiseApproach!$B$5,0)*VLOOKUP(ClientPortfolioValue[[#This Row],[Client]],Client_Portfolios!$A$1:$I$6,RowWiseApproach!$B$5,0),I372)</f>
        <v>448193.57844863861</v>
      </c>
      <c r="J377" s="33">
        <f>_xlfn.IFNA(VLOOKUP(ClientPortfolioValue[[#This Row],[Date]],CleanAssets[#All],RowWiseApproach!$B$6,0)*VLOOKUP(ClientPortfolioValue[[#This Row],[Client]],Client_Portfolios!$A$1:$I$6,RowWiseApproach!$B$6,0),J372)</f>
        <v>11240257.608626829</v>
      </c>
      <c r="K377" s="33">
        <f>_xlfn.IFNA(VLOOKUP(ClientPortfolioValue[[#This Row],[Date]],CleanAssets[#All],RowWiseApproach!$B$7,0)*VLOOKUP(ClientPortfolioValue[[#This Row],[Client]],Client_Portfolios!$A$1:$I$6,RowWiseApproach!$B$7,0),K372)</f>
        <v>13873667.547715729</v>
      </c>
      <c r="L377" s="33">
        <f>_xlfn.IFNA(VLOOKUP(ClientPortfolioValue[[#This Row],[Date]],CleanAssets[#All],RowWiseApproach!$B$8,0)*VLOOKUP(ClientPortfolioValue[[#This Row],[Client]],Client_Portfolios!$A$1:$I$6,RowWiseApproach!$B$8,0),L372)</f>
        <v>3171154.599163095</v>
      </c>
      <c r="M377" s="33">
        <f>_xlfn.IFNA(VLOOKUP(ClientPortfolioValue[[#This Row],[Date]],CleanAssets[#All],RowWiseApproach!$B$9,0)*VLOOKUP(ClientPortfolioValue[[#This Row],[Client]],Client_Portfolios!$A$1:$I$6,RowWiseApproach!$B$9,0),M372)</f>
        <v>1152788.0512073338</v>
      </c>
      <c r="N377" s="34">
        <f t="shared" si="53"/>
        <v>3.8546478992997138E-2</v>
      </c>
      <c r="O377" s="34">
        <f t="shared" si="53"/>
        <v>0.24522290940439195</v>
      </c>
      <c r="P377" s="34">
        <f t="shared" si="54"/>
        <v>5.1458950677480172E-2</v>
      </c>
      <c r="Q377" s="34">
        <f t="shared" si="55"/>
        <v>9.9694096763519729E-3</v>
      </c>
      <c r="R377" s="34">
        <f t="shared" si="56"/>
        <v>0.25002306672043212</v>
      </c>
      <c r="S377" s="34">
        <f t="shared" si="57"/>
        <v>0.30859941361818871</v>
      </c>
      <c r="T377" s="34">
        <f t="shared" si="58"/>
        <v>7.0537689217980468E-2</v>
      </c>
      <c r="U377" s="34">
        <f t="shared" si="59"/>
        <v>2.5642081692177434E-2</v>
      </c>
      <c r="V377" s="33">
        <f>SUM(ClientPortfolioValue[[#This Row],[TCS]:[Cash]])</f>
        <v>44956882.403155744</v>
      </c>
      <c r="W377" s="35">
        <f>(ClientPortfolioValue[[#This Row],[TotalPortfolioValue]]-V372)/V372</f>
        <v>8.8817906961730142E-2</v>
      </c>
      <c r="X377" s="35">
        <f t="shared" si="61"/>
        <v>1418106.1751601882</v>
      </c>
      <c r="Y377" s="35">
        <f>_xlfn.MAXIFS($V$2:$V377,$E$2:$E377,$E377)</f>
        <v>45409960.291203432</v>
      </c>
      <c r="Z377" s="34">
        <f>(ClientPortfolioValue[[#This Row],[TotalPortfolioValue]]-ClientPortfolioValue[[#This Row],[Running Max]])/ClientPortfolioValue[[#This Row],[Running Max]]</f>
        <v>-9.9775002035281564E-3</v>
      </c>
      <c r="AA377" s="35">
        <f t="shared" si="60"/>
        <v>1.0594952432340652</v>
      </c>
      <c r="AB377" s="46">
        <f>ClientPortfolioValue[[#This Row],[Cumulative_Returns]]-1</f>
        <v>5.9495243234065187E-2</v>
      </c>
    </row>
    <row r="378" spans="4:28" x14ac:dyDescent="0.35">
      <c r="D378" s="31">
        <f t="shared" si="52"/>
        <v>45733</v>
      </c>
      <c r="E378" s="32" t="s">
        <v>16</v>
      </c>
      <c r="F378" s="33">
        <f>_xlfn.IFNA(VLOOKUP(ClientPortfolioValue[[#This Row],[Date]],CleanAssets[#All],RowWiseApproach!$B$2,0)*VLOOKUP(ClientPortfolioValue[[#This Row],[Client]],Client_Portfolios!$A$1:$I$6,RowWiseApproach!$B$2,0),F373)</f>
        <v>208468.05155457224</v>
      </c>
      <c r="G378" s="33">
        <f>_xlfn.IFNA(VLOOKUP(ClientPortfolioValue[[#This Row],[Date]],CleanAssets[#All],RowWiseApproach!$B$3,0)*VLOOKUP(ClientPortfolioValue[[#This Row],[Client]],Client_Portfolios!$A$1:$I$6,RowWiseApproach!$B$3,0),G373)</f>
        <v>2850930.3169237175</v>
      </c>
      <c r="H378" s="33">
        <f>_xlfn.IFNA(VLOOKUP(ClientPortfolioValue[[#This Row],[Date]],CleanAssets[#All],RowWiseApproach!$B$4,0)*VLOOKUP(ClientPortfolioValue[[#This Row],[Client]],Client_Portfolios!$A$1:$I$6,RowWiseApproach!$B$4,0),H373)</f>
        <v>12418565.900381485</v>
      </c>
      <c r="I378" s="33">
        <f>_xlfn.IFNA(VLOOKUP(ClientPortfolioValue[[#This Row],[Date]],CleanAssets[#All],RowWiseApproach!$B$5,0)*VLOOKUP(ClientPortfolioValue[[#This Row],[Client]],Client_Portfolios!$A$1:$I$6,RowWiseApproach!$B$5,0),I373)</f>
        <v>6167849.7899834886</v>
      </c>
      <c r="J378" s="33">
        <f>_xlfn.IFNA(VLOOKUP(ClientPortfolioValue[[#This Row],[Date]],CleanAssets[#All],RowWiseApproach!$B$6,0)*VLOOKUP(ClientPortfolioValue[[#This Row],[Client]],Client_Portfolios!$A$1:$I$6,RowWiseApproach!$B$6,0),J373)</f>
        <v>8591000.3455159236</v>
      </c>
      <c r="K378" s="33">
        <f>_xlfn.IFNA(VLOOKUP(ClientPortfolioValue[[#This Row],[Date]],CleanAssets[#All],RowWiseApproach!$B$7,0)*VLOOKUP(ClientPortfolioValue[[#This Row],[Client]],Client_Portfolios!$A$1:$I$6,RowWiseApproach!$B$7,0),K373)</f>
        <v>1569106.8673990634</v>
      </c>
      <c r="L378" s="33">
        <f>_xlfn.IFNA(VLOOKUP(ClientPortfolioValue[[#This Row],[Date]],CleanAssets[#All],RowWiseApproach!$B$8,0)*VLOOKUP(ClientPortfolioValue[[#This Row],[Client]],Client_Portfolios!$A$1:$I$6,RowWiseApproach!$B$8,0),L373)</f>
        <v>14729625.143077496</v>
      </c>
      <c r="M378" s="33">
        <f>_xlfn.IFNA(VLOOKUP(ClientPortfolioValue[[#This Row],[Date]],CleanAssets[#All],RowWiseApproach!$B$9,0)*VLOOKUP(ClientPortfolioValue[[#This Row],[Client]],Client_Portfolios!$A$1:$I$6,RowWiseApproach!$B$9,0),M373)</f>
        <v>4672215.1356418105</v>
      </c>
      <c r="N378" s="34">
        <f t="shared" si="53"/>
        <v>4.0710244939934914E-3</v>
      </c>
      <c r="O378" s="34">
        <f t="shared" si="53"/>
        <v>5.5673793007207324E-2</v>
      </c>
      <c r="P378" s="34">
        <f t="shared" si="54"/>
        <v>0.24251335196794344</v>
      </c>
      <c r="Q378" s="34">
        <f t="shared" si="55"/>
        <v>0.12044755723023726</v>
      </c>
      <c r="R378" s="34">
        <f t="shared" si="56"/>
        <v>0.16776754314963421</v>
      </c>
      <c r="S378" s="34">
        <f t="shared" si="57"/>
        <v>3.0641973401870564E-2</v>
      </c>
      <c r="T378" s="34">
        <f t="shared" si="58"/>
        <v>0.28764438626277211</v>
      </c>
      <c r="U378" s="34">
        <f t="shared" si="59"/>
        <v>9.1240370486341593E-2</v>
      </c>
      <c r="V378" s="33">
        <f>SUM(ClientPortfolioValue[[#This Row],[TCS]:[Cash]])</f>
        <v>51207761.550477557</v>
      </c>
      <c r="W378" s="35">
        <f>(ClientPortfolioValue[[#This Row],[TotalPortfolioValue]]-V373)/V373</f>
        <v>1.9865824496453754E-2</v>
      </c>
      <c r="X378" s="35">
        <f t="shared" si="61"/>
        <v>268902.08805738721</v>
      </c>
      <c r="Y378" s="35">
        <f>_xlfn.MAXIFS($V$2:$V378,$E$2:$E378,$E378)</f>
        <v>51207761.550477557</v>
      </c>
      <c r="Z378" s="34">
        <f>(ClientPortfolioValue[[#This Row],[TotalPortfolioValue]]-ClientPortfolioValue[[#This Row],[Running Max]])/ClientPortfolioValue[[#This Row],[Running Max]]</f>
        <v>0</v>
      </c>
      <c r="AA378" s="35">
        <f t="shared" si="60"/>
        <v>1.054274442259991</v>
      </c>
      <c r="AB378" s="46">
        <f>ClientPortfolioValue[[#This Row],[Cumulative_Returns]]-1</f>
        <v>5.4274442259991007E-2</v>
      </c>
    </row>
    <row r="379" spans="4:28" x14ac:dyDescent="0.35">
      <c r="D379" s="31">
        <f t="shared" si="52"/>
        <v>45733</v>
      </c>
      <c r="E379" s="32" t="s">
        <v>12</v>
      </c>
      <c r="F379" s="33">
        <f>_xlfn.IFNA(VLOOKUP(ClientPortfolioValue[[#This Row],[Date]],CleanAssets[#All],RowWiseApproach!$B$2,0)*VLOOKUP(ClientPortfolioValue[[#This Row],[Client]],Client_Portfolios!$A$1:$I$6,RowWiseApproach!$B$2,0),F374)</f>
        <v>2747669.6587991277</v>
      </c>
      <c r="G379" s="33">
        <f>_xlfn.IFNA(VLOOKUP(ClientPortfolioValue[[#This Row],[Date]],CleanAssets[#All],RowWiseApproach!$B$3,0)*VLOOKUP(ClientPortfolioValue[[#This Row],[Client]],Client_Portfolios!$A$1:$I$6,RowWiseApproach!$B$3,0),G374)</f>
        <v>9845027.5316113606</v>
      </c>
      <c r="H379" s="33">
        <f>_xlfn.IFNA(VLOOKUP(ClientPortfolioValue[[#This Row],[Date]],CleanAssets[#All],RowWiseApproach!$B$4,0)*VLOOKUP(ClientPortfolioValue[[#This Row],[Client]],Client_Portfolios!$A$1:$I$6,RowWiseApproach!$B$4,0),H374)</f>
        <v>2044197.4380362364</v>
      </c>
      <c r="I379" s="33">
        <f>_xlfn.IFNA(VLOOKUP(ClientPortfolioValue[[#This Row],[Date]],CleanAssets[#All],RowWiseApproach!$B$5,0)*VLOOKUP(ClientPortfolioValue[[#This Row],[Client]],Client_Portfolios!$A$1:$I$6,RowWiseApproach!$B$5,0),I374)</f>
        <v>3146329.7249756386</v>
      </c>
      <c r="J379" s="33">
        <f>_xlfn.IFNA(VLOOKUP(ClientPortfolioValue[[#This Row],[Date]],CleanAssets[#All],RowWiseApproach!$B$6,0)*VLOOKUP(ClientPortfolioValue[[#This Row],[Client]],Client_Portfolios!$A$1:$I$6,RowWiseApproach!$B$6,0),J374)</f>
        <v>1256897.9053462003</v>
      </c>
      <c r="K379" s="33">
        <f>_xlfn.IFNA(VLOOKUP(ClientPortfolioValue[[#This Row],[Date]],CleanAssets[#All],RowWiseApproach!$B$7,0)*VLOOKUP(ClientPortfolioValue[[#This Row],[Client]],Client_Portfolios!$A$1:$I$6,RowWiseApproach!$B$7,0),K374)</f>
        <v>12692347.863697192</v>
      </c>
      <c r="L379" s="33">
        <f>_xlfn.IFNA(VLOOKUP(ClientPortfolioValue[[#This Row],[Date]],CleanAssets[#All],RowWiseApproach!$B$8,0)*VLOOKUP(ClientPortfolioValue[[#This Row],[Client]],Client_Portfolios!$A$1:$I$6,RowWiseApproach!$B$8,0),L374)</f>
        <v>5414125.2271170504</v>
      </c>
      <c r="M379" s="33">
        <f>_xlfn.IFNA(VLOOKUP(ClientPortfolioValue[[#This Row],[Date]],CleanAssets[#All],RowWiseApproach!$B$9,0)*VLOOKUP(ClientPortfolioValue[[#This Row],[Client]],Client_Portfolios!$A$1:$I$6,RowWiseApproach!$B$9,0),M374)</f>
        <v>2238485.2725660317</v>
      </c>
      <c r="N379" s="34">
        <f t="shared" si="53"/>
        <v>6.9764225828547147E-2</v>
      </c>
      <c r="O379" s="34">
        <f t="shared" si="53"/>
        <v>0.2499684493745799</v>
      </c>
      <c r="P379" s="34">
        <f t="shared" si="54"/>
        <v>5.1902837463957067E-2</v>
      </c>
      <c r="Q379" s="34">
        <f t="shared" si="55"/>
        <v>7.9886334502162953E-2</v>
      </c>
      <c r="R379" s="34">
        <f t="shared" si="56"/>
        <v>3.1913046399589272E-2</v>
      </c>
      <c r="S379" s="34">
        <f t="shared" si="57"/>
        <v>0.32226283819156237</v>
      </c>
      <c r="T379" s="34">
        <f t="shared" si="58"/>
        <v>0.13746639949931522</v>
      </c>
      <c r="U379" s="34">
        <f t="shared" si="59"/>
        <v>5.6835868740285962E-2</v>
      </c>
      <c r="V379" s="33">
        <f>SUM(ClientPortfolioValue[[#This Row],[TCS]:[Cash]])</f>
        <v>39385080.622148842</v>
      </c>
      <c r="W379" s="35">
        <f>(ClientPortfolioValue[[#This Row],[TotalPortfolioValue]]-V374)/V374</f>
        <v>9.0827153829305493E-2</v>
      </c>
      <c r="X379" s="35">
        <f t="shared" si="61"/>
        <v>1258387.9380753404</v>
      </c>
      <c r="Y379" s="35">
        <f>_xlfn.MAXIFS($V$2:$V379,$E$2:$E379,$E379)</f>
        <v>39650503.50677833</v>
      </c>
      <c r="Z379" s="34">
        <f>(ClientPortfolioValue[[#This Row],[TotalPortfolioValue]]-ClientPortfolioValue[[#This Row],[Running Max]])/ClientPortfolioValue[[#This Row],[Running Max]]</f>
        <v>-6.6940608858627338E-3</v>
      </c>
      <c r="AA379" s="35">
        <f t="shared" si="60"/>
        <v>1.0516188169633853</v>
      </c>
      <c r="AB379" s="46">
        <f>ClientPortfolioValue[[#This Row],[Cumulative_Returns]]-1</f>
        <v>5.1618816963385328E-2</v>
      </c>
    </row>
    <row r="380" spans="4:28" x14ac:dyDescent="0.35">
      <c r="D380" s="31">
        <f t="shared" si="52"/>
        <v>45733</v>
      </c>
      <c r="E380" s="32" t="s">
        <v>13</v>
      </c>
      <c r="F380" s="33">
        <f>_xlfn.IFNA(VLOOKUP(ClientPortfolioValue[[#This Row],[Date]],CleanAssets[#All],RowWiseApproach!$B$2,0)*VLOOKUP(ClientPortfolioValue[[#This Row],[Client]],Client_Portfolios!$A$1:$I$6,RowWiseApproach!$B$2,0),F375)</f>
        <v>197847.76503917659</v>
      </c>
      <c r="G380" s="33">
        <f>_xlfn.IFNA(VLOOKUP(ClientPortfolioValue[[#This Row],[Date]],CleanAssets[#All],RowWiseApproach!$B$3,0)*VLOOKUP(ClientPortfolioValue[[#This Row],[Client]],Client_Portfolios!$A$1:$I$6,RowWiseApproach!$B$3,0),G375)</f>
        <v>2091796.3944722</v>
      </c>
      <c r="H380" s="33">
        <f>_xlfn.IFNA(VLOOKUP(ClientPortfolioValue[[#This Row],[Date]],CleanAssets[#All],RowWiseApproach!$B$4,0)*VLOOKUP(ClientPortfolioValue[[#This Row],[Client]],Client_Portfolios!$A$1:$I$6,RowWiseApproach!$B$4,0),H375)</f>
        <v>3274001.3796552862</v>
      </c>
      <c r="I380" s="33">
        <f>_xlfn.IFNA(VLOOKUP(ClientPortfolioValue[[#This Row],[Date]],CleanAssets[#All],RowWiseApproach!$B$5,0)*VLOOKUP(ClientPortfolioValue[[#This Row],[Client]],Client_Portfolios!$A$1:$I$6,RowWiseApproach!$B$5,0),I375)</f>
        <v>2700867.7911877893</v>
      </c>
      <c r="J380" s="33">
        <f>_xlfn.IFNA(VLOOKUP(ClientPortfolioValue[[#This Row],[Date]],CleanAssets[#All],RowWiseApproach!$B$6,0)*VLOOKUP(ClientPortfolioValue[[#This Row],[Client]],Client_Portfolios!$A$1:$I$6,RowWiseApproach!$B$6,0),J375)</f>
        <v>10893328.522471774</v>
      </c>
      <c r="K380" s="33">
        <f>_xlfn.IFNA(VLOOKUP(ClientPortfolioValue[[#This Row],[Date]],CleanAssets[#All],RowWiseApproach!$B$7,0)*VLOOKUP(ClientPortfolioValue[[#This Row],[Client]],Client_Portfolios!$A$1:$I$6,RowWiseApproach!$B$7,0),K375)</f>
        <v>601488.97651634156</v>
      </c>
      <c r="L380" s="33">
        <f>_xlfn.IFNA(VLOOKUP(ClientPortfolioValue[[#This Row],[Date]],CleanAssets[#All],RowWiseApproach!$B$8,0)*VLOOKUP(ClientPortfolioValue[[#This Row],[Client]],Client_Portfolios!$A$1:$I$6,RowWiseApproach!$B$8,0),L375)</f>
        <v>22391118.689925719</v>
      </c>
      <c r="M380" s="33">
        <f>_xlfn.IFNA(VLOOKUP(ClientPortfolioValue[[#This Row],[Date]],CleanAssets[#All],RowWiseApproach!$B$9,0)*VLOOKUP(ClientPortfolioValue[[#This Row],[Client]],Client_Portfolios!$A$1:$I$6,RowWiseApproach!$B$9,0),M375)</f>
        <v>6420351.6864928836</v>
      </c>
      <c r="N380" s="34">
        <f t="shared" si="53"/>
        <v>4.0733889523673142E-3</v>
      </c>
      <c r="O380" s="34">
        <f t="shared" si="53"/>
        <v>4.3066952624699215E-2</v>
      </c>
      <c r="P380" s="34">
        <f t="shared" si="54"/>
        <v>6.7406781407323049E-2</v>
      </c>
      <c r="Q380" s="34">
        <f t="shared" si="55"/>
        <v>5.5606819820535079E-2</v>
      </c>
      <c r="R380" s="34">
        <f t="shared" si="56"/>
        <v>0.22427730760141701</v>
      </c>
      <c r="S380" s="34">
        <f t="shared" si="57"/>
        <v>1.2383756528294546E-2</v>
      </c>
      <c r="T380" s="34">
        <f t="shared" si="58"/>
        <v>0.46099957451947121</v>
      </c>
      <c r="U380" s="34">
        <f t="shared" si="59"/>
        <v>0.13218541854589255</v>
      </c>
      <c r="V380" s="33">
        <f>SUM(ClientPortfolioValue[[#This Row],[TCS]:[Cash]])</f>
        <v>48570801.205761172</v>
      </c>
      <c r="W380" s="35">
        <f>(ClientPortfolioValue[[#This Row],[TotalPortfolioValue]]-V375)/V375</f>
        <v>1.7114969935014809E-2</v>
      </c>
      <c r="X380" s="35">
        <f t="shared" si="61"/>
        <v>214437.88178550542</v>
      </c>
      <c r="Y380" s="35">
        <f>_xlfn.MAXIFS($V$2:$V380,$E$2:$E380,$E380)</f>
        <v>48570801.205761172</v>
      </c>
      <c r="Z380" s="34">
        <f>(ClientPortfolioValue[[#This Row],[TotalPortfolioValue]]-ClientPortfolioValue[[#This Row],[Running Max]])/ClientPortfolioValue[[#This Row],[Running Max]]</f>
        <v>0</v>
      </c>
      <c r="AA380" s="35">
        <f t="shared" si="60"/>
        <v>1.0763337422185701</v>
      </c>
      <c r="AB380" s="46">
        <f>ClientPortfolioValue[[#This Row],[Cumulative_Returns]]-1</f>
        <v>7.6333742218570144E-2</v>
      </c>
    </row>
    <row r="381" spans="4:28" x14ac:dyDescent="0.35">
      <c r="D381" s="31">
        <f t="shared" si="52"/>
        <v>45733</v>
      </c>
      <c r="E381" s="32" t="s">
        <v>15</v>
      </c>
      <c r="F381" s="33">
        <f>_xlfn.IFNA(VLOOKUP(ClientPortfolioValue[[#This Row],[Date]],CleanAssets[#All],RowWiseApproach!$B$2,0)*VLOOKUP(ClientPortfolioValue[[#This Row],[Client]],Client_Portfolios!$A$1:$I$6,RowWiseApproach!$B$2,0),F376)</f>
        <v>991285.22004922223</v>
      </c>
      <c r="G381" s="33">
        <f>_xlfn.IFNA(VLOOKUP(ClientPortfolioValue[[#This Row],[Date]],CleanAssets[#All],RowWiseApproach!$B$3,0)*VLOOKUP(ClientPortfolioValue[[#This Row],[Client]],Client_Portfolios!$A$1:$I$6,RowWiseApproach!$B$3,0),G376)</f>
        <v>4780527.0107368063</v>
      </c>
      <c r="H381" s="33">
        <f>_xlfn.IFNA(VLOOKUP(ClientPortfolioValue[[#This Row],[Date]],CleanAssets[#All],RowWiseApproach!$B$4,0)*VLOOKUP(ClientPortfolioValue[[#This Row],[Client]],Client_Portfolios!$A$1:$I$6,RowWiseApproach!$B$4,0),H376)</f>
        <v>17860949.289169934</v>
      </c>
      <c r="I381" s="33">
        <f>_xlfn.IFNA(VLOOKUP(ClientPortfolioValue[[#This Row],[Date]],CleanAssets[#All],RowWiseApproach!$B$5,0)*VLOOKUP(ClientPortfolioValue[[#This Row],[Client]],Client_Portfolios!$A$1:$I$6,RowWiseApproach!$B$5,0),I376)</f>
        <v>8624092.6861752048</v>
      </c>
      <c r="J381" s="33">
        <f>_xlfn.IFNA(VLOOKUP(ClientPortfolioValue[[#This Row],[Date]],CleanAssets[#All],RowWiseApproach!$B$6,0)*VLOOKUP(ClientPortfolioValue[[#This Row],[Client]],Client_Portfolios!$A$1:$I$6,RowWiseApproach!$B$6,0),J376)</f>
        <v>12981982.651947688</v>
      </c>
      <c r="K381" s="33">
        <f>_xlfn.IFNA(VLOOKUP(ClientPortfolioValue[[#This Row],[Date]],CleanAssets[#All],RowWiseApproach!$B$7,0)*VLOOKUP(ClientPortfolioValue[[#This Row],[Client]],Client_Portfolios!$A$1:$I$6,RowWiseApproach!$B$7,0),K376)</f>
        <v>2593751.3278227882</v>
      </c>
      <c r="L381" s="33">
        <f>_xlfn.IFNA(VLOOKUP(ClientPortfolioValue[[#This Row],[Date]],CleanAssets[#All],RowWiseApproach!$B$8,0)*VLOOKUP(ClientPortfolioValue[[#This Row],[Client]],Client_Portfolios!$A$1:$I$6,RowWiseApproach!$B$8,0),L376)</f>
        <v>3278663.9968820796</v>
      </c>
      <c r="M381" s="33">
        <f>_xlfn.IFNA(VLOOKUP(ClientPortfolioValue[[#This Row],[Date]],CleanAssets[#All],RowWiseApproach!$B$9,0)*VLOOKUP(ClientPortfolioValue[[#This Row],[Client]],Client_Portfolios!$A$1:$I$6,RowWiseApproach!$B$9,0),M376)</f>
        <v>943015.235049412</v>
      </c>
      <c r="N381" s="34">
        <f t="shared" si="53"/>
        <v>1.9043303637188841E-2</v>
      </c>
      <c r="O381" s="34">
        <f t="shared" si="53"/>
        <v>9.1837369881014944E-2</v>
      </c>
      <c r="P381" s="34">
        <f t="shared" si="54"/>
        <v>0.34312171076777076</v>
      </c>
      <c r="Q381" s="34">
        <f t="shared" si="55"/>
        <v>0.16567503710984316</v>
      </c>
      <c r="R381" s="34">
        <f t="shared" si="56"/>
        <v>0.24939324470255103</v>
      </c>
      <c r="S381" s="34">
        <f t="shared" si="57"/>
        <v>4.9827832692429783E-2</v>
      </c>
      <c r="T381" s="34">
        <f t="shared" si="58"/>
        <v>6.2985498778892632E-2</v>
      </c>
      <c r="U381" s="34">
        <f t="shared" si="59"/>
        <v>1.8116002430308854E-2</v>
      </c>
      <c r="V381" s="33">
        <f>SUM(ClientPortfolioValue[[#This Row],[TCS]:[Cash]])</f>
        <v>52054267.417833135</v>
      </c>
      <c r="W381" s="35">
        <f>(ClientPortfolioValue[[#This Row],[TotalPortfolioValue]]-V376)/V376</f>
        <v>3.061326269886875E-2</v>
      </c>
      <c r="X381" s="35">
        <f t="shared" si="61"/>
        <v>503983.94763006689</v>
      </c>
      <c r="Y381" s="35">
        <f>_xlfn.MAXIFS($V$2:$V381,$E$2:$E381,$E381)</f>
        <v>52060474.278621867</v>
      </c>
      <c r="Z381" s="34">
        <f>(ClientPortfolioValue[[#This Row],[TotalPortfolioValue]]-ClientPortfolioValue[[#This Row],[Running Max]])/ClientPortfolioValue[[#This Row],[Running Max]]</f>
        <v>-1.1922405384772983E-4</v>
      </c>
      <c r="AA381" s="35">
        <f t="shared" si="60"/>
        <v>1.0434080010696067</v>
      </c>
      <c r="AB381" s="46">
        <f>ClientPortfolioValue[[#This Row],[Cumulative_Returns]]-1</f>
        <v>4.3408001069606739E-2</v>
      </c>
    </row>
    <row r="382" spans="4:28" x14ac:dyDescent="0.35">
      <c r="D382" s="31">
        <f t="shared" si="52"/>
        <v>45734</v>
      </c>
      <c r="E382" s="32" t="s">
        <v>14</v>
      </c>
      <c r="F382" s="33">
        <f>_xlfn.IFNA(VLOOKUP(ClientPortfolioValue[[#This Row],[Date]],CleanAssets[#All],RowWiseApproach!$B$2,0)*VLOOKUP(ClientPortfolioValue[[#This Row],[Client]],Client_Portfolios!$A$1:$I$6,RowWiseApproach!$B$2,0),F377)</f>
        <v>1744830.5216930904</v>
      </c>
      <c r="G382" s="33">
        <f>_xlfn.IFNA(VLOOKUP(ClientPortfolioValue[[#This Row],[Date]],CleanAssets[#All],RowWiseApproach!$B$3,0)*VLOOKUP(ClientPortfolioValue[[#This Row],[Client]],Client_Portfolios!$A$1:$I$6,RowWiseApproach!$B$3,0),G377)</f>
        <v>11067607.266146803</v>
      </c>
      <c r="H382" s="33">
        <f>_xlfn.IFNA(VLOOKUP(ClientPortfolioValue[[#This Row],[Date]],CleanAssets[#All],RowWiseApproach!$B$4,0)*VLOOKUP(ClientPortfolioValue[[#This Row],[Client]],Client_Portfolios!$A$1:$I$6,RowWiseApproach!$B$4,0),H377)</f>
        <v>2270886.2971885051</v>
      </c>
      <c r="I382" s="33">
        <f>_xlfn.IFNA(VLOOKUP(ClientPortfolioValue[[#This Row],[Date]],CleanAssets[#All],RowWiseApproach!$B$5,0)*VLOOKUP(ClientPortfolioValue[[#This Row],[Client]],Client_Portfolios!$A$1:$I$6,RowWiseApproach!$B$5,0),I377)</f>
        <v>451792.60865577369</v>
      </c>
      <c r="J382" s="33">
        <f>_xlfn.IFNA(VLOOKUP(ClientPortfolioValue[[#This Row],[Date]],CleanAssets[#All],RowWiseApproach!$B$6,0)*VLOOKUP(ClientPortfolioValue[[#This Row],[Client]],Client_Portfolios!$A$1:$I$6,RowWiseApproach!$B$6,0),J377)</f>
        <v>11432180.269552507</v>
      </c>
      <c r="K382" s="33">
        <f>_xlfn.IFNA(VLOOKUP(ClientPortfolioValue[[#This Row],[Date]],CleanAssets[#All],RowWiseApproach!$B$7,0)*VLOOKUP(ClientPortfolioValue[[#This Row],[Client]],Client_Portfolios!$A$1:$I$6,RowWiseApproach!$B$7,0),K377)</f>
        <v>13795254.127901679</v>
      </c>
      <c r="L382" s="33">
        <f>_xlfn.IFNA(VLOOKUP(ClientPortfolioValue[[#This Row],[Date]],CleanAssets[#All],RowWiseApproach!$B$8,0)*VLOOKUP(ClientPortfolioValue[[#This Row],[Client]],Client_Portfolios!$A$1:$I$6,RowWiseApproach!$B$8,0),L377)</f>
        <v>3207529.3457282889</v>
      </c>
      <c r="M382" s="33">
        <f>_xlfn.IFNA(VLOOKUP(ClientPortfolioValue[[#This Row],[Date]],CleanAssets[#All],RowWiseApproach!$B$9,0)*VLOOKUP(ClientPortfolioValue[[#This Row],[Client]],Client_Portfolios!$A$1:$I$6,RowWiseApproach!$B$9,0),M377)</f>
        <v>1152892.7289948487</v>
      </c>
      <c r="N382" s="34">
        <f t="shared" si="53"/>
        <v>3.8668341185752582E-2</v>
      </c>
      <c r="O382" s="34">
        <f t="shared" si="53"/>
        <v>0.24527655182349953</v>
      </c>
      <c r="P382" s="34">
        <f t="shared" si="54"/>
        <v>5.0326610545835676E-2</v>
      </c>
      <c r="Q382" s="34">
        <f t="shared" si="55"/>
        <v>1.0012474288763947E-2</v>
      </c>
      <c r="R382" s="34">
        <f t="shared" si="56"/>
        <v>0.25335609485506388</v>
      </c>
      <c r="S382" s="34">
        <f t="shared" si="57"/>
        <v>0.3057257348090418</v>
      </c>
      <c r="T382" s="34">
        <f t="shared" si="58"/>
        <v>7.1084175547080242E-2</v>
      </c>
      <c r="U382" s="34">
        <f t="shared" si="59"/>
        <v>2.5550016944962489E-2</v>
      </c>
      <c r="V382" s="33">
        <f>SUM(ClientPortfolioValue[[#This Row],[TCS]:[Cash]])</f>
        <v>45122973.165861487</v>
      </c>
      <c r="W382" s="35">
        <f>(ClientPortfolioValue[[#This Row],[TotalPortfolioValue]]-V377)/V377</f>
        <v>3.694445740616671E-3</v>
      </c>
      <c r="X382" s="35">
        <f t="shared" si="61"/>
        <v>1441789.5891903467</v>
      </c>
      <c r="Y382" s="35">
        <f>_xlfn.MAXIFS($V$2:$V382,$E$2:$E382,$E382)</f>
        <v>45409960.291203432</v>
      </c>
      <c r="Z382" s="34">
        <f>(ClientPortfolioValue[[#This Row],[TotalPortfolioValue]]-ClientPortfolioValue[[#This Row],[Running Max]])/ClientPortfolioValue[[#This Row],[Running Max]]</f>
        <v>-6.3199157960404113E-3</v>
      </c>
      <c r="AA382" s="35">
        <f t="shared" si="60"/>
        <v>1.063409490922635</v>
      </c>
      <c r="AB382" s="46">
        <f>ClientPortfolioValue[[#This Row],[Cumulative_Returns]]-1</f>
        <v>6.3409490922635037E-2</v>
      </c>
    </row>
    <row r="383" spans="4:28" x14ac:dyDescent="0.35">
      <c r="D383" s="31">
        <f t="shared" si="52"/>
        <v>45734</v>
      </c>
      <c r="E383" s="32" t="s">
        <v>16</v>
      </c>
      <c r="F383" s="33">
        <f>_xlfn.IFNA(VLOOKUP(ClientPortfolioValue[[#This Row],[Date]],CleanAssets[#All],RowWiseApproach!$B$2,0)*VLOOKUP(ClientPortfolioValue[[#This Row],[Client]],Client_Portfolios!$A$1:$I$6,RowWiseApproach!$B$2,0),F378)</f>
        <v>209899.71853581537</v>
      </c>
      <c r="G383" s="33">
        <f>_xlfn.IFNA(VLOOKUP(ClientPortfolioValue[[#This Row],[Date]],CleanAssets[#All],RowWiseApproach!$B$3,0)*VLOOKUP(ClientPortfolioValue[[#This Row],[Client]],Client_Portfolios!$A$1:$I$6,RowWiseApproach!$B$3,0),G378)</f>
        <v>2862088.8682272397</v>
      </c>
      <c r="H383" s="33">
        <f>_xlfn.IFNA(VLOOKUP(ClientPortfolioValue[[#This Row],[Date]],CleanAssets[#All],RowWiseApproach!$B$4,0)*VLOOKUP(ClientPortfolioValue[[#This Row],[Client]],Client_Portfolios!$A$1:$I$6,RowWiseApproach!$B$4,0),H378)</f>
        <v>12190168.902438985</v>
      </c>
      <c r="I383" s="33">
        <f>_xlfn.IFNA(VLOOKUP(ClientPortfolioValue[[#This Row],[Date]],CleanAssets[#All],RowWiseApproach!$B$5,0)*VLOOKUP(ClientPortfolioValue[[#This Row],[Client]],Client_Portfolios!$A$1:$I$6,RowWiseApproach!$B$5,0),I378)</f>
        <v>6217378.1160787856</v>
      </c>
      <c r="J383" s="33">
        <f>_xlfn.IFNA(VLOOKUP(ClientPortfolioValue[[#This Row],[Date]],CleanAssets[#All],RowWiseApproach!$B$6,0)*VLOOKUP(ClientPortfolioValue[[#This Row],[Client]],Client_Portfolios!$A$1:$I$6,RowWiseApproach!$B$6,0),J378)</f>
        <v>8737688.055329565</v>
      </c>
      <c r="K383" s="33">
        <f>_xlfn.IFNA(VLOOKUP(ClientPortfolioValue[[#This Row],[Date]],CleanAssets[#All],RowWiseApproach!$B$7,0)*VLOOKUP(ClientPortfolioValue[[#This Row],[Client]],Client_Portfolios!$A$1:$I$6,RowWiseApproach!$B$7,0),K378)</f>
        <v>1560238.3374949626</v>
      </c>
      <c r="L383" s="33">
        <f>_xlfn.IFNA(VLOOKUP(ClientPortfolioValue[[#This Row],[Date]],CleanAssets[#All],RowWiseApproach!$B$8,0)*VLOOKUP(ClientPortfolioValue[[#This Row],[Client]],Client_Portfolios!$A$1:$I$6,RowWiseApproach!$B$8,0),L378)</f>
        <v>14898581.390660364</v>
      </c>
      <c r="M383" s="33">
        <f>_xlfn.IFNA(VLOOKUP(ClientPortfolioValue[[#This Row],[Date]],CleanAssets[#All],RowWiseApproach!$B$9,0)*VLOOKUP(ClientPortfolioValue[[#This Row],[Client]],Client_Portfolios!$A$1:$I$6,RowWiseApproach!$B$9,0),M378)</f>
        <v>4672639.3915513689</v>
      </c>
      <c r="N383" s="34">
        <f t="shared" si="53"/>
        <v>4.0877332615097545E-3</v>
      </c>
      <c r="O383" s="34">
        <f t="shared" si="53"/>
        <v>5.5738311350107927E-2</v>
      </c>
      <c r="P383" s="34">
        <f t="shared" si="54"/>
        <v>0.23739983661492686</v>
      </c>
      <c r="Q383" s="34">
        <f t="shared" si="55"/>
        <v>0.1210815502839349</v>
      </c>
      <c r="R383" s="34">
        <f t="shared" si="56"/>
        <v>0.17016382080747131</v>
      </c>
      <c r="S383" s="34">
        <f t="shared" si="57"/>
        <v>3.0385167700797012E-2</v>
      </c>
      <c r="T383" s="34">
        <f t="shared" si="58"/>
        <v>0.29014534714357404</v>
      </c>
      <c r="U383" s="34">
        <f t="shared" si="59"/>
        <v>9.0998232837678147E-2</v>
      </c>
      <c r="V383" s="33">
        <f>SUM(ClientPortfolioValue[[#This Row],[TCS]:[Cash]])</f>
        <v>51348682.78031709</v>
      </c>
      <c r="W383" s="35">
        <f>(ClientPortfolioValue[[#This Row],[TotalPortfolioValue]]-V378)/V378</f>
        <v>2.7519505944547454E-3</v>
      </c>
      <c r="X383" s="35">
        <f t="shared" si="61"/>
        <v>349074.94099651999</v>
      </c>
      <c r="Y383" s="35">
        <f>_xlfn.MAXIFS($V$2:$V383,$E$2:$E383,$E383)</f>
        <v>51348682.78031709</v>
      </c>
      <c r="Z383" s="34">
        <f>(ClientPortfolioValue[[#This Row],[TotalPortfolioValue]]-ClientPortfolioValue[[#This Row],[Running Max]])/ClientPortfolioValue[[#This Row],[Running Max]]</f>
        <v>0</v>
      </c>
      <c r="AA383" s="35">
        <f t="shared" si="60"/>
        <v>1.0571757534380868</v>
      </c>
      <c r="AB383" s="46">
        <f>ClientPortfolioValue[[#This Row],[Cumulative_Returns]]-1</f>
        <v>5.7175753438086785E-2</v>
      </c>
    </row>
    <row r="384" spans="4:28" x14ac:dyDescent="0.35">
      <c r="D384" s="31">
        <f t="shared" si="52"/>
        <v>45734</v>
      </c>
      <c r="E384" s="32" t="s">
        <v>12</v>
      </c>
      <c r="F384" s="33">
        <f>_xlfn.IFNA(VLOOKUP(ClientPortfolioValue[[#This Row],[Date]],CleanAssets[#All],RowWiseApproach!$B$2,0)*VLOOKUP(ClientPortfolioValue[[#This Row],[Client]],Client_Portfolios!$A$1:$I$6,RowWiseApproach!$B$2,0),F379)</f>
        <v>2766539.4467428047</v>
      </c>
      <c r="G384" s="33">
        <f>_xlfn.IFNA(VLOOKUP(ClientPortfolioValue[[#This Row],[Date]],CleanAssets[#All],RowWiseApproach!$B$3,0)*VLOOKUP(ClientPortfolioValue[[#This Row],[Client]],Client_Portfolios!$A$1:$I$6,RowWiseApproach!$B$3,0),G379)</f>
        <v>9883561.0040515475</v>
      </c>
      <c r="H384" s="33">
        <f>_xlfn.IFNA(VLOOKUP(ClientPortfolioValue[[#This Row],[Date]],CleanAssets[#All],RowWiseApproach!$B$4,0)*VLOOKUP(ClientPortfolioValue[[#This Row],[Client]],Client_Portfolios!$A$1:$I$6,RowWiseApproach!$B$4,0),H379)</f>
        <v>2006601.4255985294</v>
      </c>
      <c r="I384" s="33">
        <f>_xlfn.IFNA(VLOOKUP(ClientPortfolioValue[[#This Row],[Date]],CleanAssets[#All],RowWiseApproach!$B$5,0)*VLOOKUP(ClientPortfolioValue[[#This Row],[Client]],Client_Portfolios!$A$1:$I$6,RowWiseApproach!$B$5,0),I379)</f>
        <v>3171595.0037888461</v>
      </c>
      <c r="J384" s="33">
        <f>_xlfn.IFNA(VLOOKUP(ClientPortfolioValue[[#This Row],[Date]],CleanAssets[#All],RowWiseApproach!$B$6,0)*VLOOKUP(ClientPortfolioValue[[#This Row],[Client]],Client_Portfolios!$A$1:$I$6,RowWiseApproach!$B$6,0),J379)</f>
        <v>1278358.9073005337</v>
      </c>
      <c r="K384" s="33">
        <f>_xlfn.IFNA(VLOOKUP(ClientPortfolioValue[[#This Row],[Date]],CleanAssets[#All],RowWiseApproach!$B$7,0)*VLOOKUP(ClientPortfolioValue[[#This Row],[Client]],Client_Portfolios!$A$1:$I$6,RowWiseApproach!$B$7,0),K379)</f>
        <v>12620611.215976674</v>
      </c>
      <c r="L384" s="33">
        <f>_xlfn.IFNA(VLOOKUP(ClientPortfolioValue[[#This Row],[Date]],CleanAssets[#All],RowWiseApproach!$B$8,0)*VLOOKUP(ClientPortfolioValue[[#This Row],[Client]],Client_Portfolios!$A$1:$I$6,RowWiseApproach!$B$8,0),L379)</f>
        <v>5476227.9808145771</v>
      </c>
      <c r="M384" s="33">
        <f>_xlfn.IFNA(VLOOKUP(ClientPortfolioValue[[#This Row],[Date]],CleanAssets[#All],RowWiseApproach!$B$9,0)*VLOOKUP(ClientPortfolioValue[[#This Row],[Client]],Client_Portfolios!$A$1:$I$6,RowWiseApproach!$B$9,0),M379)</f>
        <v>2238688.5360241076</v>
      </c>
      <c r="N384" s="34">
        <f t="shared" si="53"/>
        <v>7.0141640239544445E-2</v>
      </c>
      <c r="O384" s="34">
        <f t="shared" si="53"/>
        <v>0.25058351546296359</v>
      </c>
      <c r="P384" s="34">
        <f t="shared" si="54"/>
        <v>5.0874501523626298E-2</v>
      </c>
      <c r="Q384" s="34">
        <f t="shared" si="55"/>
        <v>8.0411243007291647E-2</v>
      </c>
      <c r="R384" s="34">
        <f t="shared" si="56"/>
        <v>3.2410956828560676E-2</v>
      </c>
      <c r="S384" s="34">
        <f t="shared" si="57"/>
        <v>0.31997749844356083</v>
      </c>
      <c r="T384" s="34">
        <f t="shared" si="58"/>
        <v>0.13884190711694286</v>
      </c>
      <c r="U384" s="34">
        <f t="shared" si="59"/>
        <v>5.6758737377509541E-2</v>
      </c>
      <c r="V384" s="33">
        <f>SUM(ClientPortfolioValue[[#This Row],[TCS]:[Cash]])</f>
        <v>39442183.520297624</v>
      </c>
      <c r="W384" s="35">
        <f>(ClientPortfolioValue[[#This Row],[TotalPortfolioValue]]-V379)/V379</f>
        <v>1.4498611465751275E-3</v>
      </c>
      <c r="X384" s="35">
        <f t="shared" si="61"/>
        <v>1275759.4059315459</v>
      </c>
      <c r="Y384" s="35">
        <f>_xlfn.MAXIFS($V$2:$V384,$E$2:$E384,$E384)</f>
        <v>39650503.50677833</v>
      </c>
      <c r="Z384" s="34">
        <f>(ClientPortfolioValue[[#This Row],[TotalPortfolioValue]]-ClientPortfolioValue[[#This Row],[Running Max]])/ClientPortfolioValue[[#This Row],[Running Max]]</f>
        <v>-5.2539051980788273E-3</v>
      </c>
      <c r="AA384" s="35">
        <f t="shared" si="60"/>
        <v>1.0531435182271078</v>
      </c>
      <c r="AB384" s="46">
        <f>ClientPortfolioValue[[#This Row],[Cumulative_Returns]]-1</f>
        <v>5.3143518227107833E-2</v>
      </c>
    </row>
    <row r="385" spans="4:28" x14ac:dyDescent="0.35">
      <c r="D385" s="31">
        <f t="shared" si="52"/>
        <v>45734</v>
      </c>
      <c r="E385" s="32" t="s">
        <v>13</v>
      </c>
      <c r="F385" s="33">
        <f>_xlfn.IFNA(VLOOKUP(ClientPortfolioValue[[#This Row],[Date]],CleanAssets[#All],RowWiseApproach!$B$2,0)*VLOOKUP(ClientPortfolioValue[[#This Row],[Client]],Client_Portfolios!$A$1:$I$6,RowWiseApproach!$B$2,0),F380)</f>
        <v>199206.49655898064</v>
      </c>
      <c r="G385" s="33">
        <f>_xlfn.IFNA(VLOOKUP(ClientPortfolioValue[[#This Row],[Date]],CleanAssets[#All],RowWiseApproach!$B$3,0)*VLOOKUP(ClientPortfolioValue[[#This Row],[Client]],Client_Portfolios!$A$1:$I$6,RowWiseApproach!$B$3,0),G380)</f>
        <v>2099983.6929290164</v>
      </c>
      <c r="H385" s="33">
        <f>_xlfn.IFNA(VLOOKUP(ClientPortfolioValue[[#This Row],[Date]],CleanAssets[#All],RowWiseApproach!$B$4,0)*VLOOKUP(ClientPortfolioValue[[#This Row],[Client]],Client_Portfolios!$A$1:$I$6,RowWiseApproach!$B$4,0),H380)</f>
        <v>3213787.3346221237</v>
      </c>
      <c r="I385" s="33">
        <f>_xlfn.IFNA(VLOOKUP(ClientPortfolioValue[[#This Row],[Date]],CleanAssets[#All],RowWiseApproach!$B$5,0)*VLOOKUP(ClientPortfolioValue[[#This Row],[Client]],Client_Portfolios!$A$1:$I$6,RowWiseApproach!$B$5,0),I380)</f>
        <v>2722555.9751185123</v>
      </c>
      <c r="J385" s="33">
        <f>_xlfn.IFNA(VLOOKUP(ClientPortfolioValue[[#This Row],[Date]],CleanAssets[#All],RowWiseApproach!$B$6,0)*VLOOKUP(ClientPortfolioValue[[#This Row],[Client]],Client_Portfolios!$A$1:$I$6,RowWiseApproach!$B$6,0),J380)</f>
        <v>11079327.515481131</v>
      </c>
      <c r="K385" s="33">
        <f>_xlfn.IFNA(VLOOKUP(ClientPortfolioValue[[#This Row],[Date]],CleanAssets[#All],RowWiseApproach!$B$7,0)*VLOOKUP(ClientPortfolioValue[[#This Row],[Client]],Client_Portfolios!$A$1:$I$6,RowWiseApproach!$B$7,0),K380)</f>
        <v>598089.38462999382</v>
      </c>
      <c r="L385" s="33">
        <f>_xlfn.IFNA(VLOOKUP(ClientPortfolioValue[[#This Row],[Date]],CleanAssets[#All],RowWiseApproach!$B$8,0)*VLOOKUP(ClientPortfolioValue[[#This Row],[Client]],Client_Portfolios!$A$1:$I$6,RowWiseApproach!$B$8,0),L380)</f>
        <v>22647956.142086577</v>
      </c>
      <c r="M385" s="33">
        <f>_xlfn.IFNA(VLOOKUP(ClientPortfolioValue[[#This Row],[Date]],CleanAssets[#All],RowWiseApproach!$B$9,0)*VLOOKUP(ClientPortfolioValue[[#This Row],[Client]],Client_Portfolios!$A$1:$I$6,RowWiseApproach!$B$9,0),M380)</f>
        <v>6420934.6802261258</v>
      </c>
      <c r="N385" s="34">
        <f t="shared" si="53"/>
        <v>4.0669458638259862E-3</v>
      </c>
      <c r="O385" s="34">
        <f t="shared" si="53"/>
        <v>4.2872698137789017E-2</v>
      </c>
      <c r="P385" s="34">
        <f t="shared" si="54"/>
        <v>6.5611811529891345E-2</v>
      </c>
      <c r="Q385" s="34">
        <f t="shared" si="55"/>
        <v>5.5582965180880226E-2</v>
      </c>
      <c r="R385" s="34">
        <f t="shared" si="56"/>
        <v>0.22619254889470156</v>
      </c>
      <c r="S385" s="34">
        <f t="shared" si="57"/>
        <v>1.2210430839533406E-2</v>
      </c>
      <c r="T385" s="34">
        <f t="shared" si="58"/>
        <v>0.46237453671045409</v>
      </c>
      <c r="U385" s="34">
        <f t="shared" si="59"/>
        <v>0.13108806284292449</v>
      </c>
      <c r="V385" s="33">
        <f>SUM(ClientPortfolioValue[[#This Row],[TCS]:[Cash]])</f>
        <v>48981841.221652456</v>
      </c>
      <c r="W385" s="35">
        <f>(ClientPortfolioValue[[#This Row],[TotalPortfolioValue]]-V380)/V380</f>
        <v>8.4626978696519563E-3</v>
      </c>
      <c r="X385" s="35">
        <f t="shared" si="61"/>
        <v>298169.76336957089</v>
      </c>
      <c r="Y385" s="35">
        <f>_xlfn.MAXIFS($V$2:$V385,$E$2:$E385,$E385)</f>
        <v>48981841.221652456</v>
      </c>
      <c r="Z385" s="34">
        <f>(ClientPortfolioValue[[#This Row],[TotalPortfolioValue]]-ClientPortfolioValue[[#This Row],[Running Max]])/ClientPortfolioValue[[#This Row],[Running Max]]</f>
        <v>0</v>
      </c>
      <c r="AA385" s="35">
        <f t="shared" si="60"/>
        <v>1.0854424294858778</v>
      </c>
      <c r="AB385" s="46">
        <f>ClientPortfolioValue[[#This Row],[Cumulative_Returns]]-1</f>
        <v>8.5442429485877769E-2</v>
      </c>
    </row>
    <row r="386" spans="4:28" x14ac:dyDescent="0.35">
      <c r="D386" s="31">
        <f t="shared" ref="D386:D449" si="62">DATE(2025,1,1) + INT((ROW(D386)-2)/5)</f>
        <v>45734</v>
      </c>
      <c r="E386" s="32" t="s">
        <v>15</v>
      </c>
      <c r="F386" s="33">
        <f>_xlfn.IFNA(VLOOKUP(ClientPortfolioValue[[#This Row],[Date]],CleanAssets[#All],RowWiseApproach!$B$2,0)*VLOOKUP(ClientPortfolioValue[[#This Row],[Client]],Client_Portfolios!$A$1:$I$6,RowWiseApproach!$B$2,0),F381)</f>
        <v>998092.93138894893</v>
      </c>
      <c r="G386" s="33">
        <f>_xlfn.IFNA(VLOOKUP(ClientPortfolioValue[[#This Row],[Date]],CleanAssets[#All],RowWiseApproach!$B$3,0)*VLOOKUP(ClientPortfolioValue[[#This Row],[Client]],Client_Portfolios!$A$1:$I$6,RowWiseApproach!$B$3,0),G381)</f>
        <v>4799238.0102973776</v>
      </c>
      <c r="H386" s="33">
        <f>_xlfn.IFNA(VLOOKUP(ClientPortfolioValue[[#This Row],[Date]],CleanAssets[#All],RowWiseApproach!$B$4,0)*VLOOKUP(ClientPortfolioValue[[#This Row],[Client]],Client_Portfolios!$A$1:$I$6,RowWiseApproach!$B$4,0),H381)</f>
        <v>17532458.283785462</v>
      </c>
      <c r="I386" s="33">
        <f>_xlfn.IFNA(VLOOKUP(ClientPortfolioValue[[#This Row],[Date]],CleanAssets[#All],RowWiseApproach!$B$5,0)*VLOOKUP(ClientPortfolioValue[[#This Row],[Client]],Client_Portfolios!$A$1:$I$6,RowWiseApproach!$B$5,0),I381)</f>
        <v>8693344.8387698773</v>
      </c>
      <c r="J386" s="33">
        <f>_xlfn.IFNA(VLOOKUP(ClientPortfolioValue[[#This Row],[Date]],CleanAssets[#All],RowWiseApproach!$B$6,0)*VLOOKUP(ClientPortfolioValue[[#This Row],[Client]],Client_Portfolios!$A$1:$I$6,RowWiseApproach!$B$6,0),J381)</f>
        <v>13203644.53385514</v>
      </c>
      <c r="K386" s="33">
        <f>_xlfn.IFNA(VLOOKUP(ClientPortfolioValue[[#This Row],[Date]],CleanAssets[#All],RowWiseApproach!$B$7,0)*VLOOKUP(ClientPortfolioValue[[#This Row],[Client]],Client_Portfolios!$A$1:$I$6,RowWiseApproach!$B$7,0),K381)</f>
        <v>2579091.5479871887</v>
      </c>
      <c r="L386" s="33">
        <f>_xlfn.IFNA(VLOOKUP(ClientPortfolioValue[[#This Row],[Date]],CleanAssets[#All],RowWiseApproach!$B$8,0)*VLOOKUP(ClientPortfolioValue[[#This Row],[Client]],Client_Portfolios!$A$1:$I$6,RowWiseApproach!$B$8,0),L381)</f>
        <v>3316271.9305950832</v>
      </c>
      <c r="M386" s="33">
        <f>_xlfn.IFNA(VLOOKUP(ClientPortfolioValue[[#This Row],[Date]],CleanAssets[#All],RowWiseApproach!$B$9,0)*VLOOKUP(ClientPortfolioValue[[#This Row],[Client]],Client_Portfolios!$A$1:$I$6,RowWiseApproach!$B$9,0),M381)</f>
        <v>943100.8646222502</v>
      </c>
      <c r="N386" s="34">
        <f t="shared" ref="N386:O449" si="63">F386/$V386</f>
        <v>1.9170042719558709E-2</v>
      </c>
      <c r="O386" s="34">
        <f t="shared" si="63"/>
        <v>9.2177386278751605E-2</v>
      </c>
      <c r="P386" s="34">
        <f t="shared" si="54"/>
        <v>0.33674016086992359</v>
      </c>
      <c r="Q386" s="34">
        <f t="shared" si="55"/>
        <v>0.16697021559221009</v>
      </c>
      <c r="R386" s="34">
        <f t="shared" si="56"/>
        <v>0.2535980586653751</v>
      </c>
      <c r="S386" s="34">
        <f t="shared" si="57"/>
        <v>4.9535763251789156E-2</v>
      </c>
      <c r="T386" s="34">
        <f t="shared" si="58"/>
        <v>6.3694544445588558E-2</v>
      </c>
      <c r="U386" s="34">
        <f t="shared" si="59"/>
        <v>1.8113828176803244E-2</v>
      </c>
      <c r="V386" s="33">
        <f>SUM(ClientPortfolioValue[[#This Row],[TCS]:[Cash]])</f>
        <v>52065242.941301323</v>
      </c>
      <c r="W386" s="35">
        <f>(ClientPortfolioValue[[#This Row],[TotalPortfolioValue]]-V381)/V381</f>
        <v>2.1084771744244864E-4</v>
      </c>
      <c r="X386" s="35">
        <f t="shared" si="61"/>
        <v>556997.15415278438</v>
      </c>
      <c r="Y386" s="35">
        <f>_xlfn.MAXIFS($V$2:$V386,$E$2:$E386,$E386)</f>
        <v>52065242.941301323</v>
      </c>
      <c r="Z386" s="34">
        <f>(ClientPortfolioValue[[#This Row],[TotalPortfolioValue]]-ClientPortfolioValue[[#This Row],[Running Max]])/ClientPortfolioValue[[#This Row],[Running Max]]</f>
        <v>0</v>
      </c>
      <c r="AA386" s="35">
        <f t="shared" si="60"/>
        <v>1.0436280012649934</v>
      </c>
      <c r="AB386" s="46">
        <f>ClientPortfolioValue[[#This Row],[Cumulative_Returns]]-1</f>
        <v>4.3628001264993443E-2</v>
      </c>
    </row>
    <row r="387" spans="4:28" x14ac:dyDescent="0.35">
      <c r="D387" s="31">
        <f t="shared" si="62"/>
        <v>45735</v>
      </c>
      <c r="E387" s="32" t="s">
        <v>14</v>
      </c>
      <c r="F387" s="33">
        <f>_xlfn.IFNA(VLOOKUP(ClientPortfolioValue[[#This Row],[Date]],CleanAssets[#All],RowWiseApproach!$B$2,0)*VLOOKUP(ClientPortfolioValue[[#This Row],[Client]],Client_Portfolios!$A$1:$I$6,RowWiseApproach!$B$2,0),F382)</f>
        <v>1742928.0338728065</v>
      </c>
      <c r="G387" s="33">
        <f>_xlfn.IFNA(VLOOKUP(ClientPortfolioValue[[#This Row],[Date]],CleanAssets[#All],RowWiseApproach!$B$3,0)*VLOOKUP(ClientPortfolioValue[[#This Row],[Client]],Client_Portfolios!$A$1:$I$6,RowWiseApproach!$B$3,0),G382)</f>
        <v>10949691.869641496</v>
      </c>
      <c r="H387" s="33">
        <f>_xlfn.IFNA(VLOOKUP(ClientPortfolioValue[[#This Row],[Date]],CleanAssets[#All],RowWiseApproach!$B$4,0)*VLOOKUP(ClientPortfolioValue[[#This Row],[Client]],Client_Portfolios!$A$1:$I$6,RowWiseApproach!$B$4,0),H382)</f>
        <v>2269865.5258621792</v>
      </c>
      <c r="I387" s="33">
        <f>_xlfn.IFNA(VLOOKUP(ClientPortfolioValue[[#This Row],[Date]],CleanAssets[#All],RowWiseApproach!$B$5,0)*VLOOKUP(ClientPortfolioValue[[#This Row],[Client]],Client_Portfolios!$A$1:$I$6,RowWiseApproach!$B$5,0),I382)</f>
        <v>452745.10759600269</v>
      </c>
      <c r="J387" s="33">
        <f>_xlfn.IFNA(VLOOKUP(ClientPortfolioValue[[#This Row],[Date]],CleanAssets[#All],RowWiseApproach!$B$6,0)*VLOOKUP(ClientPortfolioValue[[#This Row],[Client]],Client_Portfolios!$A$1:$I$6,RowWiseApproach!$B$6,0),J382)</f>
        <v>11386602.346822299</v>
      </c>
      <c r="K387" s="33">
        <f>_xlfn.IFNA(VLOOKUP(ClientPortfolioValue[[#This Row],[Date]],CleanAssets[#All],RowWiseApproach!$B$7,0)*VLOOKUP(ClientPortfolioValue[[#This Row],[Client]],Client_Portfolios!$A$1:$I$6,RowWiseApproach!$B$7,0),K382)</f>
        <v>9258685.0836623982</v>
      </c>
      <c r="L387" s="33">
        <f>_xlfn.IFNA(VLOOKUP(ClientPortfolioValue[[#This Row],[Date]],CleanAssets[#All],RowWiseApproach!$B$8,0)*VLOOKUP(ClientPortfolioValue[[#This Row],[Client]],Client_Portfolios!$A$1:$I$6,RowWiseApproach!$B$8,0),L382)</f>
        <v>3141737.6787330671</v>
      </c>
      <c r="M387" s="33">
        <f>_xlfn.IFNA(VLOOKUP(ClientPortfolioValue[[#This Row],[Date]],CleanAssets[#All],RowWiseApproach!$B$9,0)*VLOOKUP(ClientPortfolioValue[[#This Row],[Client]],Client_Portfolios!$A$1:$I$6,RowWiseApproach!$B$9,0),M382)</f>
        <v>1152786.6742491077</v>
      </c>
      <c r="N387" s="34">
        <f t="shared" si="63"/>
        <v>4.3189845274676716E-2</v>
      </c>
      <c r="O387" s="34">
        <f t="shared" si="63"/>
        <v>0.27133392111685645</v>
      </c>
      <c r="P387" s="34">
        <f t="shared" ref="P387:P450" si="64">H387/$V387</f>
        <v>5.6247383111094375E-2</v>
      </c>
      <c r="Q387" s="34">
        <f t="shared" ref="Q387:Q450" si="65">I387/$V387</f>
        <v>1.1219046779854141E-2</v>
      </c>
      <c r="R387" s="34">
        <f t="shared" ref="R387:R450" si="66">J387/$V387</f>
        <v>0.28216058495012702</v>
      </c>
      <c r="S387" s="34">
        <f t="shared" ref="S387:S450" si="67">K387/$V387</f>
        <v>0.22943068700421071</v>
      </c>
      <c r="T387" s="34">
        <f t="shared" ref="T387:T450" si="68">L387/$V387</f>
        <v>7.7852419377635346E-2</v>
      </c>
      <c r="U387" s="34">
        <f t="shared" ref="U387:U450" si="69">M387/$V387</f>
        <v>2.8566112385545309E-2</v>
      </c>
      <c r="V387" s="33">
        <f>SUM(ClientPortfolioValue[[#This Row],[TCS]:[Cash]])</f>
        <v>40355042.320439354</v>
      </c>
      <c r="W387" s="35">
        <f>(ClientPortfolioValue[[#This Row],[TotalPortfolioValue]]-V382)/V382</f>
        <v>-0.10566526341019986</v>
      </c>
      <c r="X387" s="35">
        <f t="shared" si="61"/>
        <v>1479243.0095540767</v>
      </c>
      <c r="Y387" s="35">
        <f>_xlfn.MAXIFS($V$2:$V387,$E$2:$E387,$E387)</f>
        <v>45409960.291203432</v>
      </c>
      <c r="Z387" s="34">
        <f>(ClientPortfolioValue[[#This Row],[TotalPortfolioValue]]-ClientPortfolioValue[[#This Row],[Running Max]])/ClientPortfolioValue[[#This Row],[Running Max]]</f>
        <v>-0.11131738363892138</v>
      </c>
      <c r="AA387" s="35">
        <f t="shared" si="60"/>
        <v>0.95104404695138822</v>
      </c>
      <c r="AB387" s="46">
        <f>ClientPortfolioValue[[#This Row],[Cumulative_Returns]]-1</f>
        <v>-4.8955953048611778E-2</v>
      </c>
    </row>
    <row r="388" spans="4:28" x14ac:dyDescent="0.35">
      <c r="D388" s="31">
        <f t="shared" si="62"/>
        <v>45735</v>
      </c>
      <c r="E388" s="32" t="s">
        <v>16</v>
      </c>
      <c r="F388" s="33">
        <f>_xlfn.IFNA(VLOOKUP(ClientPortfolioValue[[#This Row],[Date]],CleanAssets[#All],RowWiseApproach!$B$2,0)*VLOOKUP(ClientPortfolioValue[[#This Row],[Client]],Client_Portfolios!$A$1:$I$6,RowWiseApproach!$B$2,0),F383)</f>
        <v>209670.85295085993</v>
      </c>
      <c r="G388" s="33">
        <f>_xlfn.IFNA(VLOOKUP(ClientPortfolioValue[[#This Row],[Date]],CleanAssets[#All],RowWiseApproach!$B$3,0)*VLOOKUP(ClientPortfolioValue[[#This Row],[Client]],Client_Portfolios!$A$1:$I$6,RowWiseApproach!$B$3,0),G383)</f>
        <v>2831595.8867168883</v>
      </c>
      <c r="H388" s="33">
        <f>_xlfn.IFNA(VLOOKUP(ClientPortfolioValue[[#This Row],[Date]],CleanAssets[#All],RowWiseApproach!$B$4,0)*VLOOKUP(ClientPortfolioValue[[#This Row],[Client]],Client_Portfolios!$A$1:$I$6,RowWiseApproach!$B$4,0),H383)</f>
        <v>12184689.378918109</v>
      </c>
      <c r="I388" s="33">
        <f>_xlfn.IFNA(VLOOKUP(ClientPortfolioValue[[#This Row],[Date]],CleanAssets[#All],RowWiseApproach!$B$5,0)*VLOOKUP(ClientPortfolioValue[[#This Row],[Client]],Client_Portfolios!$A$1:$I$6,RowWiseApproach!$B$5,0),I383)</f>
        <v>6230486.0022042096</v>
      </c>
      <c r="J388" s="33">
        <f>_xlfn.IFNA(VLOOKUP(ClientPortfolioValue[[#This Row],[Date]],CleanAssets[#All],RowWiseApproach!$B$6,0)*VLOOKUP(ClientPortfolioValue[[#This Row],[Client]],Client_Portfolios!$A$1:$I$6,RowWiseApproach!$B$6,0),J383)</f>
        <v>8702852.5592442621</v>
      </c>
      <c r="K388" s="33">
        <f>_xlfn.IFNA(VLOOKUP(ClientPortfolioValue[[#This Row],[Date]],CleanAssets[#All],RowWiseApproach!$B$7,0)*VLOOKUP(ClientPortfolioValue[[#This Row],[Client]],Client_Portfolios!$A$1:$I$6,RowWiseApproach!$B$7,0),K383)</f>
        <v>1047153.9913937122</v>
      </c>
      <c r="L388" s="33">
        <f>_xlfn.IFNA(VLOOKUP(ClientPortfolioValue[[#This Row],[Date]],CleanAssets[#All],RowWiseApproach!$B$8,0)*VLOOKUP(ClientPortfolioValue[[#This Row],[Client]],Client_Portfolios!$A$1:$I$6,RowWiseApproach!$B$8,0),L383)</f>
        <v>14592987.146647932</v>
      </c>
      <c r="M388" s="33">
        <f>_xlfn.IFNA(VLOOKUP(ClientPortfolioValue[[#This Row],[Date]],CleanAssets[#All],RowWiseApproach!$B$9,0)*VLOOKUP(ClientPortfolioValue[[#This Row],[Client]],Client_Portfolios!$A$1:$I$6,RowWiseApproach!$B$9,0),M383)</f>
        <v>4672209.5548717305</v>
      </c>
      <c r="N388" s="34">
        <f t="shared" si="63"/>
        <v>4.1542305863331609E-3</v>
      </c>
      <c r="O388" s="34">
        <f t="shared" si="63"/>
        <v>5.610270609950424E-2</v>
      </c>
      <c r="P388" s="34">
        <f t="shared" si="64"/>
        <v>0.24141652781244535</v>
      </c>
      <c r="Q388" s="34">
        <f t="shared" si="65"/>
        <v>0.12344527221503437</v>
      </c>
      <c r="R388" s="34">
        <f t="shared" si="66"/>
        <v>0.17243052995274261</v>
      </c>
      <c r="S388" s="34">
        <f t="shared" si="67"/>
        <v>2.0747371789764876E-2</v>
      </c>
      <c r="T388" s="34">
        <f t="shared" si="68"/>
        <v>0.2891323839121287</v>
      </c>
      <c r="U388" s="34">
        <f t="shared" si="69"/>
        <v>9.2570977632046594E-2</v>
      </c>
      <c r="V388" s="33">
        <f>SUM(ClientPortfolioValue[[#This Row],[TCS]:[Cash]])</f>
        <v>50471645.372947708</v>
      </c>
      <c r="W388" s="35">
        <f>(ClientPortfolioValue[[#This Row],[TotalPortfolioValue]]-V383)/V383</f>
        <v>-1.7080037108674725E-2</v>
      </c>
      <c r="X388" s="35">
        <f t="shared" si="61"/>
        <v>398397.93991149188</v>
      </c>
      <c r="Y388" s="35">
        <f>_xlfn.MAXIFS($V$2:$V388,$E$2:$E388,$E388)</f>
        <v>51348682.78031709</v>
      </c>
      <c r="Z388" s="34">
        <f>(ClientPortfolioValue[[#This Row],[TotalPortfolioValue]]-ClientPortfolioValue[[#This Row],[Running Max]])/ClientPortfolioValue[[#This Row],[Running Max]]</f>
        <v>-1.7080037108674725E-2</v>
      </c>
      <c r="AA388" s="35">
        <f t="shared" si="60"/>
        <v>1.0391191523389731</v>
      </c>
      <c r="AB388" s="46">
        <f>ClientPortfolioValue[[#This Row],[Cumulative_Returns]]-1</f>
        <v>3.9119152338973118E-2</v>
      </c>
    </row>
    <row r="389" spans="4:28" x14ac:dyDescent="0.35">
      <c r="D389" s="31">
        <f t="shared" si="62"/>
        <v>45735</v>
      </c>
      <c r="E389" s="32" t="s">
        <v>12</v>
      </c>
      <c r="F389" s="33">
        <f>_xlfn.IFNA(VLOOKUP(ClientPortfolioValue[[#This Row],[Date]],CleanAssets[#All],RowWiseApproach!$B$2,0)*VLOOKUP(ClientPortfolioValue[[#This Row],[Client]],Client_Portfolios!$A$1:$I$6,RowWiseApproach!$B$2,0),F384)</f>
        <v>2763522.9316507508</v>
      </c>
      <c r="G389" s="33">
        <f>_xlfn.IFNA(VLOOKUP(ClientPortfolioValue[[#This Row],[Date]],CleanAssets[#All],RowWiseApproach!$B$3,0)*VLOOKUP(ClientPortfolioValue[[#This Row],[Client]],Client_Portfolios!$A$1:$I$6,RowWiseApproach!$B$3,0),G384)</f>
        <v>9778260.5550338179</v>
      </c>
      <c r="H389" s="33">
        <f>_xlfn.IFNA(VLOOKUP(ClientPortfolioValue[[#This Row],[Date]],CleanAssets[#All],RowWiseApproach!$B$4,0)*VLOOKUP(ClientPortfolioValue[[#This Row],[Client]],Client_Portfolios!$A$1:$I$6,RowWiseApproach!$B$4,0),H384)</f>
        <v>2005699.4512455417</v>
      </c>
      <c r="I389" s="33">
        <f>_xlfn.IFNA(VLOOKUP(ClientPortfolioValue[[#This Row],[Date]],CleanAssets[#All],RowWiseApproach!$B$5,0)*VLOOKUP(ClientPortfolioValue[[#This Row],[Client]],Client_Portfolios!$A$1:$I$6,RowWiseApproach!$B$5,0),I384)</f>
        <v>3178281.5693104309</v>
      </c>
      <c r="J389" s="33">
        <f>_xlfn.IFNA(VLOOKUP(ClientPortfolioValue[[#This Row],[Date]],CleanAssets[#All],RowWiseApproach!$B$6,0)*VLOOKUP(ClientPortfolioValue[[#This Row],[Client]],Client_Portfolios!$A$1:$I$6,RowWiseApproach!$B$6,0),J384)</f>
        <v>1273262.3341076153</v>
      </c>
      <c r="K389" s="33">
        <f>_xlfn.IFNA(VLOOKUP(ClientPortfolioValue[[#This Row],[Date]],CleanAssets[#All],RowWiseApproach!$B$7,0)*VLOOKUP(ClientPortfolioValue[[#This Row],[Client]],Client_Portfolios!$A$1:$I$6,RowWiseApproach!$B$7,0),K384)</f>
        <v>8470323.4698467311</v>
      </c>
      <c r="L389" s="33">
        <f>_xlfn.IFNA(VLOOKUP(ClientPortfolioValue[[#This Row],[Date]],CleanAssets[#All],RowWiseApproach!$B$8,0)*VLOOKUP(ClientPortfolioValue[[#This Row],[Client]],Client_Portfolios!$A$1:$I$6,RowWiseApproach!$B$8,0),L384)</f>
        <v>5363901.5984594189</v>
      </c>
      <c r="M389" s="33">
        <f>_xlfn.IFNA(VLOOKUP(ClientPortfolioValue[[#This Row],[Date]],CleanAssets[#All],RowWiseApproach!$B$9,0)*VLOOKUP(ClientPortfolioValue[[#This Row],[Client]],Client_Portfolios!$A$1:$I$6,RowWiseApproach!$B$9,0),M384)</f>
        <v>2238482.5987868346</v>
      </c>
      <c r="N389" s="34">
        <f t="shared" si="63"/>
        <v>7.8796300507624456E-2</v>
      </c>
      <c r="O389" s="34">
        <f t="shared" si="63"/>
        <v>0.27880744115123146</v>
      </c>
      <c r="P389" s="34">
        <f t="shared" si="64"/>
        <v>5.7188487520136923E-2</v>
      </c>
      <c r="Q389" s="34">
        <f t="shared" si="65"/>
        <v>9.0622309214432359E-2</v>
      </c>
      <c r="R389" s="34">
        <f t="shared" si="66"/>
        <v>3.6304515643535214E-2</v>
      </c>
      <c r="S389" s="34">
        <f t="shared" si="67"/>
        <v>0.2415142446920632</v>
      </c>
      <c r="T389" s="34">
        <f t="shared" si="68"/>
        <v>0.1529408702945223</v>
      </c>
      <c r="U389" s="34">
        <f t="shared" si="69"/>
        <v>6.3825830976454029E-2</v>
      </c>
      <c r="V389" s="33">
        <f>SUM(ClientPortfolioValue[[#This Row],[TCS]:[Cash]])</f>
        <v>35071734.508441143</v>
      </c>
      <c r="W389" s="35">
        <f>(ClientPortfolioValue[[#This Row],[TotalPortfolioValue]]-V384)/V384</f>
        <v>-0.11080646713200788</v>
      </c>
      <c r="X389" s="35">
        <f t="shared" si="61"/>
        <v>1305073.6386481943</v>
      </c>
      <c r="Y389" s="35">
        <f>_xlfn.MAXIFS($V$2:$V389,$E$2:$E389,$E389)</f>
        <v>39650503.50677833</v>
      </c>
      <c r="Z389" s="34">
        <f>(ClientPortfolioValue[[#This Row],[TotalPortfolioValue]]-ClientPortfolioValue[[#This Row],[Running Max]])/ClientPortfolioValue[[#This Row],[Running Max]]</f>
        <v>-0.1154782056564411</v>
      </c>
      <c r="AA389" s="35">
        <f t="shared" si="60"/>
        <v>0.93644840558938858</v>
      </c>
      <c r="AB389" s="46">
        <f>ClientPortfolioValue[[#This Row],[Cumulative_Returns]]-1</f>
        <v>-6.3551594410611423E-2</v>
      </c>
    </row>
    <row r="390" spans="4:28" x14ac:dyDescent="0.35">
      <c r="D390" s="31">
        <f t="shared" si="62"/>
        <v>45735</v>
      </c>
      <c r="E390" s="32" t="s">
        <v>13</v>
      </c>
      <c r="F390" s="33">
        <f>_xlfn.IFNA(VLOOKUP(ClientPortfolioValue[[#This Row],[Date]],CleanAssets[#All],RowWiseApproach!$B$2,0)*VLOOKUP(ClientPortfolioValue[[#This Row],[Client]],Client_Portfolios!$A$1:$I$6,RowWiseApproach!$B$2,0),F385)</f>
        <v>198989.29040129771</v>
      </c>
      <c r="G390" s="33">
        <f>_xlfn.IFNA(VLOOKUP(ClientPortfolioValue[[#This Row],[Date]],CleanAssets[#All],RowWiseApproach!$B$3,0)*VLOOKUP(ClientPortfolioValue[[#This Row],[Client]],Client_Portfolios!$A$1:$I$6,RowWiseApproach!$B$3,0),G385)</f>
        <v>2077610.2562997804</v>
      </c>
      <c r="H390" s="33">
        <f>_xlfn.IFNA(VLOOKUP(ClientPortfolioValue[[#This Row],[Date]],CleanAssets[#All],RowWiseApproach!$B$4,0)*VLOOKUP(ClientPortfolioValue[[#This Row],[Client]],Client_Portfolios!$A$1:$I$6,RowWiseApproach!$B$4,0),H385)</f>
        <v>3212342.7259844509</v>
      </c>
      <c r="I390" s="33">
        <f>_xlfn.IFNA(VLOOKUP(ClientPortfolioValue[[#This Row],[Date]],CleanAssets[#All],RowWiseApproach!$B$5,0)*VLOOKUP(ClientPortfolioValue[[#This Row],[Client]],Client_Portfolios!$A$1:$I$6,RowWiseApproach!$B$5,0),I385)</f>
        <v>2728295.8469785904</v>
      </c>
      <c r="J390" s="33">
        <f>_xlfn.IFNA(VLOOKUP(ClientPortfolioValue[[#This Row],[Date]],CleanAssets[#All],RowWiseApproach!$B$6,0)*VLOOKUP(ClientPortfolioValue[[#This Row],[Client]],Client_Portfolios!$A$1:$I$6,RowWiseApproach!$B$6,0),J385)</f>
        <v>11035156.349395853</v>
      </c>
      <c r="K390" s="33">
        <f>_xlfn.IFNA(VLOOKUP(ClientPortfolioValue[[#This Row],[Date]],CleanAssets[#All],RowWiseApproach!$B$7,0)*VLOOKUP(ClientPortfolioValue[[#This Row],[Client]],Client_Portfolios!$A$1:$I$6,RowWiseApproach!$B$7,0),K385)</f>
        <v>401407.7024482353</v>
      </c>
      <c r="L390" s="33">
        <f>_xlfn.IFNA(VLOOKUP(ClientPortfolioValue[[#This Row],[Date]],CleanAssets[#All],RowWiseApproach!$B$8,0)*VLOOKUP(ClientPortfolioValue[[#This Row],[Client]],Client_Portfolios!$A$1:$I$6,RowWiseApproach!$B$8,0),L385)</f>
        <v>22183409.56183254</v>
      </c>
      <c r="M390" s="33">
        <f>_xlfn.IFNA(VLOOKUP(ClientPortfolioValue[[#This Row],[Date]],CleanAssets[#All],RowWiseApproach!$B$9,0)*VLOOKUP(ClientPortfolioValue[[#This Row],[Client]],Client_Portfolios!$A$1:$I$6,RowWiseApproach!$B$9,0),M385)</f>
        <v>6420344.0176451197</v>
      </c>
      <c r="N390" s="34">
        <f t="shared" si="63"/>
        <v>4.1234846503230222E-3</v>
      </c>
      <c r="O390" s="34">
        <f t="shared" si="63"/>
        <v>4.3052538073425656E-2</v>
      </c>
      <c r="P390" s="34">
        <f t="shared" si="64"/>
        <v>6.6566627256475275E-2</v>
      </c>
      <c r="Q390" s="34">
        <f t="shared" si="65"/>
        <v>5.6536138321155088E-2</v>
      </c>
      <c r="R390" s="34">
        <f t="shared" si="66"/>
        <v>0.22867209450761319</v>
      </c>
      <c r="S390" s="34">
        <f t="shared" si="67"/>
        <v>8.3180280518048173E-3</v>
      </c>
      <c r="T390" s="34">
        <f t="shared" si="68"/>
        <v>0.45968779845173463</v>
      </c>
      <c r="U390" s="34">
        <f t="shared" si="69"/>
        <v>0.13304329068746829</v>
      </c>
      <c r="V390" s="33">
        <f>SUM(ClientPortfolioValue[[#This Row],[TCS]:[Cash]])</f>
        <v>48257555.750985868</v>
      </c>
      <c r="W390" s="35">
        <f>(ClientPortfolioValue[[#This Row],[TotalPortfolioValue]]-V385)/V385</f>
        <v>-1.4786815942443922E-2</v>
      </c>
      <c r="X390" s="35">
        <f t="shared" si="61"/>
        <v>417339.24314478837</v>
      </c>
      <c r="Y390" s="35">
        <f>_xlfn.MAXIFS($V$2:$V390,$E$2:$E390,$E390)</f>
        <v>48981841.221652456</v>
      </c>
      <c r="Z390" s="34">
        <f>(ClientPortfolioValue[[#This Row],[TotalPortfolioValue]]-ClientPortfolioValue[[#This Row],[Running Max]])/ClientPortfolioValue[[#This Row],[Running Max]]</f>
        <v>-1.4786815942443922E-2</v>
      </c>
      <c r="AA390" s="35">
        <f t="shared" si="60"/>
        <v>1.069392192064951</v>
      </c>
      <c r="AB390" s="46">
        <f>ClientPortfolioValue[[#This Row],[Cumulative_Returns]]-1</f>
        <v>6.9392192064950953E-2</v>
      </c>
    </row>
    <row r="391" spans="4:28" x14ac:dyDescent="0.35">
      <c r="D391" s="31">
        <f t="shared" si="62"/>
        <v>45735</v>
      </c>
      <c r="E391" s="32" t="s">
        <v>15</v>
      </c>
      <c r="F391" s="33">
        <f>_xlfn.IFNA(VLOOKUP(ClientPortfolioValue[[#This Row],[Date]],CleanAssets[#All],RowWiseApproach!$B$2,0)*VLOOKUP(ClientPortfolioValue[[#This Row],[Client]],Client_Portfolios!$A$1:$I$6,RowWiseApproach!$B$2,0),F386)</f>
        <v>997004.65397640318</v>
      </c>
      <c r="G391" s="33">
        <f>_xlfn.IFNA(VLOOKUP(ClientPortfolioValue[[#This Row],[Date]],CleanAssets[#All],RowWiseApproach!$B$3,0)*VLOOKUP(ClientPortfolioValue[[#This Row],[Client]],Client_Portfolios!$A$1:$I$6,RowWiseApproach!$B$3,0),G386)</f>
        <v>4748106.4477745071</v>
      </c>
      <c r="H391" s="33">
        <f>_xlfn.IFNA(VLOOKUP(ClientPortfolioValue[[#This Row],[Date]],CleanAssets[#All],RowWiseApproach!$B$4,0)*VLOOKUP(ClientPortfolioValue[[#This Row],[Client]],Client_Portfolios!$A$1:$I$6,RowWiseApproach!$B$4,0),H386)</f>
        <v>17524577.382518742</v>
      </c>
      <c r="I391" s="33">
        <f>_xlfn.IFNA(VLOOKUP(ClientPortfolioValue[[#This Row],[Date]],CleanAssets[#All],RowWiseApproach!$B$5,0)*VLOOKUP(ClientPortfolioValue[[#This Row],[Client]],Client_Portfolios!$A$1:$I$6,RowWiseApproach!$B$5,0),I386)</f>
        <v>8711672.7210488953</v>
      </c>
      <c r="J391" s="33">
        <f>_xlfn.IFNA(VLOOKUP(ClientPortfolioValue[[#This Row],[Date]],CleanAssets[#All],RowWiseApproach!$B$6,0)*VLOOKUP(ClientPortfolioValue[[#This Row],[Client]],Client_Portfolios!$A$1:$I$6,RowWiseApproach!$B$6,0),J386)</f>
        <v>13151004.120903997</v>
      </c>
      <c r="K391" s="33">
        <f>_xlfn.IFNA(VLOOKUP(ClientPortfolioValue[[#This Row],[Date]],CleanAssets[#All],RowWiseApproach!$B$7,0)*VLOOKUP(ClientPortfolioValue[[#This Row],[Client]],Client_Portfolios!$A$1:$I$6,RowWiseApproach!$B$7,0),K386)</f>
        <v>1730957.3439790523</v>
      </c>
      <c r="L391" s="33">
        <f>_xlfn.IFNA(VLOOKUP(ClientPortfolioValue[[#This Row],[Date]],CleanAssets[#All],RowWiseApproach!$B$8,0)*VLOOKUP(ClientPortfolioValue[[#This Row],[Client]],Client_Portfolios!$A$1:$I$6,RowWiseApproach!$B$8,0),L386)</f>
        <v>3248249.775532376</v>
      </c>
      <c r="M391" s="33">
        <f>_xlfn.IFNA(VLOOKUP(ClientPortfolioValue[[#This Row],[Date]],CleanAssets[#All],RowWiseApproach!$B$9,0)*VLOOKUP(ClientPortfolioValue[[#This Row],[Client]],Client_Portfolios!$A$1:$I$6,RowWiseApproach!$B$9,0),M386)</f>
        <v>943014.10865624377</v>
      </c>
      <c r="N391" s="34">
        <f t="shared" si="63"/>
        <v>1.9528209339512711E-2</v>
      </c>
      <c r="O391" s="34">
        <f t="shared" si="63"/>
        <v>9.300058561273794E-2</v>
      </c>
      <c r="P391" s="34">
        <f t="shared" si="64"/>
        <v>0.34325177354730319</v>
      </c>
      <c r="Q391" s="34">
        <f t="shared" si="65"/>
        <v>0.17063447789882791</v>
      </c>
      <c r="R391" s="34">
        <f t="shared" si="66"/>
        <v>0.25758712406560724</v>
      </c>
      <c r="S391" s="34">
        <f t="shared" si="67"/>
        <v>3.3904051737545723E-2</v>
      </c>
      <c r="T391" s="34">
        <f t="shared" si="68"/>
        <v>6.362307472751548E-2</v>
      </c>
      <c r="U391" s="34">
        <f t="shared" si="69"/>
        <v>1.847070307094972E-2</v>
      </c>
      <c r="V391" s="33">
        <f>SUM(ClientPortfolioValue[[#This Row],[TCS]:[Cash]])</f>
        <v>51054586.554390222</v>
      </c>
      <c r="W391" s="35">
        <f>(ClientPortfolioValue[[#This Row],[TotalPortfolioValue]]-V386)/V386</f>
        <v>-1.941134487839655E-2</v>
      </c>
      <c r="X391" s="35">
        <f t="shared" si="61"/>
        <v>590070.54496914987</v>
      </c>
      <c r="Y391" s="35">
        <f>_xlfn.MAXIFS($V$2:$V391,$E$2:$E391,$E391)</f>
        <v>52065242.941301323</v>
      </c>
      <c r="Z391" s="34">
        <f>(ClientPortfolioValue[[#This Row],[TotalPortfolioValue]]-ClientPortfolioValue[[#This Row],[Running Max]])/ClientPortfolioValue[[#This Row],[Running Max]]</f>
        <v>-1.941134487839655E-2</v>
      </c>
      <c r="AA391" s="35">
        <f t="shared" ref="AA391:AA454" si="70">AA386*(1+W391)</f>
        <v>1.0233697782076869</v>
      </c>
      <c r="AB391" s="46">
        <f>ClientPortfolioValue[[#This Row],[Cumulative_Returns]]-1</f>
        <v>2.3369778207686931E-2</v>
      </c>
    </row>
    <row r="392" spans="4:28" x14ac:dyDescent="0.35">
      <c r="D392" s="31">
        <f t="shared" si="62"/>
        <v>45736</v>
      </c>
      <c r="E392" s="32" t="s">
        <v>14</v>
      </c>
      <c r="F392" s="33">
        <f>_xlfn.IFNA(VLOOKUP(ClientPortfolioValue[[#This Row],[Date]],CleanAssets[#All],RowWiseApproach!$B$2,0)*VLOOKUP(ClientPortfolioValue[[#This Row],[Client]],Client_Portfolios!$A$1:$I$6,RowWiseApproach!$B$2,0),F387)</f>
        <v>1162339.2207890498</v>
      </c>
      <c r="G392" s="33">
        <f>_xlfn.IFNA(VLOOKUP(ClientPortfolioValue[[#This Row],[Date]],CleanAssets[#All],RowWiseApproach!$B$3,0)*VLOOKUP(ClientPortfolioValue[[#This Row],[Client]],Client_Portfolios!$A$1:$I$6,RowWiseApproach!$B$3,0),G387)</f>
        <v>10871224.692049438</v>
      </c>
      <c r="H392" s="33">
        <f>_xlfn.IFNA(VLOOKUP(ClientPortfolioValue[[#This Row],[Date]],CleanAssets[#All],RowWiseApproach!$B$4,0)*VLOOKUP(ClientPortfolioValue[[#This Row],[Client]],Client_Portfolios!$A$1:$I$6,RowWiseApproach!$B$4,0),H387)</f>
        <v>2212669.7245528921</v>
      </c>
      <c r="I392" s="33">
        <f>_xlfn.IFNA(VLOOKUP(ClientPortfolioValue[[#This Row],[Date]],CleanAssets[#All],RowWiseApproach!$B$5,0)*VLOOKUP(ClientPortfolioValue[[#This Row],[Client]],Client_Portfolios!$A$1:$I$6,RowWiseApproach!$B$5,0),I387)</f>
        <v>446546.51235233562</v>
      </c>
      <c r="J392" s="33">
        <f>_xlfn.IFNA(VLOOKUP(ClientPortfolioValue[[#This Row],[Date]],CleanAssets[#All],RowWiseApproach!$B$6,0)*VLOOKUP(ClientPortfolioValue[[#This Row],[Client]],Client_Portfolios!$A$1:$I$6,RowWiseApproach!$B$6,0),J387)</f>
        <v>11235048.733664619</v>
      </c>
      <c r="K392" s="33">
        <f>_xlfn.IFNA(VLOOKUP(ClientPortfolioValue[[#This Row],[Date]],CleanAssets[#All],RowWiseApproach!$B$7,0)*VLOOKUP(ClientPortfolioValue[[#This Row],[Client]],Client_Portfolios!$A$1:$I$6,RowWiseApproach!$B$7,0),K387)</f>
        <v>13980801.123085516</v>
      </c>
      <c r="L392" s="33">
        <f>_xlfn.IFNA(VLOOKUP(ClientPortfolioValue[[#This Row],[Date]],CleanAssets[#All],RowWiseApproach!$B$8,0)*VLOOKUP(ClientPortfolioValue[[#This Row],[Client]],Client_Portfolios!$A$1:$I$6,RowWiseApproach!$B$8,0),L387)</f>
        <v>3156458.6935774847</v>
      </c>
      <c r="M392" s="33">
        <f>_xlfn.IFNA(VLOOKUP(ClientPortfolioValue[[#This Row],[Date]],CleanAssets[#All],RowWiseApproach!$B$9,0)*VLOOKUP(ClientPortfolioValue[[#This Row],[Client]],Client_Portfolios!$A$1:$I$6,RowWiseApproach!$B$9,0),M387)</f>
        <v>1152770.8940862168</v>
      </c>
      <c r="N392" s="34">
        <f t="shared" si="63"/>
        <v>2.6286645971950847E-2</v>
      </c>
      <c r="O392" s="34">
        <f t="shared" si="63"/>
        <v>0.24585596842154336</v>
      </c>
      <c r="P392" s="34">
        <f t="shared" si="64"/>
        <v>5.0040181611261191E-2</v>
      </c>
      <c r="Q392" s="34">
        <f t="shared" si="65"/>
        <v>1.0098781724191309E-2</v>
      </c>
      <c r="R392" s="34">
        <f t="shared" si="66"/>
        <v>0.25408395695274882</v>
      </c>
      <c r="S392" s="34">
        <f t="shared" si="67"/>
        <v>0.31617996102490631</v>
      </c>
      <c r="T392" s="34">
        <f t="shared" si="68"/>
        <v>7.1384248865690086E-2</v>
      </c>
      <c r="U392" s="34">
        <f t="shared" si="69"/>
        <v>2.6070255427708012E-2</v>
      </c>
      <c r="V392" s="33">
        <f>SUM(ClientPortfolioValue[[#This Row],[TCS]:[Cash]])</f>
        <v>44217859.594157554</v>
      </c>
      <c r="W392" s="35">
        <f>(ClientPortfolioValue[[#This Row],[TotalPortfolioValue]]-V387)/V387</f>
        <v>9.572080839478464E-2</v>
      </c>
      <c r="X392" s="35">
        <f t="shared" si="61"/>
        <v>2082177.1834892097</v>
      </c>
      <c r="Y392" s="35">
        <f>_xlfn.MAXIFS($V$2:$V392,$E$2:$E392,$E392)</f>
        <v>45409960.291203432</v>
      </c>
      <c r="Z392" s="34">
        <f>(ClientPortfolioValue[[#This Row],[TotalPortfolioValue]]-ClientPortfolioValue[[#This Row],[Running Max]])/ClientPortfolioValue[[#This Row],[Running Max]]</f>
        <v>-2.6251965194446662E-2</v>
      </c>
      <c r="AA392" s="35">
        <f t="shared" si="70"/>
        <v>1.0420787519446226</v>
      </c>
      <c r="AB392" s="46">
        <f>ClientPortfolioValue[[#This Row],[Cumulative_Returns]]-1</f>
        <v>4.2078751944622628E-2</v>
      </c>
    </row>
    <row r="393" spans="4:28" x14ac:dyDescent="0.35">
      <c r="D393" s="31">
        <f t="shared" si="62"/>
        <v>45736</v>
      </c>
      <c r="E393" s="32" t="s">
        <v>16</v>
      </c>
      <c r="F393" s="33">
        <f>_xlfn.IFNA(VLOOKUP(ClientPortfolioValue[[#This Row],[Date]],CleanAssets[#All],RowWiseApproach!$B$2,0)*VLOOKUP(ClientPortfolioValue[[#This Row],[Client]],Client_Portfolios!$A$1:$I$6,RowWiseApproach!$B$2,0),F388)</f>
        <v>139827.14782523434</v>
      </c>
      <c r="G393" s="33">
        <f>_xlfn.IFNA(VLOOKUP(ClientPortfolioValue[[#This Row],[Date]],CleanAssets[#All],RowWiseApproach!$B$3,0)*VLOOKUP(ClientPortfolioValue[[#This Row],[Client]],Client_Portfolios!$A$1:$I$6,RowWiseApproach!$B$3,0),G388)</f>
        <v>2811304.2346816398</v>
      </c>
      <c r="H393" s="33">
        <f>_xlfn.IFNA(VLOOKUP(ClientPortfolioValue[[#This Row],[Date]],CleanAssets[#All],RowWiseApproach!$B$4,0)*VLOOKUP(ClientPortfolioValue[[#This Row],[Client]],Client_Portfolios!$A$1:$I$6,RowWiseApproach!$B$4,0),H388)</f>
        <v>11877661.026448961</v>
      </c>
      <c r="I393" s="33">
        <f>_xlfn.IFNA(VLOOKUP(ClientPortfolioValue[[#This Row],[Date]],CleanAssets[#All],RowWiseApproach!$B$5,0)*VLOOKUP(ClientPortfolioValue[[#This Row],[Client]],Client_Portfolios!$A$1:$I$6,RowWiseApproach!$B$5,0),I388)</f>
        <v>6145183.5654665399</v>
      </c>
      <c r="J393" s="33">
        <f>_xlfn.IFNA(VLOOKUP(ClientPortfolioValue[[#This Row],[Date]],CleanAssets[#All],RowWiseApproach!$B$6,0)*VLOOKUP(ClientPortfolioValue[[#This Row],[Client]],Client_Portfolios!$A$1:$I$6,RowWiseApproach!$B$6,0),J388)</f>
        <v>8587019.1692690589</v>
      </c>
      <c r="K393" s="33">
        <f>_xlfn.IFNA(VLOOKUP(ClientPortfolioValue[[#This Row],[Date]],CleanAssets[#All],RowWiseApproach!$B$7,0)*VLOOKUP(ClientPortfolioValue[[#This Row],[Client]],Client_Portfolios!$A$1:$I$6,RowWiseApproach!$B$7,0),K388)</f>
        <v>1581223.6366861742</v>
      </c>
      <c r="L393" s="33">
        <f>_xlfn.IFNA(VLOOKUP(ClientPortfolioValue[[#This Row],[Date]],CleanAssets[#All],RowWiseApproach!$B$8,0)*VLOOKUP(ClientPortfolioValue[[#This Row],[Client]],Client_Portfolios!$A$1:$I$6,RowWiseApproach!$B$8,0),L388)</f>
        <v>14661364.459580317</v>
      </c>
      <c r="M393" s="33">
        <f>_xlfn.IFNA(VLOOKUP(ClientPortfolioValue[[#This Row],[Date]],CleanAssets[#All],RowWiseApproach!$B$9,0)*VLOOKUP(ClientPortfolioValue[[#This Row],[Client]],Client_Portfolios!$A$1:$I$6,RowWiseApproach!$B$9,0),M388)</f>
        <v>4672145.5983483912</v>
      </c>
      <c r="N393" s="34">
        <f t="shared" si="63"/>
        <v>2.7701858109499696E-3</v>
      </c>
      <c r="O393" s="34">
        <f t="shared" si="63"/>
        <v>5.5696159310296582E-2</v>
      </c>
      <c r="P393" s="34">
        <f t="shared" si="64"/>
        <v>0.23531430451450833</v>
      </c>
      <c r="Q393" s="34">
        <f t="shared" si="65"/>
        <v>0.12174531615287792</v>
      </c>
      <c r="R393" s="34">
        <f t="shared" si="66"/>
        <v>0.17012174696430182</v>
      </c>
      <c r="S393" s="34">
        <f t="shared" si="67"/>
        <v>3.132641515195269E-2</v>
      </c>
      <c r="T393" s="34">
        <f t="shared" si="68"/>
        <v>0.29046365049123818</v>
      </c>
      <c r="U393" s="34">
        <f t="shared" si="69"/>
        <v>9.2562221603874562E-2</v>
      </c>
      <c r="V393" s="33">
        <f>SUM(ClientPortfolioValue[[#This Row],[TCS]:[Cash]])</f>
        <v>50475728.838306315</v>
      </c>
      <c r="W393" s="35">
        <f>(ClientPortfolioValue[[#This Row],[TotalPortfolioValue]]-V388)/V388</f>
        <v>8.0906127161770061E-5</v>
      </c>
      <c r="X393" s="35">
        <f t="shared" si="61"/>
        <v>436300.34687853022</v>
      </c>
      <c r="Y393" s="35">
        <f>_xlfn.MAXIFS($V$2:$V393,$E$2:$E393,$E393)</f>
        <v>51348682.78031709</v>
      </c>
      <c r="Z393" s="34">
        <f>(ClientPortfolioValue[[#This Row],[TotalPortfolioValue]]-ClientPortfolioValue[[#This Row],[Running Max]])/ClientPortfolioValue[[#This Row],[Running Max]]</f>
        <v>-1.7000512861167195E-2</v>
      </c>
      <c r="AA393" s="35">
        <f t="shared" si="70"/>
        <v>1.0392032234452486</v>
      </c>
      <c r="AB393" s="46">
        <f>ClientPortfolioValue[[#This Row],[Cumulative_Returns]]-1</f>
        <v>3.9203223445248625E-2</v>
      </c>
    </row>
    <row r="394" spans="4:28" x14ac:dyDescent="0.35">
      <c r="D394" s="31">
        <f t="shared" si="62"/>
        <v>45736</v>
      </c>
      <c r="E394" s="32" t="s">
        <v>12</v>
      </c>
      <c r="F394" s="33">
        <f>_xlfn.IFNA(VLOOKUP(ClientPortfolioValue[[#This Row],[Date]],CleanAssets[#All],RowWiseApproach!$B$2,0)*VLOOKUP(ClientPortfolioValue[[#This Row],[Client]],Client_Portfolios!$A$1:$I$6,RowWiseApproach!$B$2,0),F389)</f>
        <v>1842962.548413526</v>
      </c>
      <c r="G394" s="33">
        <f>_xlfn.IFNA(VLOOKUP(ClientPortfolioValue[[#This Row],[Date]],CleanAssets[#All],RowWiseApproach!$B$3,0)*VLOOKUP(ClientPortfolioValue[[#This Row],[Client]],Client_Portfolios!$A$1:$I$6,RowWiseApproach!$B$3,0),G389)</f>
        <v>9708188.0345786493</v>
      </c>
      <c r="H394" s="33">
        <f>_xlfn.IFNA(VLOOKUP(ClientPortfolioValue[[#This Row],[Date]],CleanAssets[#All],RowWiseApproach!$B$4,0)*VLOOKUP(ClientPortfolioValue[[#This Row],[Client]],Client_Portfolios!$A$1:$I$6,RowWiseApproach!$B$4,0),H389)</f>
        <v>1955160.0752373473</v>
      </c>
      <c r="I394" s="33">
        <f>_xlfn.IFNA(VLOOKUP(ClientPortfolioValue[[#This Row],[Date]],CleanAssets[#All],RowWiseApproach!$B$5,0)*VLOOKUP(ClientPortfolioValue[[#This Row],[Client]],Client_Portfolios!$A$1:$I$6,RowWiseApproach!$B$5,0),I389)</f>
        <v>3134767.2812750051</v>
      </c>
      <c r="J394" s="33">
        <f>_xlfn.IFNA(VLOOKUP(ClientPortfolioValue[[#This Row],[Date]],CleanAssets[#All],RowWiseApproach!$B$6,0)*VLOOKUP(ClientPortfolioValue[[#This Row],[Client]],Client_Portfolios!$A$1:$I$6,RowWiseApproach!$B$6,0),J389)</f>
        <v>1256315.4432481618</v>
      </c>
      <c r="K394" s="33">
        <f>_xlfn.IFNA(VLOOKUP(ClientPortfolioValue[[#This Row],[Date]],CleanAssets[#All],RowWiseApproach!$B$7,0)*VLOOKUP(ClientPortfolioValue[[#This Row],[Client]],Client_Portfolios!$A$1:$I$6,RowWiseApproach!$B$7,0),K389)</f>
        <v>12790359.193563521</v>
      </c>
      <c r="L394" s="33">
        <f>_xlfn.IFNA(VLOOKUP(ClientPortfolioValue[[#This Row],[Date]],CleanAssets[#All],RowWiseApproach!$B$8,0)*VLOOKUP(ClientPortfolioValue[[#This Row],[Client]],Client_Portfolios!$A$1:$I$6,RowWiseApproach!$B$8,0),L389)</f>
        <v>5389034.8473584037</v>
      </c>
      <c r="M394" s="33">
        <f>_xlfn.IFNA(VLOOKUP(ClientPortfolioValue[[#This Row],[Date]],CleanAssets[#All],RowWiseApproach!$B$9,0)*VLOOKUP(ClientPortfolioValue[[#This Row],[Client]],Client_Portfolios!$A$1:$I$6,RowWiseApproach!$B$9,0),M389)</f>
        <v>2238451.9568468938</v>
      </c>
      <c r="N394" s="34">
        <f t="shared" si="63"/>
        <v>4.8099987843229851E-2</v>
      </c>
      <c r="O394" s="34">
        <f t="shared" si="63"/>
        <v>0.25337667704913375</v>
      </c>
      <c r="P394" s="34">
        <f t="shared" si="64"/>
        <v>5.1028262040072256E-2</v>
      </c>
      <c r="Q394" s="34">
        <f t="shared" si="65"/>
        <v>8.1815155848109902E-2</v>
      </c>
      <c r="R394" s="34">
        <f t="shared" si="66"/>
        <v>3.278892324725604E-2</v>
      </c>
      <c r="S394" s="34">
        <f t="shared" si="67"/>
        <v>0.33381911219549404</v>
      </c>
      <c r="T394" s="34">
        <f t="shared" si="68"/>
        <v>0.14064990678612468</v>
      </c>
      <c r="U394" s="34">
        <f t="shared" si="69"/>
        <v>5.8421974990579488E-2</v>
      </c>
      <c r="V394" s="33">
        <f>SUM(ClientPortfolioValue[[#This Row],[TCS]:[Cash]])</f>
        <v>38315239.380521506</v>
      </c>
      <c r="W394" s="35">
        <f>(ClientPortfolioValue[[#This Row],[TotalPortfolioValue]]-V389)/V389</f>
        <v>9.2482020565584216E-2</v>
      </c>
      <c r="X394" s="35">
        <f t="shared" si="61"/>
        <v>1910186.0503947753</v>
      </c>
      <c r="Y394" s="35">
        <f>_xlfn.MAXIFS($V$2:$V394,$E$2:$E394,$E394)</f>
        <v>39650503.50677833</v>
      </c>
      <c r="Z394" s="34">
        <f>(ClientPortfolioValue[[#This Row],[TotalPortfolioValue]]-ClientPortfolioValue[[#This Row],[Running Max]])/ClientPortfolioValue[[#This Row],[Running Max]]</f>
        <v>-3.3675842881252631E-2</v>
      </c>
      <c r="AA394" s="35">
        <f t="shared" si="70"/>
        <v>1.0230530462937151</v>
      </c>
      <c r="AB394" s="46">
        <f>ClientPortfolioValue[[#This Row],[Cumulative_Returns]]-1</f>
        <v>2.3053046293715074E-2</v>
      </c>
    </row>
    <row r="395" spans="4:28" x14ac:dyDescent="0.35">
      <c r="D395" s="31">
        <f t="shared" si="62"/>
        <v>45736</v>
      </c>
      <c r="E395" s="32" t="s">
        <v>13</v>
      </c>
      <c r="F395" s="33">
        <f>_xlfn.IFNA(VLOOKUP(ClientPortfolioValue[[#This Row],[Date]],CleanAssets[#All],RowWiseApproach!$B$2,0)*VLOOKUP(ClientPortfolioValue[[#This Row],[Client]],Client_Portfolios!$A$1:$I$6,RowWiseApproach!$B$2,0),F390)</f>
        <v>132703.7331750723</v>
      </c>
      <c r="G395" s="33">
        <f>_xlfn.IFNA(VLOOKUP(ClientPortfolioValue[[#This Row],[Date]],CleanAssets[#All],RowWiseApproach!$B$3,0)*VLOOKUP(ClientPortfolioValue[[#This Row],[Client]],Client_Portfolios!$A$1:$I$6,RowWiseApproach!$B$3,0),G390)</f>
        <v>2062721.781364687</v>
      </c>
      <c r="H395" s="33">
        <f>_xlfn.IFNA(VLOOKUP(ClientPortfolioValue[[#This Row],[Date]],CleanAssets[#All],RowWiseApproach!$B$4,0)*VLOOKUP(ClientPortfolioValue[[#This Row],[Client]],Client_Portfolios!$A$1:$I$6,RowWiseApproach!$B$4,0),H390)</f>
        <v>3131398.496381707</v>
      </c>
      <c r="I395" s="33">
        <f>_xlfn.IFNA(VLOOKUP(ClientPortfolioValue[[#This Row],[Date]],CleanAssets[#All],RowWiseApproach!$B$5,0)*VLOOKUP(ClientPortfolioValue[[#This Row],[Client]],Client_Portfolios!$A$1:$I$6,RowWiseApproach!$B$5,0),I390)</f>
        <v>2690942.375065452</v>
      </c>
      <c r="J395" s="33">
        <f>_xlfn.IFNA(VLOOKUP(ClientPortfolioValue[[#This Row],[Date]],CleanAssets[#All],RowWiseApproach!$B$6,0)*VLOOKUP(ClientPortfolioValue[[#This Row],[Client]],Client_Portfolios!$A$1:$I$6,RowWiseApproach!$B$6,0),J390)</f>
        <v>10888280.418756403</v>
      </c>
      <c r="K395" s="33">
        <f>_xlfn.IFNA(VLOOKUP(ClientPortfolioValue[[#This Row],[Date]],CleanAssets[#All],RowWiseApproach!$B$7,0)*VLOOKUP(ClientPortfolioValue[[#This Row],[Client]],Client_Portfolios!$A$1:$I$6,RowWiseApproach!$B$7,0),K390)</f>
        <v>606133.72271471203</v>
      </c>
      <c r="L395" s="33">
        <f>_xlfn.IFNA(VLOOKUP(ClientPortfolioValue[[#This Row],[Date]],CleanAssets[#All],RowWiseApproach!$B$8,0)*VLOOKUP(ClientPortfolioValue[[#This Row],[Client]],Client_Portfolios!$A$1:$I$6,RowWiseApproach!$B$8,0),L390)</f>
        <v>22287352.772518169</v>
      </c>
      <c r="M395" s="33">
        <f>_xlfn.IFNA(VLOOKUP(ClientPortfolioValue[[#This Row],[Date]],CleanAssets[#All],RowWiseApproach!$B$9,0)*VLOOKUP(ClientPortfolioValue[[#This Row],[Client]],Client_Portfolios!$A$1:$I$6,RowWiseApproach!$B$9,0),M390)</f>
        <v>6420256.1314154491</v>
      </c>
      <c r="N395" s="34">
        <f t="shared" si="63"/>
        <v>2.7520595742933835E-3</v>
      </c>
      <c r="O395" s="34">
        <f t="shared" si="63"/>
        <v>4.2777494586524072E-2</v>
      </c>
      <c r="P395" s="34">
        <f t="shared" si="64"/>
        <v>6.4940111379730117E-2</v>
      </c>
      <c r="Q395" s="34">
        <f t="shared" si="65"/>
        <v>5.5805767855834243E-2</v>
      </c>
      <c r="R395" s="34">
        <f t="shared" si="66"/>
        <v>0.22580522534733435</v>
      </c>
      <c r="S395" s="34">
        <f t="shared" si="67"/>
        <v>1.25702274908756E-2</v>
      </c>
      <c r="T395" s="34">
        <f t="shared" si="68"/>
        <v>0.46220344458843365</v>
      </c>
      <c r="U395" s="34">
        <f t="shared" si="69"/>
        <v>0.1331456691769746</v>
      </c>
      <c r="V395" s="33">
        <f>SUM(ClientPortfolioValue[[#This Row],[TCS]:[Cash]])</f>
        <v>48219789.431391649</v>
      </c>
      <c r="W395" s="35">
        <f>(ClientPortfolioValue[[#This Row],[TotalPortfolioValue]]-V390)/V390</f>
        <v>-7.8259909783034932E-4</v>
      </c>
      <c r="X395" s="35">
        <f t="shared" si="61"/>
        <v>401437.43578416458</v>
      </c>
      <c r="Y395" s="35">
        <f>_xlfn.MAXIFS($V$2:$V395,$E$2:$E395,$E395)</f>
        <v>48981841.221652456</v>
      </c>
      <c r="Z395" s="34">
        <f>(ClientPortfolioValue[[#This Row],[TotalPortfolioValue]]-ClientPortfolioValue[[#This Row],[Running Max]])/ClientPortfolioValue[[#This Row],[Running Max]]</f>
        <v>-1.5557842891457931E-2</v>
      </c>
      <c r="AA395" s="35">
        <f t="shared" si="70"/>
        <v>1.0685552867002142</v>
      </c>
      <c r="AB395" s="46">
        <f>ClientPortfolioValue[[#This Row],[Cumulative_Returns]]-1</f>
        <v>6.8555286700214157E-2</v>
      </c>
    </row>
    <row r="396" spans="4:28" x14ac:dyDescent="0.35">
      <c r="D396" s="31">
        <f t="shared" si="62"/>
        <v>45736</v>
      </c>
      <c r="E396" s="32" t="s">
        <v>15</v>
      </c>
      <c r="F396" s="33">
        <f>_xlfn.IFNA(VLOOKUP(ClientPortfolioValue[[#This Row],[Date]],CleanAssets[#All],RowWiseApproach!$B$2,0)*VLOOKUP(ClientPortfolioValue[[#This Row],[Client]],Client_Portfolios!$A$1:$I$6,RowWiseApproach!$B$2,0),F391)</f>
        <v>664891.25775950332</v>
      </c>
      <c r="G396" s="33">
        <f>_xlfn.IFNA(VLOOKUP(ClientPortfolioValue[[#This Row],[Date]],CleanAssets[#All],RowWiseApproach!$B$3,0)*VLOOKUP(ClientPortfolioValue[[#This Row],[Client]],Client_Portfolios!$A$1:$I$6,RowWiseApproach!$B$3,0),G391)</f>
        <v>4714080.786020821</v>
      </c>
      <c r="H396" s="33">
        <f>_xlfn.IFNA(VLOOKUP(ClientPortfolioValue[[#This Row],[Date]],CleanAssets[#All],RowWiseApproach!$B$4,0)*VLOOKUP(ClientPortfolioValue[[#This Row],[Client]],Client_Portfolios!$A$1:$I$6,RowWiseApproach!$B$4,0),H391)</f>
        <v>17082995.167810649</v>
      </c>
      <c r="I396" s="33">
        <f>_xlfn.IFNA(VLOOKUP(ClientPortfolioValue[[#This Row],[Date]],CleanAssets[#All],RowWiseApproach!$B$5,0)*VLOOKUP(ClientPortfolioValue[[#This Row],[Client]],Client_Portfolios!$A$1:$I$6,RowWiseApproach!$B$5,0),I391)</f>
        <v>8592400.0172977503</v>
      </c>
      <c r="J396" s="33">
        <f>_xlfn.IFNA(VLOOKUP(ClientPortfolioValue[[#This Row],[Date]],CleanAssets[#All],RowWiseApproach!$B$6,0)*VLOOKUP(ClientPortfolioValue[[#This Row],[Client]],Client_Portfolios!$A$1:$I$6,RowWiseApproach!$B$6,0),J391)</f>
        <v>12975966.639970908</v>
      </c>
      <c r="K396" s="33">
        <f>_xlfn.IFNA(VLOOKUP(ClientPortfolioValue[[#This Row],[Date]],CleanAssets[#All],RowWiseApproach!$B$7,0)*VLOOKUP(ClientPortfolioValue[[#This Row],[Client]],Client_Portfolios!$A$1:$I$6,RowWiseApproach!$B$7,0),K391)</f>
        <v>2613780.4839499681</v>
      </c>
      <c r="L396" s="33">
        <f>_xlfn.IFNA(VLOOKUP(ClientPortfolioValue[[#This Row],[Date]],CleanAssets[#All],RowWiseApproach!$B$8,0)*VLOOKUP(ClientPortfolioValue[[#This Row],[Client]],Client_Portfolios!$A$1:$I$6,RowWiseApproach!$B$8,0),L391)</f>
        <v>3263469.866467298</v>
      </c>
      <c r="M396" s="33">
        <f>_xlfn.IFNA(VLOOKUP(ClientPortfolioValue[[#This Row],[Date]],CleanAssets[#All],RowWiseApproach!$B$9,0)*VLOOKUP(ClientPortfolioValue[[#This Row],[Client]],Client_Portfolios!$A$1:$I$6,RowWiseApproach!$B$9,0),M391)</f>
        <v>943001.20000924484</v>
      </c>
      <c r="N396" s="34">
        <f t="shared" si="63"/>
        <v>1.3075390426229579E-2</v>
      </c>
      <c r="O396" s="34">
        <f t="shared" si="63"/>
        <v>9.2704552900445242E-2</v>
      </c>
      <c r="P396" s="34">
        <f t="shared" si="64"/>
        <v>0.33594490657194226</v>
      </c>
      <c r="Q396" s="34">
        <f t="shared" si="65"/>
        <v>0.16897347290005643</v>
      </c>
      <c r="R396" s="34">
        <f t="shared" si="66"/>
        <v>0.25517831373971767</v>
      </c>
      <c r="S396" s="34">
        <f t="shared" si="67"/>
        <v>5.1401187663783279E-2</v>
      </c>
      <c r="T396" s="34">
        <f t="shared" si="68"/>
        <v>6.4177626266413837E-2</v>
      </c>
      <c r="U396" s="34">
        <f t="shared" si="69"/>
        <v>1.8544549531411929E-2</v>
      </c>
      <c r="V396" s="33">
        <f>SUM(ClientPortfolioValue[[#This Row],[TCS]:[Cash]])</f>
        <v>50850585.419286132</v>
      </c>
      <c r="W396" s="35">
        <f>(ClientPortfolioValue[[#This Row],[TotalPortfolioValue]]-V391)/V391</f>
        <v>-3.9957455122422835E-3</v>
      </c>
      <c r="X396" s="35">
        <f t="shared" si="61"/>
        <v>620210.30471728253</v>
      </c>
      <c r="Y396" s="35">
        <f>_xlfn.MAXIFS($V$2:$V396,$E$2:$E396,$E396)</f>
        <v>52065242.941301323</v>
      </c>
      <c r="Z396" s="34">
        <f>(ClientPortfolioValue[[#This Row],[TotalPortfolioValue]]-ClientPortfolioValue[[#This Row],[Running Max]])/ClientPortfolioValue[[#This Row],[Running Max]]</f>
        <v>-2.3329527596454395E-2</v>
      </c>
      <c r="AA396" s="35">
        <f t="shared" si="70"/>
        <v>1.0192806530090492</v>
      </c>
      <c r="AB396" s="46">
        <f>ClientPortfolioValue[[#This Row],[Cumulative_Returns]]-1</f>
        <v>1.9280653009049242E-2</v>
      </c>
    </row>
    <row r="397" spans="4:28" x14ac:dyDescent="0.35">
      <c r="D397" s="31">
        <f t="shared" si="62"/>
        <v>45737</v>
      </c>
      <c r="E397" s="32" t="s">
        <v>14</v>
      </c>
      <c r="F397" s="33">
        <f>_xlfn.IFNA(VLOOKUP(ClientPortfolioValue[[#This Row],[Date]],CleanAssets[#All],RowWiseApproach!$B$2,0)*VLOOKUP(ClientPortfolioValue[[#This Row],[Client]],Client_Portfolios!$A$1:$I$6,RowWiseApproach!$B$2,0),F392)</f>
        <v>1744089.6284943423</v>
      </c>
      <c r="G397" s="33">
        <f>_xlfn.IFNA(VLOOKUP(ClientPortfolioValue[[#This Row],[Date]],CleanAssets[#All],RowWiseApproach!$B$3,0)*VLOOKUP(ClientPortfolioValue[[#This Row],[Client]],Client_Portfolios!$A$1:$I$6,RowWiseApproach!$B$3,0),G392)</f>
        <v>7276153.6641246667</v>
      </c>
      <c r="H397" s="33">
        <f>_xlfn.IFNA(VLOOKUP(ClientPortfolioValue[[#This Row],[Date]],CleanAssets[#All],RowWiseApproach!$B$4,0)*VLOOKUP(ClientPortfolioValue[[#This Row],[Client]],Client_Portfolios!$A$1:$I$6,RowWiseApproach!$B$4,0),H392)</f>
        <v>2219669.4455645042</v>
      </c>
      <c r="I397" s="33">
        <f>_xlfn.IFNA(VLOOKUP(ClientPortfolioValue[[#This Row],[Date]],CleanAssets[#All],RowWiseApproach!$B$5,0)*VLOOKUP(ClientPortfolioValue[[#This Row],[Client]],Client_Portfolios!$A$1:$I$6,RowWiseApproach!$B$5,0),I392)</f>
        <v>449574.1086987413</v>
      </c>
      <c r="J397" s="33">
        <f>_xlfn.IFNA(VLOOKUP(ClientPortfolioValue[[#This Row],[Date]],CleanAssets[#All],RowWiseApproach!$B$6,0)*VLOOKUP(ClientPortfolioValue[[#This Row],[Client]],Client_Portfolios!$A$1:$I$6,RowWiseApproach!$B$6,0),J392)</f>
        <v>11204214.629411392</v>
      </c>
      <c r="K397" s="33">
        <f>_xlfn.IFNA(VLOOKUP(ClientPortfolioValue[[#This Row],[Date]],CleanAssets[#All],RowWiseApproach!$B$7,0)*VLOOKUP(ClientPortfolioValue[[#This Row],[Client]],Client_Portfolios!$A$1:$I$6,RowWiseApproach!$B$7,0),K392)</f>
        <v>14167355.107913606</v>
      </c>
      <c r="L397" s="33">
        <f>_xlfn.IFNA(VLOOKUP(ClientPortfolioValue[[#This Row],[Date]],CleanAssets[#All],RowWiseApproach!$B$8,0)*VLOOKUP(ClientPortfolioValue[[#This Row],[Client]],Client_Portfolios!$A$1:$I$6,RowWiseApproach!$B$8,0),L392)</f>
        <v>3139785.3694588323</v>
      </c>
      <c r="M397" s="33">
        <f>_xlfn.IFNA(VLOOKUP(ClientPortfolioValue[[#This Row],[Date]],CleanAssets[#All],RowWiseApproach!$B$9,0)*VLOOKUP(ClientPortfolioValue[[#This Row],[Client]],Client_Portfolios!$A$1:$I$6,RowWiseApproach!$B$9,0),M392)</f>
        <v>1152751.5288043704</v>
      </c>
      <c r="N397" s="34">
        <f t="shared" si="63"/>
        <v>4.2175044092205717E-2</v>
      </c>
      <c r="O397" s="34">
        <f t="shared" si="63"/>
        <v>0.17594973136274084</v>
      </c>
      <c r="P397" s="34">
        <f t="shared" si="64"/>
        <v>5.367537035216563E-2</v>
      </c>
      <c r="Q397" s="34">
        <f t="shared" si="65"/>
        <v>1.0871464142271291E-2</v>
      </c>
      <c r="R397" s="34">
        <f t="shared" si="66"/>
        <v>0.27093690501554096</v>
      </c>
      <c r="S397" s="34">
        <f t="shared" si="67"/>
        <v>0.34259066540176408</v>
      </c>
      <c r="T397" s="34">
        <f t="shared" si="68"/>
        <v>7.5925333327798203E-2</v>
      </c>
      <c r="U397" s="34">
        <f t="shared" si="69"/>
        <v>2.7875486305513331E-2</v>
      </c>
      <c r="V397" s="33">
        <f>SUM(ClientPortfolioValue[[#This Row],[TCS]:[Cash]])</f>
        <v>41353593.482470453</v>
      </c>
      <c r="W397" s="35">
        <f>(ClientPortfolioValue[[#This Row],[TotalPortfolioValue]]-V392)/V392</f>
        <v>-6.4776227026274988E-2</v>
      </c>
      <c r="X397" s="35">
        <f t="shared" si="61"/>
        <v>1978037.1555652632</v>
      </c>
      <c r="Y397" s="35">
        <f>_xlfn.MAXIFS($V$2:$V397,$E$2:$E397,$E397)</f>
        <v>45409960.291203432</v>
      </c>
      <c r="Z397" s="34">
        <f>(ClientPortfolioValue[[#This Row],[TotalPortfolioValue]]-ClientPortfolioValue[[#This Row],[Running Max]])/ClientPortfolioValue[[#This Row],[Running Max]]</f>
        <v>-8.9327688963400306E-2</v>
      </c>
      <c r="AA397" s="35">
        <f t="shared" si="70"/>
        <v>0.97457682212940044</v>
      </c>
      <c r="AB397" s="46">
        <f>ClientPortfolioValue[[#This Row],[Cumulative_Returns]]-1</f>
        <v>-2.5423177870599556E-2</v>
      </c>
    </row>
    <row r="398" spans="4:28" x14ac:dyDescent="0.35">
      <c r="D398" s="31">
        <f t="shared" si="62"/>
        <v>45737</v>
      </c>
      <c r="E398" s="32" t="s">
        <v>16</v>
      </c>
      <c r="F398" s="33">
        <f>_xlfn.IFNA(VLOOKUP(ClientPortfolioValue[[#This Row],[Date]],CleanAssets[#All],RowWiseApproach!$B$2,0)*VLOOKUP(ClientPortfolioValue[[#This Row],[Client]],Client_Portfolios!$A$1:$I$6,RowWiseApproach!$B$2,0),F393)</f>
        <v>209810.59052484302</v>
      </c>
      <c r="G398" s="33">
        <f>_xlfn.IFNA(VLOOKUP(ClientPortfolioValue[[#This Row],[Date]],CleanAssets[#All],RowWiseApproach!$B$3,0)*VLOOKUP(ClientPortfolioValue[[#This Row],[Client]],Client_Portfolios!$A$1:$I$6,RowWiseApproach!$B$3,0),G393)</f>
        <v>1881617.0383368048</v>
      </c>
      <c r="H398" s="33">
        <f>_xlfn.IFNA(VLOOKUP(ClientPortfolioValue[[#This Row],[Date]],CleanAssets[#All],RowWiseApproach!$B$4,0)*VLOOKUP(ClientPortfolioValue[[#This Row],[Client]],Client_Portfolios!$A$1:$I$6,RowWiseApproach!$B$4,0),H393)</f>
        <v>11915235.686839113</v>
      </c>
      <c r="I398" s="33">
        <f>_xlfn.IFNA(VLOOKUP(ClientPortfolioValue[[#This Row],[Date]],CleanAssets[#All],RowWiseApproach!$B$5,0)*VLOOKUP(ClientPortfolioValue[[#This Row],[Client]],Client_Portfolios!$A$1:$I$6,RowWiseApproach!$B$5,0),I393)</f>
        <v>6186848.0613166811</v>
      </c>
      <c r="J398" s="33">
        <f>_xlfn.IFNA(VLOOKUP(ClientPortfolioValue[[#This Row],[Date]],CleanAssets[#All],RowWiseApproach!$B$6,0)*VLOOKUP(ClientPortfolioValue[[#This Row],[Client]],Client_Portfolios!$A$1:$I$6,RowWiseApproach!$B$6,0),J393)</f>
        <v>8563452.4673733804</v>
      </c>
      <c r="K398" s="33">
        <f>_xlfn.IFNA(VLOOKUP(ClientPortfolioValue[[#This Row],[Date]],CleanAssets[#All],RowWiseApproach!$B$7,0)*VLOOKUP(ClientPortfolioValue[[#This Row],[Client]],Client_Portfolios!$A$1:$I$6,RowWiseApproach!$B$7,0),K393)</f>
        <v>1602322.8260481546</v>
      </c>
      <c r="L398" s="33">
        <f>_xlfn.IFNA(VLOOKUP(ClientPortfolioValue[[#This Row],[Date]],CleanAssets[#All],RowWiseApproach!$B$8,0)*VLOOKUP(ClientPortfolioValue[[#This Row],[Client]],Client_Portfolios!$A$1:$I$6,RowWiseApproach!$B$8,0),L393)</f>
        <v>14583918.908921387</v>
      </c>
      <c r="M398" s="33">
        <f>_xlfn.IFNA(VLOOKUP(ClientPortfolioValue[[#This Row],[Date]],CleanAssets[#All],RowWiseApproach!$B$9,0)*VLOOKUP(ClientPortfolioValue[[#This Row],[Client]],Client_Portfolios!$A$1:$I$6,RowWiseApproach!$B$9,0),M393)</f>
        <v>4672067.1114462642</v>
      </c>
      <c r="N398" s="34">
        <f t="shared" si="63"/>
        <v>4.2287501236231134E-3</v>
      </c>
      <c r="O398" s="34">
        <f t="shared" si="63"/>
        <v>3.7924149889545115E-2</v>
      </c>
      <c r="P398" s="34">
        <f t="shared" si="64"/>
        <v>0.24015257884588681</v>
      </c>
      <c r="Q398" s="34">
        <f t="shared" si="65"/>
        <v>0.12469644377190055</v>
      </c>
      <c r="R398" s="34">
        <f t="shared" si="66"/>
        <v>0.17259710574885401</v>
      </c>
      <c r="S398" s="34">
        <f t="shared" si="67"/>
        <v>3.2294951516915762E-2</v>
      </c>
      <c r="T398" s="34">
        <f t="shared" si="68"/>
        <v>0.29394011396058878</v>
      </c>
      <c r="U398" s="34">
        <f t="shared" si="69"/>
        <v>9.4165906142685912E-2</v>
      </c>
      <c r="V398" s="33">
        <f>SUM(ClientPortfolioValue[[#This Row],[TCS]:[Cash]])</f>
        <v>49615272.690806627</v>
      </c>
      <c r="W398" s="35">
        <f>(ClientPortfolioValue[[#This Row],[TotalPortfolioValue]]-V393)/V393</f>
        <v>-1.7046928638832906E-2</v>
      </c>
      <c r="X398" s="35">
        <f t="shared" si="61"/>
        <v>449821.97788090073</v>
      </c>
      <c r="Y398" s="35">
        <f>_xlfn.MAXIFS($V$2:$V398,$E$2:$E398,$E398)</f>
        <v>51348682.78031709</v>
      </c>
      <c r="Z398" s="34">
        <f>(ClientPortfolioValue[[#This Row],[TotalPortfolioValue]]-ClientPortfolioValue[[#This Row],[Running Max]])/ClientPortfolioValue[[#This Row],[Running Max]]</f>
        <v>-3.3757634970432222E-2</v>
      </c>
      <c r="AA398" s="35">
        <f t="shared" si="70"/>
        <v>1.0214880002539324</v>
      </c>
      <c r="AB398" s="46">
        <f>ClientPortfolioValue[[#This Row],[Cumulative_Returns]]-1</f>
        <v>2.1488000253932382E-2</v>
      </c>
    </row>
    <row r="399" spans="4:28" x14ac:dyDescent="0.35">
      <c r="D399" s="31">
        <f t="shared" si="62"/>
        <v>45737</v>
      </c>
      <c r="E399" s="32" t="s">
        <v>12</v>
      </c>
      <c r="F399" s="33">
        <f>_xlfn.IFNA(VLOOKUP(ClientPortfolioValue[[#This Row],[Date]],CleanAssets[#All],RowWiseApproach!$B$2,0)*VLOOKUP(ClientPortfolioValue[[#This Row],[Client]],Client_Portfolios!$A$1:$I$6,RowWiseApproach!$B$2,0),F394)</f>
        <v>2765364.7135898266</v>
      </c>
      <c r="G399" s="33">
        <f>_xlfn.IFNA(VLOOKUP(ClientPortfolioValue[[#This Row],[Date]],CleanAssets[#All],RowWiseApproach!$B$3,0)*VLOOKUP(ClientPortfolioValue[[#This Row],[Client]],Client_Portfolios!$A$1:$I$6,RowWiseApproach!$B$3,0),G394)</f>
        <v>6497728.6313906554</v>
      </c>
      <c r="H399" s="33">
        <f>_xlfn.IFNA(VLOOKUP(ClientPortfolioValue[[#This Row],[Date]],CleanAssets[#All],RowWiseApproach!$B$4,0)*VLOOKUP(ClientPortfolioValue[[#This Row],[Client]],Client_Portfolios!$A$1:$I$6,RowWiseApproach!$B$4,0),H394)</f>
        <v>1961345.1714167916</v>
      </c>
      <c r="I399" s="33">
        <f>_xlfn.IFNA(VLOOKUP(ClientPortfolioValue[[#This Row],[Date]],CleanAssets[#All],RowWiseApproach!$B$5,0)*VLOOKUP(ClientPortfolioValue[[#This Row],[Client]],Client_Portfolios!$A$1:$I$6,RowWiseApproach!$B$5,0),I394)</f>
        <v>3156021.0806107656</v>
      </c>
      <c r="J399" s="33">
        <f>_xlfn.IFNA(VLOOKUP(ClientPortfolioValue[[#This Row],[Date]],CleanAssets[#All],RowWiseApproach!$B$6,0)*VLOOKUP(ClientPortfolioValue[[#This Row],[Client]],Client_Portfolios!$A$1:$I$6,RowWiseApproach!$B$6,0),J394)</f>
        <v>1252867.5399706282</v>
      </c>
      <c r="K399" s="33">
        <f>_xlfn.IFNA(VLOOKUP(ClientPortfolioValue[[#This Row],[Date]],CleanAssets[#All],RowWiseApproach!$B$7,0)*VLOOKUP(ClientPortfolioValue[[#This Row],[Client]],Client_Portfolios!$A$1:$I$6,RowWiseApproach!$B$7,0),K394)</f>
        <v>12961028.417303631</v>
      </c>
      <c r="L399" s="33">
        <f>_xlfn.IFNA(VLOOKUP(ClientPortfolioValue[[#This Row],[Date]],CleanAssets[#All],RowWiseApproach!$B$8,0)*VLOOKUP(ClientPortfolioValue[[#This Row],[Client]],Client_Portfolios!$A$1:$I$6,RowWiseApproach!$B$8,0),L394)</f>
        <v>5360568.4128444511</v>
      </c>
      <c r="M399" s="33">
        <f>_xlfn.IFNA(VLOOKUP(ClientPortfolioValue[[#This Row],[Date]],CleanAssets[#All],RowWiseApproach!$B$9,0)*VLOOKUP(ClientPortfolioValue[[#This Row],[Client]],Client_Portfolios!$A$1:$I$6,RowWiseApproach!$B$9,0),M394)</f>
        <v>2238414.3533185027</v>
      </c>
      <c r="N399" s="34">
        <f t="shared" si="63"/>
        <v>7.6405350871646446E-2</v>
      </c>
      <c r="O399" s="34">
        <f t="shared" si="63"/>
        <v>0.17952830363039912</v>
      </c>
      <c r="P399" s="34">
        <f t="shared" si="64"/>
        <v>5.4190778260121072E-2</v>
      </c>
      <c r="Q399" s="34">
        <f t="shared" si="65"/>
        <v>8.7198949504692716E-2</v>
      </c>
      <c r="R399" s="34">
        <f t="shared" si="66"/>
        <v>3.4615970731356825E-2</v>
      </c>
      <c r="S399" s="34">
        <f t="shared" si="67"/>
        <v>0.35810535912853542</v>
      </c>
      <c r="T399" s="34">
        <f t="shared" si="68"/>
        <v>0.14810925605655778</v>
      </c>
      <c r="U399" s="34">
        <f t="shared" si="69"/>
        <v>6.1846031816690551E-2</v>
      </c>
      <c r="V399" s="33">
        <f>SUM(ClientPortfolioValue[[#This Row],[TCS]:[Cash]])</f>
        <v>36193338.320445254</v>
      </c>
      <c r="W399" s="35">
        <f>(ClientPortfolioValue[[#This Row],[TotalPortfolioValue]]-V394)/V394</f>
        <v>-5.5380080990828216E-2</v>
      </c>
      <c r="X399" s="35">
        <f t="shared" si="61"/>
        <v>1771795.6741926672</v>
      </c>
      <c r="Y399" s="35">
        <f>_xlfn.MAXIFS($V$2:$V399,$E$2:$E399,$E399)</f>
        <v>39650503.50677833</v>
      </c>
      <c r="Z399" s="34">
        <f>(ClientPortfolioValue[[#This Row],[TotalPortfolioValue]]-ClientPortfolioValue[[#This Row],[Running Max]])/ClientPortfolioValue[[#This Row],[Running Max]]</f>
        <v>-8.7190952965882668E-2</v>
      </c>
      <c r="AA399" s="35">
        <f t="shared" si="70"/>
        <v>0.9663962857320556</v>
      </c>
      <c r="AB399" s="46">
        <f>ClientPortfolioValue[[#This Row],[Cumulative_Returns]]-1</f>
        <v>-3.3603714267944396E-2</v>
      </c>
    </row>
    <row r="400" spans="4:28" x14ac:dyDescent="0.35">
      <c r="D400" s="31">
        <f t="shared" si="62"/>
        <v>45737</v>
      </c>
      <c r="E400" s="32" t="s">
        <v>13</v>
      </c>
      <c r="F400" s="33">
        <f>_xlfn.IFNA(VLOOKUP(ClientPortfolioValue[[#This Row],[Date]],CleanAssets[#All],RowWiseApproach!$B$2,0)*VLOOKUP(ClientPortfolioValue[[#This Row],[Client]],Client_Portfolios!$A$1:$I$6,RowWiseApproach!$B$2,0),F395)</f>
        <v>199121.90912391918</v>
      </c>
      <c r="G400" s="33">
        <f>_xlfn.IFNA(VLOOKUP(ClientPortfolioValue[[#This Row],[Date]],CleanAssets[#All],RowWiseApproach!$B$3,0)*VLOOKUP(ClientPortfolioValue[[#This Row],[Client]],Client_Portfolios!$A$1:$I$6,RowWiseApproach!$B$3,0),G395)</f>
        <v>1380587.8429247146</v>
      </c>
      <c r="H400" s="33">
        <f>_xlfn.IFNA(VLOOKUP(ClientPortfolioValue[[#This Row],[Date]],CleanAssets[#All],RowWiseApproach!$B$4,0)*VLOOKUP(ClientPortfolioValue[[#This Row],[Client]],Client_Portfolios!$A$1:$I$6,RowWiseApproach!$B$4,0),H395)</f>
        <v>3141304.5910905702</v>
      </c>
      <c r="I400" s="33">
        <f>_xlfn.IFNA(VLOOKUP(ClientPortfolioValue[[#This Row],[Date]],CleanAssets[#All],RowWiseApproach!$B$5,0)*VLOOKUP(ClientPortfolioValue[[#This Row],[Client]],Client_Portfolios!$A$1:$I$6,RowWiseApproach!$B$5,0),I395)</f>
        <v>2709187.0306114526</v>
      </c>
      <c r="J400" s="33">
        <f>_xlfn.IFNA(VLOOKUP(ClientPortfolioValue[[#This Row],[Date]],CleanAssets[#All],RowWiseApproach!$B$6,0)*VLOOKUP(ClientPortfolioValue[[#This Row],[Client]],Client_Portfolios!$A$1:$I$6,RowWiseApproach!$B$6,0),J395)</f>
        <v>10858398.005112365</v>
      </c>
      <c r="K400" s="33">
        <f>_xlfn.IFNA(VLOOKUP(ClientPortfolioValue[[#This Row],[Date]],CleanAssets[#All],RowWiseApproach!$B$7,0)*VLOOKUP(ClientPortfolioValue[[#This Row],[Client]],Client_Portfolios!$A$1:$I$6,RowWiseApproach!$B$7,0),K395)</f>
        <v>614221.71855383448</v>
      </c>
      <c r="L400" s="33">
        <f>_xlfn.IFNA(VLOOKUP(ClientPortfolioValue[[#This Row],[Date]],CleanAssets[#All],RowWiseApproach!$B$8,0)*VLOOKUP(ClientPortfolioValue[[#This Row],[Client]],Client_Portfolios!$A$1:$I$6,RowWiseApproach!$B$8,0),L395)</f>
        <v>22169624.554728068</v>
      </c>
      <c r="M400" s="33">
        <f>_xlfn.IFNA(VLOOKUP(ClientPortfolioValue[[#This Row],[Date]],CleanAssets[#All],RowWiseApproach!$B$9,0)*VLOOKUP(ClientPortfolioValue[[#This Row],[Client]],Client_Portfolios!$A$1:$I$6,RowWiseApproach!$B$9,0),M395)</f>
        <v>6420148.278180996</v>
      </c>
      <c r="N400" s="34">
        <f t="shared" si="63"/>
        <v>4.1926939054127317E-3</v>
      </c>
      <c r="O400" s="34">
        <f t="shared" si="63"/>
        <v>2.9069539662333627E-2</v>
      </c>
      <c r="P400" s="34">
        <f t="shared" si="64"/>
        <v>6.6143041074973208E-2</v>
      </c>
      <c r="Q400" s="34">
        <f t="shared" si="65"/>
        <v>5.7044410641919653E-2</v>
      </c>
      <c r="R400" s="34">
        <f t="shared" si="66"/>
        <v>0.22863350064732607</v>
      </c>
      <c r="S400" s="34">
        <f t="shared" si="67"/>
        <v>1.2933000026381574E-2</v>
      </c>
      <c r="T400" s="34">
        <f t="shared" si="68"/>
        <v>0.46680172043776025</v>
      </c>
      <c r="U400" s="34">
        <f t="shared" si="69"/>
        <v>0.13518209360389294</v>
      </c>
      <c r="V400" s="33">
        <f>SUM(ClientPortfolioValue[[#This Row],[TCS]:[Cash]])</f>
        <v>47492593.930325918</v>
      </c>
      <c r="W400" s="35">
        <f>(ClientPortfolioValue[[#This Row],[TotalPortfolioValue]]-V395)/V395</f>
        <v>-1.5080851858559096E-2</v>
      </c>
      <c r="X400" s="35">
        <f t="shared" si="61"/>
        <v>407201.03957098577</v>
      </c>
      <c r="Y400" s="35">
        <f>_xlfn.MAXIFS($V$2:$V400,$E$2:$E400,$E400)</f>
        <v>48981841.221652456</v>
      </c>
      <c r="Z400" s="34">
        <f>(ClientPortfolioValue[[#This Row],[TotalPortfolioValue]]-ClientPortfolioValue[[#This Row],[Running Max]])/ClientPortfolioValue[[#This Row],[Running Max]]</f>
        <v>-3.0404069226132212E-2</v>
      </c>
      <c r="AA400" s="35">
        <f t="shared" si="70"/>
        <v>1.052440562718808</v>
      </c>
      <c r="AB400" s="46">
        <f>ClientPortfolioValue[[#This Row],[Cumulative_Returns]]-1</f>
        <v>5.2440562718808037E-2</v>
      </c>
    </row>
    <row r="401" spans="4:28" x14ac:dyDescent="0.35">
      <c r="D401" s="31">
        <f t="shared" si="62"/>
        <v>45737</v>
      </c>
      <c r="E401" s="32" t="s">
        <v>15</v>
      </c>
      <c r="F401" s="33">
        <f>_xlfn.IFNA(VLOOKUP(ClientPortfolioValue[[#This Row],[Date]],CleanAssets[#All],RowWiseApproach!$B$2,0)*VLOOKUP(ClientPortfolioValue[[#This Row],[Client]],Client_Portfolios!$A$1:$I$6,RowWiseApproach!$B$2,0),F396)</f>
        <v>997669.11930210667</v>
      </c>
      <c r="G401" s="33">
        <f>_xlfn.IFNA(VLOOKUP(ClientPortfolioValue[[#This Row],[Date]],CleanAssets[#All],RowWiseApproach!$B$3,0)*VLOOKUP(ClientPortfolioValue[[#This Row],[Client]],Client_Portfolios!$A$1:$I$6,RowWiseApproach!$B$3,0),G396)</f>
        <v>3155152.9064862691</v>
      </c>
      <c r="H401" s="33">
        <f>_xlfn.IFNA(VLOOKUP(ClientPortfolioValue[[#This Row],[Date]],CleanAssets[#All],RowWiseApproach!$B$4,0)*VLOOKUP(ClientPortfolioValue[[#This Row],[Client]],Client_Portfolios!$A$1:$I$6,RowWiseApproach!$B$4,0),H396)</f>
        <v>17137036.762401346</v>
      </c>
      <c r="I401" s="33">
        <f>_xlfn.IFNA(VLOOKUP(ClientPortfolioValue[[#This Row],[Date]],CleanAssets[#All],RowWiseApproach!$B$5,0)*VLOOKUP(ClientPortfolioValue[[#This Row],[Client]],Client_Portfolios!$A$1:$I$6,RowWiseApproach!$B$5,0),I396)</f>
        <v>8650656.7009345517</v>
      </c>
      <c r="J401" s="33">
        <f>_xlfn.IFNA(VLOOKUP(ClientPortfolioValue[[#This Row],[Date]],CleanAssets[#All],RowWiseApproach!$B$6,0)*VLOOKUP(ClientPortfolioValue[[#This Row],[Client]],Client_Portfolios!$A$1:$I$6,RowWiseApproach!$B$6,0),J396)</f>
        <v>12940354.661985945</v>
      </c>
      <c r="K401" s="33">
        <f>_xlfn.IFNA(VLOOKUP(ClientPortfolioValue[[#This Row],[Date]],CleanAssets[#All],RowWiseApproach!$B$7,0)*VLOOKUP(ClientPortfolioValue[[#This Row],[Client]],Client_Portfolios!$A$1:$I$6,RowWiseApproach!$B$7,0),K396)</f>
        <v>2648657.6816480029</v>
      </c>
      <c r="L401" s="33">
        <f>_xlfn.IFNA(VLOOKUP(ClientPortfolioValue[[#This Row],[Date]],CleanAssets[#All],RowWiseApproach!$B$8,0)*VLOOKUP(ClientPortfolioValue[[#This Row],[Client]],Client_Portfolios!$A$1:$I$6,RowWiseApproach!$B$8,0),L396)</f>
        <v>3246231.2785061188</v>
      </c>
      <c r="M401" s="33">
        <f>_xlfn.IFNA(VLOOKUP(ClientPortfolioValue[[#This Row],[Date]],CleanAssets[#All],RowWiseApproach!$B$9,0)*VLOOKUP(ClientPortfolioValue[[#This Row],[Client]],Client_Portfolios!$A$1:$I$6,RowWiseApproach!$B$9,0),M396)</f>
        <v>942985.35862730735</v>
      </c>
      <c r="N401" s="34">
        <f t="shared" si="63"/>
        <v>2.00662573027416E-2</v>
      </c>
      <c r="O401" s="34">
        <f t="shared" si="63"/>
        <v>6.3460027804944807E-2</v>
      </c>
      <c r="P401" s="34">
        <f t="shared" si="64"/>
        <v>0.34467959609839072</v>
      </c>
      <c r="Q401" s="34">
        <f t="shared" si="65"/>
        <v>0.17399185746078447</v>
      </c>
      <c r="R401" s="34">
        <f t="shared" si="66"/>
        <v>0.26027114722943745</v>
      </c>
      <c r="S401" s="34">
        <f t="shared" si="67"/>
        <v>5.3272819132670582E-2</v>
      </c>
      <c r="T401" s="34">
        <f t="shared" si="68"/>
        <v>6.5291899727515257E-2</v>
      </c>
      <c r="U401" s="34">
        <f t="shared" si="69"/>
        <v>1.896639524351534E-2</v>
      </c>
      <c r="V401" s="33">
        <f>SUM(ClientPortfolioValue[[#This Row],[TCS]:[Cash]])</f>
        <v>49718744.469891638</v>
      </c>
      <c r="W401" s="35">
        <f>(ClientPortfolioValue[[#This Row],[TotalPortfolioValue]]-V396)/V396</f>
        <v>-2.2258169499170019E-2</v>
      </c>
      <c r="X401" s="35">
        <f t="shared" si="61"/>
        <v>639325.57597465627</v>
      </c>
      <c r="Y401" s="35">
        <f>_xlfn.MAXIFS($V$2:$V401,$E$2:$E401,$E401)</f>
        <v>52065242.941301323</v>
      </c>
      <c r="Z401" s="34">
        <f>(ClientPortfolioValue[[#This Row],[TotalPortfolioValue]]-ClientPortfolioValue[[#This Row],[Running Max]])/ClientPortfolioValue[[#This Row],[Running Max]]</f>
        <v>-4.5068424516046965E-2</v>
      </c>
      <c r="AA401" s="35">
        <f t="shared" si="70"/>
        <v>0.99659333146714912</v>
      </c>
      <c r="AB401" s="46">
        <f>ClientPortfolioValue[[#This Row],[Cumulative_Returns]]-1</f>
        <v>-3.4066685328508761E-3</v>
      </c>
    </row>
    <row r="402" spans="4:28" x14ac:dyDescent="0.35">
      <c r="D402" s="31">
        <f t="shared" si="62"/>
        <v>45738</v>
      </c>
      <c r="E402" s="32" t="s">
        <v>14</v>
      </c>
      <c r="F402" s="33">
        <f>_xlfn.IFNA(VLOOKUP(ClientPortfolioValue[[#This Row],[Date]],CleanAssets[#All],RowWiseApproach!$B$2,0)*VLOOKUP(ClientPortfolioValue[[#This Row],[Client]],Client_Portfolios!$A$1:$I$6,RowWiseApproach!$B$2,0),F397)</f>
        <v>1741278.8400975321</v>
      </c>
      <c r="G402" s="33">
        <f>_xlfn.IFNA(VLOOKUP(ClientPortfolioValue[[#This Row],[Date]],CleanAssets[#All],RowWiseApproach!$B$3,0)*VLOOKUP(ClientPortfolioValue[[#This Row],[Client]],Client_Portfolios!$A$1:$I$6,RowWiseApproach!$B$3,0),G397)</f>
        <v>10957236.300324563</v>
      </c>
      <c r="H402" s="33">
        <f>_xlfn.IFNA(VLOOKUP(ClientPortfolioValue[[#This Row],[Date]],CleanAssets[#All],RowWiseApproach!$B$4,0)*VLOOKUP(ClientPortfolioValue[[#This Row],[Client]],Client_Portfolios!$A$1:$I$6,RowWiseApproach!$B$4,0),H397)</f>
        <v>2232750.2659597141</v>
      </c>
      <c r="I402" s="33">
        <f>_xlfn.IFNA(VLOOKUP(ClientPortfolioValue[[#This Row],[Date]],CleanAssets[#All],RowWiseApproach!$B$5,0)*VLOOKUP(ClientPortfolioValue[[#This Row],[Client]],Client_Portfolios!$A$1:$I$6,RowWiseApproach!$B$5,0),I397)</f>
        <v>445927.16403408156</v>
      </c>
      <c r="J402" s="33">
        <f>_xlfn.IFNA(VLOOKUP(ClientPortfolioValue[[#This Row],[Date]],CleanAssets[#All],RowWiseApproach!$B$6,0)*VLOOKUP(ClientPortfolioValue[[#This Row],[Client]],Client_Portfolios!$A$1:$I$6,RowWiseApproach!$B$6,0),J397)</f>
        <v>11551651.668004315</v>
      </c>
      <c r="K402" s="33">
        <f>_xlfn.IFNA(VLOOKUP(ClientPortfolioValue[[#This Row],[Date]],CleanAssets[#All],RowWiseApproach!$B$7,0)*VLOOKUP(ClientPortfolioValue[[#This Row],[Client]],Client_Portfolios!$A$1:$I$6,RowWiseApproach!$B$7,0),K397)</f>
        <v>14212362.721945878</v>
      </c>
      <c r="L402" s="33">
        <f>_xlfn.IFNA(VLOOKUP(ClientPortfolioValue[[#This Row],[Date]],CleanAssets[#All],RowWiseApproach!$B$8,0)*VLOOKUP(ClientPortfolioValue[[#This Row],[Client]],Client_Portfolios!$A$1:$I$6,RowWiseApproach!$B$8,0),L397)</f>
        <v>3168663.0664510145</v>
      </c>
      <c r="M402" s="33">
        <f>_xlfn.IFNA(VLOOKUP(ClientPortfolioValue[[#This Row],[Date]],CleanAssets[#All],RowWiseApproach!$B$9,0)*VLOOKUP(ClientPortfolioValue[[#This Row],[Client]],Client_Portfolios!$A$1:$I$6,RowWiseApproach!$B$9,0),M397)</f>
        <v>1152727.2953631592</v>
      </c>
      <c r="N402" s="34">
        <f t="shared" si="63"/>
        <v>3.8301349739382318E-2</v>
      </c>
      <c r="O402" s="34">
        <f t="shared" si="63"/>
        <v>0.24101650468128347</v>
      </c>
      <c r="P402" s="34">
        <f t="shared" si="64"/>
        <v>4.911180613234347E-2</v>
      </c>
      <c r="Q402" s="34">
        <f t="shared" si="65"/>
        <v>9.8086600920296065E-3</v>
      </c>
      <c r="R402" s="34">
        <f t="shared" si="66"/>
        <v>0.25409132668204387</v>
      </c>
      <c r="S402" s="34">
        <f t="shared" si="67"/>
        <v>0.31261660263770197</v>
      </c>
      <c r="T402" s="34">
        <f t="shared" si="68"/>
        <v>6.9698241039675257E-2</v>
      </c>
      <c r="U402" s="34">
        <f t="shared" si="69"/>
        <v>2.5355508995540108E-2</v>
      </c>
      <c r="V402" s="33">
        <f>SUM(ClientPortfolioValue[[#This Row],[TCS]:[Cash]])</f>
        <v>45462597.322180256</v>
      </c>
      <c r="W402" s="35">
        <f>(ClientPortfolioValue[[#This Row],[TotalPortfolioValue]]-V397)/V397</f>
        <v>9.9362679121261524E-2</v>
      </c>
      <c r="X402" s="35">
        <f t="shared" si="61"/>
        <v>1965883.6632961209</v>
      </c>
      <c r="Y402" s="35">
        <f>_xlfn.MAXIFS($V$2:$V402,$E$2:$E402,$E402)</f>
        <v>45462597.322180256</v>
      </c>
      <c r="Z402" s="34">
        <f>(ClientPortfolioValue[[#This Row],[TotalPortfolioValue]]-ClientPortfolioValue[[#This Row],[Running Max]])/ClientPortfolioValue[[#This Row],[Running Max]]</f>
        <v>0</v>
      </c>
      <c r="AA402" s="35">
        <f t="shared" si="70"/>
        <v>1.071413386185663</v>
      </c>
      <c r="AB402" s="46">
        <f>ClientPortfolioValue[[#This Row],[Cumulative_Returns]]-1</f>
        <v>7.1413386185662953E-2</v>
      </c>
    </row>
    <row r="403" spans="4:28" x14ac:dyDescent="0.35">
      <c r="D403" s="31">
        <f t="shared" si="62"/>
        <v>45738</v>
      </c>
      <c r="E403" s="32" t="s">
        <v>16</v>
      </c>
      <c r="F403" s="33">
        <f>_xlfn.IFNA(VLOOKUP(ClientPortfolioValue[[#This Row],[Date]],CleanAssets[#All],RowWiseApproach!$B$2,0)*VLOOKUP(ClientPortfolioValue[[#This Row],[Client]],Client_Portfolios!$A$1:$I$6,RowWiseApproach!$B$2,0),F398)</f>
        <v>209472.45814693064</v>
      </c>
      <c r="G403" s="33">
        <f>_xlfn.IFNA(VLOOKUP(ClientPortfolioValue[[#This Row],[Date]],CleanAssets[#All],RowWiseApproach!$B$3,0)*VLOOKUP(ClientPortfolioValue[[#This Row],[Client]],Client_Portfolios!$A$1:$I$6,RowWiseApproach!$B$3,0),G398)</f>
        <v>2833546.8803287749</v>
      </c>
      <c r="H403" s="33">
        <f>_xlfn.IFNA(VLOOKUP(ClientPortfolioValue[[#This Row],[Date]],CleanAssets[#All],RowWiseApproach!$B$4,0)*VLOOKUP(ClientPortfolioValue[[#This Row],[Client]],Client_Portfolios!$A$1:$I$6,RowWiseApproach!$B$4,0),H398)</f>
        <v>11985453.825984824</v>
      </c>
      <c r="I403" s="33">
        <f>_xlfn.IFNA(VLOOKUP(ClientPortfolioValue[[#This Row],[Date]],CleanAssets[#All],RowWiseApproach!$B$5,0)*VLOOKUP(ClientPortfolioValue[[#This Row],[Client]],Client_Portfolios!$A$1:$I$6,RowWiseApproach!$B$5,0),I398)</f>
        <v>6136660.3567943135</v>
      </c>
      <c r="J403" s="33">
        <f>_xlfn.IFNA(VLOOKUP(ClientPortfolioValue[[#This Row],[Date]],CleanAssets[#All],RowWiseApproach!$B$6,0)*VLOOKUP(ClientPortfolioValue[[#This Row],[Client]],Client_Portfolios!$A$1:$I$6,RowWiseApproach!$B$6,0),J398)</f>
        <v>8829000.8046557922</v>
      </c>
      <c r="K403" s="33">
        <f>_xlfn.IFNA(VLOOKUP(ClientPortfolioValue[[#This Row],[Date]],CleanAssets[#All],RowWiseApproach!$B$7,0)*VLOOKUP(ClientPortfolioValue[[#This Row],[Client]],Client_Portfolios!$A$1:$I$6,RowWiseApproach!$B$7,0),K398)</f>
        <v>1607413.1711944828</v>
      </c>
      <c r="L403" s="33">
        <f>_xlfn.IFNA(VLOOKUP(ClientPortfolioValue[[#This Row],[Date]],CleanAssets[#All],RowWiseApproach!$B$8,0)*VLOOKUP(ClientPortfolioValue[[#This Row],[Client]],Client_Portfolios!$A$1:$I$6,RowWiseApproach!$B$8,0),L398)</f>
        <v>14718052.278452624</v>
      </c>
      <c r="M403" s="33">
        <f>_xlfn.IFNA(VLOOKUP(ClientPortfolioValue[[#This Row],[Date]],CleanAssets[#All],RowWiseApproach!$B$9,0)*VLOOKUP(ClientPortfolioValue[[#This Row],[Client]],Client_Portfolios!$A$1:$I$6,RowWiseApproach!$B$9,0),M398)</f>
        <v>4671968.8940413417</v>
      </c>
      <c r="N403" s="34">
        <f t="shared" si="63"/>
        <v>4.1079822333808108E-3</v>
      </c>
      <c r="O403" s="34">
        <f t="shared" si="63"/>
        <v>5.556892941828874E-2</v>
      </c>
      <c r="P403" s="34">
        <f t="shared" si="64"/>
        <v>0.23504775669179384</v>
      </c>
      <c r="Q403" s="34">
        <f t="shared" si="65"/>
        <v>0.12034656938202726</v>
      </c>
      <c r="R403" s="34">
        <f t="shared" si="66"/>
        <v>0.17314628741593505</v>
      </c>
      <c r="S403" s="34">
        <f t="shared" si="67"/>
        <v>3.1523116725624765E-2</v>
      </c>
      <c r="T403" s="34">
        <f t="shared" si="68"/>
        <v>0.28863697788586473</v>
      </c>
      <c r="U403" s="34">
        <f t="shared" si="69"/>
        <v>9.1622380247084773E-2</v>
      </c>
      <c r="V403" s="33">
        <f>SUM(ClientPortfolioValue[[#This Row],[TCS]:[Cash]])</f>
        <v>50991568.669599086</v>
      </c>
      <c r="W403" s="35">
        <f>(ClientPortfolioValue[[#This Row],[TotalPortfolioValue]]-V398)/V398</f>
        <v>2.7739361373045061E-2</v>
      </c>
      <c r="X403" s="35">
        <f t="shared" si="61"/>
        <v>621074.80528826232</v>
      </c>
      <c r="Y403" s="35">
        <f>_xlfn.MAXIFS($V$2:$V403,$E$2:$E403,$E403)</f>
        <v>51348682.78031709</v>
      </c>
      <c r="Z403" s="34">
        <f>(ClientPortfolioValue[[#This Row],[TotalPortfolioValue]]-ClientPortfolioValue[[#This Row],[Running Max]])/ClientPortfolioValue[[#This Row],[Running Max]]</f>
        <v>-6.9546888329313269E-3</v>
      </c>
      <c r="AA403" s="35">
        <f t="shared" si="70"/>
        <v>1.0498234250312053</v>
      </c>
      <c r="AB403" s="46">
        <f>ClientPortfolioValue[[#This Row],[Cumulative_Returns]]-1</f>
        <v>4.9823425031205293E-2</v>
      </c>
    </row>
    <row r="404" spans="4:28" x14ac:dyDescent="0.35">
      <c r="D404" s="31">
        <f t="shared" si="62"/>
        <v>45738</v>
      </c>
      <c r="E404" s="32" t="s">
        <v>12</v>
      </c>
      <c r="F404" s="33">
        <f>_xlfn.IFNA(VLOOKUP(ClientPortfolioValue[[#This Row],[Date]],CleanAssets[#All],RowWiseApproach!$B$2,0)*VLOOKUP(ClientPortfolioValue[[#This Row],[Client]],Client_Portfolios!$A$1:$I$6,RowWiseApproach!$B$2,0),F399)</f>
        <v>2760908.0303305974</v>
      </c>
      <c r="G404" s="33">
        <f>_xlfn.IFNA(VLOOKUP(ClientPortfolioValue[[#This Row],[Date]],CleanAssets[#All],RowWiseApproach!$B$3,0)*VLOOKUP(ClientPortfolioValue[[#This Row],[Client]],Client_Portfolios!$A$1:$I$6,RowWiseApproach!$B$3,0),G399)</f>
        <v>9784997.8595933169</v>
      </c>
      <c r="H404" s="33">
        <f>_xlfn.IFNA(VLOOKUP(ClientPortfolioValue[[#This Row],[Date]],CleanAssets[#All],RowWiseApproach!$B$4,0)*VLOOKUP(ClientPortfolioValue[[#This Row],[Client]],Client_Portfolios!$A$1:$I$6,RowWiseApproach!$B$4,0),H399)</f>
        <v>1972903.6509785042</v>
      </c>
      <c r="I404" s="33">
        <f>_xlfn.IFNA(VLOOKUP(ClientPortfolioValue[[#This Row],[Date]],CleanAssets[#All],RowWiseApproach!$B$5,0)*VLOOKUP(ClientPortfolioValue[[#This Row],[Client]],Client_Portfolios!$A$1:$I$6,RowWiseApproach!$B$5,0),I399)</f>
        <v>3130419.4411506969</v>
      </c>
      <c r="J404" s="33">
        <f>_xlfn.IFNA(VLOOKUP(ClientPortfolioValue[[#This Row],[Date]],CleanAssets[#All],RowWiseApproach!$B$6,0)*VLOOKUP(ClientPortfolioValue[[#This Row],[Client]],Client_Portfolios!$A$1:$I$6,RowWiseApproach!$B$6,0),J399)</f>
        <v>1291718.329805905</v>
      </c>
      <c r="K404" s="33">
        <f>_xlfn.IFNA(VLOOKUP(ClientPortfolioValue[[#This Row],[Date]],CleanAssets[#All],RowWiseApproach!$B$7,0)*VLOOKUP(ClientPortfolioValue[[#This Row],[Client]],Client_Portfolios!$A$1:$I$6,RowWiseApproach!$B$7,0),K399)</f>
        <v>13002203.707964728</v>
      </c>
      <c r="L404" s="33">
        <f>_xlfn.IFNA(VLOOKUP(ClientPortfolioValue[[#This Row],[Date]],CleanAssets[#All],RowWiseApproach!$B$8,0)*VLOOKUP(ClientPortfolioValue[[#This Row],[Client]],Client_Portfolios!$A$1:$I$6,RowWiseApproach!$B$8,0),L399)</f>
        <v>5409871.4231195347</v>
      </c>
      <c r="M404" s="33">
        <f>_xlfn.IFNA(VLOOKUP(ClientPortfolioValue[[#This Row],[Date]],CleanAssets[#All],RowWiseApproach!$B$9,0)*VLOOKUP(ClientPortfolioValue[[#This Row],[Client]],Client_Portfolios!$A$1:$I$6,RowWiseApproach!$B$9,0),M399)</f>
        <v>2238367.2967921984</v>
      </c>
      <c r="N404" s="34">
        <f t="shared" si="63"/>
        <v>6.9735062307237999E-2</v>
      </c>
      <c r="O404" s="34">
        <f t="shared" si="63"/>
        <v>0.24714964349363838</v>
      </c>
      <c r="P404" s="34">
        <f t="shared" si="64"/>
        <v>4.9831634199958889E-2</v>
      </c>
      <c r="Q404" s="34">
        <f t="shared" si="65"/>
        <v>7.9068187849159643E-2</v>
      </c>
      <c r="R404" s="34">
        <f t="shared" si="66"/>
        <v>3.262624369332217E-2</v>
      </c>
      <c r="S404" s="34">
        <f t="shared" si="67"/>
        <v>0.3284098839024891</v>
      </c>
      <c r="T404" s="34">
        <f t="shared" si="68"/>
        <v>0.1366426250425348</v>
      </c>
      <c r="U404" s="34">
        <f t="shared" si="69"/>
        <v>5.6536719511658985E-2</v>
      </c>
      <c r="V404" s="33">
        <f>SUM(ClientPortfolioValue[[#This Row],[TCS]:[Cash]])</f>
        <v>39591389.739735484</v>
      </c>
      <c r="W404" s="35">
        <f>(ClientPortfolioValue[[#This Row],[TotalPortfolioValue]]-V399)/V399</f>
        <v>9.3886101061053676E-2</v>
      </c>
      <c r="X404" s="35">
        <f t="shared" si="61"/>
        <v>1756662.7508712751</v>
      </c>
      <c r="Y404" s="35">
        <f>_xlfn.MAXIFS($V$2:$V404,$E$2:$E404,$E404)</f>
        <v>39650503.50677833</v>
      </c>
      <c r="Z404" s="34">
        <f>(ClientPortfolioValue[[#This Row],[TotalPortfolioValue]]-ClientPortfolioValue[[#This Row],[Running Max]])/ClientPortfolioValue[[#This Row],[Running Max]]</f>
        <v>-1.490870526593436E-3</v>
      </c>
      <c r="AA404" s="35">
        <f t="shared" si="70"/>
        <v>1.0571274650793223</v>
      </c>
      <c r="AB404" s="46">
        <f>ClientPortfolioValue[[#This Row],[Cumulative_Returns]]-1</f>
        <v>5.7127465079322315E-2</v>
      </c>
    </row>
    <row r="405" spans="4:28" x14ac:dyDescent="0.35">
      <c r="D405" s="31">
        <f t="shared" si="62"/>
        <v>45738</v>
      </c>
      <c r="E405" s="32" t="s">
        <v>13</v>
      </c>
      <c r="F405" s="33">
        <f>_xlfn.IFNA(VLOOKUP(ClientPortfolioValue[[#This Row],[Date]],CleanAssets[#All],RowWiseApproach!$B$2,0)*VLOOKUP(ClientPortfolioValue[[#This Row],[Client]],Client_Portfolios!$A$1:$I$6,RowWiseApproach!$B$2,0),F400)</f>
        <v>198801.00270800327</v>
      </c>
      <c r="G405" s="33">
        <f>_xlfn.IFNA(VLOOKUP(ClientPortfolioValue[[#This Row],[Date]],CleanAssets[#All],RowWiseApproach!$B$3,0)*VLOOKUP(ClientPortfolioValue[[#This Row],[Client]],Client_Portfolios!$A$1:$I$6,RowWiseApproach!$B$3,0),G400)</f>
        <v>2079041.7474094566</v>
      </c>
      <c r="H405" s="33">
        <f>_xlfn.IFNA(VLOOKUP(ClientPortfolioValue[[#This Row],[Date]],CleanAssets[#All],RowWiseApproach!$B$4,0)*VLOOKUP(ClientPortfolioValue[[#This Row],[Client]],Client_Portfolios!$A$1:$I$6,RowWiseApproach!$B$4,0),H400)</f>
        <v>3159816.7354302662</v>
      </c>
      <c r="I405" s="33">
        <f>_xlfn.IFNA(VLOOKUP(ClientPortfolioValue[[#This Row],[Date]],CleanAssets[#All],RowWiseApproach!$B$5,0)*VLOOKUP(ClientPortfolioValue[[#This Row],[Client]],Client_Portfolios!$A$1:$I$6,RowWiseApproach!$B$5,0),I400)</f>
        <v>2687210.1084629525</v>
      </c>
      <c r="J405" s="33">
        <f>_xlfn.IFNA(VLOOKUP(ClientPortfolioValue[[#This Row],[Date]],CleanAssets[#All],RowWiseApproach!$B$6,0)*VLOOKUP(ClientPortfolioValue[[#This Row],[Client]],Client_Portfolios!$A$1:$I$6,RowWiseApproach!$B$6,0),J400)</f>
        <v>11195111.444790352</v>
      </c>
      <c r="K405" s="33">
        <f>_xlfn.IFNA(VLOOKUP(ClientPortfolioValue[[#This Row],[Date]],CleanAssets[#All],RowWiseApproach!$B$7,0)*VLOOKUP(ClientPortfolioValue[[#This Row],[Client]],Client_Portfolios!$A$1:$I$6,RowWiseApproach!$B$7,0),K400)</f>
        <v>616173.01107303367</v>
      </c>
      <c r="L405" s="33">
        <f>_xlfn.IFNA(VLOOKUP(ClientPortfolioValue[[#This Row],[Date]],CleanAssets[#All],RowWiseApproach!$B$8,0)*VLOOKUP(ClientPortfolioValue[[#This Row],[Client]],Client_Portfolios!$A$1:$I$6,RowWiseApproach!$B$8,0),L400)</f>
        <v>22373526.294811733</v>
      </c>
      <c r="M405" s="33">
        <f>_xlfn.IFNA(VLOOKUP(ClientPortfolioValue[[#This Row],[Date]],CleanAssets[#All],RowWiseApproach!$B$9,0)*VLOOKUP(ClientPortfolioValue[[#This Row],[Client]],Client_Portfolios!$A$1:$I$6,RowWiseApproach!$B$9,0),M400)</f>
        <v>6420013.3121610181</v>
      </c>
      <c r="N405" s="34">
        <f t="shared" si="63"/>
        <v>4.0796686330095682E-3</v>
      </c>
      <c r="O405" s="34">
        <f t="shared" si="63"/>
        <v>4.2664781807372161E-2</v>
      </c>
      <c r="P405" s="34">
        <f t="shared" si="64"/>
        <v>6.4843763592720496E-2</v>
      </c>
      <c r="Q405" s="34">
        <f t="shared" si="65"/>
        <v>5.5145228849296971E-2</v>
      </c>
      <c r="R405" s="34">
        <f t="shared" si="66"/>
        <v>0.22973900725963978</v>
      </c>
      <c r="S405" s="34">
        <f t="shared" si="67"/>
        <v>1.2644713414619582E-2</v>
      </c>
      <c r="T405" s="34">
        <f t="shared" si="68"/>
        <v>0.45913537754547568</v>
      </c>
      <c r="U405" s="34">
        <f t="shared" si="69"/>
        <v>0.13174745889786582</v>
      </c>
      <c r="V405" s="33">
        <f>SUM(ClientPortfolioValue[[#This Row],[TCS]:[Cash]])</f>
        <v>48729693.656846814</v>
      </c>
      <c r="W405" s="35">
        <f>(ClientPortfolioValue[[#This Row],[TotalPortfolioValue]]-V400)/V400</f>
        <v>2.6048266143049271E-2</v>
      </c>
      <c r="X405" s="35">
        <f t="shared" si="61"/>
        <v>489546.43708902702</v>
      </c>
      <c r="Y405" s="35">
        <f>_xlfn.MAXIFS($V$2:$V405,$E$2:$E405,$E405)</f>
        <v>48981841.221652456</v>
      </c>
      <c r="Z405" s="34">
        <f>(ClientPortfolioValue[[#This Row],[TotalPortfolioValue]]-ClientPortfolioValue[[#This Row],[Running Max]])/ClientPortfolioValue[[#This Row],[Running Max]]</f>
        <v>-5.1477763701169273E-3</v>
      </c>
      <c r="AA405" s="35">
        <f t="shared" si="70"/>
        <v>1.0798548145962481</v>
      </c>
      <c r="AB405" s="46">
        <f>ClientPortfolioValue[[#This Row],[Cumulative_Returns]]-1</f>
        <v>7.9854814596248103E-2</v>
      </c>
    </row>
    <row r="406" spans="4:28" x14ac:dyDescent="0.35">
      <c r="D406" s="31">
        <f t="shared" si="62"/>
        <v>45738</v>
      </c>
      <c r="E406" s="32" t="s">
        <v>15</v>
      </c>
      <c r="F406" s="33">
        <f>_xlfn.IFNA(VLOOKUP(ClientPortfolioValue[[#This Row],[Date]],CleanAssets[#All],RowWiseApproach!$B$2,0)*VLOOKUP(ClientPortfolioValue[[#This Row],[Client]],Client_Portfolios!$A$1:$I$6,RowWiseApproach!$B$2,0),F401)</f>
        <v>996061.26799757767</v>
      </c>
      <c r="G406" s="33">
        <f>_xlfn.IFNA(VLOOKUP(ClientPortfolioValue[[#This Row],[Date]],CleanAssets[#All],RowWiseApproach!$B$3,0)*VLOOKUP(ClientPortfolioValue[[#This Row],[Client]],Client_Portfolios!$A$1:$I$6,RowWiseApproach!$B$3,0),G401)</f>
        <v>4751377.9334379882</v>
      </c>
      <c r="H406" s="33">
        <f>_xlfn.IFNA(VLOOKUP(ClientPortfolioValue[[#This Row],[Date]],CleanAssets[#All],RowWiseApproach!$B$4,0)*VLOOKUP(ClientPortfolioValue[[#This Row],[Client]],Client_Portfolios!$A$1:$I$6,RowWiseApproach!$B$4,0),H401)</f>
        <v>17238027.700688586</v>
      </c>
      <c r="I406" s="33">
        <f>_xlfn.IFNA(VLOOKUP(ClientPortfolioValue[[#This Row],[Date]],CleanAssets[#All],RowWiseApproach!$B$5,0)*VLOOKUP(ClientPortfolioValue[[#This Row],[Client]],Client_Portfolios!$A$1:$I$6,RowWiseApproach!$B$5,0),I401)</f>
        <v>8580482.583495738</v>
      </c>
      <c r="J406" s="33">
        <f>_xlfn.IFNA(VLOOKUP(ClientPortfolioValue[[#This Row],[Date]],CleanAssets[#All],RowWiseApproach!$B$6,0)*VLOOKUP(ClientPortfolioValue[[#This Row],[Client]],Client_Portfolios!$A$1:$I$6,RowWiseApproach!$B$6,0),J401)</f>
        <v>13341628.526403045</v>
      </c>
      <c r="K406" s="33">
        <f>_xlfn.IFNA(VLOOKUP(ClientPortfolioValue[[#This Row],[Date]],CleanAssets[#All],RowWiseApproach!$B$7,0)*VLOOKUP(ClientPortfolioValue[[#This Row],[Client]],Client_Portfolios!$A$1:$I$6,RowWiseApproach!$B$7,0),K401)</f>
        <v>2657072.079517697</v>
      </c>
      <c r="L406" s="33">
        <f>_xlfn.IFNA(VLOOKUP(ClientPortfolioValue[[#This Row],[Date]],CleanAssets[#All],RowWiseApproach!$B$8,0)*VLOOKUP(ClientPortfolioValue[[#This Row],[Client]],Client_Portfolios!$A$1:$I$6,RowWiseApproach!$B$8,0),L401)</f>
        <v>3276087.9955094857</v>
      </c>
      <c r="M406" s="33">
        <f>_xlfn.IFNA(VLOOKUP(ClientPortfolioValue[[#This Row],[Date]],CleanAssets[#All],RowWiseApproach!$B$9,0)*VLOOKUP(ClientPortfolioValue[[#This Row],[Client]],Client_Portfolios!$A$1:$I$6,RowWiseApproach!$B$9,0),M401)</f>
        <v>942965.53494485689</v>
      </c>
      <c r="N406" s="34">
        <f t="shared" si="63"/>
        <v>1.9235033385570817E-2</v>
      </c>
      <c r="O406" s="34">
        <f t="shared" si="63"/>
        <v>9.1754308809612731E-2</v>
      </c>
      <c r="P406" s="34">
        <f t="shared" si="64"/>
        <v>0.33288518385090526</v>
      </c>
      <c r="Q406" s="34">
        <f t="shared" si="65"/>
        <v>0.16569851098582303</v>
      </c>
      <c r="R406" s="34">
        <f t="shared" si="66"/>
        <v>0.2576414507504679</v>
      </c>
      <c r="S406" s="34">
        <f t="shared" si="67"/>
        <v>5.131097031825884E-2</v>
      </c>
      <c r="T406" s="34">
        <f t="shared" si="68"/>
        <v>6.3264845238260967E-2</v>
      </c>
      <c r="U406" s="34">
        <f t="shared" si="69"/>
        <v>1.8209696661100446E-2</v>
      </c>
      <c r="V406" s="33">
        <f>SUM(ClientPortfolioValue[[#This Row],[TCS]:[Cash]])</f>
        <v>51783703.621994972</v>
      </c>
      <c r="W406" s="35">
        <f>(ClientPortfolioValue[[#This Row],[TotalPortfolioValue]]-V401)/V401</f>
        <v>4.1532809690192789E-2</v>
      </c>
      <c r="X406" s="35">
        <f t="shared" si="61"/>
        <v>872078.64007610234</v>
      </c>
      <c r="Y406" s="35">
        <f>_xlfn.MAXIFS($V$2:$V406,$E$2:$E406,$E406)</f>
        <v>52065242.941301323</v>
      </c>
      <c r="Z406" s="34">
        <f>(ClientPortfolioValue[[#This Row],[TotalPortfolioValue]]-ClientPortfolioValue[[#This Row],[Running Max]])/ClientPortfolioValue[[#This Row],[Running Max]]</f>
        <v>-5.4074331243159747E-3</v>
      </c>
      <c r="AA406" s="35">
        <f t="shared" si="70"/>
        <v>1.0379846526414895</v>
      </c>
      <c r="AB406" s="46">
        <f>ClientPortfolioValue[[#This Row],[Cumulative_Returns]]-1</f>
        <v>3.7984652641489536E-2</v>
      </c>
    </row>
    <row r="407" spans="4:28" x14ac:dyDescent="0.35">
      <c r="D407" s="31">
        <f t="shared" si="62"/>
        <v>45739</v>
      </c>
      <c r="E407" s="32" t="s">
        <v>14</v>
      </c>
      <c r="F407" s="33">
        <f>_xlfn.IFNA(VLOOKUP(ClientPortfolioValue[[#This Row],[Date]],CleanAssets[#All],RowWiseApproach!$B$2,0)*VLOOKUP(ClientPortfolioValue[[#This Row],[Client]],Client_Portfolios!$A$1:$I$6,RowWiseApproach!$B$2,0),F402)</f>
        <v>1732435.4544589175</v>
      </c>
      <c r="G407" s="33">
        <f>_xlfn.IFNA(VLOOKUP(ClientPortfolioValue[[#This Row],[Date]],CleanAssets[#All],RowWiseApproach!$B$3,0)*VLOOKUP(ClientPortfolioValue[[#This Row],[Client]],Client_Portfolios!$A$1:$I$6,RowWiseApproach!$B$3,0),G402)</f>
        <v>10922081.050581489</v>
      </c>
      <c r="H407" s="33">
        <f>_xlfn.IFNA(VLOOKUP(ClientPortfolioValue[[#This Row],[Date]],CleanAssets[#All],RowWiseApproach!$B$4,0)*VLOOKUP(ClientPortfolioValue[[#This Row],[Client]],Client_Portfolios!$A$1:$I$6,RowWiseApproach!$B$4,0),H402)</f>
        <v>2241107.8267620411</v>
      </c>
      <c r="I407" s="33">
        <f>_xlfn.IFNA(VLOOKUP(ClientPortfolioValue[[#This Row],[Date]],CleanAssets[#All],RowWiseApproach!$B$5,0)*VLOOKUP(ClientPortfolioValue[[#This Row],[Client]],Client_Portfolios!$A$1:$I$6,RowWiseApproach!$B$5,0),I402)</f>
        <v>445181.26230959134</v>
      </c>
      <c r="J407" s="33">
        <f>_xlfn.IFNA(VLOOKUP(ClientPortfolioValue[[#This Row],[Date]],CleanAssets[#All],RowWiseApproach!$B$6,0)*VLOOKUP(ClientPortfolioValue[[#This Row],[Client]],Client_Portfolios!$A$1:$I$6,RowWiseApproach!$B$6,0),J402)</f>
        <v>11756520.301213885</v>
      </c>
      <c r="K407" s="33">
        <f>_xlfn.IFNA(VLOOKUP(ClientPortfolioValue[[#This Row],[Date]],CleanAssets[#All],RowWiseApproach!$B$7,0)*VLOOKUP(ClientPortfolioValue[[#This Row],[Client]],Client_Portfolios!$A$1:$I$6,RowWiseApproach!$B$7,0),K402)</f>
        <v>13963196.618938362</v>
      </c>
      <c r="L407" s="33">
        <f>_xlfn.IFNA(VLOOKUP(ClientPortfolioValue[[#This Row],[Date]],CleanAssets[#All],RowWiseApproach!$B$8,0)*VLOOKUP(ClientPortfolioValue[[#This Row],[Client]],Client_Portfolios!$A$1:$I$6,RowWiseApproach!$B$8,0),L402)</f>
        <v>3215157.8304059817</v>
      </c>
      <c r="M407" s="33">
        <f>_xlfn.IFNA(VLOOKUP(ClientPortfolioValue[[#This Row],[Date]],CleanAssets[#All],RowWiseApproach!$B$9,0)*VLOOKUP(ClientPortfolioValue[[#This Row],[Client]],Client_Portfolios!$A$1:$I$6,RowWiseApproach!$B$9,0),M402)</f>
        <v>1152748.845881704</v>
      </c>
      <c r="N407" s="34">
        <f t="shared" si="63"/>
        <v>3.8135491042230948E-2</v>
      </c>
      <c r="O407" s="34">
        <f t="shared" si="63"/>
        <v>0.24042392055354231</v>
      </c>
      <c r="P407" s="34">
        <f t="shared" si="64"/>
        <v>4.9332716686319812E-2</v>
      </c>
      <c r="Q407" s="34">
        <f t="shared" si="65"/>
        <v>9.7996182179721607E-3</v>
      </c>
      <c r="R407" s="34">
        <f t="shared" si="66"/>
        <v>0.25879213767001569</v>
      </c>
      <c r="S407" s="34">
        <f t="shared" si="67"/>
        <v>0.30736692568367247</v>
      </c>
      <c r="T407" s="34">
        <f t="shared" si="68"/>
        <v>7.0774136101422983E-2</v>
      </c>
      <c r="U407" s="34">
        <f t="shared" si="69"/>
        <v>2.5375054044823729E-2</v>
      </c>
      <c r="V407" s="33">
        <f>SUM(ClientPortfolioValue[[#This Row],[TCS]:[Cash]])</f>
        <v>45428429.190551966</v>
      </c>
      <c r="W407" s="35">
        <f>(ClientPortfolioValue[[#This Row],[TotalPortfolioValue]]-V402)/V402</f>
        <v>-7.5156576264550322E-4</v>
      </c>
      <c r="X407" s="35">
        <f t="shared" si="61"/>
        <v>2064159.37004425</v>
      </c>
      <c r="Y407" s="35">
        <f>_xlfn.MAXIFS($V$2:$V407,$E$2:$E407,$E407)</f>
        <v>45462597.322180256</v>
      </c>
      <c r="Z407" s="34">
        <f>(ClientPortfolioValue[[#This Row],[TotalPortfolioValue]]-ClientPortfolioValue[[#This Row],[Running Max]])/ClientPortfolioValue[[#This Row],[Running Max]]</f>
        <v>-7.5156576264550322E-4</v>
      </c>
      <c r="AA407" s="35">
        <f t="shared" si="70"/>
        <v>1.0706081485669658</v>
      </c>
      <c r="AB407" s="46">
        <f>ClientPortfolioValue[[#This Row],[Cumulative_Returns]]-1</f>
        <v>7.0608148566965845E-2</v>
      </c>
    </row>
    <row r="408" spans="4:28" x14ac:dyDescent="0.35">
      <c r="D408" s="31">
        <f t="shared" si="62"/>
        <v>45739</v>
      </c>
      <c r="E408" s="32" t="s">
        <v>16</v>
      </c>
      <c r="F408" s="33">
        <f>_xlfn.IFNA(VLOOKUP(ClientPortfolioValue[[#This Row],[Date]],CleanAssets[#All],RowWiseApproach!$B$2,0)*VLOOKUP(ClientPortfolioValue[[#This Row],[Client]],Client_Portfolios!$A$1:$I$6,RowWiseApproach!$B$2,0),F403)</f>
        <v>208408.61605260064</v>
      </c>
      <c r="G408" s="33">
        <f>_xlfn.IFNA(VLOOKUP(ClientPortfolioValue[[#This Row],[Date]],CleanAssets[#All],RowWiseApproach!$B$3,0)*VLOOKUP(ClientPortfolioValue[[#This Row],[Client]],Client_Portfolios!$A$1:$I$6,RowWiseApproach!$B$3,0),G403)</f>
        <v>2824455.7148645674</v>
      </c>
      <c r="H408" s="33">
        <f>_xlfn.IFNA(VLOOKUP(ClientPortfolioValue[[#This Row],[Date]],CleanAssets[#All],RowWiseApproach!$B$4,0)*VLOOKUP(ClientPortfolioValue[[#This Row],[Client]],Client_Portfolios!$A$1:$I$6,RowWiseApproach!$B$4,0),H403)</f>
        <v>12030317.401021102</v>
      </c>
      <c r="I408" s="33">
        <f>_xlfn.IFNA(VLOOKUP(ClientPortfolioValue[[#This Row],[Date]],CleanAssets[#All],RowWiseApproach!$B$5,0)*VLOOKUP(ClientPortfolioValue[[#This Row],[Client]],Client_Portfolios!$A$1:$I$6,RowWiseApproach!$B$5,0),I403)</f>
        <v>6126395.5738613009</v>
      </c>
      <c r="J408" s="33">
        <f>_xlfn.IFNA(VLOOKUP(ClientPortfolioValue[[#This Row],[Date]],CleanAssets[#All],RowWiseApproach!$B$6,0)*VLOOKUP(ClientPortfolioValue[[#This Row],[Client]],Client_Portfolios!$A$1:$I$6,RowWiseApproach!$B$6,0),J403)</f>
        <v>8985583.2033846229</v>
      </c>
      <c r="K408" s="33">
        <f>_xlfn.IFNA(VLOOKUP(ClientPortfolioValue[[#This Row],[Date]],CleanAssets[#All],RowWiseApproach!$B$7,0)*VLOOKUP(ClientPortfolioValue[[#This Row],[Client]],Client_Portfolios!$A$1:$I$6,RowWiseApproach!$B$7,0),K403)</f>
        <v>1579232.573525734</v>
      </c>
      <c r="L408" s="33">
        <f>_xlfn.IFNA(VLOOKUP(ClientPortfolioValue[[#This Row],[Date]],CleanAssets[#All],RowWiseApproach!$B$8,0)*VLOOKUP(ClientPortfolioValue[[#This Row],[Client]],Client_Portfolios!$A$1:$I$6,RowWiseApproach!$B$8,0),L403)</f>
        <v>14934014.768693015</v>
      </c>
      <c r="M408" s="33">
        <f>_xlfn.IFNA(VLOOKUP(ClientPortfolioValue[[#This Row],[Date]],CleanAssets[#All],RowWiseApproach!$B$9,0)*VLOOKUP(ClientPortfolioValue[[#This Row],[Client]],Client_Portfolios!$A$1:$I$6,RowWiseApproach!$B$9,0),M403)</f>
        <v>4672056.2376417723</v>
      </c>
      <c r="N408" s="34">
        <f t="shared" si="63"/>
        <v>4.0577634908297994E-3</v>
      </c>
      <c r="O408" s="34">
        <f t="shared" si="63"/>
        <v>5.4992799713954085E-2</v>
      </c>
      <c r="P408" s="34">
        <f t="shared" si="64"/>
        <v>0.23423303535894627</v>
      </c>
      <c r="Q408" s="34">
        <f t="shared" si="65"/>
        <v>0.11928232508257401</v>
      </c>
      <c r="R408" s="34">
        <f t="shared" si="66"/>
        <v>0.1749513631303278</v>
      </c>
      <c r="S408" s="34">
        <f t="shared" si="67"/>
        <v>3.0748019931980855E-2</v>
      </c>
      <c r="T408" s="34">
        <f t="shared" si="68"/>
        <v>0.29076868820347102</v>
      </c>
      <c r="U408" s="34">
        <f t="shared" si="69"/>
        <v>9.0966005087916066E-2</v>
      </c>
      <c r="V408" s="33">
        <f>SUM(ClientPortfolioValue[[#This Row],[TCS]:[Cash]])</f>
        <v>51360464.08904472</v>
      </c>
      <c r="W408" s="35">
        <f>(ClientPortfolioValue[[#This Row],[TotalPortfolioValue]]-V403)/V403</f>
        <v>7.2344395175582719E-3</v>
      </c>
      <c r="X408" s="35">
        <f t="shared" si="61"/>
        <v>585418.19034444343</v>
      </c>
      <c r="Y408" s="35">
        <f>_xlfn.MAXIFS($V$2:$V408,$E$2:$E408,$E408)</f>
        <v>51360464.08904472</v>
      </c>
      <c r="Z408" s="34">
        <f>(ClientPortfolioValue[[#This Row],[TotalPortfolioValue]]-ClientPortfolioValue[[#This Row],[Running Max]])/ClientPortfolioValue[[#This Row],[Running Max]]</f>
        <v>0</v>
      </c>
      <c r="AA408" s="35">
        <f t="shared" si="70"/>
        <v>1.0574183091037095</v>
      </c>
      <c r="AB408" s="46">
        <f>ClientPortfolioValue[[#This Row],[Cumulative_Returns]]-1</f>
        <v>5.7418309103709486E-2</v>
      </c>
    </row>
    <row r="409" spans="4:28" x14ac:dyDescent="0.35">
      <c r="D409" s="31">
        <f t="shared" si="62"/>
        <v>45739</v>
      </c>
      <c r="E409" s="32" t="s">
        <v>12</v>
      </c>
      <c r="F409" s="33">
        <f>_xlfn.IFNA(VLOOKUP(ClientPortfolioValue[[#This Row],[Date]],CleanAssets[#All],RowWiseApproach!$B$2,0)*VLOOKUP(ClientPortfolioValue[[#This Row],[Client]],Client_Portfolios!$A$1:$I$6,RowWiseApproach!$B$2,0),F404)</f>
        <v>2746886.2815659973</v>
      </c>
      <c r="G409" s="33">
        <f>_xlfn.IFNA(VLOOKUP(ClientPortfolioValue[[#This Row],[Date]],CleanAssets[#All],RowWiseApproach!$B$3,0)*VLOOKUP(ClientPortfolioValue[[#This Row],[Client]],Client_Portfolios!$A$1:$I$6,RowWiseApproach!$B$3,0),G404)</f>
        <v>9753603.6253118794</v>
      </c>
      <c r="H409" s="33">
        <f>_xlfn.IFNA(VLOOKUP(ClientPortfolioValue[[#This Row],[Date]],CleanAssets[#All],RowWiseApproach!$B$4,0)*VLOOKUP(ClientPortfolioValue[[#This Row],[Client]],Client_Portfolios!$A$1:$I$6,RowWiseApproach!$B$4,0),H404)</f>
        <v>1980288.5620774168</v>
      </c>
      <c r="I409" s="33">
        <f>_xlfn.IFNA(VLOOKUP(ClientPortfolioValue[[#This Row],[Date]],CleanAssets[#All],RowWiseApproach!$B$5,0)*VLOOKUP(ClientPortfolioValue[[#This Row],[Client]],Client_Portfolios!$A$1:$I$6,RowWiseApproach!$B$5,0),I404)</f>
        <v>3125183.1930638822</v>
      </c>
      <c r="J409" s="33">
        <f>_xlfn.IFNA(VLOOKUP(ClientPortfolioValue[[#This Row],[Date]],CleanAssets[#All],RowWiseApproach!$B$6,0)*VLOOKUP(ClientPortfolioValue[[#This Row],[Client]],Client_Portfolios!$A$1:$I$6,RowWiseApproach!$B$6,0),J404)</f>
        <v>1314626.9645470358</v>
      </c>
      <c r="K409" s="33">
        <f>_xlfn.IFNA(VLOOKUP(ClientPortfolioValue[[#This Row],[Date]],CleanAssets[#All],RowWiseApproach!$B$7,0)*VLOOKUP(ClientPortfolioValue[[#This Row],[Client]],Client_Portfolios!$A$1:$I$6,RowWiseApproach!$B$7,0),K404)</f>
        <v>12774253.68362283</v>
      </c>
      <c r="L409" s="33">
        <f>_xlfn.IFNA(VLOOKUP(ClientPortfolioValue[[#This Row],[Date]],CleanAssets[#All],RowWiseApproach!$B$8,0)*VLOOKUP(ClientPortfolioValue[[#This Row],[Client]],Client_Portfolios!$A$1:$I$6,RowWiseApproach!$B$8,0),L404)</f>
        <v>5489252.1239292249</v>
      </c>
      <c r="M409" s="33">
        <f>_xlfn.IFNA(VLOOKUP(ClientPortfolioValue[[#This Row],[Date]],CleanAssets[#All],RowWiseApproach!$B$9,0)*VLOOKUP(ClientPortfolioValue[[#This Row],[Client]],Client_Portfolios!$A$1:$I$6,RowWiseApproach!$B$9,0),M404)</f>
        <v>2238409.1436159299</v>
      </c>
      <c r="N409" s="34">
        <f t="shared" si="63"/>
        <v>6.9678128791329147E-2</v>
      </c>
      <c r="O409" s="34">
        <f t="shared" si="63"/>
        <v>0.24741208041441357</v>
      </c>
      <c r="P409" s="34">
        <f t="shared" si="64"/>
        <v>5.0232440417505159E-2</v>
      </c>
      <c r="Q409" s="34">
        <f t="shared" si="65"/>
        <v>7.927409244574167E-2</v>
      </c>
      <c r="R409" s="34">
        <f t="shared" si="66"/>
        <v>3.334712017857578E-2</v>
      </c>
      <c r="S409" s="34">
        <f t="shared" si="67"/>
        <v>0.32403456209812409</v>
      </c>
      <c r="T409" s="34">
        <f t="shared" si="68"/>
        <v>0.13924159111572892</v>
      </c>
      <c r="U409" s="34">
        <f t="shared" si="69"/>
        <v>5.6779984538581713E-2</v>
      </c>
      <c r="V409" s="33">
        <f>SUM(ClientPortfolioValue[[#This Row],[TCS]:[Cash]])</f>
        <v>39422503.577734195</v>
      </c>
      <c r="W409" s="35">
        <f>(ClientPortfolioValue[[#This Row],[TotalPortfolioValue]]-V404)/V404</f>
        <v>-4.2657295717959754E-3</v>
      </c>
      <c r="X409" s="35">
        <f t="shared" si="61"/>
        <v>1798126.4133561722</v>
      </c>
      <c r="Y409" s="35">
        <f>_xlfn.MAXIFS($V$2:$V409,$E$2:$E409,$E409)</f>
        <v>39650503.50677833</v>
      </c>
      <c r="Z409" s="34">
        <f>(ClientPortfolioValue[[#This Row],[TotalPortfolioValue]]-ClientPortfolioValue[[#This Row],[Running Max]])/ClientPortfolioValue[[#This Row],[Running Max]]</f>
        <v>-5.7502404478964025E-3</v>
      </c>
      <c r="AA409" s="35">
        <f t="shared" si="70"/>
        <v>1.0526180451903757</v>
      </c>
      <c r="AB409" s="46">
        <f>ClientPortfolioValue[[#This Row],[Cumulative_Returns]]-1</f>
        <v>5.2618045190375717E-2</v>
      </c>
    </row>
    <row r="410" spans="4:28" x14ac:dyDescent="0.35">
      <c r="D410" s="31">
        <f t="shared" si="62"/>
        <v>45739</v>
      </c>
      <c r="E410" s="32" t="s">
        <v>13</v>
      </c>
      <c r="F410" s="33">
        <f>_xlfn.IFNA(VLOOKUP(ClientPortfolioValue[[#This Row],[Date]],CleanAssets[#All],RowWiseApproach!$B$2,0)*VLOOKUP(ClientPortfolioValue[[#This Row],[Client]],Client_Portfolios!$A$1:$I$6,RowWiseApproach!$B$2,0),F405)</f>
        <v>197791.35744510463</v>
      </c>
      <c r="G410" s="33">
        <f>_xlfn.IFNA(VLOOKUP(ClientPortfolioValue[[#This Row],[Date]],CleanAssets[#All],RowWiseApproach!$B$3,0)*VLOOKUP(ClientPortfolioValue[[#This Row],[Client]],Client_Portfolios!$A$1:$I$6,RowWiseApproach!$B$3,0),G405)</f>
        <v>2072371.3398492681</v>
      </c>
      <c r="H410" s="33">
        <f>_xlfn.IFNA(VLOOKUP(ClientPortfolioValue[[#This Row],[Date]],CleanAssets[#All],RowWiseApproach!$B$4,0)*VLOOKUP(ClientPortfolioValue[[#This Row],[Client]],Client_Portfolios!$A$1:$I$6,RowWiseApproach!$B$4,0),H405)</f>
        <v>3171644.4623790379</v>
      </c>
      <c r="I410" s="33">
        <f>_xlfn.IFNA(VLOOKUP(ClientPortfolioValue[[#This Row],[Date]],CleanAssets[#All],RowWiseApproach!$B$5,0)*VLOOKUP(ClientPortfolioValue[[#This Row],[Client]],Client_Portfolios!$A$1:$I$6,RowWiseApproach!$B$5,0),I405)</f>
        <v>2682715.2159880525</v>
      </c>
      <c r="J410" s="33">
        <f>_xlfn.IFNA(VLOOKUP(ClientPortfolioValue[[#This Row],[Date]],CleanAssets[#All],RowWiseApproach!$B$6,0)*VLOOKUP(ClientPortfolioValue[[#This Row],[Client]],Client_Portfolios!$A$1:$I$6,RowWiseApproach!$B$6,0),J405)</f>
        <v>11393656.834336299</v>
      </c>
      <c r="K410" s="33">
        <f>_xlfn.IFNA(VLOOKUP(ClientPortfolioValue[[#This Row],[Date]],CleanAssets[#All],RowWiseApproach!$B$7,0)*VLOOKUP(ClientPortfolioValue[[#This Row],[Client]],Client_Portfolios!$A$1:$I$6,RowWiseApproach!$B$7,0),K405)</f>
        <v>605370.48436082108</v>
      </c>
      <c r="L410" s="33">
        <f>_xlfn.IFNA(VLOOKUP(ClientPortfolioValue[[#This Row],[Date]],CleanAssets[#All],RowWiseApproach!$B$8,0)*VLOOKUP(ClientPortfolioValue[[#This Row],[Client]],Client_Portfolios!$A$1:$I$6,RowWiseApproach!$B$8,0),L405)</f>
        <v>22701819.900696002</v>
      </c>
      <c r="M410" s="33">
        <f>_xlfn.IFNA(VLOOKUP(ClientPortfolioValue[[#This Row],[Date]],CleanAssets[#All],RowWiseApproach!$B$9,0)*VLOOKUP(ClientPortfolioValue[[#This Row],[Client]],Client_Portfolios!$A$1:$I$6,RowWiseApproach!$B$9,0),M405)</f>
        <v>6420133.3358791154</v>
      </c>
      <c r="N410" s="34">
        <f t="shared" si="63"/>
        <v>4.0164349163517516E-3</v>
      </c>
      <c r="O410" s="34">
        <f t="shared" si="63"/>
        <v>4.2082448477696474E-2</v>
      </c>
      <c r="P410" s="34">
        <f t="shared" si="64"/>
        <v>6.4404753198017611E-2</v>
      </c>
      <c r="Q410" s="34">
        <f t="shared" si="65"/>
        <v>5.4476349236407075E-2</v>
      </c>
      <c r="R410" s="34">
        <f t="shared" si="66"/>
        <v>0.23136441210308653</v>
      </c>
      <c r="S410" s="34">
        <f t="shared" si="67"/>
        <v>1.229290896287214E-2</v>
      </c>
      <c r="T410" s="34">
        <f t="shared" si="68"/>
        <v>0.46099275161297604</v>
      </c>
      <c r="U410" s="34">
        <f t="shared" si="69"/>
        <v>0.13036994149259243</v>
      </c>
      <c r="V410" s="33">
        <f>SUM(ClientPortfolioValue[[#This Row],[TCS]:[Cash]])</f>
        <v>49245502.930933699</v>
      </c>
      <c r="W410" s="35">
        <f>(ClientPortfolioValue[[#This Row],[TotalPortfolioValue]]-V405)/V405</f>
        <v>1.0585112184763568E-2</v>
      </c>
      <c r="X410" s="35">
        <f t="shared" si="61"/>
        <v>510509.02819043072</v>
      </c>
      <c r="Y410" s="35">
        <f>_xlfn.MAXIFS($V$2:$V410,$E$2:$E410,$E410)</f>
        <v>49245502.930933699</v>
      </c>
      <c r="Z410" s="34">
        <f>(ClientPortfolioValue[[#This Row],[TotalPortfolioValue]]-ClientPortfolioValue[[#This Row],[Running Max]])/ClientPortfolioValue[[#This Row],[Running Max]]</f>
        <v>0</v>
      </c>
      <c r="AA410" s="35">
        <f t="shared" si="70"/>
        <v>1.0912851989520065</v>
      </c>
      <c r="AB410" s="46">
        <f>ClientPortfolioValue[[#This Row],[Cumulative_Returns]]-1</f>
        <v>9.1285198952006485E-2</v>
      </c>
    </row>
    <row r="411" spans="4:28" x14ac:dyDescent="0.35">
      <c r="D411" s="31">
        <f t="shared" si="62"/>
        <v>45739</v>
      </c>
      <c r="E411" s="32" t="s">
        <v>15</v>
      </c>
      <c r="F411" s="33">
        <f>_xlfn.IFNA(VLOOKUP(ClientPortfolioValue[[#This Row],[Date]],CleanAssets[#All],RowWiseApproach!$B$2,0)*VLOOKUP(ClientPortfolioValue[[#This Row],[Client]],Client_Portfolios!$A$1:$I$6,RowWiseApproach!$B$2,0),F406)</f>
        <v>991002.59863931639</v>
      </c>
      <c r="G411" s="33">
        <f>_xlfn.IFNA(VLOOKUP(ClientPortfolioValue[[#This Row],[Date]],CleanAssets[#All],RowWiseApproach!$B$3,0)*VLOOKUP(ClientPortfolioValue[[#This Row],[Client]],Client_Portfolios!$A$1:$I$6,RowWiseApproach!$B$3,0),G406)</f>
        <v>4736133.5895819739</v>
      </c>
      <c r="H411" s="33">
        <f>_xlfn.IFNA(VLOOKUP(ClientPortfolioValue[[#This Row],[Date]],CleanAssets[#All],RowWiseApproach!$B$4,0)*VLOOKUP(ClientPortfolioValue[[#This Row],[Client]],Client_Portfolios!$A$1:$I$6,RowWiseApproach!$B$4,0),H406)</f>
        <v>17302552.545592718</v>
      </c>
      <c r="I411" s="33">
        <f>_xlfn.IFNA(VLOOKUP(ClientPortfolioValue[[#This Row],[Date]],CleanAssets[#All],RowWiseApproach!$B$5,0)*VLOOKUP(ClientPortfolioValue[[#This Row],[Client]],Client_Portfolios!$A$1:$I$6,RowWiseApproach!$B$5,0),I406)</f>
        <v>8566130.0226468127</v>
      </c>
      <c r="J411" s="33">
        <f>_xlfn.IFNA(VLOOKUP(ClientPortfolioValue[[#This Row],[Date]],CleanAssets[#All],RowWiseApproach!$B$6,0)*VLOOKUP(ClientPortfolioValue[[#This Row],[Client]],Client_Portfolios!$A$1:$I$6,RowWiseApproach!$B$6,0),J406)</f>
        <v>13578242.41327817</v>
      </c>
      <c r="K411" s="33">
        <f>_xlfn.IFNA(VLOOKUP(ClientPortfolioValue[[#This Row],[Date]],CleanAssets[#All],RowWiseApproach!$B$7,0)*VLOOKUP(ClientPortfolioValue[[#This Row],[Client]],Client_Portfolios!$A$1:$I$6,RowWiseApproach!$B$7,0),K406)</f>
        <v>2610489.2341164043</v>
      </c>
      <c r="L411" s="33">
        <f>_xlfn.IFNA(VLOOKUP(ClientPortfolioValue[[#This Row],[Date]],CleanAssets[#All],RowWiseApproach!$B$8,0)*VLOOKUP(ClientPortfolioValue[[#This Row],[Client]],Client_Portfolios!$A$1:$I$6,RowWiseApproach!$B$8,0),L406)</f>
        <v>3324159.0383602227</v>
      </c>
      <c r="M411" s="33">
        <f>_xlfn.IFNA(VLOOKUP(ClientPortfolioValue[[#This Row],[Date]],CleanAssets[#All],RowWiseApproach!$B$9,0)*VLOOKUP(ClientPortfolioValue[[#This Row],[Client]],Client_Portfolios!$A$1:$I$6,RowWiseApproach!$B$9,0),M406)</f>
        <v>942983.16391601926</v>
      </c>
      <c r="N411" s="34">
        <f t="shared" si="63"/>
        <v>1.9038816011961484E-2</v>
      </c>
      <c r="O411" s="34">
        <f t="shared" si="63"/>
        <v>9.0989040940890775E-2</v>
      </c>
      <c r="P411" s="34">
        <f t="shared" si="64"/>
        <v>0.33241094917928743</v>
      </c>
      <c r="Q411" s="34">
        <f t="shared" si="65"/>
        <v>0.16456967283399598</v>
      </c>
      <c r="R411" s="34">
        <f t="shared" si="66"/>
        <v>0.2608607277389221</v>
      </c>
      <c r="S411" s="34">
        <f t="shared" si="67"/>
        <v>5.0151860648790715E-2</v>
      </c>
      <c r="T411" s="34">
        <f t="shared" si="68"/>
        <v>6.3862650221841968E-2</v>
      </c>
      <c r="U411" s="34">
        <f t="shared" si="69"/>
        <v>1.8116282424309418E-2</v>
      </c>
      <c r="V411" s="33">
        <f>SUM(ClientPortfolioValue[[#This Row],[TCS]:[Cash]])</f>
        <v>52051692.606131643</v>
      </c>
      <c r="W411" s="35">
        <f>(ClientPortfolioValue[[#This Row],[TotalPortfolioValue]]-V406)/V406</f>
        <v>5.175160627615737E-3</v>
      </c>
      <c r="X411" s="35">
        <f t="shared" si="61"/>
        <v>821113.16500852001</v>
      </c>
      <c r="Y411" s="35">
        <f>_xlfn.MAXIFS($V$2:$V411,$E$2:$E411,$E411)</f>
        <v>52065242.941301323</v>
      </c>
      <c r="Z411" s="34">
        <f>(ClientPortfolioValue[[#This Row],[TotalPortfolioValue]]-ClientPortfolioValue[[#This Row],[Running Max]])/ClientPortfolioValue[[#This Row],[Running Max]]</f>
        <v>-2.6025683170166224E-4</v>
      </c>
      <c r="AA411" s="35">
        <f t="shared" si="70"/>
        <v>1.0433563899479092</v>
      </c>
      <c r="AB411" s="46">
        <f>ClientPortfolioValue[[#This Row],[Cumulative_Returns]]-1</f>
        <v>4.3356389947909246E-2</v>
      </c>
    </row>
    <row r="412" spans="4:28" x14ac:dyDescent="0.35">
      <c r="D412" s="31">
        <f t="shared" si="62"/>
        <v>45740</v>
      </c>
      <c r="E412" s="32" t="s">
        <v>14</v>
      </c>
      <c r="F412" s="33">
        <f>_xlfn.IFNA(VLOOKUP(ClientPortfolioValue[[#This Row],[Date]],CleanAssets[#All],RowWiseApproach!$B$2,0)*VLOOKUP(ClientPortfolioValue[[#This Row],[Client]],Client_Portfolios!$A$1:$I$6,RowWiseApproach!$B$2,0),F407)</f>
        <v>1728385.9305961546</v>
      </c>
      <c r="G412" s="33">
        <f>_xlfn.IFNA(VLOOKUP(ClientPortfolioValue[[#This Row],[Date]],CleanAssets[#All],RowWiseApproach!$B$3,0)*VLOOKUP(ClientPortfolioValue[[#This Row],[Client]],Client_Portfolios!$A$1:$I$6,RowWiseApproach!$B$3,0),G407)</f>
        <v>10833968.514456965</v>
      </c>
      <c r="H412" s="33">
        <f>_xlfn.IFNA(VLOOKUP(ClientPortfolioValue[[#This Row],[Date]],CleanAssets[#All],RowWiseApproach!$B$4,0)*VLOOKUP(ClientPortfolioValue[[#This Row],[Client]],Client_Portfolios!$A$1:$I$6,RowWiseApproach!$B$4,0),H407)</f>
        <v>2206927.5532205552</v>
      </c>
      <c r="I412" s="33">
        <f>_xlfn.IFNA(VLOOKUP(ClientPortfolioValue[[#This Row],[Date]],CleanAssets[#All],RowWiseApproach!$B$5,0)*VLOOKUP(ClientPortfolioValue[[#This Row],[Client]],Client_Portfolios!$A$1:$I$6,RowWiseApproach!$B$5,0),I407)</f>
        <v>442971.93880188168</v>
      </c>
      <c r="J412" s="33">
        <f>_xlfn.IFNA(VLOOKUP(ClientPortfolioValue[[#This Row],[Date]],CleanAssets[#All],RowWiseApproach!$B$6,0)*VLOOKUP(ClientPortfolioValue[[#This Row],[Client]],Client_Portfolios!$A$1:$I$6,RowWiseApproach!$B$6,0),J407)</f>
        <v>11782369.828890858</v>
      </c>
      <c r="K412" s="33">
        <f>_xlfn.IFNA(VLOOKUP(ClientPortfolioValue[[#This Row],[Date]],CleanAssets[#All],RowWiseApproach!$B$7,0)*VLOOKUP(ClientPortfolioValue[[#This Row],[Client]],Client_Portfolios!$A$1:$I$6,RowWiseApproach!$B$7,0),K407)</f>
        <v>14023948.883605864</v>
      </c>
      <c r="L412" s="33">
        <f>_xlfn.IFNA(VLOOKUP(ClientPortfolioValue[[#This Row],[Date]],CleanAssets[#All],RowWiseApproach!$B$8,0)*VLOOKUP(ClientPortfolioValue[[#This Row],[Client]],Client_Portfolios!$A$1:$I$6,RowWiseApproach!$B$8,0),L407)</f>
        <v>3202200.8435507789</v>
      </c>
      <c r="M412" s="33">
        <f>_xlfn.IFNA(VLOOKUP(ClientPortfolioValue[[#This Row],[Date]],CleanAssets[#All],RowWiseApproach!$B$9,0)*VLOOKUP(ClientPortfolioValue[[#This Row],[Client]],Client_Portfolios!$A$1:$I$6,RowWiseApproach!$B$9,0),M407)</f>
        <v>1152517.7667129359</v>
      </c>
      <c r="N412" s="34">
        <f t="shared" si="63"/>
        <v>3.8092584483200263E-2</v>
      </c>
      <c r="O412" s="34">
        <f t="shared" si="63"/>
        <v>0.23877413812489046</v>
      </c>
      <c r="P412" s="34">
        <f t="shared" si="64"/>
        <v>4.8639353503855391E-2</v>
      </c>
      <c r="Q412" s="34">
        <f t="shared" si="65"/>
        <v>9.7628346214768905E-3</v>
      </c>
      <c r="R412" s="34">
        <f t="shared" si="66"/>
        <v>0.25967633164227827</v>
      </c>
      <c r="S412" s="34">
        <f t="shared" si="67"/>
        <v>0.30907938336004576</v>
      </c>
      <c r="T412" s="34">
        <f t="shared" si="68"/>
        <v>7.0574577127609353E-2</v>
      </c>
      <c r="U412" s="34">
        <f t="shared" si="69"/>
        <v>2.5400797136643546E-2</v>
      </c>
      <c r="V412" s="33">
        <f>SUM(ClientPortfolioValue[[#This Row],[TCS]:[Cash]])</f>
        <v>45373291.259835996</v>
      </c>
      <c r="W412" s="35">
        <f>(ClientPortfolioValue[[#This Row],[TotalPortfolioValue]]-V407)/V407</f>
        <v>-1.2137318348537148E-3</v>
      </c>
      <c r="X412" s="35">
        <f t="shared" si="61"/>
        <v>2120877.8496144544</v>
      </c>
      <c r="Y412" s="35">
        <f>_xlfn.MAXIFS($V$2:$V412,$E$2:$E412,$E412)</f>
        <v>45462597.322180256</v>
      </c>
      <c r="Z412" s="34">
        <f>(ClientPortfolioValue[[#This Row],[TotalPortfolioValue]]-ClientPortfolioValue[[#This Row],[Running Max]])/ClientPortfolioValue[[#This Row],[Running Max]]</f>
        <v>-1.9643853982071091E-3</v>
      </c>
      <c r="AA412" s="35">
        <f t="shared" si="70"/>
        <v>1.0693087173743963</v>
      </c>
      <c r="AB412" s="46">
        <f>ClientPortfolioValue[[#This Row],[Cumulative_Returns]]-1</f>
        <v>6.9308717374396256E-2</v>
      </c>
    </row>
    <row r="413" spans="4:28" x14ac:dyDescent="0.35">
      <c r="D413" s="31">
        <f t="shared" si="62"/>
        <v>45740</v>
      </c>
      <c r="E413" s="32" t="s">
        <v>16</v>
      </c>
      <c r="F413" s="33">
        <f>_xlfn.IFNA(VLOOKUP(ClientPortfolioValue[[#This Row],[Date]],CleanAssets[#All],RowWiseApproach!$B$2,0)*VLOOKUP(ClientPortfolioValue[[#This Row],[Client]],Client_Portfolios!$A$1:$I$6,RowWiseApproach!$B$2,0),F408)</f>
        <v>207921.46620713989</v>
      </c>
      <c r="G413" s="33">
        <f>_xlfn.IFNA(VLOOKUP(ClientPortfolioValue[[#This Row],[Date]],CleanAssets[#All],RowWiseApproach!$B$3,0)*VLOOKUP(ClientPortfolioValue[[#This Row],[Client]],Client_Portfolios!$A$1:$I$6,RowWiseApproach!$B$3,0),G408)</f>
        <v>2801669.7682070052</v>
      </c>
      <c r="H413" s="33">
        <f>_xlfn.IFNA(VLOOKUP(ClientPortfolioValue[[#This Row],[Date]],CleanAssets[#All],RowWiseApproach!$B$4,0)*VLOOKUP(ClientPortfolioValue[[#This Row],[Client]],Client_Portfolios!$A$1:$I$6,RowWiseApproach!$B$4,0),H408)</f>
        <v>11846836.921122953</v>
      </c>
      <c r="I413" s="33">
        <f>_xlfn.IFNA(VLOOKUP(ClientPortfolioValue[[#This Row],[Date]],CleanAssets[#All],RowWiseApproach!$B$5,0)*VLOOKUP(ClientPortfolioValue[[#This Row],[Client]],Client_Portfolios!$A$1:$I$6,RowWiseApproach!$B$5,0),I408)</f>
        <v>6095991.8014998138</v>
      </c>
      <c r="J413" s="33">
        <f>_xlfn.IFNA(VLOOKUP(ClientPortfolioValue[[#This Row],[Date]],CleanAssets[#All],RowWiseApproach!$B$6,0)*VLOOKUP(ClientPortfolioValue[[#This Row],[Client]],Client_Portfolios!$A$1:$I$6,RowWiseApproach!$B$6,0),J408)</f>
        <v>9005340.1617157068</v>
      </c>
      <c r="K413" s="33">
        <f>_xlfn.IFNA(VLOOKUP(ClientPortfolioValue[[#This Row],[Date]],CleanAssets[#All],RowWiseApproach!$B$7,0)*VLOOKUP(ClientPortfolioValue[[#This Row],[Client]],Client_Portfolios!$A$1:$I$6,RowWiseApproach!$B$7,0),K408)</f>
        <v>1586103.6330615028</v>
      </c>
      <c r="L413" s="33">
        <f>_xlfn.IFNA(VLOOKUP(ClientPortfolioValue[[#This Row],[Date]],CleanAssets[#All],RowWiseApproach!$B$8,0)*VLOOKUP(ClientPortfolioValue[[#This Row],[Client]],Client_Portfolios!$A$1:$I$6,RowWiseApproach!$B$8,0),L408)</f>
        <v>14873831.149953239</v>
      </c>
      <c r="M413" s="33">
        <f>_xlfn.IFNA(VLOOKUP(ClientPortfolioValue[[#This Row],[Date]],CleanAssets[#All],RowWiseApproach!$B$9,0)*VLOOKUP(ClientPortfolioValue[[#This Row],[Client]],Client_Portfolios!$A$1:$I$6,RowWiseApproach!$B$9,0),M408)</f>
        <v>4671119.6807536958</v>
      </c>
      <c r="N413" s="34">
        <f t="shared" si="63"/>
        <v>4.0698040834612707E-3</v>
      </c>
      <c r="O413" s="34">
        <f t="shared" si="63"/>
        <v>5.4839200930795071E-2</v>
      </c>
      <c r="P413" s="34">
        <f t="shared" si="64"/>
        <v>0.23188709736037008</v>
      </c>
      <c r="Q413" s="34">
        <f t="shared" si="65"/>
        <v>0.11932145717832779</v>
      </c>
      <c r="R413" s="34">
        <f t="shared" si="66"/>
        <v>0.17626833261456593</v>
      </c>
      <c r="S413" s="34">
        <f t="shared" si="67"/>
        <v>3.1046005784682161E-2</v>
      </c>
      <c r="T413" s="34">
        <f t="shared" si="68"/>
        <v>0.29113674434407416</v>
      </c>
      <c r="U413" s="34">
        <f t="shared" si="69"/>
        <v>9.1431357703723654E-2</v>
      </c>
      <c r="V413" s="33">
        <f>SUM(ClientPortfolioValue[[#This Row],[TCS]:[Cash]])</f>
        <v>51088814.582521051</v>
      </c>
      <c r="W413" s="35">
        <f>(ClientPortfolioValue[[#This Row],[TotalPortfolioValue]]-V408)/V408</f>
        <v>-5.2890781137161121E-3</v>
      </c>
      <c r="X413" s="35">
        <f t="shared" si="61"/>
        <v>588520.4919226456</v>
      </c>
      <c r="Y413" s="35">
        <f>_xlfn.MAXIFS($V$2:$V413,$E$2:$E413,$E413)</f>
        <v>51360464.08904472</v>
      </c>
      <c r="Z413" s="34">
        <f>(ClientPortfolioValue[[#This Row],[TotalPortfolioValue]]-ClientPortfolioValue[[#This Row],[Running Max]])/ClientPortfolioValue[[#This Row],[Running Max]]</f>
        <v>-5.2890781137161121E-3</v>
      </c>
      <c r="AA413" s="35">
        <f t="shared" si="70"/>
        <v>1.0518255410679864</v>
      </c>
      <c r="AB413" s="46">
        <f>ClientPortfolioValue[[#This Row],[Cumulative_Returns]]-1</f>
        <v>5.1825541067986425E-2</v>
      </c>
    </row>
    <row r="414" spans="4:28" x14ac:dyDescent="0.35">
      <c r="D414" s="31">
        <f t="shared" si="62"/>
        <v>45740</v>
      </c>
      <c r="E414" s="32" t="s">
        <v>12</v>
      </c>
      <c r="F414" s="33">
        <f>_xlfn.IFNA(VLOOKUP(ClientPortfolioValue[[#This Row],[Date]],CleanAssets[#All],RowWiseApproach!$B$2,0)*VLOOKUP(ClientPortfolioValue[[#This Row],[Client]],Client_Portfolios!$A$1:$I$6,RowWiseApproach!$B$2,0),F409)</f>
        <v>2740465.5046667093</v>
      </c>
      <c r="G414" s="33">
        <f>_xlfn.IFNA(VLOOKUP(ClientPortfolioValue[[#This Row],[Date]],CleanAssets[#All],RowWiseApproach!$B$3,0)*VLOOKUP(ClientPortfolioValue[[#This Row],[Client]],Client_Portfolios!$A$1:$I$6,RowWiseApproach!$B$3,0),G409)</f>
        <v>9674917.6360943001</v>
      </c>
      <c r="H414" s="33">
        <f>_xlfn.IFNA(VLOOKUP(ClientPortfolioValue[[#This Row],[Date]],CleanAssets[#All],RowWiseApproach!$B$4,0)*VLOOKUP(ClientPortfolioValue[[#This Row],[Client]],Client_Portfolios!$A$1:$I$6,RowWiseApproach!$B$4,0),H409)</f>
        <v>1950086.1755904283</v>
      </c>
      <c r="I414" s="33">
        <f>_xlfn.IFNA(VLOOKUP(ClientPortfolioValue[[#This Row],[Date]],CleanAssets[#All],RowWiseApproach!$B$5,0)*VLOOKUP(ClientPortfolioValue[[#This Row],[Client]],Client_Portfolios!$A$1:$I$6,RowWiseApproach!$B$5,0),I409)</f>
        <v>3109673.6887812568</v>
      </c>
      <c r="J414" s="33">
        <f>_xlfn.IFNA(VLOOKUP(ClientPortfolioValue[[#This Row],[Date]],CleanAssets[#All],RowWiseApproach!$B$6,0)*VLOOKUP(ClientPortfolioValue[[#This Row],[Client]],Client_Portfolios!$A$1:$I$6,RowWiseApproach!$B$6,0),J409)</f>
        <v>1317517.4870174853</v>
      </c>
      <c r="K414" s="33">
        <f>_xlfn.IFNA(VLOOKUP(ClientPortfolioValue[[#This Row],[Date]],CleanAssets[#All],RowWiseApproach!$B$7,0)*VLOOKUP(ClientPortfolioValue[[#This Row],[Client]],Client_Portfolios!$A$1:$I$6,RowWiseApproach!$B$7,0),K409)</f>
        <v>12829832.994141502</v>
      </c>
      <c r="L414" s="33">
        <f>_xlfn.IFNA(VLOOKUP(ClientPortfolioValue[[#This Row],[Date]],CleanAssets[#All],RowWiseApproach!$B$8,0)*VLOOKUP(ClientPortfolioValue[[#This Row],[Client]],Client_Portfolios!$A$1:$I$6,RowWiseApproach!$B$8,0),L409)</f>
        <v>5467130.6072366321</v>
      </c>
      <c r="M414" s="33">
        <f>_xlfn.IFNA(VLOOKUP(ClientPortfolioValue[[#This Row],[Date]],CleanAssets[#All],RowWiseApproach!$B$9,0)*VLOOKUP(ClientPortfolioValue[[#This Row],[Client]],Client_Portfolios!$A$1:$I$6,RowWiseApproach!$B$9,0),M409)</f>
        <v>2237960.4337984202</v>
      </c>
      <c r="N414" s="34">
        <f t="shared" si="63"/>
        <v>6.9683036413347471E-2</v>
      </c>
      <c r="O414" s="34">
        <f t="shared" si="63"/>
        <v>0.24600843790372362</v>
      </c>
      <c r="P414" s="34">
        <f t="shared" si="64"/>
        <v>4.958570934442752E-2</v>
      </c>
      <c r="Q414" s="34">
        <f t="shared" si="65"/>
        <v>7.9071057278397125E-2</v>
      </c>
      <c r="R414" s="34">
        <f t="shared" si="66"/>
        <v>3.3501103687209918E-2</v>
      </c>
      <c r="S414" s="34">
        <f t="shared" si="67"/>
        <v>0.3262298752476574</v>
      </c>
      <c r="T414" s="34">
        <f t="shared" si="68"/>
        <v>0.13901516385878726</v>
      </c>
      <c r="U414" s="34">
        <f t="shared" si="69"/>
        <v>5.6905616266449716E-2</v>
      </c>
      <c r="V414" s="33">
        <f>SUM(ClientPortfolioValue[[#This Row],[TCS]:[Cash]])</f>
        <v>39327584.527326733</v>
      </c>
      <c r="W414" s="35">
        <f>(ClientPortfolioValue[[#This Row],[TotalPortfolioValue]]-V409)/V409</f>
        <v>-2.4077377587219508E-3</v>
      </c>
      <c r="X414" s="35">
        <f t="shared" si="61"/>
        <v>1794376.0582847309</v>
      </c>
      <c r="Y414" s="35">
        <f>_xlfn.MAXIFS($V$2:$V414,$E$2:$E414,$E414)</f>
        <v>39650503.50677833</v>
      </c>
      <c r="Z414" s="34">
        <f>(ClientPortfolioValue[[#This Row],[TotalPortfolioValue]]-ClientPortfolioValue[[#This Row],[Running Max]])/ClientPortfolioValue[[#This Row],[Running Max]]</f>
        <v>-8.144133135570223E-3</v>
      </c>
      <c r="AA414" s="35">
        <f t="shared" si="70"/>
        <v>1.0500836169774588</v>
      </c>
      <c r="AB414" s="46">
        <f>ClientPortfolioValue[[#This Row],[Cumulative_Returns]]-1</f>
        <v>5.0083616977458778E-2</v>
      </c>
    </row>
    <row r="415" spans="4:28" x14ac:dyDescent="0.35">
      <c r="D415" s="31">
        <f t="shared" si="62"/>
        <v>45740</v>
      </c>
      <c r="E415" s="32" t="s">
        <v>13</v>
      </c>
      <c r="F415" s="33">
        <f>_xlfn.IFNA(VLOOKUP(ClientPortfolioValue[[#This Row],[Date]],CleanAssets[#All],RowWiseApproach!$B$2,0)*VLOOKUP(ClientPortfolioValue[[#This Row],[Client]],Client_Portfolios!$A$1:$I$6,RowWiseApproach!$B$2,0),F410)</f>
        <v>197329.02517191044</v>
      </c>
      <c r="G415" s="33">
        <f>_xlfn.IFNA(VLOOKUP(ClientPortfolioValue[[#This Row],[Date]],CleanAssets[#All],RowWiseApproach!$B$3,0)*VLOOKUP(ClientPortfolioValue[[#This Row],[Client]],Client_Portfolios!$A$1:$I$6,RowWiseApproach!$B$3,0),G410)</f>
        <v>2055652.740737959</v>
      </c>
      <c r="H415" s="33">
        <f>_xlfn.IFNA(VLOOKUP(ClientPortfolioValue[[#This Row],[Date]],CleanAssets[#All],RowWiseApproach!$B$4,0)*VLOOKUP(ClientPortfolioValue[[#This Row],[Client]],Client_Portfolios!$A$1:$I$6,RowWiseApproach!$B$4,0),H410)</f>
        <v>3123272.102064237</v>
      </c>
      <c r="I415" s="33">
        <f>_xlfn.IFNA(VLOOKUP(ClientPortfolioValue[[#This Row],[Date]],CleanAssets[#All],RowWiseApproach!$B$5,0)*VLOOKUP(ClientPortfolioValue[[#This Row],[Client]],Client_Portfolios!$A$1:$I$6,RowWiseApproach!$B$5,0),I410)</f>
        <v>2669401.5698556351</v>
      </c>
      <c r="J415" s="33">
        <f>_xlfn.IFNA(VLOOKUP(ClientPortfolioValue[[#This Row],[Date]],CleanAssets[#All],RowWiseApproach!$B$6,0)*VLOOKUP(ClientPortfolioValue[[#This Row],[Client]],Client_Portfolios!$A$1:$I$6,RowWiseApproach!$B$6,0),J410)</f>
        <v>11418708.519710474</v>
      </c>
      <c r="K415" s="33">
        <f>_xlfn.IFNA(VLOOKUP(ClientPortfolioValue[[#This Row],[Date]],CleanAssets[#All],RowWiseApproach!$B$7,0)*VLOOKUP(ClientPortfolioValue[[#This Row],[Client]],Client_Portfolios!$A$1:$I$6,RowWiseApproach!$B$7,0),K410)</f>
        <v>608004.38180504239</v>
      </c>
      <c r="L415" s="33">
        <f>_xlfn.IFNA(VLOOKUP(ClientPortfolioValue[[#This Row],[Date]],CleanAssets[#All],RowWiseApproach!$B$8,0)*VLOOKUP(ClientPortfolioValue[[#This Row],[Client]],Client_Portfolios!$A$1:$I$6,RowWiseApproach!$B$8,0),L410)</f>
        <v>22610332.266944177</v>
      </c>
      <c r="M415" s="33">
        <f>_xlfn.IFNA(VLOOKUP(ClientPortfolioValue[[#This Row],[Date]],CleanAssets[#All],RowWiseApproach!$B$9,0)*VLOOKUP(ClientPortfolioValue[[#This Row],[Client]],Client_Portfolios!$A$1:$I$6,RowWiseApproach!$B$9,0),M410)</f>
        <v>6418846.3607674623</v>
      </c>
      <c r="N415" s="34">
        <f t="shared" si="63"/>
        <v>4.0187944649544751E-3</v>
      </c>
      <c r="O415" s="34">
        <f t="shared" si="63"/>
        <v>4.1865335569104031E-2</v>
      </c>
      <c r="P415" s="34">
        <f t="shared" si="64"/>
        <v>6.3608425701122948E-2</v>
      </c>
      <c r="Q415" s="34">
        <f t="shared" si="65"/>
        <v>5.4364917904655516E-2</v>
      </c>
      <c r="R415" s="34">
        <f t="shared" si="66"/>
        <v>0.23255292806500558</v>
      </c>
      <c r="S415" s="34">
        <f t="shared" si="67"/>
        <v>1.238259116791093E-2</v>
      </c>
      <c r="T415" s="34">
        <f t="shared" si="68"/>
        <v>0.46048105739140671</v>
      </c>
      <c r="U415" s="34">
        <f t="shared" si="69"/>
        <v>0.13072594973583992</v>
      </c>
      <c r="V415" s="33">
        <f>SUM(ClientPortfolioValue[[#This Row],[TCS]:[Cash]])</f>
        <v>49101546.967056893</v>
      </c>
      <c r="W415" s="35">
        <f>(ClientPortfolioValue[[#This Row],[TotalPortfolioValue]]-V410)/V410</f>
        <v>-2.9232306567911984E-3</v>
      </c>
      <c r="X415" s="35">
        <f t="shared" si="61"/>
        <v>582944.78018195392</v>
      </c>
      <c r="Y415" s="35">
        <f>_xlfn.MAXIFS($V$2:$V415,$E$2:$E415,$E415)</f>
        <v>49245502.930933699</v>
      </c>
      <c r="Z415" s="34">
        <f>(ClientPortfolioValue[[#This Row],[TotalPortfolioValue]]-ClientPortfolioValue[[#This Row],[Running Max]])/ClientPortfolioValue[[#This Row],[Running Max]]</f>
        <v>-2.9232306567911984E-3</v>
      </c>
      <c r="AA415" s="35">
        <f t="shared" si="70"/>
        <v>1.0880951206031275</v>
      </c>
      <c r="AB415" s="46">
        <f>ClientPortfolioValue[[#This Row],[Cumulative_Returns]]-1</f>
        <v>8.8095120603127519E-2</v>
      </c>
    </row>
    <row r="416" spans="4:28" x14ac:dyDescent="0.35">
      <c r="D416" s="31">
        <f t="shared" si="62"/>
        <v>45740</v>
      </c>
      <c r="E416" s="32" t="s">
        <v>15</v>
      </c>
      <c r="F416" s="33">
        <f>_xlfn.IFNA(VLOOKUP(ClientPortfolioValue[[#This Row],[Date]],CleanAssets[#All],RowWiseApproach!$B$2,0)*VLOOKUP(ClientPortfolioValue[[#This Row],[Client]],Client_Portfolios!$A$1:$I$6,RowWiseApproach!$B$2,0),F411)</f>
        <v>988686.155241139</v>
      </c>
      <c r="G416" s="33">
        <f>_xlfn.IFNA(VLOOKUP(ClientPortfolioValue[[#This Row],[Date]],CleanAssets[#All],RowWiseApproach!$B$3,0)*VLOOKUP(ClientPortfolioValue[[#This Row],[Client]],Client_Portfolios!$A$1:$I$6,RowWiseApproach!$B$3,0),G411)</f>
        <v>4697925.4184404127</v>
      </c>
      <c r="H416" s="33">
        <f>_xlfn.IFNA(VLOOKUP(ClientPortfolioValue[[#This Row],[Date]],CleanAssets[#All],RowWiseApproach!$B$4,0)*VLOOKUP(ClientPortfolioValue[[#This Row],[Client]],Client_Portfolios!$A$1:$I$6,RowWiseApproach!$B$4,0),H411)</f>
        <v>17038662.530167285</v>
      </c>
      <c r="I416" s="33">
        <f>_xlfn.IFNA(VLOOKUP(ClientPortfolioValue[[#This Row],[Date]],CleanAssets[#All],RowWiseApproach!$B$5,0)*VLOOKUP(ClientPortfolioValue[[#This Row],[Client]],Client_Portfolios!$A$1:$I$6,RowWiseApproach!$B$5,0),I411)</f>
        <v>8523618.457063511</v>
      </c>
      <c r="J416" s="33">
        <f>_xlfn.IFNA(VLOOKUP(ClientPortfolioValue[[#This Row],[Date]],CleanAssets[#All],RowWiseApproach!$B$6,0)*VLOOKUP(ClientPortfolioValue[[#This Row],[Client]],Client_Portfolios!$A$1:$I$6,RowWiseApproach!$B$6,0),J411)</f>
        <v>13608097.433647627</v>
      </c>
      <c r="K416" s="33">
        <f>_xlfn.IFNA(VLOOKUP(ClientPortfolioValue[[#This Row],[Date]],CleanAssets[#All],RowWiseApproach!$B$7,0)*VLOOKUP(ClientPortfolioValue[[#This Row],[Client]],Client_Portfolios!$A$1:$I$6,RowWiseApproach!$B$7,0),K411)</f>
        <v>2621847.1729316181</v>
      </c>
      <c r="L416" s="33">
        <f>_xlfn.IFNA(VLOOKUP(ClientPortfolioValue[[#This Row],[Date]],CleanAssets[#All],RowWiseApproach!$B$8,0)*VLOOKUP(ClientPortfolioValue[[#This Row],[Client]],Client_Portfolios!$A$1:$I$6,RowWiseApproach!$B$8,0),L411)</f>
        <v>3310762.7800001167</v>
      </c>
      <c r="M416" s="33">
        <f>_xlfn.IFNA(VLOOKUP(ClientPortfolioValue[[#This Row],[Date]],CleanAssets[#All],RowWiseApproach!$B$9,0)*VLOOKUP(ClientPortfolioValue[[#This Row],[Client]],Client_Portfolios!$A$1:$I$6,RowWiseApproach!$B$9,0),M411)</f>
        <v>942794.13421847613</v>
      </c>
      <c r="N416" s="34">
        <f t="shared" si="63"/>
        <v>1.9111548436740254E-2</v>
      </c>
      <c r="O416" s="34">
        <f t="shared" si="63"/>
        <v>9.0812062767096038E-2</v>
      </c>
      <c r="P416" s="34">
        <f t="shared" si="64"/>
        <v>0.32936156991410626</v>
      </c>
      <c r="Q416" s="34">
        <f t="shared" si="65"/>
        <v>0.16476365744064816</v>
      </c>
      <c r="R416" s="34">
        <f t="shared" si="66"/>
        <v>0.26304789629789677</v>
      </c>
      <c r="S416" s="34">
        <f t="shared" si="67"/>
        <v>5.0680955704282077E-2</v>
      </c>
      <c r="T416" s="34">
        <f t="shared" si="68"/>
        <v>6.3997865143662971E-2</v>
      </c>
      <c r="U416" s="34">
        <f t="shared" si="69"/>
        <v>1.8224444295567559E-2</v>
      </c>
      <c r="V416" s="33">
        <f>SUM(ClientPortfolioValue[[#This Row],[TCS]:[Cash]])</f>
        <v>51732394.081710182</v>
      </c>
      <c r="W416" s="35">
        <f>(ClientPortfolioValue[[#This Row],[TotalPortfolioValue]]-V411)/V411</f>
        <v>-6.1342582428116441E-3</v>
      </c>
      <c r="X416" s="35">
        <f t="shared" ref="X416:X479" si="71">_xlfn.STDEV.P($V391,$V396,$V401,$V406,$V411)</f>
        <v>817921.17237879545</v>
      </c>
      <c r="Y416" s="35">
        <f>_xlfn.MAXIFS($V$2:$V416,$E$2:$E416,$E416)</f>
        <v>52065242.941301323</v>
      </c>
      <c r="Z416" s="34">
        <f>(ClientPortfolioValue[[#This Row],[TotalPortfolioValue]]-ClientPortfolioValue[[#This Row],[Running Max]])/ClientPortfolioValue[[#This Row],[Running Max]]</f>
        <v>-6.392918591898192E-3</v>
      </c>
      <c r="AA416" s="35">
        <f t="shared" si="70"/>
        <v>1.036956172412681</v>
      </c>
      <c r="AB416" s="46">
        <f>ClientPortfolioValue[[#This Row],[Cumulative_Returns]]-1</f>
        <v>3.695617241268101E-2</v>
      </c>
    </row>
    <row r="417" spans="4:28" x14ac:dyDescent="0.35">
      <c r="D417" s="31">
        <f t="shared" si="62"/>
        <v>45741</v>
      </c>
      <c r="E417" s="32" t="s">
        <v>14</v>
      </c>
      <c r="F417" s="33">
        <f>_xlfn.IFNA(VLOOKUP(ClientPortfolioValue[[#This Row],[Date]],CleanAssets[#All],RowWiseApproach!$B$2,0)*VLOOKUP(ClientPortfolioValue[[#This Row],[Client]],Client_Portfolios!$A$1:$I$6,RowWiseApproach!$B$2,0),F412)</f>
        <v>1705611.5875104119</v>
      </c>
      <c r="G417" s="33">
        <f>_xlfn.IFNA(VLOOKUP(ClientPortfolioValue[[#This Row],[Date]],CleanAssets[#All],RowWiseApproach!$B$3,0)*VLOOKUP(ClientPortfolioValue[[#This Row],[Client]],Client_Portfolios!$A$1:$I$6,RowWiseApproach!$B$3,0),G412)</f>
        <v>10801193.818436056</v>
      </c>
      <c r="H417" s="33">
        <f>_xlfn.IFNA(VLOOKUP(ClientPortfolioValue[[#This Row],[Date]],CleanAssets[#All],RowWiseApproach!$B$4,0)*VLOOKUP(ClientPortfolioValue[[#This Row],[Client]],Client_Portfolios!$A$1:$I$6,RowWiseApproach!$B$4,0),H412)</f>
        <v>2187342.1716798511</v>
      </c>
      <c r="I417" s="33">
        <f>_xlfn.IFNA(VLOOKUP(ClientPortfolioValue[[#This Row],[Date]],CleanAssets[#All],RowWiseApproach!$B$5,0)*VLOOKUP(ClientPortfolioValue[[#This Row],[Client]],Client_Portfolios!$A$1:$I$6,RowWiseApproach!$B$5,0),I412)</f>
        <v>433298.83446425281</v>
      </c>
      <c r="J417" s="33">
        <f>_xlfn.IFNA(VLOOKUP(ClientPortfolioValue[[#This Row],[Date]],CleanAssets[#All],RowWiseApproach!$B$6,0)*VLOOKUP(ClientPortfolioValue[[#This Row],[Client]],Client_Portfolios!$A$1:$I$6,RowWiseApproach!$B$6,0),J412)</f>
        <v>11818365.455444263</v>
      </c>
      <c r="K417" s="33">
        <f>_xlfn.IFNA(VLOOKUP(ClientPortfolioValue[[#This Row],[Date]],CleanAssets[#All],RowWiseApproach!$B$7,0)*VLOOKUP(ClientPortfolioValue[[#This Row],[Client]],Client_Portfolios!$A$1:$I$6,RowWiseApproach!$B$7,0),K412)</f>
        <v>13895118.613224363</v>
      </c>
      <c r="L417" s="33">
        <f>_xlfn.IFNA(VLOOKUP(ClientPortfolioValue[[#This Row],[Date]],CleanAssets[#All],RowWiseApproach!$B$8,0)*VLOOKUP(ClientPortfolioValue[[#This Row],[Client]],Client_Portfolios!$A$1:$I$6,RowWiseApproach!$B$8,0),L412)</f>
        <v>3270180.2459991504</v>
      </c>
      <c r="M417" s="33">
        <f>_xlfn.IFNA(VLOOKUP(ClientPortfolioValue[[#This Row],[Date]],CleanAssets[#All],RowWiseApproach!$B$9,0)*VLOOKUP(ClientPortfolioValue[[#This Row],[Client]],Client_Portfolios!$A$1:$I$6,RowWiseApproach!$B$9,0),M412)</f>
        <v>1152734.8430934304</v>
      </c>
      <c r="N417" s="34">
        <f t="shared" si="63"/>
        <v>3.7681543979251365E-2</v>
      </c>
      <c r="O417" s="34">
        <f t="shared" si="63"/>
        <v>0.23862740079756387</v>
      </c>
      <c r="P417" s="34">
        <f t="shared" si="64"/>
        <v>4.8324267285339582E-2</v>
      </c>
      <c r="Q417" s="34">
        <f t="shared" si="65"/>
        <v>9.5727357896619771E-3</v>
      </c>
      <c r="R417" s="34">
        <f t="shared" si="66"/>
        <v>0.26109945601519874</v>
      </c>
      <c r="S417" s="34">
        <f t="shared" si="67"/>
        <v>0.30698051476384675</v>
      </c>
      <c r="T417" s="34">
        <f t="shared" si="68"/>
        <v>7.2247070588656995E-2</v>
      </c>
      <c r="U417" s="34">
        <f t="shared" si="69"/>
        <v>2.5467010780480734E-2</v>
      </c>
      <c r="V417" s="33">
        <f>SUM(ClientPortfolioValue[[#This Row],[TCS]:[Cash]])</f>
        <v>45263845.569851778</v>
      </c>
      <c r="W417" s="35">
        <f>(ClientPortfolioValue[[#This Row],[TotalPortfolioValue]]-V412)/V412</f>
        <v>-2.4121170614990754E-3</v>
      </c>
      <c r="X417" s="35">
        <f t="shared" si="71"/>
        <v>1577494.7924002393</v>
      </c>
      <c r="Y417" s="35">
        <f>_xlfn.MAXIFS($V$2:$V417,$E$2:$E417,$E417)</f>
        <v>45462597.322180256</v>
      </c>
      <c r="Z417" s="34">
        <f>(ClientPortfolioValue[[#This Row],[TotalPortfolioValue]]-ClientPortfolioValue[[#This Row],[Running Max]])/ClientPortfolioValue[[#This Row],[Running Max]]</f>
        <v>-4.3717641321718093E-3</v>
      </c>
      <c r="AA417" s="35">
        <f t="shared" si="70"/>
        <v>1.0667294195732078</v>
      </c>
      <c r="AB417" s="46">
        <f>ClientPortfolioValue[[#This Row],[Cumulative_Returns]]-1</f>
        <v>6.6729419573207771E-2</v>
      </c>
    </row>
    <row r="418" spans="4:28" x14ac:dyDescent="0.35">
      <c r="D418" s="31">
        <f t="shared" si="62"/>
        <v>45741</v>
      </c>
      <c r="E418" s="32" t="s">
        <v>16</v>
      </c>
      <c r="F418" s="33">
        <f>_xlfn.IFNA(VLOOKUP(ClientPortfolioValue[[#This Row],[Date]],CleanAssets[#All],RowWiseApproach!$B$2,0)*VLOOKUP(ClientPortfolioValue[[#This Row],[Client]],Client_Portfolios!$A$1:$I$6,RowWiseApproach!$B$2,0),F413)</f>
        <v>205181.75702386809</v>
      </c>
      <c r="G418" s="33">
        <f>_xlfn.IFNA(VLOOKUP(ClientPortfolioValue[[#This Row],[Date]],CleanAssets[#All],RowWiseApproach!$B$3,0)*VLOOKUP(ClientPortfolioValue[[#This Row],[Client]],Client_Portfolios!$A$1:$I$6,RowWiseApproach!$B$3,0),G413)</f>
        <v>2793194.2151461467</v>
      </c>
      <c r="H418" s="33">
        <f>_xlfn.IFNA(VLOOKUP(ClientPortfolioValue[[#This Row],[Date]],CleanAssets[#All],RowWiseApproach!$B$4,0)*VLOOKUP(ClientPortfolioValue[[#This Row],[Client]],Client_Portfolios!$A$1:$I$6,RowWiseApproach!$B$4,0),H413)</f>
        <v>11741702.150925308</v>
      </c>
      <c r="I418" s="33">
        <f>_xlfn.IFNA(VLOOKUP(ClientPortfolioValue[[#This Row],[Date]],CleanAssets[#All],RowWiseApproach!$B$5,0)*VLOOKUP(ClientPortfolioValue[[#This Row],[Client]],Client_Portfolios!$A$1:$I$6,RowWiseApproach!$B$5,0),I413)</f>
        <v>5962874.6453731125</v>
      </c>
      <c r="J418" s="33">
        <f>_xlfn.IFNA(VLOOKUP(ClientPortfolioValue[[#This Row],[Date]],CleanAssets[#All],RowWiseApproach!$B$6,0)*VLOOKUP(ClientPortfolioValue[[#This Row],[Client]],Client_Portfolios!$A$1:$I$6,RowWiseApproach!$B$6,0),J413)</f>
        <v>9032851.847917635</v>
      </c>
      <c r="K418" s="33">
        <f>_xlfn.IFNA(VLOOKUP(ClientPortfolioValue[[#This Row],[Date]],CleanAssets[#All],RowWiseApproach!$B$7,0)*VLOOKUP(ClientPortfolioValue[[#This Row],[Client]],Client_Portfolios!$A$1:$I$6,RowWiseApproach!$B$7,0),K413)</f>
        <v>1571532.9752819908</v>
      </c>
      <c r="L418" s="33">
        <f>_xlfn.IFNA(VLOOKUP(ClientPortfolioValue[[#This Row],[Date]],CleanAssets[#All],RowWiseApproach!$B$8,0)*VLOOKUP(ClientPortfolioValue[[#This Row],[Client]],Client_Portfolios!$A$1:$I$6,RowWiseApproach!$B$8,0),L413)</f>
        <v>15189587.157490423</v>
      </c>
      <c r="M418" s="33">
        <f>_xlfn.IFNA(VLOOKUP(ClientPortfolioValue[[#This Row],[Date]],CleanAssets[#All],RowWiseApproach!$B$9,0)*VLOOKUP(ClientPortfolioValue[[#This Row],[Client]],Client_Portfolios!$A$1:$I$6,RowWiseApproach!$B$9,0),M413)</f>
        <v>4671999.484764047</v>
      </c>
      <c r="N418" s="34">
        <f t="shared" si="63"/>
        <v>4.0098899888116558E-3</v>
      </c>
      <c r="O418" s="34">
        <f t="shared" si="63"/>
        <v>5.4587706444185771E-2</v>
      </c>
      <c r="P418" s="34">
        <f t="shared" si="64"/>
        <v>0.2294693962540085</v>
      </c>
      <c r="Q418" s="34">
        <f t="shared" si="65"/>
        <v>0.11653312502942975</v>
      </c>
      <c r="R418" s="34">
        <f t="shared" si="66"/>
        <v>0.17653003230287356</v>
      </c>
      <c r="S418" s="34">
        <f t="shared" si="67"/>
        <v>3.0712644418663389E-2</v>
      </c>
      <c r="T418" s="34">
        <f t="shared" si="68"/>
        <v>0.29685179793989996</v>
      </c>
      <c r="U418" s="34">
        <f t="shared" si="69"/>
        <v>9.1305407622127341E-2</v>
      </c>
      <c r="V418" s="33">
        <f>SUM(ClientPortfolioValue[[#This Row],[TCS]:[Cash]])</f>
        <v>51168924.233922534</v>
      </c>
      <c r="W418" s="35">
        <f>(ClientPortfolioValue[[#This Row],[TotalPortfolioValue]]-V413)/V413</f>
        <v>1.5680467839410456E-3</v>
      </c>
      <c r="X418" s="35">
        <f t="shared" si="71"/>
        <v>616300.23539833364</v>
      </c>
      <c r="Y418" s="35">
        <f>_xlfn.MAXIFS($V$2:$V418,$E$2:$E418,$E418)</f>
        <v>51360464.08904472</v>
      </c>
      <c r="Z418" s="34">
        <f>(ClientPortfolioValue[[#This Row],[TotalPortfolioValue]]-ClientPortfolioValue[[#This Row],[Running Max]])/ClientPortfolioValue[[#This Row],[Running Max]]</f>
        <v>-3.7293248517012924E-3</v>
      </c>
      <c r="AA418" s="35">
        <f t="shared" si="70"/>
        <v>1.0534748527249251</v>
      </c>
      <c r="AB418" s="46">
        <f>ClientPortfolioValue[[#This Row],[Cumulative_Returns]]-1</f>
        <v>5.3474852724925137E-2</v>
      </c>
    </row>
    <row r="419" spans="4:28" x14ac:dyDescent="0.35">
      <c r="D419" s="31">
        <f t="shared" si="62"/>
        <v>45741</v>
      </c>
      <c r="E419" s="32" t="s">
        <v>12</v>
      </c>
      <c r="F419" s="33">
        <f>_xlfn.IFNA(VLOOKUP(ClientPortfolioValue[[#This Row],[Date]],CleanAssets[#All],RowWiseApproach!$B$2,0)*VLOOKUP(ClientPortfolioValue[[#This Row],[Client]],Client_Portfolios!$A$1:$I$6,RowWiseApproach!$B$2,0),F414)</f>
        <v>2704355.3393887524</v>
      </c>
      <c r="G419" s="33">
        <f>_xlfn.IFNA(VLOOKUP(ClientPortfolioValue[[#This Row],[Date]],CleanAssets[#All],RowWiseApproach!$B$3,0)*VLOOKUP(ClientPortfolioValue[[#This Row],[Client]],Client_Portfolios!$A$1:$I$6,RowWiseApproach!$B$3,0),G414)</f>
        <v>9645649.276662834</v>
      </c>
      <c r="H419" s="33">
        <f>_xlfn.IFNA(VLOOKUP(ClientPortfolioValue[[#This Row],[Date]],CleanAssets[#All],RowWiseApproach!$B$4,0)*VLOOKUP(ClientPortfolioValue[[#This Row],[Client]],Client_Portfolios!$A$1:$I$6,RowWiseApproach!$B$4,0),H414)</f>
        <v>1932780.1332011092</v>
      </c>
      <c r="I419" s="33">
        <f>_xlfn.IFNA(VLOOKUP(ClientPortfolioValue[[#This Row],[Date]],CleanAssets[#All],RowWiseApproach!$B$5,0)*VLOOKUP(ClientPortfolioValue[[#This Row],[Client]],Client_Portfolios!$A$1:$I$6,RowWiseApproach!$B$5,0),I414)</f>
        <v>3041768.2631488363</v>
      </c>
      <c r="J419" s="33">
        <f>_xlfn.IFNA(VLOOKUP(ClientPortfolioValue[[#This Row],[Date]],CleanAssets[#All],RowWiseApproach!$B$6,0)*VLOOKUP(ClientPortfolioValue[[#This Row],[Client]],Client_Portfolios!$A$1:$I$6,RowWiseApproach!$B$6,0),J414)</f>
        <v>1321542.5573665737</v>
      </c>
      <c r="K419" s="33">
        <f>_xlfn.IFNA(VLOOKUP(ClientPortfolioValue[[#This Row],[Date]],CleanAssets[#All],RowWiseApproach!$B$7,0)*VLOOKUP(ClientPortfolioValue[[#This Row],[Client]],Client_Portfolios!$A$1:$I$6,RowWiseApproach!$B$7,0),K414)</f>
        <v>12711972.406706179</v>
      </c>
      <c r="L419" s="33">
        <f>_xlfn.IFNA(VLOOKUP(ClientPortfolioValue[[#This Row],[Date]],CleanAssets[#All],RowWiseApproach!$B$8,0)*VLOOKUP(ClientPortfolioValue[[#This Row],[Client]],Client_Portfolios!$A$1:$I$6,RowWiseApproach!$B$8,0),L414)</f>
        <v>5583192.1192856524</v>
      </c>
      <c r="M419" s="33">
        <f>_xlfn.IFNA(VLOOKUP(ClientPortfolioValue[[#This Row],[Date]],CleanAssets[#All],RowWiseApproach!$B$9,0)*VLOOKUP(ClientPortfolioValue[[#This Row],[Client]],Client_Portfolios!$A$1:$I$6,RowWiseApproach!$B$9,0),M414)</f>
        <v>2238381.9529842325</v>
      </c>
      <c r="N419" s="34">
        <f t="shared" si="63"/>
        <v>6.9024503491486991E-2</v>
      </c>
      <c r="O419" s="34">
        <f t="shared" si="63"/>
        <v>0.24619033692708295</v>
      </c>
      <c r="P419" s="34">
        <f t="shared" si="64"/>
        <v>4.9331235104100722E-2</v>
      </c>
      <c r="Q419" s="34">
        <f t="shared" si="65"/>
        <v>7.7636448525091467E-2</v>
      </c>
      <c r="R419" s="34">
        <f t="shared" si="66"/>
        <v>3.3730337702483765E-2</v>
      </c>
      <c r="S419" s="34">
        <f t="shared" si="67"/>
        <v>0.32445351059846234</v>
      </c>
      <c r="T419" s="34">
        <f t="shared" si="68"/>
        <v>0.14250237693186404</v>
      </c>
      <c r="U419" s="34">
        <f t="shared" si="69"/>
        <v>5.713125071942763E-2</v>
      </c>
      <c r="V419" s="33">
        <f>SUM(ClientPortfolioValue[[#This Row],[TCS]:[Cash]])</f>
        <v>39179642.048744172</v>
      </c>
      <c r="W419" s="35">
        <f>(ClientPortfolioValue[[#This Row],[TotalPortfolioValue]]-V414)/V414</f>
        <v>-3.7617992653416923E-3</v>
      </c>
      <c r="X419" s="35">
        <f t="shared" si="71"/>
        <v>1269437.4642506323</v>
      </c>
      <c r="Y419" s="35">
        <f>_xlfn.MAXIFS($V$2:$V419,$E$2:$E419,$E419)</f>
        <v>39650503.50677833</v>
      </c>
      <c r="Z419" s="34">
        <f>(ClientPortfolioValue[[#This Row],[TotalPortfolioValue]]-ClientPortfolioValue[[#This Row],[Running Max]])/ClientPortfolioValue[[#This Row],[Running Max]]</f>
        <v>-1.1875295806865683E-2</v>
      </c>
      <c r="AA419" s="35">
        <f t="shared" si="70"/>
        <v>1.0461334131985656</v>
      </c>
      <c r="AB419" s="46">
        <f>ClientPortfolioValue[[#This Row],[Cumulative_Returns]]-1</f>
        <v>4.6133413198565565E-2</v>
      </c>
    </row>
    <row r="420" spans="4:28" x14ac:dyDescent="0.35">
      <c r="D420" s="31">
        <f t="shared" si="62"/>
        <v>45741</v>
      </c>
      <c r="E420" s="32" t="s">
        <v>13</v>
      </c>
      <c r="F420" s="33">
        <f>_xlfn.IFNA(VLOOKUP(ClientPortfolioValue[[#This Row],[Date]],CleanAssets[#All],RowWiseApproach!$B$2,0)*VLOOKUP(ClientPortfolioValue[[#This Row],[Client]],Client_Portfolios!$A$1:$I$6,RowWiseApproach!$B$2,0),F415)</f>
        <v>194728.88891733551</v>
      </c>
      <c r="G420" s="33">
        <f>_xlfn.IFNA(VLOOKUP(ClientPortfolioValue[[#This Row],[Date]],CleanAssets[#All],RowWiseApproach!$B$3,0)*VLOOKUP(ClientPortfolioValue[[#This Row],[Client]],Client_Portfolios!$A$1:$I$6,RowWiseApproach!$B$3,0),G415)</f>
        <v>2049434.02285888</v>
      </c>
      <c r="H420" s="33">
        <f>_xlfn.IFNA(VLOOKUP(ClientPortfolioValue[[#This Row],[Date]],CleanAssets[#All],RowWiseApproach!$B$4,0)*VLOOKUP(ClientPortfolioValue[[#This Row],[Client]],Client_Portfolios!$A$1:$I$6,RowWiseApproach!$B$4,0),H415)</f>
        <v>3095554.6195917833</v>
      </c>
      <c r="I420" s="33">
        <f>_xlfn.IFNA(VLOOKUP(ClientPortfolioValue[[#This Row],[Date]],CleanAssets[#All],RowWiseApproach!$B$5,0)*VLOOKUP(ClientPortfolioValue[[#This Row],[Client]],Client_Portfolios!$A$1:$I$6,RowWiseApproach!$B$5,0),I415)</f>
        <v>2611110.2930445494</v>
      </c>
      <c r="J420" s="33">
        <f>_xlfn.IFNA(VLOOKUP(ClientPortfolioValue[[#This Row],[Date]],CleanAssets[#All],RowWiseApproach!$B$6,0)*VLOOKUP(ClientPortfolioValue[[#This Row],[Client]],Client_Portfolios!$A$1:$I$6,RowWiseApproach!$B$6,0),J415)</f>
        <v>11453593.145941595</v>
      </c>
      <c r="K420" s="33">
        <f>_xlfn.IFNA(VLOOKUP(ClientPortfolioValue[[#This Row],[Date]],CleanAssets[#All],RowWiseApproach!$B$7,0)*VLOOKUP(ClientPortfolioValue[[#This Row],[Client]],Client_Portfolios!$A$1:$I$6,RowWiseApproach!$B$7,0),K415)</f>
        <v>602418.98146230099</v>
      </c>
      <c r="L420" s="33">
        <f>_xlfn.IFNA(VLOOKUP(ClientPortfolioValue[[#This Row],[Date]],CleanAssets[#All],RowWiseApproach!$B$8,0)*VLOOKUP(ClientPortfolioValue[[#This Row],[Client]],Client_Portfolios!$A$1:$I$6,RowWiseApproach!$B$8,0),L415)</f>
        <v>23090326.168563932</v>
      </c>
      <c r="M420" s="33">
        <f>_xlfn.IFNA(VLOOKUP(ClientPortfolioValue[[#This Row],[Date]],CleanAssets[#All],RowWiseApproach!$B$9,0)*VLOOKUP(ClientPortfolioValue[[#This Row],[Client]],Client_Portfolios!$A$1:$I$6,RowWiseApproach!$B$9,0),M415)</f>
        <v>6420055.3485810906</v>
      </c>
      <c r="N420" s="34">
        <f t="shared" si="63"/>
        <v>3.9325487808195394E-3</v>
      </c>
      <c r="O420" s="34">
        <f t="shared" si="63"/>
        <v>4.1388308189778227E-2</v>
      </c>
      <c r="P420" s="34">
        <f t="shared" si="64"/>
        <v>6.251470756557187E-2</v>
      </c>
      <c r="Q420" s="34">
        <f t="shared" si="65"/>
        <v>5.2731357204306259E-2</v>
      </c>
      <c r="R420" s="34">
        <f t="shared" si="66"/>
        <v>0.23130524706684061</v>
      </c>
      <c r="S420" s="34">
        <f t="shared" si="67"/>
        <v>1.2165847832150904E-2</v>
      </c>
      <c r="T420" s="34">
        <f t="shared" si="68"/>
        <v>0.46630900287968463</v>
      </c>
      <c r="U420" s="34">
        <f t="shared" si="69"/>
        <v>0.12965298048084806</v>
      </c>
      <c r="V420" s="33">
        <f>SUM(ClientPortfolioValue[[#This Row],[TCS]:[Cash]])</f>
        <v>49517221.468961462</v>
      </c>
      <c r="W420" s="35">
        <f>(ClientPortfolioValue[[#This Row],[TotalPortfolioValue]]-V415)/V415</f>
        <v>8.4656090811854271E-3</v>
      </c>
      <c r="X420" s="35">
        <f t="shared" si="71"/>
        <v>639852.89353138406</v>
      </c>
      <c r="Y420" s="35">
        <f>_xlfn.MAXIFS($V$2:$V420,$E$2:$E420,$E420)</f>
        <v>49517221.468961462</v>
      </c>
      <c r="Z420" s="34">
        <f>(ClientPortfolioValue[[#This Row],[TotalPortfolioValue]]-ClientPortfolioValue[[#This Row],[Running Max]])/ClientPortfolioValue[[#This Row],[Running Max]]</f>
        <v>0</v>
      </c>
      <c r="AA420" s="35">
        <f t="shared" si="70"/>
        <v>1.0973065085372988</v>
      </c>
      <c r="AB420" s="46">
        <f>ClientPortfolioValue[[#This Row],[Cumulative_Returns]]-1</f>
        <v>9.730650853729883E-2</v>
      </c>
    </row>
    <row r="421" spans="4:28" x14ac:dyDescent="0.35">
      <c r="D421" s="31">
        <f t="shared" si="62"/>
        <v>45741</v>
      </c>
      <c r="E421" s="32" t="s">
        <v>15</v>
      </c>
      <c r="F421" s="33">
        <f>_xlfn.IFNA(VLOOKUP(ClientPortfolioValue[[#This Row],[Date]],CleanAssets[#All],RowWiseApproach!$B$2,0)*VLOOKUP(ClientPortfolioValue[[#This Row],[Client]],Client_Portfolios!$A$1:$I$6,RowWiseApproach!$B$2,0),F416)</f>
        <v>975658.58003065386</v>
      </c>
      <c r="G421" s="33">
        <f>_xlfn.IFNA(VLOOKUP(ClientPortfolioValue[[#This Row],[Date]],CleanAssets[#All],RowWiseApproach!$B$3,0)*VLOOKUP(ClientPortfolioValue[[#This Row],[Client]],Client_Portfolios!$A$1:$I$6,RowWiseApproach!$B$3,0),G416)</f>
        <v>4683713.3522605253</v>
      </c>
      <c r="H421" s="33">
        <f>_xlfn.IFNA(VLOOKUP(ClientPortfolioValue[[#This Row],[Date]],CleanAssets[#All],RowWiseApproach!$B$4,0)*VLOOKUP(ClientPortfolioValue[[#This Row],[Client]],Client_Portfolios!$A$1:$I$6,RowWiseApproach!$B$4,0),H416)</f>
        <v>16887452.896616038</v>
      </c>
      <c r="I421" s="33">
        <f>_xlfn.IFNA(VLOOKUP(ClientPortfolioValue[[#This Row],[Date]],CleanAssets[#All],RowWiseApproach!$B$5,0)*VLOOKUP(ClientPortfolioValue[[#This Row],[Client]],Client_Portfolios!$A$1:$I$6,RowWiseApproach!$B$5,0),I416)</f>
        <v>8337489.6225998225</v>
      </c>
      <c r="J421" s="33">
        <f>_xlfn.IFNA(VLOOKUP(ClientPortfolioValue[[#This Row],[Date]],CleanAssets[#All],RowWiseApproach!$B$6,0)*VLOOKUP(ClientPortfolioValue[[#This Row],[Client]],Client_Portfolios!$A$1:$I$6,RowWiseApproach!$B$6,0),J416)</f>
        <v>13649670.733453821</v>
      </c>
      <c r="K421" s="33">
        <f>_xlfn.IFNA(VLOOKUP(ClientPortfolioValue[[#This Row],[Date]],CleanAssets[#All],RowWiseApproach!$B$7,0)*VLOOKUP(ClientPortfolioValue[[#This Row],[Client]],Client_Portfolios!$A$1:$I$6,RowWiseApproach!$B$7,0),K416)</f>
        <v>2597761.7114834082</v>
      </c>
      <c r="L421" s="33">
        <f>_xlfn.IFNA(VLOOKUP(ClientPortfolioValue[[#This Row],[Date]],CleanAssets[#All],RowWiseApproach!$B$8,0)*VLOOKUP(ClientPortfolioValue[[#This Row],[Client]],Client_Portfolios!$A$1:$I$6,RowWiseApproach!$B$8,0),L416)</f>
        <v>3381046.8397542057</v>
      </c>
      <c r="M421" s="33">
        <f>_xlfn.IFNA(VLOOKUP(ClientPortfolioValue[[#This Row],[Date]],CleanAssets[#All],RowWiseApproach!$B$9,0)*VLOOKUP(ClientPortfolioValue[[#This Row],[Client]],Client_Portfolios!$A$1:$I$6,RowWiseApproach!$B$9,0),M416)</f>
        <v>942971.70921481773</v>
      </c>
      <c r="N421" s="34">
        <f t="shared" si="63"/>
        <v>1.8961112940117052E-2</v>
      </c>
      <c r="O421" s="34">
        <f t="shared" si="63"/>
        <v>9.1024073040546452E-2</v>
      </c>
      <c r="P421" s="34">
        <f t="shared" si="64"/>
        <v>0.32819359988981306</v>
      </c>
      <c r="Q421" s="34">
        <f t="shared" si="65"/>
        <v>0.16203217560614516</v>
      </c>
      <c r="R421" s="34">
        <f t="shared" si="66"/>
        <v>0.26526999676905083</v>
      </c>
      <c r="S421" s="34">
        <f t="shared" si="67"/>
        <v>5.0485338017937691E-2</v>
      </c>
      <c r="T421" s="34">
        <f t="shared" si="68"/>
        <v>6.5707832941305291E-2</v>
      </c>
      <c r="U421" s="34">
        <f t="shared" si="69"/>
        <v>1.8325870795084503E-2</v>
      </c>
      <c r="V421" s="33">
        <f>SUM(ClientPortfolioValue[[#This Row],[TCS]:[Cash]])</f>
        <v>51455765.445413291</v>
      </c>
      <c r="W421" s="35">
        <f>(ClientPortfolioValue[[#This Row],[TotalPortfolioValue]]-V416)/V416</f>
        <v>-5.3473001048426599E-3</v>
      </c>
      <c r="X421" s="35">
        <f t="shared" si="71"/>
        <v>855801.5864446481</v>
      </c>
      <c r="Y421" s="35">
        <f>_xlfn.MAXIFS($V$2:$V421,$E$2:$E421,$E421)</f>
        <v>52065242.941301323</v>
      </c>
      <c r="Z421" s="34">
        <f>(ClientPortfolioValue[[#This Row],[TotalPortfolioValue]]-ClientPortfolioValue[[#This Row],[Running Max]])/ClientPortfolioValue[[#This Row],[Running Max]]</f>
        <v>-1.1706033842484144E-2</v>
      </c>
      <c r="AA421" s="35">
        <f t="shared" si="70"/>
        <v>1.0314112565632214</v>
      </c>
      <c r="AB421" s="46">
        <f>ClientPortfolioValue[[#This Row],[Cumulative_Returns]]-1</f>
        <v>3.1411256563221412E-2</v>
      </c>
    </row>
    <row r="422" spans="4:28" x14ac:dyDescent="0.35">
      <c r="D422" s="31">
        <f t="shared" si="62"/>
        <v>45742</v>
      </c>
      <c r="E422" s="32" t="s">
        <v>14</v>
      </c>
      <c r="F422" s="33">
        <f>_xlfn.IFNA(VLOOKUP(ClientPortfolioValue[[#This Row],[Date]],CleanAssets[#All],RowWiseApproach!$B$2,0)*VLOOKUP(ClientPortfolioValue[[#This Row],[Client]],Client_Portfolios!$A$1:$I$6,RowWiseApproach!$B$2,0),F417)</f>
        <v>1680750.2237643413</v>
      </c>
      <c r="G422" s="33">
        <f>_xlfn.IFNA(VLOOKUP(ClientPortfolioValue[[#This Row],[Date]],CleanAssets[#All],RowWiseApproach!$B$3,0)*VLOOKUP(ClientPortfolioValue[[#This Row],[Client]],Client_Portfolios!$A$1:$I$6,RowWiseApproach!$B$3,0),G417)</f>
        <v>10750659.230446296</v>
      </c>
      <c r="H422" s="33">
        <f>_xlfn.IFNA(VLOOKUP(ClientPortfolioValue[[#This Row],[Date]],CleanAssets[#All],RowWiseApproach!$B$4,0)*VLOOKUP(ClientPortfolioValue[[#This Row],[Client]],Client_Portfolios!$A$1:$I$6,RowWiseApproach!$B$4,0),H417)</f>
        <v>2182436.0162319816</v>
      </c>
      <c r="I422" s="33">
        <f>_xlfn.IFNA(VLOOKUP(ClientPortfolioValue[[#This Row],[Date]],CleanAssets[#All],RowWiseApproach!$B$5,0)*VLOOKUP(ClientPortfolioValue[[#This Row],[Client]],Client_Portfolios!$A$1:$I$6,RowWiseApproach!$B$5,0),I417)</f>
        <v>436835.42599772854</v>
      </c>
      <c r="J422" s="33">
        <f>_xlfn.IFNA(VLOOKUP(ClientPortfolioValue[[#This Row],[Date]],CleanAssets[#All],RowWiseApproach!$B$6,0)*VLOOKUP(ClientPortfolioValue[[#This Row],[Client]],Client_Portfolios!$A$1:$I$6,RowWiseApproach!$B$6,0),J417)</f>
        <v>11838787.044115609</v>
      </c>
      <c r="K422" s="33">
        <f>_xlfn.IFNA(VLOOKUP(ClientPortfolioValue[[#This Row],[Date]],CleanAssets[#All],RowWiseApproach!$B$7,0)*VLOOKUP(ClientPortfolioValue[[#This Row],[Client]],Client_Portfolios!$A$1:$I$6,RowWiseApproach!$B$7,0),K417)</f>
        <v>13814253.177190153</v>
      </c>
      <c r="L422" s="33">
        <f>_xlfn.IFNA(VLOOKUP(ClientPortfolioValue[[#This Row],[Date]],CleanAssets[#All],RowWiseApproach!$B$8,0)*VLOOKUP(ClientPortfolioValue[[#This Row],[Client]],Client_Portfolios!$A$1:$I$6,RowWiseApproach!$B$8,0),L417)</f>
        <v>3291648.6561982948</v>
      </c>
      <c r="M422" s="33">
        <f>_xlfn.IFNA(VLOOKUP(ClientPortfolioValue[[#This Row],[Date]],CleanAssets[#All],RowWiseApproach!$B$9,0)*VLOOKUP(ClientPortfolioValue[[#This Row],[Client]],Client_Portfolios!$A$1:$I$6,RowWiseApproach!$B$9,0),M417)</f>
        <v>1152544.3568572383</v>
      </c>
      <c r="N422" s="34">
        <f t="shared" si="63"/>
        <v>3.7227638444046501E-2</v>
      </c>
      <c r="O422" s="34">
        <f t="shared" si="63"/>
        <v>0.23812083985319232</v>
      </c>
      <c r="P422" s="34">
        <f t="shared" si="64"/>
        <v>4.8339686522594849E-2</v>
      </c>
      <c r="Q422" s="34">
        <f t="shared" si="65"/>
        <v>9.6756502356263371E-3</v>
      </c>
      <c r="R422" s="34">
        <f t="shared" si="66"/>
        <v>0.26222223710748871</v>
      </c>
      <c r="S422" s="34">
        <f t="shared" si="67"/>
        <v>0.30597766127506515</v>
      </c>
      <c r="T422" s="34">
        <f t="shared" si="68"/>
        <v>7.2908100397768003E-2</v>
      </c>
      <c r="U422" s="34">
        <f t="shared" si="69"/>
        <v>2.5528186164218123E-2</v>
      </c>
      <c r="V422" s="33">
        <f>SUM(ClientPortfolioValue[[#This Row],[TCS]:[Cash]])</f>
        <v>45147914.13080164</v>
      </c>
      <c r="W422" s="35">
        <f>(ClientPortfolioValue[[#This Row],[TotalPortfolioValue]]-V417)/V417</f>
        <v>-2.5612370665950386E-3</v>
      </c>
      <c r="X422" s="35">
        <f t="shared" si="71"/>
        <v>1612786.3072650407</v>
      </c>
      <c r="Y422" s="35">
        <f>_xlfn.MAXIFS($V$2:$V422,$E$2:$E422,$E422)</f>
        <v>45462597.322180256</v>
      </c>
      <c r="Z422" s="34">
        <f>(ClientPortfolioValue[[#This Row],[TotalPortfolioValue]]-ClientPortfolioValue[[#This Row],[Running Max]])/ClientPortfolioValue[[#This Row],[Running Max]]</f>
        <v>-6.921804074425119E-3</v>
      </c>
      <c r="AA422" s="35">
        <f t="shared" si="70"/>
        <v>1.0639972726437694</v>
      </c>
      <c r="AB422" s="46">
        <f>ClientPortfolioValue[[#This Row],[Cumulative_Returns]]-1</f>
        <v>6.3997272643769421E-2</v>
      </c>
    </row>
    <row r="423" spans="4:28" x14ac:dyDescent="0.35">
      <c r="D423" s="31">
        <f t="shared" si="62"/>
        <v>45742</v>
      </c>
      <c r="E423" s="32" t="s">
        <v>16</v>
      </c>
      <c r="F423" s="33">
        <f>_xlfn.IFNA(VLOOKUP(ClientPortfolioValue[[#This Row],[Date]],CleanAssets[#All],RowWiseApproach!$B$2,0)*VLOOKUP(ClientPortfolioValue[[#This Row],[Client]],Client_Portfolios!$A$1:$I$6,RowWiseApproach!$B$2,0),F418)</f>
        <v>202190.98331385007</v>
      </c>
      <c r="G423" s="33">
        <f>_xlfn.IFNA(VLOOKUP(ClientPortfolioValue[[#This Row],[Date]],CleanAssets[#All],RowWiseApproach!$B$3,0)*VLOOKUP(ClientPortfolioValue[[#This Row],[Client]],Client_Portfolios!$A$1:$I$6,RowWiseApproach!$B$3,0),G418)</f>
        <v>2780125.9449891141</v>
      </c>
      <c r="H423" s="33">
        <f>_xlfn.IFNA(VLOOKUP(ClientPortfolioValue[[#This Row],[Date]],CleanAssets[#All],RowWiseApproach!$B$4,0)*VLOOKUP(ClientPortfolioValue[[#This Row],[Client]],Client_Portfolios!$A$1:$I$6,RowWiseApproach!$B$4,0),H418)</f>
        <v>11715365.797737923</v>
      </c>
      <c r="I423" s="33">
        <f>_xlfn.IFNA(VLOOKUP(ClientPortfolioValue[[#This Row],[Date]],CleanAssets[#All],RowWiseApproach!$B$5,0)*VLOOKUP(ClientPortfolioValue[[#This Row],[Client]],Client_Portfolios!$A$1:$I$6,RowWiseApproach!$B$5,0),I418)</f>
        <v>6011543.7169437241</v>
      </c>
      <c r="J423" s="33">
        <f>_xlfn.IFNA(VLOOKUP(ClientPortfolioValue[[#This Row],[Date]],CleanAssets[#All],RowWiseApproach!$B$6,0)*VLOOKUP(ClientPortfolioValue[[#This Row],[Client]],Client_Portfolios!$A$1:$I$6,RowWiseApproach!$B$6,0),J418)</f>
        <v>9048460.1979608629</v>
      </c>
      <c r="K423" s="33">
        <f>_xlfn.IFNA(VLOOKUP(ClientPortfolioValue[[#This Row],[Date]],CleanAssets[#All],RowWiseApproach!$B$7,0)*VLOOKUP(ClientPortfolioValue[[#This Row],[Client]],Client_Portfolios!$A$1:$I$6,RowWiseApproach!$B$7,0),K418)</f>
        <v>1562387.1232151093</v>
      </c>
      <c r="L423" s="33">
        <f>_xlfn.IFNA(VLOOKUP(ClientPortfolioValue[[#This Row],[Date]],CleanAssets[#All],RowWiseApproach!$B$8,0)*VLOOKUP(ClientPortfolioValue[[#This Row],[Client]],Client_Portfolios!$A$1:$I$6,RowWiseApproach!$B$8,0),L418)</f>
        <v>15289305.296345802</v>
      </c>
      <c r="M423" s="33">
        <f>_xlfn.IFNA(VLOOKUP(ClientPortfolioValue[[#This Row],[Date]],CleanAssets[#All],RowWiseApproach!$B$9,0)*VLOOKUP(ClientPortfolioValue[[#This Row],[Client]],Client_Portfolios!$A$1:$I$6,RowWiseApproach!$B$9,0),M418)</f>
        <v>4671227.4498050306</v>
      </c>
      <c r="N423" s="34">
        <f t="shared" si="63"/>
        <v>3.9428352563106658E-3</v>
      </c>
      <c r="O423" s="34">
        <f t="shared" si="63"/>
        <v>5.4213983300491805E-2</v>
      </c>
      <c r="P423" s="34">
        <f t="shared" si="64"/>
        <v>0.22845606935990936</v>
      </c>
      <c r="Q423" s="34">
        <f t="shared" si="65"/>
        <v>0.11722840516199694</v>
      </c>
      <c r="R423" s="34">
        <f t="shared" si="66"/>
        <v>0.17644994499317038</v>
      </c>
      <c r="S423" s="34">
        <f t="shared" si="67"/>
        <v>3.0467407262450133E-2</v>
      </c>
      <c r="T423" s="34">
        <f t="shared" si="68"/>
        <v>0.29814985306914138</v>
      </c>
      <c r="U423" s="34">
        <f t="shared" si="69"/>
        <v>9.1091501596529456E-2</v>
      </c>
      <c r="V423" s="33">
        <f>SUM(ClientPortfolioValue[[#This Row],[TCS]:[Cash]])</f>
        <v>51280606.51031141</v>
      </c>
      <c r="W423" s="35">
        <f>(ClientPortfolioValue[[#This Row],[TotalPortfolioValue]]-V418)/V418</f>
        <v>2.1826191982913757E-3</v>
      </c>
      <c r="X423" s="35">
        <f t="shared" si="71"/>
        <v>626703.64871429349</v>
      </c>
      <c r="Y423" s="35">
        <f>_xlfn.MAXIFS($V$2:$V423,$E$2:$E423,$E423)</f>
        <v>51360464.08904472</v>
      </c>
      <c r="Z423" s="34">
        <f>(ClientPortfolioValue[[#This Row],[TotalPortfolioValue]]-ClientPortfolioValue[[#This Row],[Running Max]])/ClientPortfolioValue[[#This Row],[Running Max]]</f>
        <v>-1.554845349427905E-3</v>
      </c>
      <c r="AA423" s="35">
        <f t="shared" si="70"/>
        <v>1.0557741871633999</v>
      </c>
      <c r="AB423" s="46">
        <f>ClientPortfolioValue[[#This Row],[Cumulative_Returns]]-1</f>
        <v>5.577418716339988E-2</v>
      </c>
    </row>
    <row r="424" spans="4:28" x14ac:dyDescent="0.35">
      <c r="D424" s="31">
        <f t="shared" si="62"/>
        <v>45742</v>
      </c>
      <c r="E424" s="32" t="s">
        <v>12</v>
      </c>
      <c r="F424" s="33">
        <f>_xlfn.IFNA(VLOOKUP(ClientPortfolioValue[[#This Row],[Date]],CleanAssets[#All],RowWiseApproach!$B$2,0)*VLOOKUP(ClientPortfolioValue[[#This Row],[Client]],Client_Portfolios!$A$1:$I$6,RowWiseApproach!$B$2,0),F419)</f>
        <v>2664936.0704980493</v>
      </c>
      <c r="G424" s="33">
        <f>_xlfn.IFNA(VLOOKUP(ClientPortfolioValue[[#This Row],[Date]],CleanAssets[#All],RowWiseApproach!$B$3,0)*VLOOKUP(ClientPortfolioValue[[#This Row],[Client]],Client_Portfolios!$A$1:$I$6,RowWiseApproach!$B$3,0),G419)</f>
        <v>9600521.0324813537</v>
      </c>
      <c r="H424" s="33">
        <f>_xlfn.IFNA(VLOOKUP(ClientPortfolioValue[[#This Row],[Date]],CleanAssets[#All],RowWiseApproach!$B$4,0)*VLOOKUP(ClientPortfolioValue[[#This Row],[Client]],Client_Portfolios!$A$1:$I$6,RowWiseApproach!$B$4,0),H419)</f>
        <v>1928444.9542323994</v>
      </c>
      <c r="I424" s="33">
        <f>_xlfn.IFNA(VLOOKUP(ClientPortfolioValue[[#This Row],[Date]],CleanAssets[#All],RowWiseApproach!$B$5,0)*VLOOKUP(ClientPortfolioValue[[#This Row],[Client]],Client_Portfolios!$A$1:$I$6,RowWiseApproach!$B$5,0),I419)</f>
        <v>3066595.2209677934</v>
      </c>
      <c r="J424" s="33">
        <f>_xlfn.IFNA(VLOOKUP(ClientPortfolioValue[[#This Row],[Date]],CleanAssets[#All],RowWiseApproach!$B$6,0)*VLOOKUP(ClientPortfolioValue[[#This Row],[Client]],Client_Portfolios!$A$1:$I$6,RowWiseApproach!$B$6,0),J419)</f>
        <v>1323826.1217579409</v>
      </c>
      <c r="K424" s="33">
        <f>_xlfn.IFNA(VLOOKUP(ClientPortfolioValue[[#This Row],[Date]],CleanAssets[#All],RowWiseApproach!$B$7,0)*VLOOKUP(ClientPortfolioValue[[#This Row],[Client]],Client_Portfolios!$A$1:$I$6,RowWiseApproach!$B$7,0),K419)</f>
        <v>12637992.527862623</v>
      </c>
      <c r="L424" s="33">
        <f>_xlfn.IFNA(VLOOKUP(ClientPortfolioValue[[#This Row],[Date]],CleanAssets[#All],RowWiseApproach!$B$8,0)*VLOOKUP(ClientPortfolioValue[[#This Row],[Client]],Client_Portfolios!$A$1:$I$6,RowWiseApproach!$B$8,0),L419)</f>
        <v>5619845.2238917658</v>
      </c>
      <c r="M424" s="33">
        <f>_xlfn.IFNA(VLOOKUP(ClientPortfolioValue[[#This Row],[Date]],CleanAssets[#All],RowWiseApproach!$B$9,0)*VLOOKUP(ClientPortfolioValue[[#This Row],[Client]],Client_Portfolios!$A$1:$I$6,RowWiseApproach!$B$9,0),M419)</f>
        <v>2238012.0665737204</v>
      </c>
      <c r="N424" s="34">
        <f t="shared" si="63"/>
        <v>6.8191511220131645E-2</v>
      </c>
      <c r="O424" s="34">
        <f t="shared" si="63"/>
        <v>0.24566219240794401</v>
      </c>
      <c r="P424" s="34">
        <f t="shared" si="64"/>
        <v>4.9345865062109438E-2</v>
      </c>
      <c r="Q424" s="34">
        <f t="shared" si="65"/>
        <v>7.846933543105436E-2</v>
      </c>
      <c r="R424" s="34">
        <f t="shared" si="66"/>
        <v>3.3874622672839111E-2</v>
      </c>
      <c r="S424" s="34">
        <f t="shared" si="67"/>
        <v>0.3233862976317558</v>
      </c>
      <c r="T424" s="34">
        <f t="shared" si="68"/>
        <v>0.14380297632010272</v>
      </c>
      <c r="U424" s="34">
        <f t="shared" si="69"/>
        <v>5.7267199254063143E-2</v>
      </c>
      <c r="V424" s="33">
        <f>SUM(ClientPortfolioValue[[#This Row],[TCS]:[Cash]])</f>
        <v>39080173.218265638</v>
      </c>
      <c r="W424" s="35">
        <f>(ClientPortfolioValue[[#This Row],[TotalPortfolioValue]]-V419)/V419</f>
        <v>-2.5387886483185058E-3</v>
      </c>
      <c r="X424" s="35">
        <f t="shared" si="71"/>
        <v>1281769.108103862</v>
      </c>
      <c r="Y424" s="35">
        <f>_xlfn.MAXIFS($V$2:$V424,$E$2:$E424,$E424)</f>
        <v>39650503.50677833</v>
      </c>
      <c r="Z424" s="34">
        <f>(ClientPortfolioValue[[#This Row],[TotalPortfolioValue]]-ClientPortfolioValue[[#This Row],[Running Max]])/ClientPortfolioValue[[#This Row],[Running Max]]</f>
        <v>-1.4383935588994293E-2</v>
      </c>
      <c r="AA424" s="35">
        <f t="shared" si="70"/>
        <v>1.0434775015645104</v>
      </c>
      <c r="AB424" s="46">
        <f>ClientPortfolioValue[[#This Row],[Cumulative_Returns]]-1</f>
        <v>4.3477501564510357E-2</v>
      </c>
    </row>
    <row r="425" spans="4:28" x14ac:dyDescent="0.35">
      <c r="D425" s="31">
        <f t="shared" si="62"/>
        <v>45742</v>
      </c>
      <c r="E425" s="32" t="s">
        <v>13</v>
      </c>
      <c r="F425" s="33">
        <f>_xlfn.IFNA(VLOOKUP(ClientPortfolioValue[[#This Row],[Date]],CleanAssets[#All],RowWiseApproach!$B$2,0)*VLOOKUP(ClientPortfolioValue[[#This Row],[Client]],Client_Portfolios!$A$1:$I$6,RowWiseApproach!$B$2,0),F420)</f>
        <v>191890.47847577155</v>
      </c>
      <c r="G425" s="33">
        <f>_xlfn.IFNA(VLOOKUP(ClientPortfolioValue[[#This Row],[Date]],CleanAssets[#All],RowWiseApproach!$B$3,0)*VLOOKUP(ClientPortfolioValue[[#This Row],[Client]],Client_Portfolios!$A$1:$I$6,RowWiseApproach!$B$3,0),G420)</f>
        <v>2039845.5175789732</v>
      </c>
      <c r="H425" s="33">
        <f>_xlfn.IFNA(VLOOKUP(ClientPortfolioValue[[#This Row],[Date]],CleanAssets[#All],RowWiseApproach!$B$4,0)*VLOOKUP(ClientPortfolioValue[[#This Row],[Client]],Client_Portfolios!$A$1:$I$6,RowWiseApproach!$B$4,0),H420)</f>
        <v>3088611.3656474659</v>
      </c>
      <c r="I425" s="33">
        <f>_xlfn.IFNA(VLOOKUP(ClientPortfolioValue[[#This Row],[Date]],CleanAssets[#All],RowWiseApproach!$B$5,0)*VLOOKUP(ClientPortfolioValue[[#This Row],[Client]],Client_Portfolios!$A$1:$I$6,RowWiseApproach!$B$5,0),I420)</f>
        <v>2632422.2141042273</v>
      </c>
      <c r="J425" s="33">
        <f>_xlfn.IFNA(VLOOKUP(ClientPortfolioValue[[#This Row],[Date]],CleanAssets[#All],RowWiseApproach!$B$6,0)*VLOOKUP(ClientPortfolioValue[[#This Row],[Client]],Client_Portfolios!$A$1:$I$6,RowWiseApproach!$B$6,0),J420)</f>
        <v>11473384.424940132</v>
      </c>
      <c r="K425" s="33">
        <f>_xlfn.IFNA(VLOOKUP(ClientPortfolioValue[[#This Row],[Date]],CleanAssets[#All],RowWiseApproach!$B$7,0)*VLOOKUP(ClientPortfolioValue[[#This Row],[Client]],Client_Portfolios!$A$1:$I$6,RowWiseApproach!$B$7,0),K420)</f>
        <v>598913.08309847768</v>
      </c>
      <c r="L425" s="33">
        <f>_xlfn.IFNA(VLOOKUP(ClientPortfolioValue[[#This Row],[Date]],CleanAssets[#All],RowWiseApproach!$B$8,0)*VLOOKUP(ClientPortfolioValue[[#This Row],[Client]],Client_Portfolios!$A$1:$I$6,RowWiseApproach!$B$8,0),L420)</f>
        <v>23241911.878380764</v>
      </c>
      <c r="M425" s="33">
        <f>_xlfn.IFNA(VLOOKUP(ClientPortfolioValue[[#This Row],[Date]],CleanAssets[#All],RowWiseApproach!$B$9,0)*VLOOKUP(ClientPortfolioValue[[#This Row],[Client]],Client_Portfolios!$A$1:$I$6,RowWiseApproach!$B$9,0),M420)</f>
        <v>6418994.4522380829</v>
      </c>
      <c r="N425" s="34">
        <f t="shared" si="63"/>
        <v>3.8620653936893797E-3</v>
      </c>
      <c r="O425" s="34">
        <f t="shared" si="63"/>
        <v>4.1054756048820043E-2</v>
      </c>
      <c r="P425" s="34">
        <f t="shared" si="64"/>
        <v>6.2162641755718367E-2</v>
      </c>
      <c r="Q425" s="34">
        <f t="shared" si="65"/>
        <v>5.2981194353292328E-2</v>
      </c>
      <c r="R425" s="34">
        <f t="shared" si="66"/>
        <v>0.2309179761707186</v>
      </c>
      <c r="S425" s="34">
        <f t="shared" si="67"/>
        <v>1.2053966983851631E-2</v>
      </c>
      <c r="T425" s="34">
        <f t="shared" si="68"/>
        <v>0.46777612032483401</v>
      </c>
      <c r="U425" s="34">
        <f t="shared" si="69"/>
        <v>0.1291912789690757</v>
      </c>
      <c r="V425" s="33">
        <f>SUM(ClientPortfolioValue[[#This Row],[TCS]:[Cash]])</f>
        <v>49685973.414463893</v>
      </c>
      <c r="W425" s="35">
        <f>(ClientPortfolioValue[[#This Row],[TotalPortfolioValue]]-V420)/V420</f>
        <v>3.4079445594136946E-3</v>
      </c>
      <c r="X425" s="35">
        <f t="shared" si="71"/>
        <v>709445.58533425722</v>
      </c>
      <c r="Y425" s="35">
        <f>_xlfn.MAXIFS($V$2:$V425,$E$2:$E425,$E425)</f>
        <v>49685973.414463893</v>
      </c>
      <c r="Z425" s="34">
        <f>(ClientPortfolioValue[[#This Row],[TotalPortfolioValue]]-ClientPortfolioValue[[#This Row],[Running Max]])/ClientPortfolioValue[[#This Row],[Running Max]]</f>
        <v>0</v>
      </c>
      <c r="AA425" s="35">
        <f t="shared" si="70"/>
        <v>1.1010460682830778</v>
      </c>
      <c r="AB425" s="46">
        <f>ClientPortfolioValue[[#This Row],[Cumulative_Returns]]-1</f>
        <v>0.10104606828307783</v>
      </c>
    </row>
    <row r="426" spans="4:28" x14ac:dyDescent="0.35">
      <c r="D426" s="31">
        <f t="shared" si="62"/>
        <v>45742</v>
      </c>
      <c r="E426" s="32" t="s">
        <v>15</v>
      </c>
      <c r="F426" s="33">
        <f>_xlfn.IFNA(VLOOKUP(ClientPortfolioValue[[#This Row],[Date]],CleanAssets[#All],RowWiseApproach!$B$2,0)*VLOOKUP(ClientPortfolioValue[[#This Row],[Client]],Client_Portfolios!$A$1:$I$6,RowWiseApproach!$B$2,0),F421)</f>
        <v>961437.16934856412</v>
      </c>
      <c r="G426" s="33">
        <f>_xlfn.IFNA(VLOOKUP(ClientPortfolioValue[[#This Row],[Date]],CleanAssets[#All],RowWiseApproach!$B$3,0)*VLOOKUP(ClientPortfolioValue[[#This Row],[Client]],Client_Portfolios!$A$1:$I$6,RowWiseApproach!$B$3,0),G421)</f>
        <v>4661800.0778116742</v>
      </c>
      <c r="H426" s="33">
        <f>_xlfn.IFNA(VLOOKUP(ClientPortfolioValue[[#This Row],[Date]],CleanAssets[#All],RowWiseApproach!$B$4,0)*VLOOKUP(ClientPortfolioValue[[#This Row],[Client]],Client_Portfolios!$A$1:$I$6,RowWiseApproach!$B$4,0),H421)</f>
        <v>16849574.749290902</v>
      </c>
      <c r="I426" s="33">
        <f>_xlfn.IFNA(VLOOKUP(ClientPortfolioValue[[#This Row],[Date]],CleanAssets[#All],RowWiseApproach!$B$5,0)*VLOOKUP(ClientPortfolioValue[[#This Row],[Client]],Client_Portfolios!$A$1:$I$6,RowWiseApproach!$B$5,0),I421)</f>
        <v>8405540.3369438518</v>
      </c>
      <c r="J426" s="33">
        <f>_xlfn.IFNA(VLOOKUP(ClientPortfolioValue[[#This Row],[Date]],CleanAssets[#All],RowWiseApproach!$B$6,0)*VLOOKUP(ClientPortfolioValue[[#This Row],[Client]],Client_Portfolios!$A$1:$I$6,RowWiseApproach!$B$6,0),J421)</f>
        <v>13673256.732911088</v>
      </c>
      <c r="K426" s="33">
        <f>_xlfn.IFNA(VLOOKUP(ClientPortfolioValue[[#This Row],[Date]],CleanAssets[#All],RowWiseApproach!$B$7,0)*VLOOKUP(ClientPortfolioValue[[#This Row],[Client]],Client_Portfolios!$A$1:$I$6,RowWiseApproach!$B$7,0),K421)</f>
        <v>2582643.5149886943</v>
      </c>
      <c r="L426" s="33">
        <f>_xlfn.IFNA(VLOOKUP(ClientPortfolioValue[[#This Row],[Date]],CleanAssets[#All],RowWiseApproach!$B$8,0)*VLOOKUP(ClientPortfolioValue[[#This Row],[Client]],Client_Portfolios!$A$1:$I$6,RowWiseApproach!$B$8,0),L421)</f>
        <v>3403243.0781869856</v>
      </c>
      <c r="M426" s="33">
        <f>_xlfn.IFNA(VLOOKUP(ClientPortfolioValue[[#This Row],[Date]],CleanAssets[#All],RowWiseApproach!$B$9,0)*VLOOKUP(ClientPortfolioValue[[#This Row],[Client]],Client_Portfolios!$A$1:$I$6,RowWiseApproach!$B$9,0),M421)</f>
        <v>942815.88575480855</v>
      </c>
      <c r="N426" s="34">
        <f t="shared" si="63"/>
        <v>1.8675822668705763E-2</v>
      </c>
      <c r="O426" s="34">
        <f t="shared" si="63"/>
        <v>9.0555009048755963E-2</v>
      </c>
      <c r="P426" s="34">
        <f t="shared" si="64"/>
        <v>0.32730133605514239</v>
      </c>
      <c r="Q426" s="34">
        <f t="shared" si="65"/>
        <v>0.16327679620893065</v>
      </c>
      <c r="R426" s="34">
        <f t="shared" si="66"/>
        <v>0.26560167027925186</v>
      </c>
      <c r="S426" s="34">
        <f t="shared" si="67"/>
        <v>5.0167596843684291E-2</v>
      </c>
      <c r="T426" s="34">
        <f t="shared" si="68"/>
        <v>6.6107662833324185E-2</v>
      </c>
      <c r="U426" s="34">
        <f t="shared" si="69"/>
        <v>1.8314106062204794E-2</v>
      </c>
      <c r="V426" s="33">
        <f>SUM(ClientPortfolioValue[[#This Row],[TCS]:[Cash]])</f>
        <v>51480311.545236573</v>
      </c>
      <c r="W426" s="35">
        <f>(ClientPortfolioValue[[#This Row],[TotalPortfolioValue]]-V421)/V421</f>
        <v>4.7703303236876015E-4</v>
      </c>
      <c r="X426" s="35">
        <f t="shared" si="71"/>
        <v>836524.43545952218</v>
      </c>
      <c r="Y426" s="35">
        <f>_xlfn.MAXIFS($V$2:$V426,$E$2:$E426,$E426)</f>
        <v>52065242.941301323</v>
      </c>
      <c r="Z426" s="34">
        <f>(ClientPortfolioValue[[#This Row],[TotalPortfolioValue]]-ClientPortfolioValue[[#This Row],[Running Max]])/ClientPortfolioValue[[#This Row],[Running Max]]</f>
        <v>-1.1234584974936276E-2</v>
      </c>
      <c r="AA426" s="35">
        <f t="shared" si="70"/>
        <v>1.0319032738025589</v>
      </c>
      <c r="AB426" s="46">
        <f>ClientPortfolioValue[[#This Row],[Cumulative_Returns]]-1</f>
        <v>3.1903273802558862E-2</v>
      </c>
    </row>
    <row r="427" spans="4:28" x14ac:dyDescent="0.35">
      <c r="D427" s="31">
        <f t="shared" si="62"/>
        <v>45743</v>
      </c>
      <c r="E427" s="32" t="s">
        <v>14</v>
      </c>
      <c r="F427" s="33">
        <f>_xlfn.IFNA(VLOOKUP(ClientPortfolioValue[[#This Row],[Date]],CleanAssets[#All],RowWiseApproach!$B$2,0)*VLOOKUP(ClientPortfolioValue[[#This Row],[Client]],Client_Portfolios!$A$1:$I$6,RowWiseApproach!$B$2,0),F422)</f>
        <v>1119090.2071948848</v>
      </c>
      <c r="G427" s="33">
        <f>_xlfn.IFNA(VLOOKUP(ClientPortfolioValue[[#This Row],[Date]],CleanAssets[#All],RowWiseApproach!$B$3,0)*VLOOKUP(ClientPortfolioValue[[#This Row],[Client]],Client_Portfolios!$A$1:$I$6,RowWiseApproach!$B$3,0),G422)</f>
        <v>10857970.924830208</v>
      </c>
      <c r="H427" s="33">
        <f>_xlfn.IFNA(VLOOKUP(ClientPortfolioValue[[#This Row],[Date]],CleanAssets[#All],RowWiseApproach!$B$4,0)*VLOOKUP(ClientPortfolioValue[[#This Row],[Client]],Client_Portfolios!$A$1:$I$6,RowWiseApproach!$B$4,0),H422)</f>
        <v>1453377.48414153</v>
      </c>
      <c r="I427" s="33">
        <f>_xlfn.IFNA(VLOOKUP(ClientPortfolioValue[[#This Row],[Date]],CleanAssets[#All],RowWiseApproach!$B$5,0)*VLOOKUP(ClientPortfolioValue[[#This Row],[Client]],Client_Portfolios!$A$1:$I$6,RowWiseApproach!$B$5,0),I422)</f>
        <v>437317.28943049879</v>
      </c>
      <c r="J427" s="33">
        <f>_xlfn.IFNA(VLOOKUP(ClientPortfolioValue[[#This Row],[Date]],CleanAssets[#All],RowWiseApproach!$B$6,0)*VLOOKUP(ClientPortfolioValue[[#This Row],[Client]],Client_Portfolios!$A$1:$I$6,RowWiseApproach!$B$6,0),J422)</f>
        <v>11884855.259961987</v>
      </c>
      <c r="K427" s="33">
        <f>_xlfn.IFNA(VLOOKUP(ClientPortfolioValue[[#This Row],[Date]],CleanAssets[#All],RowWiseApproach!$B$7,0)*VLOOKUP(ClientPortfolioValue[[#This Row],[Client]],Client_Portfolios!$A$1:$I$6,RowWiseApproach!$B$7,0),K422)</f>
        <v>13925146.046995483</v>
      </c>
      <c r="L427" s="33">
        <f>_xlfn.IFNA(VLOOKUP(ClientPortfolioValue[[#This Row],[Date]],CleanAssets[#All],RowWiseApproach!$B$8,0)*VLOOKUP(ClientPortfolioValue[[#This Row],[Client]],Client_Portfolios!$A$1:$I$6,RowWiseApproach!$B$8,0),L422)</f>
        <v>3329286.2170121446</v>
      </c>
      <c r="M427" s="33">
        <f>_xlfn.IFNA(VLOOKUP(ClientPortfolioValue[[#This Row],[Date]],CleanAssets[#All],RowWiseApproach!$B$9,0)*VLOOKUP(ClientPortfolioValue[[#This Row],[Client]],Client_Portfolios!$A$1:$I$6,RowWiseApproach!$B$9,0),M422)</f>
        <v>1152722.5466108986</v>
      </c>
      <c r="N427" s="34">
        <f t="shared" si="63"/>
        <v>2.5341850946370224E-2</v>
      </c>
      <c r="O427" s="34">
        <f t="shared" si="63"/>
        <v>0.24587926780879305</v>
      </c>
      <c r="P427" s="34">
        <f t="shared" si="64"/>
        <v>3.2911802225708511E-2</v>
      </c>
      <c r="Q427" s="34">
        <f t="shared" si="65"/>
        <v>9.9030708103483474E-3</v>
      </c>
      <c r="R427" s="34">
        <f t="shared" si="66"/>
        <v>0.26913311239858867</v>
      </c>
      <c r="S427" s="34">
        <f t="shared" si="67"/>
        <v>0.31533559427166175</v>
      </c>
      <c r="T427" s="34">
        <f t="shared" si="68"/>
        <v>7.5391844667115238E-2</v>
      </c>
      <c r="U427" s="34">
        <f t="shared" si="69"/>
        <v>2.6103456871414236E-2</v>
      </c>
      <c r="V427" s="33">
        <f>SUM(ClientPortfolioValue[[#This Row],[TCS]:[Cash]])</f>
        <v>44159765.976177633</v>
      </c>
      <c r="W427" s="35">
        <f>(ClientPortfolioValue[[#This Row],[TotalPortfolioValue]]-V422)/V422</f>
        <v>-2.1886906043126698E-2</v>
      </c>
      <c r="X427" s="35">
        <f t="shared" si="71"/>
        <v>115360.43866795121</v>
      </c>
      <c r="Y427" s="35">
        <f>_xlfn.MAXIFS($V$2:$V427,$E$2:$E427,$E427)</f>
        <v>45462597.322180256</v>
      </c>
      <c r="Z427" s="34">
        <f>(ClientPortfolioValue[[#This Row],[TotalPortfolioValue]]-ClientPortfolioValue[[#This Row],[Running Max]])/ClientPortfolioValue[[#This Row],[Running Max]]</f>
        <v>-2.8657213242125942E-2</v>
      </c>
      <c r="AA427" s="35">
        <f t="shared" si="70"/>
        <v>1.0407096643072722</v>
      </c>
      <c r="AB427" s="46">
        <f>ClientPortfolioValue[[#This Row],[Cumulative_Returns]]-1</f>
        <v>4.0709664307272186E-2</v>
      </c>
    </row>
    <row r="428" spans="4:28" x14ac:dyDescent="0.35">
      <c r="D428" s="31">
        <f t="shared" si="62"/>
        <v>45743</v>
      </c>
      <c r="E428" s="32" t="s">
        <v>16</v>
      </c>
      <c r="F428" s="33">
        <f>_xlfn.IFNA(VLOOKUP(ClientPortfolioValue[[#This Row],[Date]],CleanAssets[#All],RowWiseApproach!$B$2,0)*VLOOKUP(ClientPortfolioValue[[#This Row],[Client]],Client_Portfolios!$A$1:$I$6,RowWiseApproach!$B$2,0),F423)</f>
        <v>134624.37559750068</v>
      </c>
      <c r="G428" s="33">
        <f>_xlfn.IFNA(VLOOKUP(ClientPortfolioValue[[#This Row],[Date]],CleanAssets[#All],RowWiseApproach!$B$3,0)*VLOOKUP(ClientPortfolioValue[[#This Row],[Client]],Client_Portfolios!$A$1:$I$6,RowWiseApproach!$B$3,0),G423)</f>
        <v>2807876.8037376213</v>
      </c>
      <c r="H428" s="33">
        <f>_xlfn.IFNA(VLOOKUP(ClientPortfolioValue[[#This Row],[Date]],CleanAssets[#All],RowWiseApproach!$B$4,0)*VLOOKUP(ClientPortfolioValue[[#This Row],[Client]],Client_Portfolios!$A$1:$I$6,RowWiseApproach!$B$4,0),H423)</f>
        <v>7801763.1409470858</v>
      </c>
      <c r="I428" s="33">
        <f>_xlfn.IFNA(VLOOKUP(ClientPortfolioValue[[#This Row],[Date]],CleanAssets[#All],RowWiseApproach!$B$5,0)*VLOOKUP(ClientPortfolioValue[[#This Row],[Client]],Client_Portfolios!$A$1:$I$6,RowWiseApproach!$B$5,0),I423)</f>
        <v>6018174.9169776477</v>
      </c>
      <c r="J428" s="33">
        <f>_xlfn.IFNA(VLOOKUP(ClientPortfolioValue[[#This Row],[Date]],CleanAssets[#All],RowWiseApproach!$B$6,0)*VLOOKUP(ClientPortfolioValue[[#This Row],[Client]],Client_Portfolios!$A$1:$I$6,RowWiseApproach!$B$6,0),J423)</f>
        <v>9083670.4281916898</v>
      </c>
      <c r="K428" s="33">
        <f>_xlfn.IFNA(VLOOKUP(ClientPortfolioValue[[#This Row],[Date]],CleanAssets[#All],RowWiseApproach!$B$7,0)*VLOOKUP(ClientPortfolioValue[[#This Row],[Client]],Client_Portfolios!$A$1:$I$6,RowWiseApproach!$B$7,0),K423)</f>
        <v>1574929.0673664082</v>
      </c>
      <c r="L428" s="33">
        <f>_xlfn.IFNA(VLOOKUP(ClientPortfolioValue[[#This Row],[Date]],CleanAssets[#All],RowWiseApproach!$B$8,0)*VLOOKUP(ClientPortfolioValue[[#This Row],[Client]],Client_Portfolios!$A$1:$I$6,RowWiseApproach!$B$8,0),L423)</f>
        <v>15464127.161616609</v>
      </c>
      <c r="M428" s="33">
        <f>_xlfn.IFNA(VLOOKUP(ClientPortfolioValue[[#This Row],[Date]],CleanAssets[#All],RowWiseApproach!$B$9,0)*VLOOKUP(ClientPortfolioValue[[#This Row],[Client]],Client_Portfolios!$A$1:$I$6,RowWiseApproach!$B$9,0),M423)</f>
        <v>4671949.6474919301</v>
      </c>
      <c r="N428" s="34">
        <f t="shared" si="63"/>
        <v>2.8307935429518517E-3</v>
      </c>
      <c r="O428" s="34">
        <f t="shared" si="63"/>
        <v>5.904220160834163E-2</v>
      </c>
      <c r="P428" s="34">
        <f t="shared" si="64"/>
        <v>0.1640503855636288</v>
      </c>
      <c r="Q428" s="34">
        <f t="shared" si="65"/>
        <v>0.12654625597870853</v>
      </c>
      <c r="R428" s="34">
        <f t="shared" si="66"/>
        <v>0.19100549570092196</v>
      </c>
      <c r="S428" s="34">
        <f t="shared" si="67"/>
        <v>3.311658096626878E-2</v>
      </c>
      <c r="T428" s="34">
        <f t="shared" si="68"/>
        <v>0.32516957736815194</v>
      </c>
      <c r="U428" s="34">
        <f t="shared" si="69"/>
        <v>9.8238709271026445E-2</v>
      </c>
      <c r="V428" s="33">
        <f>SUM(ClientPortfolioValue[[#This Row],[TCS]:[Cash]])</f>
        <v>47557115.541926496</v>
      </c>
      <c r="W428" s="35">
        <f>(ClientPortfolioValue[[#This Row],[TotalPortfolioValue]]-V423)/V423</f>
        <v>-7.2610119531956036E-2</v>
      </c>
      <c r="X428" s="35">
        <f t="shared" si="71"/>
        <v>131616.30623546097</v>
      </c>
      <c r="Y428" s="35">
        <f>_xlfn.MAXIFS($V$2:$V428,$E$2:$E428,$E428)</f>
        <v>51360464.08904472</v>
      </c>
      <c r="Z428" s="34">
        <f>(ClientPortfolioValue[[#This Row],[TotalPortfolioValue]]-ClientPortfolioValue[[#This Row],[Running Max]])/ClientPortfolioValue[[#This Row],[Running Max]]</f>
        <v>-7.4052067374708264E-2</v>
      </c>
      <c r="AA428" s="35">
        <f t="shared" si="70"/>
        <v>0.97911429723471166</v>
      </c>
      <c r="AB428" s="46">
        <f>ClientPortfolioValue[[#This Row],[Cumulative_Returns]]-1</f>
        <v>-2.0885702765288339E-2</v>
      </c>
    </row>
    <row r="429" spans="4:28" x14ac:dyDescent="0.35">
      <c r="D429" s="31">
        <f t="shared" si="62"/>
        <v>45743</v>
      </c>
      <c r="E429" s="32" t="s">
        <v>12</v>
      </c>
      <c r="F429" s="33">
        <f>_xlfn.IFNA(VLOOKUP(ClientPortfolioValue[[#This Row],[Date]],CleanAssets[#All],RowWiseApproach!$B$2,0)*VLOOKUP(ClientPortfolioValue[[#This Row],[Client]],Client_Portfolios!$A$1:$I$6,RowWiseApproach!$B$2,0),F424)</f>
        <v>1774388.4945708234</v>
      </c>
      <c r="G429" s="33">
        <f>_xlfn.IFNA(VLOOKUP(ClientPortfolioValue[[#This Row],[Date]],CleanAssets[#All],RowWiseApproach!$B$3,0)*VLOOKUP(ClientPortfolioValue[[#This Row],[Client]],Client_Portfolios!$A$1:$I$6,RowWiseApproach!$B$3,0),G424)</f>
        <v>9696352.1956574898</v>
      </c>
      <c r="H429" s="33">
        <f>_xlfn.IFNA(VLOOKUP(ClientPortfolioValue[[#This Row],[Date]],CleanAssets[#All],RowWiseApproach!$B$4,0)*VLOOKUP(ClientPortfolioValue[[#This Row],[Client]],Client_Portfolios!$A$1:$I$6,RowWiseApproach!$B$4,0),H424)</f>
        <v>1284233.9729742592</v>
      </c>
      <c r="I429" s="33">
        <f>_xlfn.IFNA(VLOOKUP(ClientPortfolioValue[[#This Row],[Date]],CleanAssets[#All],RowWiseApproach!$B$5,0)*VLOOKUP(ClientPortfolioValue[[#This Row],[Client]],Client_Portfolios!$A$1:$I$6,RowWiseApproach!$B$5,0),I424)</f>
        <v>3069977.913881761</v>
      </c>
      <c r="J429" s="33">
        <f>_xlfn.IFNA(VLOOKUP(ClientPortfolioValue[[#This Row],[Date]],CleanAssets[#All],RowWiseApproach!$B$6,0)*VLOOKUP(ClientPortfolioValue[[#This Row],[Client]],Client_Portfolios!$A$1:$I$6,RowWiseApproach!$B$6,0),J424)</f>
        <v>1328977.5200636089</v>
      </c>
      <c r="K429" s="33">
        <f>_xlfn.IFNA(VLOOKUP(ClientPortfolioValue[[#This Row],[Date]],CleanAssets[#All],RowWiseApproach!$B$7,0)*VLOOKUP(ClientPortfolioValue[[#This Row],[Client]],Client_Portfolios!$A$1:$I$6,RowWiseApproach!$B$7,0),K424)</f>
        <v>12739443.054504707</v>
      </c>
      <c r="L429" s="33">
        <f>_xlfn.IFNA(VLOOKUP(ClientPortfolioValue[[#This Row],[Date]],CleanAssets[#All],RowWiseApproach!$B$8,0)*VLOOKUP(ClientPortfolioValue[[#This Row],[Client]],Client_Portfolios!$A$1:$I$6,RowWiseApproach!$B$8,0),L424)</f>
        <v>5684103.9855248928</v>
      </c>
      <c r="M429" s="33">
        <f>_xlfn.IFNA(VLOOKUP(ClientPortfolioValue[[#This Row],[Date]],CleanAssets[#All],RowWiseApproach!$B$9,0)*VLOOKUP(ClientPortfolioValue[[#This Row],[Client]],Client_Portfolios!$A$1:$I$6,RowWiseApproach!$B$9,0),M424)</f>
        <v>2238358.0756591484</v>
      </c>
      <c r="N429" s="34">
        <f t="shared" si="63"/>
        <v>4.6921838023254933E-2</v>
      </c>
      <c r="O429" s="34">
        <f t="shared" si="63"/>
        <v>0.25640983839399734</v>
      </c>
      <c r="P429" s="34">
        <f t="shared" si="64"/>
        <v>3.3960217082242901E-2</v>
      </c>
      <c r="Q429" s="34">
        <f t="shared" si="65"/>
        <v>8.118233794396397E-2</v>
      </c>
      <c r="R429" s="34">
        <f t="shared" si="66"/>
        <v>3.5143413138538422E-2</v>
      </c>
      <c r="S429" s="34">
        <f t="shared" si="67"/>
        <v>0.33688117643849547</v>
      </c>
      <c r="T429" s="34">
        <f t="shared" si="68"/>
        <v>0.15031015323430985</v>
      </c>
      <c r="U429" s="34">
        <f t="shared" si="69"/>
        <v>5.9191025745197121E-2</v>
      </c>
      <c r="V429" s="33">
        <f>SUM(ClientPortfolioValue[[#This Row],[TCS]:[Cash]])</f>
        <v>37815835.21283669</v>
      </c>
      <c r="W429" s="35">
        <f>(ClientPortfolioValue[[#This Row],[TotalPortfolioValue]]-V424)/V424</f>
        <v>-3.2352415593644553E-2</v>
      </c>
      <c r="X429" s="35">
        <f t="shared" si="71"/>
        <v>179685.17169034292</v>
      </c>
      <c r="Y429" s="35">
        <f>_xlfn.MAXIFS($V$2:$V429,$E$2:$E429,$E429)</f>
        <v>39650503.50677833</v>
      </c>
      <c r="Z429" s="34">
        <f>(ClientPortfolioValue[[#This Row],[TotalPortfolioValue]]-ClientPortfolioValue[[#This Row],[Running Max]])/ClientPortfolioValue[[#This Row],[Running Max]]</f>
        <v>-4.627099612059149E-2</v>
      </c>
      <c r="AA429" s="35">
        <f t="shared" si="70"/>
        <v>1.0097184837712774</v>
      </c>
      <c r="AB429" s="46">
        <f>ClientPortfolioValue[[#This Row],[Cumulative_Returns]]-1</f>
        <v>9.7184837712773753E-3</v>
      </c>
    </row>
    <row r="430" spans="4:28" x14ac:dyDescent="0.35">
      <c r="D430" s="31">
        <f t="shared" si="62"/>
        <v>45743</v>
      </c>
      <c r="E430" s="32" t="s">
        <v>13</v>
      </c>
      <c r="F430" s="33">
        <f>_xlfn.IFNA(VLOOKUP(ClientPortfolioValue[[#This Row],[Date]],CleanAssets[#All],RowWiseApproach!$B$2,0)*VLOOKUP(ClientPortfolioValue[[#This Row],[Client]],Client_Portfolios!$A$1:$I$6,RowWiseApproach!$B$2,0),F425)</f>
        <v>127766.01322427427</v>
      </c>
      <c r="G430" s="33">
        <f>_xlfn.IFNA(VLOOKUP(ClientPortfolioValue[[#This Row],[Date]],CleanAssets[#All],RowWiseApproach!$B$3,0)*VLOOKUP(ClientPortfolioValue[[#This Row],[Client]],Client_Portfolios!$A$1:$I$6,RowWiseApproach!$B$3,0),G425)</f>
        <v>2060206.9925434939</v>
      </c>
      <c r="H430" s="33">
        <f>_xlfn.IFNA(VLOOKUP(ClientPortfolioValue[[#This Row],[Date]],CleanAssets[#All],RowWiseApproach!$B$4,0)*VLOOKUP(ClientPortfolioValue[[#This Row],[Client]],Client_Portfolios!$A$1:$I$6,RowWiseApproach!$B$4,0),H425)</f>
        <v>2056838.4056664601</v>
      </c>
      <c r="I430" s="33">
        <f>_xlfn.IFNA(VLOOKUP(ClientPortfolioValue[[#This Row],[Date]],CleanAssets[#All],RowWiseApproach!$B$5,0)*VLOOKUP(ClientPortfolioValue[[#This Row],[Client]],Client_Portfolios!$A$1:$I$6,RowWiseApproach!$B$5,0),I425)</f>
        <v>2635325.9804406958</v>
      </c>
      <c r="J430" s="33">
        <f>_xlfn.IFNA(VLOOKUP(ClientPortfolioValue[[#This Row],[Date]],CleanAssets[#All],RowWiseApproach!$B$6,0)*VLOOKUP(ClientPortfolioValue[[#This Row],[Client]],Client_Portfolios!$A$1:$I$6,RowWiseApproach!$B$6,0),J425)</f>
        <v>11518030.75130845</v>
      </c>
      <c r="K430" s="33">
        <f>_xlfn.IFNA(VLOOKUP(ClientPortfolioValue[[#This Row],[Date]],CleanAssets[#All],RowWiseApproach!$B$7,0)*VLOOKUP(ClientPortfolioValue[[#This Row],[Client]],Client_Portfolios!$A$1:$I$6,RowWiseApproach!$B$7,0),K425)</f>
        <v>603720.81245574856</v>
      </c>
      <c r="L430" s="33">
        <f>_xlfn.IFNA(VLOOKUP(ClientPortfolioValue[[#This Row],[Date]],CleanAssets[#All],RowWiseApproach!$B$8,0)*VLOOKUP(ClientPortfolioValue[[#This Row],[Client]],Client_Portfolios!$A$1:$I$6,RowWiseApproach!$B$8,0),L425)</f>
        <v>23507665.901096847</v>
      </c>
      <c r="M430" s="33">
        <f>_xlfn.IFNA(VLOOKUP(ClientPortfolioValue[[#This Row],[Date]],CleanAssets[#All],RowWiseApproach!$B$9,0)*VLOOKUP(ClientPortfolioValue[[#This Row],[Client]],Client_Portfolios!$A$1:$I$6,RowWiseApproach!$B$9,0),M425)</f>
        <v>6419986.8644028595</v>
      </c>
      <c r="N430" s="34">
        <f t="shared" si="63"/>
        <v>2.6112244000249044E-3</v>
      </c>
      <c r="O430" s="34">
        <f t="shared" si="63"/>
        <v>4.2105585298245929E-2</v>
      </c>
      <c r="P430" s="34">
        <f t="shared" si="64"/>
        <v>4.203673963244689E-2</v>
      </c>
      <c r="Q430" s="34">
        <f t="shared" si="65"/>
        <v>5.3859608893540217E-2</v>
      </c>
      <c r="R430" s="34">
        <f t="shared" si="66"/>
        <v>0.23540033987958572</v>
      </c>
      <c r="S430" s="34">
        <f t="shared" si="67"/>
        <v>1.2338574840870123E-2</v>
      </c>
      <c r="T430" s="34">
        <f t="shared" si="68"/>
        <v>0.48043911866317207</v>
      </c>
      <c r="U430" s="34">
        <f t="shared" si="69"/>
        <v>0.13120880839211416</v>
      </c>
      <c r="V430" s="33">
        <f>SUM(ClientPortfolioValue[[#This Row],[TCS]:[Cash]])</f>
        <v>48929541.721138828</v>
      </c>
      <c r="W430" s="35">
        <f>(ClientPortfolioValue[[#This Row],[TotalPortfolioValue]]-V425)/V425</f>
        <v>-1.5224250252987157E-2</v>
      </c>
      <c r="X430" s="35">
        <f t="shared" si="71"/>
        <v>332889.79765734472</v>
      </c>
      <c r="Y430" s="35">
        <f>_xlfn.MAXIFS($V$2:$V430,$E$2:$E430,$E430)</f>
        <v>49685973.414463893</v>
      </c>
      <c r="Z430" s="34">
        <f>(ClientPortfolioValue[[#This Row],[TotalPortfolioValue]]-ClientPortfolioValue[[#This Row],[Running Max]])/ClientPortfolioValue[[#This Row],[Running Max]]</f>
        <v>-1.5224250252987157E-2</v>
      </c>
      <c r="AA430" s="35">
        <f t="shared" si="70"/>
        <v>1.0842834673994688</v>
      </c>
      <c r="AB430" s="46">
        <f>ClientPortfolioValue[[#This Row],[Cumulative_Returns]]-1</f>
        <v>8.4283467399468792E-2</v>
      </c>
    </row>
    <row r="431" spans="4:28" x14ac:dyDescent="0.35">
      <c r="D431" s="31">
        <f t="shared" si="62"/>
        <v>45743</v>
      </c>
      <c r="E431" s="32" t="s">
        <v>15</v>
      </c>
      <c r="F431" s="33">
        <f>_xlfn.IFNA(VLOOKUP(ClientPortfolioValue[[#This Row],[Date]],CleanAssets[#All],RowWiseApproach!$B$2,0)*VLOOKUP(ClientPortfolioValue[[#This Row],[Client]],Client_Portfolios!$A$1:$I$6,RowWiseApproach!$B$2,0),F426)</f>
        <v>640151.58578494738</v>
      </c>
      <c r="G431" s="33">
        <f>_xlfn.IFNA(VLOOKUP(ClientPortfolioValue[[#This Row],[Date]],CleanAssets[#All],RowWiseApproach!$B$3,0)*VLOOKUP(ClientPortfolioValue[[#This Row],[Client]],Client_Portfolios!$A$1:$I$6,RowWiseApproach!$B$3,0),G426)</f>
        <v>4708333.5651546875</v>
      </c>
      <c r="H431" s="33">
        <f>_xlfn.IFNA(VLOOKUP(ClientPortfolioValue[[#This Row],[Date]],CleanAssets[#All],RowWiseApproach!$B$4,0)*VLOOKUP(ClientPortfolioValue[[#This Row],[Client]],Client_Portfolios!$A$1:$I$6,RowWiseApproach!$B$4,0),H426)</f>
        <v>11220852.467537373</v>
      </c>
      <c r="I431" s="33">
        <f>_xlfn.IFNA(VLOOKUP(ClientPortfolioValue[[#This Row],[Date]],CleanAssets[#All],RowWiseApproach!$B$5,0)*VLOOKUP(ClientPortfolioValue[[#This Row],[Client]],Client_Portfolios!$A$1:$I$6,RowWiseApproach!$B$5,0),I426)</f>
        <v>8414812.3013496641</v>
      </c>
      <c r="J431" s="33">
        <f>_xlfn.IFNA(VLOOKUP(ClientPortfolioValue[[#This Row],[Date]],CleanAssets[#All],RowWiseApproach!$B$6,0)*VLOOKUP(ClientPortfolioValue[[#This Row],[Client]],Client_Portfolios!$A$1:$I$6,RowWiseApproach!$B$6,0),J426)</f>
        <v>13726463.411952401</v>
      </c>
      <c r="K431" s="33">
        <f>_xlfn.IFNA(VLOOKUP(ClientPortfolioValue[[#This Row],[Date]],CleanAssets[#All],RowWiseApproach!$B$7,0)*VLOOKUP(ClientPortfolioValue[[#This Row],[Client]],Client_Portfolios!$A$1:$I$6,RowWiseApproach!$B$7,0),K426)</f>
        <v>2603375.489955978</v>
      </c>
      <c r="L431" s="33">
        <f>_xlfn.IFNA(VLOOKUP(ClientPortfolioValue[[#This Row],[Date]],CleanAssets[#All],RowWiseApproach!$B$8,0)*VLOOKUP(ClientPortfolioValue[[#This Row],[Client]],Client_Portfolios!$A$1:$I$6,RowWiseApproach!$B$8,0),L426)</f>
        <v>3442156.6384414732</v>
      </c>
      <c r="M431" s="33">
        <f>_xlfn.IFNA(VLOOKUP(ClientPortfolioValue[[#This Row],[Date]],CleanAssets[#All],RowWiseApproach!$B$9,0)*VLOOKUP(ClientPortfolioValue[[#This Row],[Client]],Client_Portfolios!$A$1:$I$6,RowWiseApproach!$B$9,0),M426)</f>
        <v>942961.65032293997</v>
      </c>
      <c r="N431" s="34">
        <f t="shared" si="63"/>
        <v>1.4007967031764421E-2</v>
      </c>
      <c r="O431" s="34">
        <f t="shared" si="63"/>
        <v>0.10302900566022086</v>
      </c>
      <c r="P431" s="34">
        <f t="shared" si="64"/>
        <v>0.24553767408202515</v>
      </c>
      <c r="Q431" s="34">
        <f t="shared" si="65"/>
        <v>0.18413515784898882</v>
      </c>
      <c r="R431" s="34">
        <f t="shared" si="66"/>
        <v>0.30036611828677762</v>
      </c>
      <c r="S431" s="34">
        <f t="shared" si="67"/>
        <v>5.6967753957666442E-2</v>
      </c>
      <c r="T431" s="34">
        <f t="shared" si="68"/>
        <v>7.532218583873887E-2</v>
      </c>
      <c r="U431" s="34">
        <f t="shared" si="69"/>
        <v>2.0634137293817995E-2</v>
      </c>
      <c r="V431" s="33">
        <f>SUM(ClientPortfolioValue[[#This Row],[TCS]:[Cash]])</f>
        <v>45699107.110499457</v>
      </c>
      <c r="W431" s="35">
        <f>(ClientPortfolioValue[[#This Row],[TotalPortfolioValue]]-V426)/V426</f>
        <v>-0.1122993288348125</v>
      </c>
      <c r="X431" s="35">
        <f t="shared" si="71"/>
        <v>218930.9962890087</v>
      </c>
      <c r="Y431" s="35">
        <f>_xlfn.MAXIFS($V$2:$V431,$E$2:$E431,$E431)</f>
        <v>52065242.941301323</v>
      </c>
      <c r="Z431" s="34">
        <f>(ClientPortfolioValue[[#This Row],[TotalPortfolioValue]]-ClientPortfolioValue[[#This Row],[Running Max]])/ClientPortfolioValue[[#This Row],[Running Max]]</f>
        <v>-0.12227227745732576</v>
      </c>
      <c r="AA431" s="35">
        <f t="shared" si="70"/>
        <v>0.91602122873208569</v>
      </c>
      <c r="AB431" s="46">
        <f>ClientPortfolioValue[[#This Row],[Cumulative_Returns]]-1</f>
        <v>-8.3978771267914309E-2</v>
      </c>
    </row>
    <row r="432" spans="4:28" x14ac:dyDescent="0.35">
      <c r="D432" s="31">
        <f t="shared" si="62"/>
        <v>45744</v>
      </c>
      <c r="E432" s="32" t="s">
        <v>14</v>
      </c>
      <c r="F432" s="33">
        <f>_xlfn.IFNA(VLOOKUP(ClientPortfolioValue[[#This Row],[Date]],CleanAssets[#All],RowWiseApproach!$B$2,0)*VLOOKUP(ClientPortfolioValue[[#This Row],[Client]],Client_Portfolios!$A$1:$I$6,RowWiseApproach!$B$2,0),F427)</f>
        <v>1676520.3978203135</v>
      </c>
      <c r="G432" s="33">
        <f>_xlfn.IFNA(VLOOKUP(ClientPortfolioValue[[#This Row],[Date]],CleanAssets[#All],RowWiseApproach!$B$3,0)*VLOOKUP(ClientPortfolioValue[[#This Row],[Client]],Client_Portfolios!$A$1:$I$6,RowWiseApproach!$B$3,0),G427)</f>
        <v>10896396.252531365</v>
      </c>
      <c r="H432" s="33">
        <f>_xlfn.IFNA(VLOOKUP(ClientPortfolioValue[[#This Row],[Date]],CleanAssets[#All],RowWiseApproach!$B$4,0)*VLOOKUP(ClientPortfolioValue[[#This Row],[Client]],Client_Portfolios!$A$1:$I$6,RowWiseApproach!$B$4,0),H427)</f>
        <v>2177696.4361926094</v>
      </c>
      <c r="I432" s="33">
        <f>_xlfn.IFNA(VLOOKUP(ClientPortfolioValue[[#This Row],[Date]],CleanAssets[#All],RowWiseApproach!$B$5,0)*VLOOKUP(ClientPortfolioValue[[#This Row],[Client]],Client_Portfolios!$A$1:$I$6,RowWiseApproach!$B$5,0),I427)</f>
        <v>437399.89674672252</v>
      </c>
      <c r="J432" s="33">
        <f>_xlfn.IFNA(VLOOKUP(ClientPortfolioValue[[#This Row],[Date]],CleanAssets[#All],RowWiseApproach!$B$6,0)*VLOOKUP(ClientPortfolioValue[[#This Row],[Client]],Client_Portfolios!$A$1:$I$6,RowWiseApproach!$B$6,0),J427)</f>
        <v>11633257.600527242</v>
      </c>
      <c r="K432" s="33">
        <f>_xlfn.IFNA(VLOOKUP(ClientPortfolioValue[[#This Row],[Date]],CleanAssets[#All],RowWiseApproach!$B$7,0)*VLOOKUP(ClientPortfolioValue[[#This Row],[Client]],Client_Portfolios!$A$1:$I$6,RowWiseApproach!$B$7,0),K427)</f>
        <v>14122551.626137052</v>
      </c>
      <c r="L432" s="33">
        <f>_xlfn.IFNA(VLOOKUP(ClientPortfolioValue[[#This Row],[Date]],CleanAssets[#All],RowWiseApproach!$B$8,0)*VLOOKUP(ClientPortfolioValue[[#This Row],[Client]],Client_Portfolios!$A$1:$I$6,RowWiseApproach!$B$8,0),L427)</f>
        <v>3302329.7732223216</v>
      </c>
      <c r="M432" s="33">
        <f>_xlfn.IFNA(VLOOKUP(ClientPortfolioValue[[#This Row],[Date]],CleanAssets[#All],RowWiseApproach!$B$9,0)*VLOOKUP(ClientPortfolioValue[[#This Row],[Client]],Client_Portfolios!$A$1:$I$6,RowWiseApproach!$B$9,0),M427)</f>
        <v>1152726.7516321815</v>
      </c>
      <c r="N432" s="34">
        <f t="shared" si="63"/>
        <v>3.692867411139019E-2</v>
      </c>
      <c r="O432" s="34">
        <f t="shared" si="63"/>
        <v>0.24001465578436193</v>
      </c>
      <c r="P432" s="34">
        <f t="shared" si="64"/>
        <v>4.7968066544402346E-2</v>
      </c>
      <c r="Q432" s="34">
        <f t="shared" si="65"/>
        <v>9.6345969093581171E-3</v>
      </c>
      <c r="R432" s="34">
        <f t="shared" si="66"/>
        <v>0.25624548281205423</v>
      </c>
      <c r="S432" s="34">
        <f t="shared" si="67"/>
        <v>0.31107710189565801</v>
      </c>
      <c r="T432" s="34">
        <f t="shared" si="68"/>
        <v>7.2740337762796869E-2</v>
      </c>
      <c r="U432" s="34">
        <f t="shared" si="69"/>
        <v>2.5391084179978277E-2</v>
      </c>
      <c r="V432" s="33">
        <f>SUM(ClientPortfolioValue[[#This Row],[TCS]:[Cash]])</f>
        <v>45398878.734809808</v>
      </c>
      <c r="W432" s="35">
        <f>(ClientPortfolioValue[[#This Row],[TotalPortfolioValue]]-V427)/V427</f>
        <v>2.8059767329850112E-2</v>
      </c>
      <c r="X432" s="35">
        <f t="shared" si="71"/>
        <v>467444.4761252614</v>
      </c>
      <c r="Y432" s="35">
        <f>_xlfn.MAXIFS($V$2:$V432,$E$2:$E432,$E432)</f>
        <v>45462597.322180256</v>
      </c>
      <c r="Z432" s="34">
        <f>(ClientPortfolioValue[[#This Row],[TotalPortfolioValue]]-ClientPortfolioValue[[#This Row],[Running Max]])/ClientPortfolioValue[[#This Row],[Running Max]]</f>
        <v>-1.401560648171785E-3</v>
      </c>
      <c r="AA432" s="35">
        <f t="shared" si="70"/>
        <v>1.0699117353456606</v>
      </c>
      <c r="AB432" s="46">
        <f>ClientPortfolioValue[[#This Row],[Cumulative_Returns]]-1</f>
        <v>6.9911735345660642E-2</v>
      </c>
    </row>
    <row r="433" spans="4:28" x14ac:dyDescent="0.35">
      <c r="D433" s="31">
        <f t="shared" si="62"/>
        <v>45744</v>
      </c>
      <c r="E433" s="32" t="s">
        <v>16</v>
      </c>
      <c r="F433" s="33">
        <f>_xlfn.IFNA(VLOOKUP(ClientPortfolioValue[[#This Row],[Date]],CleanAssets[#All],RowWiseApproach!$B$2,0)*VLOOKUP(ClientPortfolioValue[[#This Row],[Client]],Client_Portfolios!$A$1:$I$6,RowWiseApproach!$B$2,0),F428)</f>
        <v>201682.14347865197</v>
      </c>
      <c r="G433" s="33">
        <f>_xlfn.IFNA(VLOOKUP(ClientPortfolioValue[[#This Row],[Date]],CleanAssets[#All],RowWiseApproach!$B$3,0)*VLOOKUP(ClientPortfolioValue[[#This Row],[Client]],Client_Portfolios!$A$1:$I$6,RowWiseApproach!$B$3,0),G428)</f>
        <v>2817813.6130250143</v>
      </c>
      <c r="H433" s="33">
        <f>_xlfn.IFNA(VLOOKUP(ClientPortfolioValue[[#This Row],[Date]],CleanAssets[#All],RowWiseApproach!$B$4,0)*VLOOKUP(ClientPortfolioValue[[#This Row],[Client]],Client_Portfolios!$A$1:$I$6,RowWiseApproach!$B$4,0),H428)</f>
        <v>11689923.62510334</v>
      </c>
      <c r="I433" s="33">
        <f>_xlfn.IFNA(VLOOKUP(ClientPortfolioValue[[#This Row],[Date]],CleanAssets[#All],RowWiseApproach!$B$5,0)*VLOOKUP(ClientPortfolioValue[[#This Row],[Client]],Client_Portfolios!$A$1:$I$6,RowWiseApproach!$B$5,0),I428)</f>
        <v>6019311.7238006843</v>
      </c>
      <c r="J433" s="33">
        <f>_xlfn.IFNA(VLOOKUP(ClientPortfolioValue[[#This Row],[Date]],CleanAssets[#All],RowWiseApproach!$B$6,0)*VLOOKUP(ClientPortfolioValue[[#This Row],[Client]],Client_Portfolios!$A$1:$I$6,RowWiseApproach!$B$6,0),J428)</f>
        <v>8891372.7376586907</v>
      </c>
      <c r="K433" s="33">
        <f>_xlfn.IFNA(VLOOKUP(ClientPortfolioValue[[#This Row],[Date]],CleanAssets[#All],RowWiseApproach!$B$7,0)*VLOOKUP(ClientPortfolioValue[[#This Row],[Client]],Client_Portfolios!$A$1:$I$6,RowWiseApproach!$B$7,0),K428)</f>
        <v>1597255.5681873769</v>
      </c>
      <c r="L433" s="33">
        <f>_xlfn.IFNA(VLOOKUP(ClientPortfolioValue[[#This Row],[Date]],CleanAssets[#All],RowWiseApproach!$B$8,0)*VLOOKUP(ClientPortfolioValue[[#This Row],[Client]],Client_Portfolios!$A$1:$I$6,RowWiseApproach!$B$8,0),L428)</f>
        <v>15338917.778157562</v>
      </c>
      <c r="M433" s="33">
        <f>_xlfn.IFNA(VLOOKUP(ClientPortfolioValue[[#This Row],[Date]],CleanAssets[#All],RowWiseApproach!$B$9,0)*VLOOKUP(ClientPortfolioValue[[#This Row],[Client]],Client_Portfolios!$A$1:$I$6,RowWiseApproach!$B$9,0),M428)</f>
        <v>4671966.6903161192</v>
      </c>
      <c r="N433" s="34">
        <f t="shared" si="63"/>
        <v>3.9369326021043574E-3</v>
      </c>
      <c r="O433" s="34">
        <f t="shared" si="63"/>
        <v>5.5005079222325406E-2</v>
      </c>
      <c r="P433" s="34">
        <f t="shared" si="64"/>
        <v>0.22819294084233474</v>
      </c>
      <c r="Q433" s="34">
        <f t="shared" si="65"/>
        <v>0.11749986468270694</v>
      </c>
      <c r="R433" s="34">
        <f t="shared" si="66"/>
        <v>0.17356387930325434</v>
      </c>
      <c r="S433" s="34">
        <f t="shared" si="67"/>
        <v>3.1179198177032557E-2</v>
      </c>
      <c r="T433" s="34">
        <f t="shared" si="68"/>
        <v>0.29942306463149393</v>
      </c>
      <c r="U433" s="34">
        <f t="shared" si="69"/>
        <v>9.119904053874775E-2</v>
      </c>
      <c r="V433" s="33">
        <f>SUM(ClientPortfolioValue[[#This Row],[TCS]:[Cash]])</f>
        <v>51228243.879727438</v>
      </c>
      <c r="W433" s="35">
        <f>(ClientPortfolioValue[[#This Row],[TotalPortfolioValue]]-V428)/V428</f>
        <v>7.7194091693060407E-2</v>
      </c>
      <c r="X433" s="35">
        <f t="shared" si="71"/>
        <v>1469971.9471809454</v>
      </c>
      <c r="Y433" s="35">
        <f>_xlfn.MAXIFS($V$2:$V433,$E$2:$E433,$E433)</f>
        <v>51360464.08904472</v>
      </c>
      <c r="Z433" s="34">
        <f>(ClientPortfolioValue[[#This Row],[TotalPortfolioValue]]-ClientPortfolioValue[[#This Row],[Running Max]])/ClientPortfolioValue[[#This Row],[Running Max]]</f>
        <v>-2.5743577606317748E-3</v>
      </c>
      <c r="AA433" s="35">
        <f t="shared" si="70"/>
        <v>1.0546961360734344</v>
      </c>
      <c r="AB433" s="46">
        <f>ClientPortfolioValue[[#This Row],[Cumulative_Returns]]-1</f>
        <v>5.4696136073434376E-2</v>
      </c>
    </row>
    <row r="434" spans="4:28" x14ac:dyDescent="0.35">
      <c r="D434" s="31">
        <f t="shared" si="62"/>
        <v>45744</v>
      </c>
      <c r="E434" s="32" t="s">
        <v>12</v>
      </c>
      <c r="F434" s="33">
        <f>_xlfn.IFNA(VLOOKUP(ClientPortfolioValue[[#This Row],[Date]],CleanAssets[#All],RowWiseApproach!$B$2,0)*VLOOKUP(ClientPortfolioValue[[#This Row],[Client]],Client_Portfolios!$A$1:$I$6,RowWiseApproach!$B$2,0),F429)</f>
        <v>2658229.4132144214</v>
      </c>
      <c r="G434" s="33">
        <f>_xlfn.IFNA(VLOOKUP(ClientPortfolioValue[[#This Row],[Date]],CleanAssets[#All],RowWiseApproach!$B$3,0)*VLOOKUP(ClientPortfolioValue[[#This Row],[Client]],Client_Portfolios!$A$1:$I$6,RowWiseApproach!$B$3,0),G429)</f>
        <v>9730666.6650186069</v>
      </c>
      <c r="H434" s="33">
        <f>_xlfn.IFNA(VLOOKUP(ClientPortfolioValue[[#This Row],[Date]],CleanAssets[#All],RowWiseApproach!$B$4,0)*VLOOKUP(ClientPortfolioValue[[#This Row],[Client]],Client_Portfolios!$A$1:$I$6,RowWiseApproach!$B$4,0),H429)</f>
        <v>1924256.9646903791</v>
      </c>
      <c r="I434" s="33">
        <f>_xlfn.IFNA(VLOOKUP(ClientPortfolioValue[[#This Row],[Date]],CleanAssets[#All],RowWiseApproach!$B$5,0)*VLOOKUP(ClientPortfolioValue[[#This Row],[Client]],Client_Portfolios!$A$1:$I$6,RowWiseApproach!$B$5,0),I429)</f>
        <v>3070557.819233004</v>
      </c>
      <c r="J434" s="33">
        <f>_xlfn.IFNA(VLOOKUP(ClientPortfolioValue[[#This Row],[Date]],CleanAssets[#All],RowWiseApproach!$B$6,0)*VLOOKUP(ClientPortfolioValue[[#This Row],[Client]],Client_Portfolios!$A$1:$I$6,RowWiseApproach!$B$6,0),J429)</f>
        <v>1300843.5944771674</v>
      </c>
      <c r="K434" s="33">
        <f>_xlfn.IFNA(VLOOKUP(ClientPortfolioValue[[#This Row],[Date]],CleanAssets[#All],RowWiseApproach!$B$7,0)*VLOOKUP(ClientPortfolioValue[[#This Row],[Client]],Client_Portfolios!$A$1:$I$6,RowWiseApproach!$B$7,0),K429)</f>
        <v>12920039.877376677</v>
      </c>
      <c r="L434" s="33">
        <f>_xlfn.IFNA(VLOOKUP(ClientPortfolioValue[[#This Row],[Date]],CleanAssets[#All],RowWiseApproach!$B$8,0)*VLOOKUP(ClientPortfolioValue[[#This Row],[Client]],Client_Portfolios!$A$1:$I$6,RowWiseApproach!$B$8,0),L429)</f>
        <v>5638081.1387061477</v>
      </c>
      <c r="M434" s="33">
        <f>_xlfn.IFNA(VLOOKUP(ClientPortfolioValue[[#This Row],[Date]],CleanAssets[#All],RowWiseApproach!$B$9,0)*VLOOKUP(ClientPortfolioValue[[#This Row],[Client]],Client_Portfolios!$A$1:$I$6,RowWiseApproach!$B$9,0),M429)</f>
        <v>2238366.2409747089</v>
      </c>
      <c r="N434" s="34">
        <f t="shared" si="63"/>
        <v>6.7329262294834755E-2</v>
      </c>
      <c r="O434" s="34">
        <f t="shared" si="63"/>
        <v>0.24646428368287546</v>
      </c>
      <c r="P434" s="34">
        <f t="shared" si="64"/>
        <v>4.8738758684350798E-2</v>
      </c>
      <c r="Q434" s="34">
        <f t="shared" si="65"/>
        <v>7.7772968644041762E-2</v>
      </c>
      <c r="R434" s="34">
        <f t="shared" si="66"/>
        <v>3.2948563108102208E-2</v>
      </c>
      <c r="S434" s="34">
        <f t="shared" si="67"/>
        <v>0.32724668135836715</v>
      </c>
      <c r="T434" s="34">
        <f t="shared" si="68"/>
        <v>0.14280477145442166</v>
      </c>
      <c r="U434" s="34">
        <f t="shared" si="69"/>
        <v>5.6694710773006154E-2</v>
      </c>
      <c r="V434" s="33">
        <f>SUM(ClientPortfolioValue[[#This Row],[TCS]:[Cash]])</f>
        <v>39481041.713691115</v>
      </c>
      <c r="W434" s="35">
        <f>(ClientPortfolioValue[[#This Row],[TotalPortfolioValue]]-V429)/V429</f>
        <v>4.4034635000978803E-2</v>
      </c>
      <c r="X434" s="35">
        <f t="shared" si="71"/>
        <v>586633.23147357756</v>
      </c>
      <c r="Y434" s="35">
        <f>_xlfn.MAXIFS($V$2:$V434,$E$2:$E434,$E434)</f>
        <v>39650503.50677833</v>
      </c>
      <c r="Z434" s="34">
        <f>(ClientPortfolioValue[[#This Row],[TotalPortfolioValue]]-ClientPortfolioValue[[#This Row],[Running Max]])/ClientPortfolioValue[[#This Row],[Running Max]]</f>
        <v>-4.2738875449146417E-3</v>
      </c>
      <c r="AA434" s="35">
        <f t="shared" si="70"/>
        <v>1.0541810686578874</v>
      </c>
      <c r="AB434" s="46">
        <f>ClientPortfolioValue[[#This Row],[Cumulative_Returns]]-1</f>
        <v>5.418106865788741E-2</v>
      </c>
    </row>
    <row r="435" spans="4:28" x14ac:dyDescent="0.35">
      <c r="D435" s="31">
        <f t="shared" si="62"/>
        <v>45744</v>
      </c>
      <c r="E435" s="32" t="s">
        <v>13</v>
      </c>
      <c r="F435" s="33">
        <f>_xlfn.IFNA(VLOOKUP(ClientPortfolioValue[[#This Row],[Date]],CleanAssets[#All],RowWiseApproach!$B$2,0)*VLOOKUP(ClientPortfolioValue[[#This Row],[Client]],Client_Portfolios!$A$1:$I$6,RowWiseApproach!$B$2,0),F430)</f>
        <v>191407.56119705131</v>
      </c>
      <c r="G435" s="33">
        <f>_xlfn.IFNA(VLOOKUP(ClientPortfolioValue[[#This Row],[Date]],CleanAssets[#All],RowWiseApproach!$B$3,0)*VLOOKUP(ClientPortfolioValue[[#This Row],[Client]],Client_Portfolios!$A$1:$I$6,RowWiseApproach!$B$3,0),G430)</f>
        <v>2067497.8693904437</v>
      </c>
      <c r="H435" s="33">
        <f>_xlfn.IFNA(VLOOKUP(ClientPortfolioValue[[#This Row],[Date]],CleanAssets[#All],RowWiseApproach!$B$4,0)*VLOOKUP(ClientPortfolioValue[[#This Row],[Client]],Client_Portfolios!$A$1:$I$6,RowWiseApproach!$B$4,0),H430)</f>
        <v>3081903.8513519149</v>
      </c>
      <c r="I435" s="33">
        <f>_xlfn.IFNA(VLOOKUP(ClientPortfolioValue[[#This Row],[Date]],CleanAssets[#All],RowWiseApproach!$B$5,0)*VLOOKUP(ClientPortfolioValue[[#This Row],[Client]],Client_Portfolios!$A$1:$I$6,RowWiseApproach!$B$5,0),I430)</f>
        <v>2635823.7819497609</v>
      </c>
      <c r="J435" s="33">
        <f>_xlfn.IFNA(VLOOKUP(ClientPortfolioValue[[#This Row],[Date]],CleanAssets[#All],RowWiseApproach!$B$6,0)*VLOOKUP(ClientPortfolioValue[[#This Row],[Client]],Client_Portfolios!$A$1:$I$6,RowWiseApproach!$B$6,0),J430)</f>
        <v>11274198.620841606</v>
      </c>
      <c r="K435" s="33">
        <f>_xlfn.IFNA(VLOOKUP(ClientPortfolioValue[[#This Row],[Date]],CleanAssets[#All],RowWiseApproach!$B$7,0)*VLOOKUP(ClientPortfolioValue[[#This Row],[Client]],Client_Portfolios!$A$1:$I$6,RowWiseApproach!$B$7,0),K430)</f>
        <v>612279.27613149281</v>
      </c>
      <c r="L435" s="33">
        <f>_xlfn.IFNA(VLOOKUP(ClientPortfolioValue[[#This Row],[Date]],CleanAssets[#All],RowWiseApproach!$B$8,0)*VLOOKUP(ClientPortfolioValue[[#This Row],[Client]],Client_Portfolios!$A$1:$I$6,RowWiseApproach!$B$8,0),L430)</f>
        <v>23317329.885149997</v>
      </c>
      <c r="M435" s="33">
        <f>_xlfn.IFNA(VLOOKUP(ClientPortfolioValue[[#This Row],[Date]],CleanAssets[#All],RowWiseApproach!$B$9,0)*VLOOKUP(ClientPortfolioValue[[#This Row],[Client]],Client_Portfolios!$A$1:$I$6,RowWiseApproach!$B$9,0),M430)</f>
        <v>6420010.2838991471</v>
      </c>
      <c r="N435" s="34">
        <f t="shared" si="63"/>
        <v>3.8589883123386257E-3</v>
      </c>
      <c r="O435" s="34">
        <f t="shared" si="63"/>
        <v>4.168304566374488E-2</v>
      </c>
      <c r="P435" s="34">
        <f t="shared" si="64"/>
        <v>6.2134593156822758E-2</v>
      </c>
      <c r="Q435" s="34">
        <f t="shared" si="65"/>
        <v>5.3141125169328049E-2</v>
      </c>
      <c r="R435" s="34">
        <f t="shared" si="66"/>
        <v>0.22730032417069557</v>
      </c>
      <c r="S435" s="34">
        <f t="shared" si="67"/>
        <v>1.2344227969375456E-2</v>
      </c>
      <c r="T435" s="34">
        <f t="shared" si="68"/>
        <v>0.47010318160369613</v>
      </c>
      <c r="U435" s="34">
        <f t="shared" si="69"/>
        <v>0.12943451395399866</v>
      </c>
      <c r="V435" s="33">
        <f>SUM(ClientPortfolioValue[[#This Row],[TCS]:[Cash]])</f>
        <v>49600451.129911408</v>
      </c>
      <c r="W435" s="35">
        <f>(ClientPortfolioValue[[#This Row],[TotalPortfolioValue]]-V430)/V430</f>
        <v>1.3711745198764658E-2</v>
      </c>
      <c r="X435" s="35">
        <f t="shared" si="71"/>
        <v>274106.47542618</v>
      </c>
      <c r="Y435" s="35">
        <f>_xlfn.MAXIFS($V$2:$V435,$E$2:$E435,$E435)</f>
        <v>49685973.414463893</v>
      </c>
      <c r="Z435" s="34">
        <f>(ClientPortfolioValue[[#This Row],[TotalPortfolioValue]]-ClientPortfolioValue[[#This Row],[Running Max]])/ClientPortfolioValue[[#This Row],[Running Max]]</f>
        <v>-1.7212560945336875E-3</v>
      </c>
      <c r="AA435" s="35">
        <f t="shared" si="70"/>
        <v>1.0991508860276835</v>
      </c>
      <c r="AB435" s="46">
        <f>ClientPortfolioValue[[#This Row],[Cumulative_Returns]]-1</f>
        <v>9.9150886027683516E-2</v>
      </c>
    </row>
    <row r="436" spans="4:28" x14ac:dyDescent="0.35">
      <c r="D436" s="31">
        <f t="shared" si="62"/>
        <v>45744</v>
      </c>
      <c r="E436" s="32" t="s">
        <v>15</v>
      </c>
      <c r="F436" s="33">
        <f>_xlfn.IFNA(VLOOKUP(ClientPortfolioValue[[#This Row],[Date]],CleanAssets[#All],RowWiseApproach!$B$2,0)*VLOOKUP(ClientPortfolioValue[[#This Row],[Client]],Client_Portfolios!$A$1:$I$6,RowWiseApproach!$B$2,0),F431)</f>
        <v>959017.58800627815</v>
      </c>
      <c r="G436" s="33">
        <f>_xlfn.IFNA(VLOOKUP(ClientPortfolioValue[[#This Row],[Date]],CleanAssets[#All],RowWiseApproach!$B$3,0)*VLOOKUP(ClientPortfolioValue[[#This Row],[Client]],Client_Portfolios!$A$1:$I$6,RowWiseApproach!$B$3,0),G431)</f>
        <v>4724995.9103957945</v>
      </c>
      <c r="H436" s="33">
        <f>_xlfn.IFNA(VLOOKUP(ClientPortfolioValue[[#This Row],[Date]],CleanAssets[#All],RowWiseApproach!$B$4,0)*VLOOKUP(ClientPortfolioValue[[#This Row],[Client]],Client_Portfolios!$A$1:$I$6,RowWiseApproach!$B$4,0),H431)</f>
        <v>16812982.653321221</v>
      </c>
      <c r="I436" s="33">
        <f>_xlfn.IFNA(VLOOKUP(ClientPortfolioValue[[#This Row],[Date]],CleanAssets[#All],RowWiseApproach!$B$5,0)*VLOOKUP(ClientPortfolioValue[[#This Row],[Client]],Client_Portfolios!$A$1:$I$6,RowWiseApproach!$B$5,0),I431)</f>
        <v>8416401.8224537726</v>
      </c>
      <c r="J436" s="33">
        <f>_xlfn.IFNA(VLOOKUP(ClientPortfolioValue[[#This Row],[Date]],CleanAssets[#All],RowWiseApproach!$B$6,0)*VLOOKUP(ClientPortfolioValue[[#This Row],[Client]],Client_Portfolios!$A$1:$I$6,RowWiseApproach!$B$6,0),J431)</f>
        <v>13435879.640318403</v>
      </c>
      <c r="K436" s="33">
        <f>_xlfn.IFNA(VLOOKUP(ClientPortfolioValue[[#This Row],[Date]],CleanAssets[#All],RowWiseApproach!$B$7,0)*VLOOKUP(ClientPortfolioValue[[#This Row],[Client]],Client_Portfolios!$A$1:$I$6,RowWiseApproach!$B$7,0),K431)</f>
        <v>2640281.4473214024</v>
      </c>
      <c r="L436" s="33">
        <f>_xlfn.IFNA(VLOOKUP(ClientPortfolioValue[[#This Row],[Date]],CleanAssets[#All],RowWiseApproach!$B$8,0)*VLOOKUP(ClientPortfolioValue[[#This Row],[Client]],Client_Portfolios!$A$1:$I$6,RowWiseApproach!$B$8,0),L431)</f>
        <v>3414286.3095205836</v>
      </c>
      <c r="M436" s="33">
        <f>_xlfn.IFNA(VLOOKUP(ClientPortfolioValue[[#This Row],[Date]],CleanAssets[#All],RowWiseApproach!$B$9,0)*VLOOKUP(ClientPortfolioValue[[#This Row],[Client]],Client_Portfolios!$A$1:$I$6,RowWiseApproach!$B$9,0),M431)</f>
        <v>942965.09015659313</v>
      </c>
      <c r="N436" s="34">
        <f t="shared" si="63"/>
        <v>1.867725725097304E-2</v>
      </c>
      <c r="O436" s="34">
        <f t="shared" si="63"/>
        <v>9.2021215493787265E-2</v>
      </c>
      <c r="P436" s="34">
        <f t="shared" si="64"/>
        <v>0.32743966961549825</v>
      </c>
      <c r="Q436" s="34">
        <f t="shared" si="65"/>
        <v>0.16391284574073772</v>
      </c>
      <c r="R436" s="34">
        <f t="shared" si="66"/>
        <v>0.26166921605372595</v>
      </c>
      <c r="S436" s="34">
        <f t="shared" si="67"/>
        <v>5.1420554141359952E-2</v>
      </c>
      <c r="T436" s="34">
        <f t="shared" si="68"/>
        <v>6.6494613371964398E-2</v>
      </c>
      <c r="U436" s="34">
        <f t="shared" si="69"/>
        <v>1.8364628331953365E-2</v>
      </c>
      <c r="V436" s="33">
        <f>SUM(ClientPortfolioValue[[#This Row],[TCS]:[Cash]])</f>
        <v>51346810.461494051</v>
      </c>
      <c r="W436" s="35">
        <f>(ClientPortfolioValue[[#This Row],[TotalPortfolioValue]]-V431)/V431</f>
        <v>0.12358454482138063</v>
      </c>
      <c r="X436" s="35">
        <f t="shared" si="71"/>
        <v>2402012.1783322804</v>
      </c>
      <c r="Y436" s="35">
        <f>_xlfn.MAXIFS($V$2:$V436,$E$2:$E436,$E436)</f>
        <v>52065242.941301323</v>
      </c>
      <c r="Z436" s="34">
        <f>(ClientPortfolioValue[[#This Row],[TotalPortfolioValue]]-ClientPortfolioValue[[#This Row],[Running Max]])/ClientPortfolioValue[[#This Row],[Running Max]]</f>
        <v>-1.3798696389782292E-2</v>
      </c>
      <c r="AA436" s="35">
        <f t="shared" si="70"/>
        <v>1.0292272953316624</v>
      </c>
      <c r="AB436" s="46">
        <f>ClientPortfolioValue[[#This Row],[Cumulative_Returns]]-1</f>
        <v>2.9227295331662351E-2</v>
      </c>
    </row>
    <row r="437" spans="4:28" x14ac:dyDescent="0.35">
      <c r="D437" s="31">
        <f t="shared" si="62"/>
        <v>45745</v>
      </c>
      <c r="E437" s="32" t="s">
        <v>14</v>
      </c>
      <c r="F437" s="33">
        <f>_xlfn.IFNA(VLOOKUP(ClientPortfolioValue[[#This Row],[Date]],CleanAssets[#All],RowWiseApproach!$B$2,0)*VLOOKUP(ClientPortfolioValue[[#This Row],[Client]],Client_Portfolios!$A$1:$I$6,RowWiseApproach!$B$2,0),F432)</f>
        <v>1668103.7921782387</v>
      </c>
      <c r="G437" s="33">
        <f>_xlfn.IFNA(VLOOKUP(ClientPortfolioValue[[#This Row],[Date]],CleanAssets[#All],RowWiseApproach!$B$3,0)*VLOOKUP(ClientPortfolioValue[[#This Row],[Client]],Client_Portfolios!$A$1:$I$6,RowWiseApproach!$B$3,0),G432)</f>
        <v>11004952.120476743</v>
      </c>
      <c r="H437" s="33">
        <f>_xlfn.IFNA(VLOOKUP(ClientPortfolioValue[[#This Row],[Date]],CleanAssets[#All],RowWiseApproach!$B$4,0)*VLOOKUP(ClientPortfolioValue[[#This Row],[Client]],Client_Portfolios!$A$1:$I$6,RowWiseApproach!$B$4,0),H432)</f>
        <v>2184812.6305451347</v>
      </c>
      <c r="I437" s="33">
        <f>_xlfn.IFNA(VLOOKUP(ClientPortfolioValue[[#This Row],[Date]],CleanAssets[#All],RowWiseApproach!$B$5,0)*VLOOKUP(ClientPortfolioValue[[#This Row],[Client]],Client_Portfolios!$A$1:$I$6,RowWiseApproach!$B$5,0),I432)</f>
        <v>437023.87566244375</v>
      </c>
      <c r="J437" s="33">
        <f>_xlfn.IFNA(VLOOKUP(ClientPortfolioValue[[#This Row],[Date]],CleanAssets[#All],RowWiseApproach!$B$6,0)*VLOOKUP(ClientPortfolioValue[[#This Row],[Client]],Client_Portfolios!$A$1:$I$6,RowWiseApproach!$B$6,0),J432)</f>
        <v>11532839.977346709</v>
      </c>
      <c r="K437" s="33">
        <f>_xlfn.IFNA(VLOOKUP(ClientPortfolioValue[[#This Row],[Date]],CleanAssets[#All],RowWiseApproach!$B$7,0)*VLOOKUP(ClientPortfolioValue[[#This Row],[Client]],Client_Portfolios!$A$1:$I$6,RowWiseApproach!$B$7,0),K432)</f>
        <v>14110701.039797006</v>
      </c>
      <c r="L437" s="33">
        <f>_xlfn.IFNA(VLOOKUP(ClientPortfolioValue[[#This Row],[Date]],CleanAssets[#All],RowWiseApproach!$B$8,0)*VLOOKUP(ClientPortfolioValue[[#This Row],[Client]],Client_Portfolios!$A$1:$I$6,RowWiseApproach!$B$8,0),L432)</f>
        <v>3302976.2946265438</v>
      </c>
      <c r="M437" s="33">
        <f>_xlfn.IFNA(VLOOKUP(ClientPortfolioValue[[#This Row],[Date]],CleanAssets[#All],RowWiseApproach!$B$9,0)*VLOOKUP(ClientPortfolioValue[[#This Row],[Client]],Client_Portfolios!$A$1:$I$6,RowWiseApproach!$B$9,0),M432)</f>
        <v>1152567.4496928744</v>
      </c>
      <c r="N437" s="34">
        <f t="shared" si="63"/>
        <v>3.6747249212197589E-2</v>
      </c>
      <c r="O437" s="34">
        <f t="shared" si="63"/>
        <v>0.24243198776701205</v>
      </c>
      <c r="P437" s="34">
        <f t="shared" si="64"/>
        <v>4.813001120977034E-2</v>
      </c>
      <c r="Q437" s="34">
        <f t="shared" si="65"/>
        <v>9.6273537329937958E-3</v>
      </c>
      <c r="R437" s="34">
        <f t="shared" si="66"/>
        <v>0.25406101632234118</v>
      </c>
      <c r="S437" s="34">
        <f t="shared" si="67"/>
        <v>0.31084963064026822</v>
      </c>
      <c r="T437" s="34">
        <f t="shared" si="68"/>
        <v>7.2762434573767507E-2</v>
      </c>
      <c r="U437" s="34">
        <f t="shared" si="69"/>
        <v>2.5390316541649301E-2</v>
      </c>
      <c r="V437" s="33">
        <f>SUM(ClientPortfolioValue[[#This Row],[TCS]:[Cash]])</f>
        <v>45393977.180325694</v>
      </c>
      <c r="W437" s="35">
        <f>(ClientPortfolioValue[[#This Row],[TotalPortfolioValue]]-V432)/V432</f>
        <v>-1.0796642165428109E-4</v>
      </c>
      <c r="X437" s="35">
        <f t="shared" si="71"/>
        <v>463100.75716737367</v>
      </c>
      <c r="Y437" s="35">
        <f>_xlfn.MAXIFS($V$2:$V437,$E$2:$E437,$E437)</f>
        <v>45462597.322180256</v>
      </c>
      <c r="Z437" s="34">
        <f>(ClientPortfolioValue[[#This Row],[TotalPortfolioValue]]-ClientPortfolioValue[[#This Row],[Running Max]])/ClientPortfolioValue[[#This Row],[Running Max]]</f>
        <v>-1.5093757483381515E-3</v>
      </c>
      <c r="AA437" s="35">
        <f t="shared" si="70"/>
        <v>1.0697962208041094</v>
      </c>
      <c r="AB437" s="46">
        <f>ClientPortfolioValue[[#This Row],[Cumulative_Returns]]-1</f>
        <v>6.979622080410941E-2</v>
      </c>
    </row>
    <row r="438" spans="4:28" x14ac:dyDescent="0.35">
      <c r="D438" s="31">
        <f t="shared" si="62"/>
        <v>45745</v>
      </c>
      <c r="E438" s="32" t="s">
        <v>16</v>
      </c>
      <c r="F438" s="33">
        <f>_xlfn.IFNA(VLOOKUP(ClientPortfolioValue[[#This Row],[Date]],CleanAssets[#All],RowWiseApproach!$B$2,0)*VLOOKUP(ClientPortfolioValue[[#This Row],[Client]],Client_Portfolios!$A$1:$I$6,RowWiseApproach!$B$2,0),F433)</f>
        <v>200669.64218793393</v>
      </c>
      <c r="G438" s="33">
        <f>_xlfn.IFNA(VLOOKUP(ClientPortfolioValue[[#This Row],[Date]],CleanAssets[#All],RowWiseApproach!$B$3,0)*VLOOKUP(ClientPortfolioValue[[#This Row],[Client]],Client_Portfolios!$A$1:$I$6,RowWiseApproach!$B$3,0),G433)</f>
        <v>2845886.2156893285</v>
      </c>
      <c r="H438" s="33">
        <f>_xlfn.IFNA(VLOOKUP(ClientPortfolioValue[[#This Row],[Date]],CleanAssets[#All],RowWiseApproach!$B$4,0)*VLOOKUP(ClientPortfolioValue[[#This Row],[Client]],Client_Portfolios!$A$1:$I$6,RowWiseApproach!$B$4,0),H433)</f>
        <v>11728123.517016584</v>
      </c>
      <c r="I438" s="33">
        <f>_xlfn.IFNA(VLOOKUP(ClientPortfolioValue[[#This Row],[Date]],CleanAssets[#All],RowWiseApproach!$B$5,0)*VLOOKUP(ClientPortfolioValue[[#This Row],[Client]],Client_Portfolios!$A$1:$I$6,RowWiseApproach!$B$5,0),I433)</f>
        <v>6014137.0812417129</v>
      </c>
      <c r="J438" s="33">
        <f>_xlfn.IFNA(VLOOKUP(ClientPortfolioValue[[#This Row],[Date]],CleanAssets[#All],RowWiseApproach!$B$6,0)*VLOOKUP(ClientPortfolioValue[[#This Row],[Client]],Client_Portfolios!$A$1:$I$6,RowWiseApproach!$B$6,0),J433)</f>
        <v>8814622.9098987188</v>
      </c>
      <c r="K438" s="33">
        <f>_xlfn.IFNA(VLOOKUP(ClientPortfolioValue[[#This Row],[Date]],CleanAssets[#All],RowWiseApproach!$B$7,0)*VLOOKUP(ClientPortfolioValue[[#This Row],[Client]],Client_Portfolios!$A$1:$I$6,RowWiseApproach!$B$7,0),K433)</f>
        <v>1595915.2710853368</v>
      </c>
      <c r="L438" s="33">
        <f>_xlfn.IFNA(VLOOKUP(ClientPortfolioValue[[#This Row],[Date]],CleanAssets[#All],RowWiseApproach!$B$8,0)*VLOOKUP(ClientPortfolioValue[[#This Row],[Client]],Client_Portfolios!$A$1:$I$6,RowWiseApproach!$B$8,0),L433)</f>
        <v>15341920.790982505</v>
      </c>
      <c r="M438" s="33">
        <f>_xlfn.IFNA(VLOOKUP(ClientPortfolioValue[[#This Row],[Date]],CleanAssets[#All],RowWiseApproach!$B$9,0)*VLOOKUP(ClientPortfolioValue[[#This Row],[Client]],Client_Portfolios!$A$1:$I$6,RowWiseApproach!$B$9,0),M433)</f>
        <v>4671321.0443700254</v>
      </c>
      <c r="N438" s="34">
        <f t="shared" si="63"/>
        <v>3.918364933826351E-3</v>
      </c>
      <c r="O438" s="34">
        <f t="shared" si="63"/>
        <v>5.557004353839104E-2</v>
      </c>
      <c r="P438" s="34">
        <f t="shared" si="64"/>
        <v>0.22900857064180877</v>
      </c>
      <c r="Q438" s="34">
        <f t="shared" si="65"/>
        <v>0.11743472300754051</v>
      </c>
      <c r="R438" s="34">
        <f t="shared" si="66"/>
        <v>0.17211825833975758</v>
      </c>
      <c r="S438" s="34">
        <f t="shared" si="67"/>
        <v>3.1162553375772992E-2</v>
      </c>
      <c r="T438" s="34">
        <f t="shared" si="68"/>
        <v>0.29957318799934529</v>
      </c>
      <c r="U438" s="34">
        <f t="shared" si="69"/>
        <v>9.1214298163557458E-2</v>
      </c>
      <c r="V438" s="33">
        <f>SUM(ClientPortfolioValue[[#This Row],[TCS]:[Cash]])</f>
        <v>51212596.472472146</v>
      </c>
      <c r="W438" s="35">
        <f>(ClientPortfolioValue[[#This Row],[TotalPortfolioValue]]-V433)/V433</f>
        <v>-3.0544492784153568E-4</v>
      </c>
      <c r="X438" s="35">
        <f t="shared" si="71"/>
        <v>1455211.3829985792</v>
      </c>
      <c r="Y438" s="35">
        <f>_xlfn.MAXIFS($V$2:$V438,$E$2:$E438,$E438)</f>
        <v>51360464.08904472</v>
      </c>
      <c r="Z438" s="34">
        <f>(ClientPortfolioValue[[#This Row],[TotalPortfolioValue]]-ClientPortfolioValue[[#This Row],[Running Max]])/ClientPortfolioValue[[#This Row],[Running Max]]</f>
        <v>-2.879016363952876E-3</v>
      </c>
      <c r="AA438" s="35">
        <f t="shared" si="70"/>
        <v>1.0543739844882567</v>
      </c>
      <c r="AB438" s="46">
        <f>ClientPortfolioValue[[#This Row],[Cumulative_Returns]]-1</f>
        <v>5.4373984488256699E-2</v>
      </c>
    </row>
    <row r="439" spans="4:28" x14ac:dyDescent="0.35">
      <c r="D439" s="31">
        <f t="shared" si="62"/>
        <v>45745</v>
      </c>
      <c r="E439" s="32" t="s">
        <v>12</v>
      </c>
      <c r="F439" s="33">
        <f>_xlfn.IFNA(VLOOKUP(ClientPortfolioValue[[#This Row],[Date]],CleanAssets[#All],RowWiseApproach!$B$2,0)*VLOOKUP(ClientPortfolioValue[[#This Row],[Client]],Client_Portfolios!$A$1:$I$6,RowWiseApproach!$B$2,0),F434)</f>
        <v>2644884.3512000982</v>
      </c>
      <c r="G439" s="33">
        <f>_xlfn.IFNA(VLOOKUP(ClientPortfolioValue[[#This Row],[Date]],CleanAssets[#All],RowWiseApproach!$B$3,0)*VLOOKUP(ClientPortfolioValue[[#This Row],[Client]],Client_Portfolios!$A$1:$I$6,RowWiseApproach!$B$3,0),G434)</f>
        <v>9827608.8962873034</v>
      </c>
      <c r="H439" s="33">
        <f>_xlfn.IFNA(VLOOKUP(ClientPortfolioValue[[#This Row],[Date]],CleanAssets[#All],RowWiseApproach!$B$4,0)*VLOOKUP(ClientPortfolioValue[[#This Row],[Client]],Client_Portfolios!$A$1:$I$6,RowWiseApproach!$B$4,0),H434)</f>
        <v>1930544.9790882345</v>
      </c>
      <c r="I439" s="33">
        <f>_xlfn.IFNA(VLOOKUP(ClientPortfolioValue[[#This Row],[Date]],CleanAssets[#All],RowWiseApproach!$B$5,0)*VLOOKUP(ClientPortfolioValue[[#This Row],[Client]],Client_Portfolios!$A$1:$I$6,RowWiseApproach!$B$5,0),I434)</f>
        <v>3067918.1421569092</v>
      </c>
      <c r="J439" s="33">
        <f>_xlfn.IFNA(VLOOKUP(ClientPortfolioValue[[#This Row],[Date]],CleanAssets[#All],RowWiseApproach!$B$6,0)*VLOOKUP(ClientPortfolioValue[[#This Row],[Client]],Client_Portfolios!$A$1:$I$6,RowWiseApproach!$B$6,0),J434)</f>
        <v>1289614.7859720504</v>
      </c>
      <c r="K439" s="33">
        <f>_xlfn.IFNA(VLOOKUP(ClientPortfolioValue[[#This Row],[Date]],CleanAssets[#All],RowWiseApproach!$B$7,0)*VLOOKUP(ClientPortfolioValue[[#This Row],[Client]],Client_Portfolios!$A$1:$I$6,RowWiseApproach!$B$7,0),K434)</f>
        <v>12909198.348725414</v>
      </c>
      <c r="L439" s="33">
        <f>_xlfn.IFNA(VLOOKUP(ClientPortfolioValue[[#This Row],[Date]],CleanAssets[#All],RowWiseApproach!$B$8,0)*VLOOKUP(ClientPortfolioValue[[#This Row],[Client]],Client_Portfolios!$A$1:$I$6,RowWiseApproach!$B$8,0),L434)</f>
        <v>5639184.9473458761</v>
      </c>
      <c r="M439" s="33">
        <f>_xlfn.IFNA(VLOOKUP(ClientPortfolioValue[[#This Row],[Date]],CleanAssets[#All],RowWiseApproach!$B$9,0)*VLOOKUP(ClientPortfolioValue[[#This Row],[Client]],Client_Portfolios!$A$1:$I$6,RowWiseApproach!$B$9,0),M434)</f>
        <v>2238056.9082706994</v>
      </c>
      <c r="N439" s="34">
        <f t="shared" si="63"/>
        <v>6.6879500126754005E-2</v>
      </c>
      <c r="O439" s="34">
        <f t="shared" si="63"/>
        <v>0.24850446490286265</v>
      </c>
      <c r="P439" s="34">
        <f t="shared" si="64"/>
        <v>4.8816456989906325E-2</v>
      </c>
      <c r="Q439" s="34">
        <f t="shared" si="65"/>
        <v>7.7576485219156943E-2</v>
      </c>
      <c r="R439" s="34">
        <f t="shared" si="66"/>
        <v>3.2609664843283898E-2</v>
      </c>
      <c r="S439" s="34">
        <f t="shared" si="67"/>
        <v>0.32642664780716402</v>
      </c>
      <c r="T439" s="34">
        <f t="shared" si="68"/>
        <v>0.1425944655121425</v>
      </c>
      <c r="U439" s="34">
        <f t="shared" si="69"/>
        <v>5.6592314598729654E-2</v>
      </c>
      <c r="V439" s="33">
        <f>SUM(ClientPortfolioValue[[#This Row],[TCS]:[Cash]])</f>
        <v>39547011.359046586</v>
      </c>
      <c r="W439" s="35">
        <f>(ClientPortfolioValue[[#This Row],[TotalPortfolioValue]]-V434)/V434</f>
        <v>1.6709195728387715E-3</v>
      </c>
      <c r="X439" s="35">
        <f t="shared" si="71"/>
        <v>596150.92571421585</v>
      </c>
      <c r="Y439" s="35">
        <f>_xlfn.MAXIFS($V$2:$V439,$E$2:$E439,$E439)</f>
        <v>39650503.50677833</v>
      </c>
      <c r="Z439" s="34">
        <f>(ClientPortfolioValue[[#This Row],[TotalPortfolioValue]]-ClientPortfolioValue[[#This Row],[Running Max]])/ClientPortfolioValue[[#This Row],[Running Max]]</f>
        <v>-2.61010929442678E-3</v>
      </c>
      <c r="AA439" s="35">
        <f t="shared" si="70"/>
        <v>1.055942520438824</v>
      </c>
      <c r="AB439" s="46">
        <f>ClientPortfolioValue[[#This Row],[Cumulative_Returns]]-1</f>
        <v>5.5942520438823973E-2</v>
      </c>
    </row>
    <row r="440" spans="4:28" x14ac:dyDescent="0.35">
      <c r="D440" s="31">
        <f t="shared" si="62"/>
        <v>45745</v>
      </c>
      <c r="E440" s="32" t="s">
        <v>13</v>
      </c>
      <c r="F440" s="33">
        <f>_xlfn.IFNA(VLOOKUP(ClientPortfolioValue[[#This Row],[Date]],CleanAssets[#All],RowWiseApproach!$B$2,0)*VLOOKUP(ClientPortfolioValue[[#This Row],[Client]],Client_Portfolios!$A$1:$I$6,RowWiseApproach!$B$2,0),F435)</f>
        <v>190446.64120967663</v>
      </c>
      <c r="G440" s="33">
        <f>_xlfn.IFNA(VLOOKUP(ClientPortfolioValue[[#This Row],[Date]],CleanAssets[#All],RowWiseApproach!$B$3,0)*VLOOKUP(ClientPortfolioValue[[#This Row],[Client]],Client_Portfolios!$A$1:$I$6,RowWiseApproach!$B$3,0),G435)</f>
        <v>2088095.4156328323</v>
      </c>
      <c r="H440" s="33">
        <f>_xlfn.IFNA(VLOOKUP(ClientPortfolioValue[[#This Row],[Date]],CleanAssets[#All],RowWiseApproach!$B$4,0)*VLOOKUP(ClientPortfolioValue[[#This Row],[Client]],Client_Portfolios!$A$1:$I$6,RowWiseApproach!$B$4,0),H435)</f>
        <v>3091974.7806226453</v>
      </c>
      <c r="I440" s="33">
        <f>_xlfn.IFNA(VLOOKUP(ClientPortfolioValue[[#This Row],[Date]],CleanAssets[#All],RowWiseApproach!$B$5,0)*VLOOKUP(ClientPortfolioValue[[#This Row],[Client]],Client_Portfolios!$A$1:$I$6,RowWiseApproach!$B$5,0),I435)</f>
        <v>2633557.834189306</v>
      </c>
      <c r="J440" s="33">
        <f>_xlfn.IFNA(VLOOKUP(ClientPortfolioValue[[#This Row],[Date]],CleanAssets[#All],RowWiseApproach!$B$6,0)*VLOOKUP(ClientPortfolioValue[[#This Row],[Client]],Client_Portfolios!$A$1:$I$6,RowWiseApproach!$B$6,0),J435)</f>
        <v>11176880.374513179</v>
      </c>
      <c r="K440" s="33">
        <f>_xlfn.IFNA(VLOOKUP(ClientPortfolioValue[[#This Row],[Date]],CleanAssets[#All],RowWiseApproach!$B$7,0)*VLOOKUP(ClientPortfolioValue[[#This Row],[Client]],Client_Portfolios!$A$1:$I$6,RowWiseApproach!$B$7,0),K435)</f>
        <v>611765.49727494479</v>
      </c>
      <c r="L440" s="33">
        <f>_xlfn.IFNA(VLOOKUP(ClientPortfolioValue[[#This Row],[Date]],CleanAssets[#All],RowWiseApproach!$B$8,0)*VLOOKUP(ClientPortfolioValue[[#This Row],[Client]],Client_Portfolios!$A$1:$I$6,RowWiseApproach!$B$8,0),L435)</f>
        <v>23321894.890432719</v>
      </c>
      <c r="M440" s="33">
        <f>_xlfn.IFNA(VLOOKUP(ClientPortfolioValue[[#This Row],[Date]],CleanAssets[#All],RowWiseApproach!$B$9,0)*VLOOKUP(ClientPortfolioValue[[#This Row],[Client]],Client_Portfolios!$A$1:$I$6,RowWiseApproach!$B$9,0),M435)</f>
        <v>6419123.0657556038</v>
      </c>
      <c r="N440" s="34">
        <f t="shared" si="63"/>
        <v>3.8447863411540336E-3</v>
      </c>
      <c r="O440" s="34">
        <f t="shared" si="63"/>
        <v>4.2155013509597931E-2</v>
      </c>
      <c r="P440" s="34">
        <f t="shared" si="64"/>
        <v>6.2421591308834568E-2</v>
      </c>
      <c r="Q440" s="34">
        <f t="shared" si="65"/>
        <v>5.3166950728116939E-2</v>
      </c>
      <c r="R440" s="34">
        <f t="shared" si="66"/>
        <v>0.22564176888438292</v>
      </c>
      <c r="S440" s="34">
        <f t="shared" si="67"/>
        <v>1.2350481021728315E-2</v>
      </c>
      <c r="T440" s="34">
        <f t="shared" si="68"/>
        <v>0.47082848169448177</v>
      </c>
      <c r="U440" s="34">
        <f t="shared" si="69"/>
        <v>0.12959092651170342</v>
      </c>
      <c r="V440" s="33">
        <f>SUM(ClientPortfolioValue[[#This Row],[TCS]:[Cash]])</f>
        <v>49533738.499630913</v>
      </c>
      <c r="W440" s="35">
        <f>(ClientPortfolioValue[[#This Row],[TotalPortfolioValue]]-V435)/V435</f>
        <v>-1.3450004740030244E-3</v>
      </c>
      <c r="X440" s="35">
        <f t="shared" si="71"/>
        <v>296865.29042473965</v>
      </c>
      <c r="Y440" s="35">
        <f>_xlfn.MAXIFS($V$2:$V440,$E$2:$E440,$E440)</f>
        <v>49685973.414463893</v>
      </c>
      <c r="Z440" s="34">
        <f>(ClientPortfolioValue[[#This Row],[TotalPortfolioValue]]-ClientPortfolioValue[[#This Row],[Running Max]])/ClientPortfolioValue[[#This Row],[Running Max]]</f>
        <v>-3.0639414782736834E-3</v>
      </c>
      <c r="AA440" s="35">
        <f t="shared" si="70"/>
        <v>1.0976725275649755</v>
      </c>
      <c r="AB440" s="46">
        <f>ClientPortfolioValue[[#This Row],[Cumulative_Returns]]-1</f>
        <v>9.7672527564975464E-2</v>
      </c>
    </row>
    <row r="441" spans="4:28" x14ac:dyDescent="0.35">
      <c r="D441" s="31">
        <f t="shared" si="62"/>
        <v>45745</v>
      </c>
      <c r="E441" s="32" t="s">
        <v>15</v>
      </c>
      <c r="F441" s="33">
        <f>_xlfn.IFNA(VLOOKUP(ClientPortfolioValue[[#This Row],[Date]],CleanAssets[#All],RowWiseApproach!$B$2,0)*VLOOKUP(ClientPortfolioValue[[#This Row],[Client]],Client_Portfolios!$A$1:$I$6,RowWiseApproach!$B$2,0),F436)</f>
        <v>954203.04900481005</v>
      </c>
      <c r="G441" s="33">
        <f>_xlfn.IFNA(VLOOKUP(ClientPortfolioValue[[#This Row],[Date]],CleanAssets[#All],RowWiseApproach!$B$3,0)*VLOOKUP(ClientPortfolioValue[[#This Row],[Client]],Client_Portfolios!$A$1:$I$6,RowWiseApproach!$B$3,0),G436)</f>
        <v>4772068.9077615272</v>
      </c>
      <c r="H441" s="33">
        <f>_xlfn.IFNA(VLOOKUP(ClientPortfolioValue[[#This Row],[Date]],CleanAssets[#All],RowWiseApproach!$B$4,0)*VLOOKUP(ClientPortfolioValue[[#This Row],[Client]],Client_Portfolios!$A$1:$I$6,RowWiseApproach!$B$4,0),H436)</f>
        <v>16867923.484475747</v>
      </c>
      <c r="I441" s="33">
        <f>_xlfn.IFNA(VLOOKUP(ClientPortfolioValue[[#This Row],[Date]],CleanAssets[#All],RowWiseApproach!$B$5,0)*VLOOKUP(ClientPortfolioValue[[#This Row],[Client]],Client_Portfolios!$A$1:$I$6,RowWiseApproach!$B$5,0),I436)</f>
        <v>8409166.4651467782</v>
      </c>
      <c r="J441" s="33">
        <f>_xlfn.IFNA(VLOOKUP(ClientPortfolioValue[[#This Row],[Date]],CleanAssets[#All],RowWiseApproach!$B$6,0)*VLOOKUP(ClientPortfolioValue[[#This Row],[Client]],Client_Portfolios!$A$1:$I$6,RowWiseApproach!$B$6,0),J436)</f>
        <v>13319901.885406544</v>
      </c>
      <c r="K441" s="33">
        <f>_xlfn.IFNA(VLOOKUP(ClientPortfolioValue[[#This Row],[Date]],CleanAssets[#All],RowWiseApproach!$B$7,0)*VLOOKUP(ClientPortfolioValue[[#This Row],[Client]],Client_Portfolios!$A$1:$I$6,RowWiseApproach!$B$7,0),K436)</f>
        <v>2638065.9211132633</v>
      </c>
      <c r="L441" s="33">
        <f>_xlfn.IFNA(VLOOKUP(ClientPortfolioValue[[#This Row],[Date]],CleanAssets[#All],RowWiseApproach!$B$8,0)*VLOOKUP(ClientPortfolioValue[[#This Row],[Client]],Client_Portfolios!$A$1:$I$6,RowWiseApproach!$B$8,0),L436)</f>
        <v>3414954.7494798955</v>
      </c>
      <c r="M441" s="33">
        <f>_xlfn.IFNA(VLOOKUP(ClientPortfolioValue[[#This Row],[Date]],CleanAssets[#All],RowWiseApproach!$B$9,0)*VLOOKUP(ClientPortfolioValue[[#This Row],[Client]],Client_Portfolios!$A$1:$I$6,RowWiseApproach!$B$9,0),M436)</f>
        <v>942834.77638765518</v>
      </c>
      <c r="N441" s="34">
        <f t="shared" si="63"/>
        <v>1.8593519591891663E-2</v>
      </c>
      <c r="O441" s="34">
        <f t="shared" si="63"/>
        <v>9.2988129542094691E-2</v>
      </c>
      <c r="P441" s="34">
        <f t="shared" si="64"/>
        <v>0.32868692476956052</v>
      </c>
      <c r="Q441" s="34">
        <f t="shared" si="65"/>
        <v>0.16386030372074067</v>
      </c>
      <c r="R441" s="34">
        <f t="shared" si="66"/>
        <v>0.25955047715125551</v>
      </c>
      <c r="S441" s="34">
        <f t="shared" si="67"/>
        <v>5.1405128541644314E-2</v>
      </c>
      <c r="T441" s="34">
        <f t="shared" si="68"/>
        <v>6.6543518285863121E-2</v>
      </c>
      <c r="U441" s="34">
        <f t="shared" si="69"/>
        <v>1.8371998396949463E-2</v>
      </c>
      <c r="V441" s="33">
        <f>SUM(ClientPortfolioValue[[#This Row],[TCS]:[Cash]])</f>
        <v>51319119.238776222</v>
      </c>
      <c r="W441" s="35">
        <f>(ClientPortfolioValue[[#This Row],[TotalPortfolioValue]]-V436)/V436</f>
        <v>-5.3929781555945373E-4</v>
      </c>
      <c r="X441" s="35">
        <f t="shared" si="71"/>
        <v>2325317.9111137893</v>
      </c>
      <c r="Y441" s="35">
        <f>_xlfn.MAXIFS($V$2:$V441,$E$2:$E441,$E441)</f>
        <v>52065242.941301323</v>
      </c>
      <c r="Z441" s="34">
        <f>(ClientPortfolioValue[[#This Row],[TotalPortfolioValue]]-ClientPortfolioValue[[#This Row],[Running Max]])/ClientPortfolioValue[[#This Row],[Running Max]]</f>
        <v>-1.4330552598521168E-2</v>
      </c>
      <c r="AA441" s="35">
        <f t="shared" si="70"/>
        <v>1.0286722352995759</v>
      </c>
      <c r="AB441" s="46">
        <f>ClientPortfolioValue[[#This Row],[Cumulative_Returns]]-1</f>
        <v>2.8672235299575854E-2</v>
      </c>
    </row>
    <row r="442" spans="4:28" x14ac:dyDescent="0.35">
      <c r="D442" s="31">
        <f t="shared" si="62"/>
        <v>45746</v>
      </c>
      <c r="E442" s="32" t="s">
        <v>14</v>
      </c>
      <c r="F442" s="33">
        <f>_xlfn.IFNA(VLOOKUP(ClientPortfolioValue[[#This Row],[Date]],CleanAssets[#All],RowWiseApproach!$B$2,0)*VLOOKUP(ClientPortfolioValue[[#This Row],[Client]],Client_Portfolios!$A$1:$I$6,RowWiseApproach!$B$2,0),F437)</f>
        <v>1657549.4724014311</v>
      </c>
      <c r="G442" s="33">
        <f>_xlfn.IFNA(VLOOKUP(ClientPortfolioValue[[#This Row],[Date]],CleanAssets[#All],RowWiseApproach!$B$3,0)*VLOOKUP(ClientPortfolioValue[[#This Row],[Client]],Client_Portfolios!$A$1:$I$6,RowWiseApproach!$B$3,0),G437)</f>
        <v>11133035.346982688</v>
      </c>
      <c r="H442" s="33">
        <f>_xlfn.IFNA(VLOOKUP(ClientPortfolioValue[[#This Row],[Date]],CleanAssets[#All],RowWiseApproach!$B$4,0)*VLOOKUP(ClientPortfolioValue[[#This Row],[Client]],Client_Portfolios!$A$1:$I$6,RowWiseApproach!$B$4,0),H437)</f>
        <v>2170710.8551037689</v>
      </c>
      <c r="I442" s="33">
        <f>_xlfn.IFNA(VLOOKUP(ClientPortfolioValue[[#This Row],[Date]],CleanAssets[#All],RowWiseApproach!$B$5,0)*VLOOKUP(ClientPortfolioValue[[#This Row],[Client]],Client_Portfolios!$A$1:$I$6,RowWiseApproach!$B$5,0),I437)</f>
        <v>434031.46803111932</v>
      </c>
      <c r="J442" s="33">
        <f>_xlfn.IFNA(VLOOKUP(ClientPortfolioValue[[#This Row],[Date]],CleanAssets[#All],RowWiseApproach!$B$6,0)*VLOOKUP(ClientPortfolioValue[[#This Row],[Client]],Client_Portfolios!$A$1:$I$6,RowWiseApproach!$B$6,0),J437)</f>
        <v>11711972.643339433</v>
      </c>
      <c r="K442" s="33">
        <f>_xlfn.IFNA(VLOOKUP(ClientPortfolioValue[[#This Row],[Date]],CleanAssets[#All],RowWiseApproach!$B$7,0)*VLOOKUP(ClientPortfolioValue[[#This Row],[Client]],Client_Portfolios!$A$1:$I$6,RowWiseApproach!$B$7,0),K437)</f>
        <v>14123529.97512438</v>
      </c>
      <c r="L442" s="33">
        <f>_xlfn.IFNA(VLOOKUP(ClientPortfolioValue[[#This Row],[Date]],CleanAssets[#All],RowWiseApproach!$B$8,0)*VLOOKUP(ClientPortfolioValue[[#This Row],[Client]],Client_Portfolios!$A$1:$I$6,RowWiseApproach!$B$8,0),L437)</f>
        <v>3302448.068027671</v>
      </c>
      <c r="M442" s="33">
        <f>_xlfn.IFNA(VLOOKUP(ClientPortfolioValue[[#This Row],[Date]],CleanAssets[#All],RowWiseApproach!$B$9,0)*VLOOKUP(ClientPortfolioValue[[#This Row],[Client]],Client_Portfolios!$A$1:$I$6,RowWiseApproach!$B$9,0),M437)</f>
        <v>1152619.7236324868</v>
      </c>
      <c r="N442" s="34">
        <f t="shared" si="63"/>
        <v>3.628142514856951E-2</v>
      </c>
      <c r="O442" s="34">
        <f t="shared" si="63"/>
        <v>0.24368647533200608</v>
      </c>
      <c r="P442" s="34">
        <f t="shared" si="64"/>
        <v>4.7513805602757413E-2</v>
      </c>
      <c r="Q442" s="34">
        <f t="shared" si="65"/>
        <v>9.5003379879095799E-3</v>
      </c>
      <c r="R442" s="34">
        <f t="shared" si="66"/>
        <v>0.25635859796437083</v>
      </c>
      <c r="S442" s="34">
        <f t="shared" si="67"/>
        <v>0.30914419397911819</v>
      </c>
      <c r="T442" s="34">
        <f t="shared" si="68"/>
        <v>7.2285940409123506E-2</v>
      </c>
      <c r="U442" s="34">
        <f t="shared" si="69"/>
        <v>2.5229223576145033E-2</v>
      </c>
      <c r="V442" s="33">
        <f>SUM(ClientPortfolioValue[[#This Row],[TCS]:[Cash]])</f>
        <v>45685897.552642971</v>
      </c>
      <c r="W442" s="35">
        <f>(ClientPortfolioValue[[#This Row],[TotalPortfolioValue]]-V437)/V437</f>
        <v>6.430817268062574E-3</v>
      </c>
      <c r="X442" s="35">
        <f t="shared" si="71"/>
        <v>465887.06021910137</v>
      </c>
      <c r="Y442" s="35">
        <f>_xlfn.MAXIFS($V$2:$V442,$E$2:$E442,$E442)</f>
        <v>45685897.552642971</v>
      </c>
      <c r="Z442" s="34">
        <f>(ClientPortfolioValue[[#This Row],[TotalPortfolioValue]]-ClientPortfolioValue[[#This Row],[Running Max]])/ClientPortfolioValue[[#This Row],[Running Max]]</f>
        <v>0</v>
      </c>
      <c r="AA442" s="35">
        <f t="shared" si="70"/>
        <v>1.0766758848141644</v>
      </c>
      <c r="AB442" s="46">
        <f>ClientPortfolioValue[[#This Row],[Cumulative_Returns]]-1</f>
        <v>7.667588481416443E-2</v>
      </c>
    </row>
    <row r="443" spans="4:28" x14ac:dyDescent="0.35">
      <c r="D443" s="31">
        <f t="shared" si="62"/>
        <v>45746</v>
      </c>
      <c r="E443" s="32" t="s">
        <v>16</v>
      </c>
      <c r="F443" s="33">
        <f>_xlfn.IFNA(VLOOKUP(ClientPortfolioValue[[#This Row],[Date]],CleanAssets[#All],RowWiseApproach!$B$2,0)*VLOOKUP(ClientPortfolioValue[[#This Row],[Client]],Client_Portfolios!$A$1:$I$6,RowWiseApproach!$B$2,0),F438)</f>
        <v>199399.97804408389</v>
      </c>
      <c r="G443" s="33">
        <f>_xlfn.IFNA(VLOOKUP(ClientPortfolioValue[[#This Row],[Date]],CleanAssets[#All],RowWiseApproach!$B$3,0)*VLOOKUP(ClientPortfolioValue[[#This Row],[Client]],Client_Portfolios!$A$1:$I$6,RowWiseApproach!$B$3,0),G438)</f>
        <v>2879008.6032094019</v>
      </c>
      <c r="H443" s="33">
        <f>_xlfn.IFNA(VLOOKUP(ClientPortfolioValue[[#This Row],[Date]],CleanAssets[#All],RowWiseApproach!$B$4,0)*VLOOKUP(ClientPortfolioValue[[#This Row],[Client]],Client_Portfolios!$A$1:$I$6,RowWiseApproach!$B$4,0),H438)</f>
        <v>11652424.868137799</v>
      </c>
      <c r="I443" s="33">
        <f>_xlfn.IFNA(VLOOKUP(ClientPortfolioValue[[#This Row],[Date]],CleanAssets[#All],RowWiseApproach!$B$5,0)*VLOOKUP(ClientPortfolioValue[[#This Row],[Client]],Client_Portfolios!$A$1:$I$6,RowWiseApproach!$B$5,0),I438)</f>
        <v>5972956.8375526015</v>
      </c>
      <c r="J443" s="33">
        <f>_xlfn.IFNA(VLOOKUP(ClientPortfolioValue[[#This Row],[Date]],CleanAssets[#All],RowWiseApproach!$B$6,0)*VLOOKUP(ClientPortfolioValue[[#This Row],[Client]],Client_Portfolios!$A$1:$I$6,RowWiseApproach!$B$6,0),J438)</f>
        <v>8951535.1452780534</v>
      </c>
      <c r="K443" s="33">
        <f>_xlfn.IFNA(VLOOKUP(ClientPortfolioValue[[#This Row],[Date]],CleanAssets[#All],RowWiseApproach!$B$7,0)*VLOOKUP(ClientPortfolioValue[[#This Row],[Client]],Client_Portfolios!$A$1:$I$6,RowWiseApproach!$B$7,0),K438)</f>
        <v>1597366.2191100295</v>
      </c>
      <c r="L443" s="33">
        <f>_xlfn.IFNA(VLOOKUP(ClientPortfolioValue[[#This Row],[Date]],CleanAssets[#All],RowWiseApproach!$B$8,0)*VLOOKUP(ClientPortfolioValue[[#This Row],[Client]],Client_Portfolios!$A$1:$I$6,RowWiseApproach!$B$8,0),L438)</f>
        <v>15339467.243055815</v>
      </c>
      <c r="M443" s="33">
        <f>_xlfn.IFNA(VLOOKUP(ClientPortfolioValue[[#This Row],[Date]],CleanAssets[#All],RowWiseApproach!$B$9,0)*VLOOKUP(ClientPortfolioValue[[#This Row],[Client]],Client_Portfolios!$A$1:$I$6,RowWiseApproach!$B$9,0),M438)</f>
        <v>4671532.9090676168</v>
      </c>
      <c r="N443" s="34">
        <f t="shared" si="63"/>
        <v>3.8896921198844176E-3</v>
      </c>
      <c r="O443" s="34">
        <f t="shared" si="63"/>
        <v>5.6160773871836982E-2</v>
      </c>
      <c r="P443" s="34">
        <f t="shared" si="64"/>
        <v>0.22730366187462864</v>
      </c>
      <c r="Q443" s="34">
        <f t="shared" si="65"/>
        <v>0.11651437162295825</v>
      </c>
      <c r="R443" s="34">
        <f t="shared" si="66"/>
        <v>0.17461745009700372</v>
      </c>
      <c r="S443" s="34">
        <f t="shared" si="67"/>
        <v>3.1159796786277491E-2</v>
      </c>
      <c r="T443" s="34">
        <f t="shared" si="68"/>
        <v>0.29922673735374372</v>
      </c>
      <c r="U443" s="34">
        <f t="shared" si="69"/>
        <v>9.1127516273666706E-2</v>
      </c>
      <c r="V443" s="33">
        <f>SUM(ClientPortfolioValue[[#This Row],[TCS]:[Cash]])</f>
        <v>51263691.803455405</v>
      </c>
      <c r="W443" s="35">
        <f>(ClientPortfolioValue[[#This Row],[TotalPortfolioValue]]-V438)/V438</f>
        <v>9.9771022175615723E-4</v>
      </c>
      <c r="X443" s="35">
        <f t="shared" si="71"/>
        <v>1466625.8172110608</v>
      </c>
      <c r="Y443" s="35">
        <f>_xlfn.MAXIFS($V$2:$V443,$E$2:$E443,$E443)</f>
        <v>51360464.08904472</v>
      </c>
      <c r="Z443" s="34">
        <f>(ClientPortfolioValue[[#This Row],[TotalPortfolioValue]]-ClientPortfolioValue[[#This Row],[Running Max]])/ClientPortfolioValue[[#This Row],[Running Max]]</f>
        <v>-1.8841785662516376E-3</v>
      </c>
      <c r="AA443" s="35">
        <f t="shared" si="70"/>
        <v>1.0554259441901344</v>
      </c>
      <c r="AB443" s="46">
        <f>ClientPortfolioValue[[#This Row],[Cumulative_Returns]]-1</f>
        <v>5.5425944190134357E-2</v>
      </c>
    </row>
    <row r="444" spans="4:28" x14ac:dyDescent="0.35">
      <c r="D444" s="31">
        <f t="shared" si="62"/>
        <v>45746</v>
      </c>
      <c r="E444" s="32" t="s">
        <v>12</v>
      </c>
      <c r="F444" s="33">
        <f>_xlfn.IFNA(VLOOKUP(ClientPortfolioValue[[#This Row],[Date]],CleanAssets[#All],RowWiseApproach!$B$2,0)*VLOOKUP(ClientPortfolioValue[[#This Row],[Client]],Client_Portfolios!$A$1:$I$6,RowWiseApproach!$B$2,0),F439)</f>
        <v>2628149.807854454</v>
      </c>
      <c r="G444" s="33">
        <f>_xlfn.IFNA(VLOOKUP(ClientPortfolioValue[[#This Row],[Date]],CleanAssets[#All],RowWiseApproach!$B$3,0)*VLOOKUP(ClientPortfolioValue[[#This Row],[Client]],Client_Portfolios!$A$1:$I$6,RowWiseApproach!$B$3,0),G439)</f>
        <v>9941989.3899500482</v>
      </c>
      <c r="H444" s="33">
        <f>_xlfn.IFNA(VLOOKUP(ClientPortfolioValue[[#This Row],[Date]],CleanAssets[#All],RowWiseApproach!$B$4,0)*VLOOKUP(ClientPortfolioValue[[#This Row],[Client]],Client_Portfolios!$A$1:$I$6,RowWiseApproach!$B$4,0),H439)</f>
        <v>1918084.362834947</v>
      </c>
      <c r="I444" s="33">
        <f>_xlfn.IFNA(VLOOKUP(ClientPortfolioValue[[#This Row],[Date]],CleanAssets[#All],RowWiseApproach!$B$5,0)*VLOOKUP(ClientPortfolioValue[[#This Row],[Client]],Client_Portfolios!$A$1:$I$6,RowWiseApproach!$B$5,0),I439)</f>
        <v>3046911.3684492866</v>
      </c>
      <c r="J444" s="33">
        <f>_xlfn.IFNA(VLOOKUP(ClientPortfolioValue[[#This Row],[Date]],CleanAssets[#All],RowWiseApproach!$B$6,0)*VLOOKUP(ClientPortfolioValue[[#This Row],[Client]],Client_Portfolios!$A$1:$I$6,RowWiseApproach!$B$6,0),J439)</f>
        <v>1309645.5966976455</v>
      </c>
      <c r="K444" s="33">
        <f>_xlfn.IFNA(VLOOKUP(ClientPortfolioValue[[#This Row],[Date]],CleanAssets[#All],RowWiseApproach!$B$7,0)*VLOOKUP(ClientPortfolioValue[[#This Row],[Client]],Client_Portfolios!$A$1:$I$6,RowWiseApproach!$B$7,0),K439)</f>
        <v>12920934.921577249</v>
      </c>
      <c r="L444" s="33">
        <f>_xlfn.IFNA(VLOOKUP(ClientPortfolioValue[[#This Row],[Date]],CleanAssets[#All],RowWiseApproach!$B$8,0)*VLOOKUP(ClientPortfolioValue[[#This Row],[Client]],Client_Portfolios!$A$1:$I$6,RowWiseApproach!$B$8,0),L439)</f>
        <v>5638283.1039115181</v>
      </c>
      <c r="M444" s="33">
        <f>_xlfn.IFNA(VLOOKUP(ClientPortfolioValue[[#This Row],[Date]],CleanAssets[#All],RowWiseApproach!$B$9,0)*VLOOKUP(ClientPortfolioValue[[#This Row],[Client]],Client_Portfolios!$A$1:$I$6,RowWiseApproach!$B$9,0),M439)</f>
        <v>2238158.4138716972</v>
      </c>
      <c r="N444" s="34">
        <f t="shared" si="63"/>
        <v>6.6296841772891121E-2</v>
      </c>
      <c r="O444" s="34">
        <f t="shared" si="63"/>
        <v>0.25079335109567796</v>
      </c>
      <c r="P444" s="34">
        <f t="shared" si="64"/>
        <v>4.8384964635534732E-2</v>
      </c>
      <c r="Q444" s="34">
        <f t="shared" si="65"/>
        <v>7.686038302931178E-2</v>
      </c>
      <c r="R444" s="34">
        <f t="shared" si="66"/>
        <v>3.3036688640557026E-2</v>
      </c>
      <c r="S444" s="34">
        <f t="shared" si="67"/>
        <v>0.32593925030207765</v>
      </c>
      <c r="T444" s="34">
        <f t="shared" si="68"/>
        <v>0.14222947325668137</v>
      </c>
      <c r="U444" s="34">
        <f t="shared" si="69"/>
        <v>5.6459047267268352E-2</v>
      </c>
      <c r="V444" s="33">
        <f>SUM(ClientPortfolioValue[[#This Row],[TCS]:[Cash]])</f>
        <v>39642156.965146847</v>
      </c>
      <c r="W444" s="35">
        <f>(ClientPortfolioValue[[#This Row],[TotalPortfolioValue]]-V439)/V439</f>
        <v>2.4058861297111939E-3</v>
      </c>
      <c r="X444" s="35">
        <f t="shared" si="71"/>
        <v>627601.29471420962</v>
      </c>
      <c r="Y444" s="35">
        <f>_xlfn.MAXIFS($V$2:$V444,$E$2:$E444,$E444)</f>
        <v>39650503.50677833</v>
      </c>
      <c r="Z444" s="34">
        <f>(ClientPortfolioValue[[#This Row],[TotalPortfolioValue]]-ClientPortfolioValue[[#This Row],[Running Max]])/ClientPortfolioValue[[#This Row],[Running Max]]</f>
        <v>-2.1050279046407782E-4</v>
      </c>
      <c r="AA444" s="35">
        <f t="shared" si="70"/>
        <v>1.0584829979025199</v>
      </c>
      <c r="AB444" s="46">
        <f>ClientPortfolioValue[[#This Row],[Cumulative_Returns]]-1</f>
        <v>5.8482997902519873E-2</v>
      </c>
    </row>
    <row r="445" spans="4:28" x14ac:dyDescent="0.35">
      <c r="D445" s="31">
        <f t="shared" si="62"/>
        <v>45746</v>
      </c>
      <c r="E445" s="32" t="s">
        <v>13</v>
      </c>
      <c r="F445" s="33">
        <f>_xlfn.IFNA(VLOOKUP(ClientPortfolioValue[[#This Row],[Date]],CleanAssets[#All],RowWiseApproach!$B$2,0)*VLOOKUP(ClientPortfolioValue[[#This Row],[Client]],Client_Portfolios!$A$1:$I$6,RowWiseApproach!$B$2,0),F440)</f>
        <v>189241.6593847021</v>
      </c>
      <c r="G445" s="33">
        <f>_xlfn.IFNA(VLOOKUP(ClientPortfolioValue[[#This Row],[Date]],CleanAssets[#All],RowWiseApproach!$B$3,0)*VLOOKUP(ClientPortfolioValue[[#This Row],[Client]],Client_Portfolios!$A$1:$I$6,RowWiseApproach!$B$3,0),G440)</f>
        <v>2112398.1109247892</v>
      </c>
      <c r="H445" s="33">
        <f>_xlfn.IFNA(VLOOKUP(ClientPortfolioValue[[#This Row],[Date]],CleanAssets[#All],RowWiseApproach!$B$4,0)*VLOOKUP(ClientPortfolioValue[[#This Row],[Client]],Client_Portfolios!$A$1:$I$6,RowWiseApproach!$B$4,0),H440)</f>
        <v>3072017.7676426228</v>
      </c>
      <c r="I445" s="33">
        <f>_xlfn.IFNA(VLOOKUP(ClientPortfolioValue[[#This Row],[Date]],CleanAssets[#All],RowWiseApproach!$B$5,0)*VLOOKUP(ClientPortfolioValue[[#This Row],[Client]],Client_Portfolios!$A$1:$I$6,RowWiseApproach!$B$5,0),I440)</f>
        <v>2615525.2300241059</v>
      </c>
      <c r="J445" s="33">
        <f>_xlfn.IFNA(VLOOKUP(ClientPortfolioValue[[#This Row],[Date]],CleanAssets[#All],RowWiseApproach!$B$6,0)*VLOOKUP(ClientPortfolioValue[[#This Row],[Client]],Client_Portfolios!$A$1:$I$6,RowWiseApproach!$B$6,0),J440)</f>
        <v>11350484.134116275</v>
      </c>
      <c r="K445" s="33">
        <f>_xlfn.IFNA(VLOOKUP(ClientPortfolioValue[[#This Row],[Date]],CleanAssets[#All],RowWiseApproach!$B$7,0)*VLOOKUP(ClientPortfolioValue[[#This Row],[Client]],Client_Portfolios!$A$1:$I$6,RowWiseApproach!$B$7,0),K440)</f>
        <v>612321.69217822596</v>
      </c>
      <c r="L445" s="33">
        <f>_xlfn.IFNA(VLOOKUP(ClientPortfolioValue[[#This Row],[Date]],CleanAssets[#All],RowWiseApproach!$B$8,0)*VLOOKUP(ClientPortfolioValue[[#This Row],[Client]],Client_Portfolios!$A$1:$I$6,RowWiseApproach!$B$8,0),L440)</f>
        <v>23318165.149702437</v>
      </c>
      <c r="M445" s="33">
        <f>_xlfn.IFNA(VLOOKUP(ClientPortfolioValue[[#This Row],[Date]],CleanAssets[#All],RowWiseApproach!$B$9,0)*VLOOKUP(ClientPortfolioValue[[#This Row],[Client]],Client_Portfolios!$A$1:$I$6,RowWiseApproach!$B$9,0),M440)</f>
        <v>6419414.2008658247</v>
      </c>
      <c r="N445" s="34">
        <f t="shared" si="63"/>
        <v>3.8084786648735131E-3</v>
      </c>
      <c r="O445" s="34">
        <f t="shared" si="63"/>
        <v>4.2511903369129488E-2</v>
      </c>
      <c r="P445" s="34">
        <f t="shared" si="64"/>
        <v>6.1824199619785553E-2</v>
      </c>
      <c r="Q445" s="34">
        <f t="shared" si="65"/>
        <v>5.2637310771702285E-2</v>
      </c>
      <c r="R445" s="34">
        <f t="shared" si="66"/>
        <v>0.22842790959093448</v>
      </c>
      <c r="S445" s="34">
        <f t="shared" si="67"/>
        <v>1.2322942571325473E-2</v>
      </c>
      <c r="T445" s="34">
        <f t="shared" si="68"/>
        <v>0.46927687468702134</v>
      </c>
      <c r="U445" s="34">
        <f t="shared" si="69"/>
        <v>0.12919038072522782</v>
      </c>
      <c r="V445" s="33">
        <f>SUM(ClientPortfolioValue[[#This Row],[TCS]:[Cash]])</f>
        <v>49689567.944838986</v>
      </c>
      <c r="W445" s="35">
        <f>(ClientPortfolioValue[[#This Row],[TotalPortfolioValue]]-V440)/V440</f>
        <v>3.1459253819340486E-3</v>
      </c>
      <c r="X445" s="35">
        <f t="shared" si="71"/>
        <v>268577.50374522025</v>
      </c>
      <c r="Y445" s="35">
        <f>_xlfn.MAXIFS($V$2:$V445,$E$2:$E445,$E445)</f>
        <v>49689567.944838986</v>
      </c>
      <c r="Z445" s="34">
        <f>(ClientPortfolioValue[[#This Row],[TotalPortfolioValue]]-ClientPortfolioValue[[#This Row],[Running Max]])/ClientPortfolioValue[[#This Row],[Running Max]]</f>
        <v>0</v>
      </c>
      <c r="AA445" s="35">
        <f t="shared" si="70"/>
        <v>1.1011257234304939</v>
      </c>
      <c r="AB445" s="46">
        <f>ClientPortfolioValue[[#This Row],[Cumulative_Returns]]-1</f>
        <v>0.10112572343049386</v>
      </c>
    </row>
    <row r="446" spans="4:28" x14ac:dyDescent="0.35">
      <c r="D446" s="31">
        <f t="shared" si="62"/>
        <v>45746</v>
      </c>
      <c r="E446" s="32" t="s">
        <v>15</v>
      </c>
      <c r="F446" s="33">
        <f>_xlfn.IFNA(VLOOKUP(ClientPortfolioValue[[#This Row],[Date]],CleanAssets[#All],RowWiseApproach!$B$2,0)*VLOOKUP(ClientPortfolioValue[[#This Row],[Client]],Client_Portfolios!$A$1:$I$6,RowWiseApproach!$B$2,0),F441)</f>
        <v>948165.67641539185</v>
      </c>
      <c r="G446" s="33">
        <f>_xlfn.IFNA(VLOOKUP(ClientPortfolioValue[[#This Row],[Date]],CleanAssets[#All],RowWiseApproach!$B$3,0)*VLOOKUP(ClientPortfolioValue[[#This Row],[Client]],Client_Portfolios!$A$1:$I$6,RowWiseApproach!$B$3,0),G441)</f>
        <v>4827609.5385724055</v>
      </c>
      <c r="H446" s="33">
        <f>_xlfn.IFNA(VLOOKUP(ClientPortfolioValue[[#This Row],[Date]],CleanAssets[#All],RowWiseApproach!$B$4,0)*VLOOKUP(ClientPortfolioValue[[#This Row],[Client]],Client_Portfolios!$A$1:$I$6,RowWiseApproach!$B$4,0),H441)</f>
        <v>16759050.226506313</v>
      </c>
      <c r="I446" s="33">
        <f>_xlfn.IFNA(VLOOKUP(ClientPortfolioValue[[#This Row],[Date]],CleanAssets[#All],RowWiseApproach!$B$5,0)*VLOOKUP(ClientPortfolioValue[[#This Row],[Client]],Client_Portfolios!$A$1:$I$6,RowWiseApproach!$B$5,0),I441)</f>
        <v>8351586.8789851759</v>
      </c>
      <c r="J446" s="33">
        <f>_xlfn.IFNA(VLOOKUP(ClientPortfolioValue[[#This Row],[Date]],CleanAssets[#All],RowWiseApproach!$B$6,0)*VLOOKUP(ClientPortfolioValue[[#This Row],[Client]],Client_Portfolios!$A$1:$I$6,RowWiseApproach!$B$6,0),J441)</f>
        <v>13526791.909041755</v>
      </c>
      <c r="K446" s="33">
        <f>_xlfn.IFNA(VLOOKUP(ClientPortfolioValue[[#This Row],[Date]],CleanAssets[#All],RowWiseApproach!$B$7,0)*VLOOKUP(ClientPortfolioValue[[#This Row],[Client]],Client_Portfolios!$A$1:$I$6,RowWiseApproach!$B$7,0),K441)</f>
        <v>2640464.3545430312</v>
      </c>
      <c r="L446" s="33">
        <f>_xlfn.IFNA(VLOOKUP(ClientPortfolioValue[[#This Row],[Date]],CleanAssets[#All],RowWiseApproach!$B$8,0)*VLOOKUP(ClientPortfolioValue[[#This Row],[Client]],Client_Portfolios!$A$1:$I$6,RowWiseApproach!$B$8,0),L441)</f>
        <v>3414408.6147905379</v>
      </c>
      <c r="M446" s="33">
        <f>_xlfn.IFNA(VLOOKUP(ClientPortfolioValue[[#This Row],[Date]],CleanAssets[#All],RowWiseApproach!$B$9,0)*VLOOKUP(ClientPortfolioValue[[#This Row],[Client]],Client_Portfolios!$A$1:$I$6,RowWiseApproach!$B$9,0),M441)</f>
        <v>942877.53803963342</v>
      </c>
      <c r="N446" s="34">
        <f t="shared" si="63"/>
        <v>1.8442872365779194E-2</v>
      </c>
      <c r="O446" s="34">
        <f t="shared" si="63"/>
        <v>9.3902351420600036E-2</v>
      </c>
      <c r="P446" s="34">
        <f t="shared" si="64"/>
        <v>0.32598208518542549</v>
      </c>
      <c r="Q446" s="34">
        <f t="shared" si="65"/>
        <v>0.16244761299855406</v>
      </c>
      <c r="R446" s="34">
        <f t="shared" si="66"/>
        <v>0.26311108164140884</v>
      </c>
      <c r="S446" s="34">
        <f t="shared" si="67"/>
        <v>5.1359955637006377E-2</v>
      </c>
      <c r="T446" s="34">
        <f t="shared" si="68"/>
        <v>6.6414028532721311E-2</v>
      </c>
      <c r="U446" s="34">
        <f t="shared" si="69"/>
        <v>1.8340012218504717E-2</v>
      </c>
      <c r="V446" s="33">
        <f>SUM(ClientPortfolioValue[[#This Row],[TCS]:[Cash]])</f>
        <v>51410954.736894242</v>
      </c>
      <c r="W446" s="35">
        <f>(ClientPortfolioValue[[#This Row],[TotalPortfolioValue]]-V441)/V441</f>
        <v>1.7894987186107161E-3</v>
      </c>
      <c r="X446" s="35">
        <f t="shared" si="71"/>
        <v>2281387.7141085356</v>
      </c>
      <c r="Y446" s="35">
        <f>_xlfn.MAXIFS($V$2:$V446,$E$2:$E446,$E446)</f>
        <v>52065242.941301323</v>
      </c>
      <c r="Z446" s="34">
        <f>(ClientPortfolioValue[[#This Row],[TotalPortfolioValue]]-ClientPortfolioValue[[#This Row],[Running Max]])/ClientPortfolioValue[[#This Row],[Running Max]]</f>
        <v>-1.256669838542249E-2</v>
      </c>
      <c r="AA446" s="35">
        <f t="shared" si="70"/>
        <v>1.0305130429465148</v>
      </c>
      <c r="AB446" s="46">
        <f>ClientPortfolioValue[[#This Row],[Cumulative_Returns]]-1</f>
        <v>3.0513042946514801E-2</v>
      </c>
    </row>
    <row r="447" spans="4:28" x14ac:dyDescent="0.35">
      <c r="D447" s="31">
        <f t="shared" si="62"/>
        <v>45747</v>
      </c>
      <c r="E447" s="32" t="s">
        <v>14</v>
      </c>
      <c r="F447" s="33">
        <f>_xlfn.IFNA(VLOOKUP(ClientPortfolioValue[[#This Row],[Date]],CleanAssets[#All],RowWiseApproach!$B$2,0)*VLOOKUP(ClientPortfolioValue[[#This Row],[Client]],Client_Portfolios!$A$1:$I$6,RowWiseApproach!$B$2,0),F442)</f>
        <v>1650640.5441137867</v>
      </c>
      <c r="G447" s="33">
        <f>_xlfn.IFNA(VLOOKUP(ClientPortfolioValue[[#This Row],[Date]],CleanAssets[#All],RowWiseApproach!$B$3,0)*VLOOKUP(ClientPortfolioValue[[#This Row],[Client]],Client_Portfolios!$A$1:$I$6,RowWiseApproach!$B$3,0),G442)</f>
        <v>11030858.018071888</v>
      </c>
      <c r="H447" s="33">
        <f>_xlfn.IFNA(VLOOKUP(ClientPortfolioValue[[#This Row],[Date]],CleanAssets[#All],RowWiseApproach!$B$4,0)*VLOOKUP(ClientPortfolioValue[[#This Row],[Client]],Client_Portfolios!$A$1:$I$6,RowWiseApproach!$B$4,0),H442)</f>
        <v>2162797.6105817812</v>
      </c>
      <c r="I447" s="33">
        <f>_xlfn.IFNA(VLOOKUP(ClientPortfolioValue[[#This Row],[Date]],CleanAssets[#All],RowWiseApproach!$B$5,0)*VLOOKUP(ClientPortfolioValue[[#This Row],[Client]],Client_Portfolios!$A$1:$I$6,RowWiseApproach!$B$5,0),I442)</f>
        <v>435488.93730899791</v>
      </c>
      <c r="J447" s="33">
        <f>_xlfn.IFNA(VLOOKUP(ClientPortfolioValue[[#This Row],[Date]],CleanAssets[#All],RowWiseApproach!$B$6,0)*VLOOKUP(ClientPortfolioValue[[#This Row],[Client]],Client_Portfolios!$A$1:$I$6,RowWiseApproach!$B$6,0),J442)</f>
        <v>11780211.579326229</v>
      </c>
      <c r="K447" s="33">
        <f>_xlfn.IFNA(VLOOKUP(ClientPortfolioValue[[#This Row],[Date]],CleanAssets[#All],RowWiseApproach!$B$7,0)*VLOOKUP(ClientPortfolioValue[[#This Row],[Client]],Client_Portfolios!$A$1:$I$6,RowWiseApproach!$B$7,0),K442)</f>
        <v>14039562.759526666</v>
      </c>
      <c r="L447" s="33">
        <f>_xlfn.IFNA(VLOOKUP(ClientPortfolioValue[[#This Row],[Date]],CleanAssets[#All],RowWiseApproach!$B$8,0)*VLOOKUP(ClientPortfolioValue[[#This Row],[Client]],Client_Portfolios!$A$1:$I$6,RowWiseApproach!$B$8,0),L442)</f>
        <v>3261629.1658929391</v>
      </c>
      <c r="M447" s="33">
        <f>_xlfn.IFNA(VLOOKUP(ClientPortfolioValue[[#This Row],[Date]],CleanAssets[#All],RowWiseApproach!$B$9,0)*VLOOKUP(ClientPortfolioValue[[#This Row],[Client]],Client_Portfolios!$A$1:$I$6,RowWiseApproach!$B$9,0),M442)</f>
        <v>1152589.7007770604</v>
      </c>
      <c r="N447" s="34">
        <f t="shared" si="63"/>
        <v>3.6266831829869145E-2</v>
      </c>
      <c r="O447" s="34">
        <f t="shared" si="63"/>
        <v>0.24236304754973906</v>
      </c>
      <c r="P447" s="34">
        <f t="shared" si="64"/>
        <v>4.7519623521137241E-2</v>
      </c>
      <c r="Q447" s="34">
        <f t="shared" si="65"/>
        <v>9.5682879652234636E-3</v>
      </c>
      <c r="R447" s="34">
        <f t="shared" si="66"/>
        <v>0.25882737085988505</v>
      </c>
      <c r="S447" s="34">
        <f t="shared" si="67"/>
        <v>0.30846840844928841</v>
      </c>
      <c r="T447" s="34">
        <f t="shared" si="68"/>
        <v>7.1662456658208293E-2</v>
      </c>
      <c r="U447" s="34">
        <f t="shared" si="69"/>
        <v>2.5323973166649246E-2</v>
      </c>
      <c r="V447" s="33">
        <f>SUM(ClientPortfolioValue[[#This Row],[TCS]:[Cash]])</f>
        <v>45513778.315599352</v>
      </c>
      <c r="W447" s="35">
        <f>(ClientPortfolioValue[[#This Row],[TotalPortfolioValue]]-V442)/V442</f>
        <v>-3.7674478616796245E-3</v>
      </c>
      <c r="X447" s="35">
        <f t="shared" si="71"/>
        <v>527058.62440543692</v>
      </c>
      <c r="Y447" s="35">
        <f>_xlfn.MAXIFS($V$2:$V447,$E$2:$E447,$E447)</f>
        <v>45685897.552642971</v>
      </c>
      <c r="Z447" s="34">
        <f>(ClientPortfolioValue[[#This Row],[TotalPortfolioValue]]-ClientPortfolioValue[[#This Row],[Running Max]])/ClientPortfolioValue[[#This Row],[Running Max]]</f>
        <v>-3.7674478616796245E-3</v>
      </c>
      <c r="AA447" s="35">
        <f t="shared" si="70"/>
        <v>1.0726195645541994</v>
      </c>
      <c r="AB447" s="46">
        <f>ClientPortfolioValue[[#This Row],[Cumulative_Returns]]-1</f>
        <v>7.2619564554199378E-2</v>
      </c>
    </row>
    <row r="448" spans="4:28" x14ac:dyDescent="0.35">
      <c r="D448" s="31">
        <f t="shared" si="62"/>
        <v>45747</v>
      </c>
      <c r="E448" s="32" t="s">
        <v>16</v>
      </c>
      <c r="F448" s="33">
        <f>_xlfn.IFNA(VLOOKUP(ClientPortfolioValue[[#This Row],[Date]],CleanAssets[#All],RowWiseApproach!$B$2,0)*VLOOKUP(ClientPortfolioValue[[#This Row],[Client]],Client_Portfolios!$A$1:$I$6,RowWiseApproach!$B$2,0),F443)</f>
        <v>198568.84740707881</v>
      </c>
      <c r="G448" s="33">
        <f>_xlfn.IFNA(VLOOKUP(ClientPortfolioValue[[#This Row],[Date]],CleanAssets[#All],RowWiseApproach!$B$3,0)*VLOOKUP(ClientPortfolioValue[[#This Row],[Client]],Client_Portfolios!$A$1:$I$6,RowWiseApproach!$B$3,0),G443)</f>
        <v>2852585.4939836795</v>
      </c>
      <c r="H448" s="33">
        <f>_xlfn.IFNA(VLOOKUP(ClientPortfolioValue[[#This Row],[Date]],CleanAssets[#All],RowWiseApproach!$B$4,0)*VLOOKUP(ClientPortfolioValue[[#This Row],[Client]],Client_Portfolios!$A$1:$I$6,RowWiseApproach!$B$4,0),H443)</f>
        <v>11609946.392923625</v>
      </c>
      <c r="I448" s="33">
        <f>_xlfn.IFNA(VLOOKUP(ClientPortfolioValue[[#This Row],[Date]],CleanAssets[#All],RowWiseApproach!$B$5,0)*VLOOKUP(ClientPortfolioValue[[#This Row],[Client]],Client_Portfolios!$A$1:$I$6,RowWiseApproach!$B$5,0),I443)</f>
        <v>5993013.9111291282</v>
      </c>
      <c r="J448" s="33">
        <f>_xlfn.IFNA(VLOOKUP(ClientPortfolioValue[[#This Row],[Date]],CleanAssets[#All],RowWiseApproach!$B$6,0)*VLOOKUP(ClientPortfolioValue[[#This Row],[Client]],Client_Portfolios!$A$1:$I$6,RowWiseApproach!$B$6,0),J443)</f>
        <v>9003690.5978532918</v>
      </c>
      <c r="K448" s="33">
        <f>_xlfn.IFNA(VLOOKUP(ClientPortfolioValue[[#This Row],[Date]],CleanAssets[#All],RowWiseApproach!$B$7,0)*VLOOKUP(ClientPortfolioValue[[#This Row],[Client]],Client_Portfolios!$A$1:$I$6,RowWiseApproach!$B$7,0),K443)</f>
        <v>1587869.5568772343</v>
      </c>
      <c r="L448" s="33">
        <f>_xlfn.IFNA(VLOOKUP(ClientPortfolioValue[[#This Row],[Date]],CleanAssets[#All],RowWiseApproach!$B$8,0)*VLOOKUP(ClientPortfolioValue[[#This Row],[Client]],Client_Portfolios!$A$1:$I$6,RowWiseApproach!$B$8,0),L443)</f>
        <v>15149868.436565824</v>
      </c>
      <c r="M448" s="33">
        <f>_xlfn.IFNA(VLOOKUP(ClientPortfolioValue[[#This Row],[Date]],CleanAssets[#All],RowWiseApproach!$B$9,0)*VLOOKUP(ClientPortfolioValue[[#This Row],[Client]],Client_Portfolios!$A$1:$I$6,RowWiseApproach!$B$9,0),M443)</f>
        <v>4671411.2273418289</v>
      </c>
      <c r="N448" s="34">
        <f t="shared" si="63"/>
        <v>3.8884019908949855E-3</v>
      </c>
      <c r="O448" s="34">
        <f t="shared" si="63"/>
        <v>5.5859714445866668E-2</v>
      </c>
      <c r="P448" s="34">
        <f t="shared" si="64"/>
        <v>0.22734753843778885</v>
      </c>
      <c r="Q448" s="34">
        <f t="shared" si="65"/>
        <v>0.11735600789242988</v>
      </c>
      <c r="R448" s="34">
        <f t="shared" si="66"/>
        <v>0.17631148542813735</v>
      </c>
      <c r="S448" s="34">
        <f t="shared" si="67"/>
        <v>3.1093876138512895E-2</v>
      </c>
      <c r="T448" s="34">
        <f t="shared" si="68"/>
        <v>0.29666677003856951</v>
      </c>
      <c r="U448" s="34">
        <f t="shared" si="69"/>
        <v>9.1476205627799859E-2</v>
      </c>
      <c r="V448" s="33">
        <f>SUM(ClientPortfolioValue[[#This Row],[TCS]:[Cash]])</f>
        <v>51066954.46408169</v>
      </c>
      <c r="W448" s="35">
        <f>(ClientPortfolioValue[[#This Row],[TotalPortfolioValue]]-V443)/V443</f>
        <v>-3.8377520707639366E-3</v>
      </c>
      <c r="X448" s="35">
        <f t="shared" si="71"/>
        <v>1475866.9605014806</v>
      </c>
      <c r="Y448" s="35">
        <f>_xlfn.MAXIFS($V$2:$V448,$E$2:$E448,$E448)</f>
        <v>51360464.08904472</v>
      </c>
      <c r="Z448" s="34">
        <f>(ClientPortfolioValue[[#This Row],[TotalPortfolioValue]]-ClientPortfolioValue[[#This Row],[Running Max]])/ClientPortfolioValue[[#This Row],[Running Max]]</f>
        <v>-5.7146996268212531E-3</v>
      </c>
      <c r="AA448" s="35">
        <f t="shared" si="70"/>
        <v>1.0513754810872806</v>
      </c>
      <c r="AB448" s="46">
        <f>ClientPortfolioValue[[#This Row],[Cumulative_Returns]]-1</f>
        <v>5.1375481087280628E-2</v>
      </c>
    </row>
    <row r="449" spans="4:28" x14ac:dyDescent="0.35">
      <c r="D449" s="31">
        <f t="shared" si="62"/>
        <v>45747</v>
      </c>
      <c r="E449" s="32" t="s">
        <v>12</v>
      </c>
      <c r="F449" s="33">
        <f>_xlfn.IFNA(VLOOKUP(ClientPortfolioValue[[#This Row],[Date]],CleanAssets[#All],RowWiseApproach!$B$2,0)*VLOOKUP(ClientPortfolioValue[[#This Row],[Client]],Client_Portfolios!$A$1:$I$6,RowWiseApproach!$B$2,0),F444)</f>
        <v>2617195.2639002721</v>
      </c>
      <c r="G449" s="33">
        <f>_xlfn.IFNA(VLOOKUP(ClientPortfolioValue[[#This Row],[Date]],CleanAssets[#All],RowWiseApproach!$B$3,0)*VLOOKUP(ClientPortfolioValue[[#This Row],[Client]],Client_Portfolios!$A$1:$I$6,RowWiseApproach!$B$3,0),G444)</f>
        <v>9850743.3022243027</v>
      </c>
      <c r="H449" s="33">
        <f>_xlfn.IFNA(VLOOKUP(ClientPortfolioValue[[#This Row],[Date]],CleanAssets[#All],RowWiseApproach!$B$4,0)*VLOOKUP(ClientPortfolioValue[[#This Row],[Client]],Client_Portfolios!$A$1:$I$6,RowWiseApproach!$B$4,0),H444)</f>
        <v>1911092.0586590006</v>
      </c>
      <c r="I449" s="33">
        <f>_xlfn.IFNA(VLOOKUP(ClientPortfolioValue[[#This Row],[Date]],CleanAssets[#All],RowWiseApproach!$B$5,0)*VLOOKUP(ClientPortfolioValue[[#This Row],[Client]],Client_Portfolios!$A$1:$I$6,RowWiseApproach!$B$5,0),I444)</f>
        <v>3057142.837914112</v>
      </c>
      <c r="J449" s="33">
        <f>_xlfn.IFNA(VLOOKUP(ClientPortfolioValue[[#This Row],[Date]],CleanAssets[#All],RowWiseApproach!$B$6,0)*VLOOKUP(ClientPortfolioValue[[#This Row],[Client]],Client_Portfolios!$A$1:$I$6,RowWiseApproach!$B$6,0),J444)</f>
        <v>1317276.1491895234</v>
      </c>
      <c r="K449" s="33">
        <f>_xlfn.IFNA(VLOOKUP(ClientPortfolioValue[[#This Row],[Date]],CleanAssets[#All],RowWiseApproach!$B$7,0)*VLOOKUP(ClientPortfolioValue[[#This Row],[Client]],Client_Portfolios!$A$1:$I$6,RowWiseApproach!$B$7,0),K444)</f>
        <v>12844117.374533771</v>
      </c>
      <c r="L449" s="33">
        <f>_xlfn.IFNA(VLOOKUP(ClientPortfolioValue[[#This Row],[Date]],CleanAssets[#All],RowWiseApproach!$B$8,0)*VLOOKUP(ClientPortfolioValue[[#This Row],[Client]],Client_Portfolios!$A$1:$I$6,RowWiseApproach!$B$8,0),L444)</f>
        <v>5568592.8252195874</v>
      </c>
      <c r="M449" s="33">
        <f>_xlfn.IFNA(VLOOKUP(ClientPortfolioValue[[#This Row],[Date]],CleanAssets[#All],RowWiseApproach!$B$9,0)*VLOOKUP(ClientPortfolioValue[[#This Row],[Client]],Client_Portfolios!$A$1:$I$6,RowWiseApproach!$B$9,0),M444)</f>
        <v>2238100.1154536647</v>
      </c>
      <c r="N449" s="34">
        <f t="shared" si="63"/>
        <v>6.6419094502538731E-2</v>
      </c>
      <c r="O449" s="34">
        <f t="shared" si="63"/>
        <v>0.24999183642708042</v>
      </c>
      <c r="P449" s="34">
        <f t="shared" si="64"/>
        <v>4.8499630806285998E-2</v>
      </c>
      <c r="Q449" s="34">
        <f t="shared" si="65"/>
        <v>7.7584069427276081E-2</v>
      </c>
      <c r="R449" s="34">
        <f t="shared" si="66"/>
        <v>3.3429790373597876E-2</v>
      </c>
      <c r="S449" s="34">
        <f t="shared" si="67"/>
        <v>0.32595758423830207</v>
      </c>
      <c r="T449" s="34">
        <f t="shared" si="68"/>
        <v>0.14131956381169442</v>
      </c>
      <c r="U449" s="34">
        <f t="shared" si="69"/>
        <v>5.6798430413224299E-2</v>
      </c>
      <c r="V449" s="33">
        <f>SUM(ClientPortfolioValue[[#This Row],[TCS]:[Cash]])</f>
        <v>39404259.927094236</v>
      </c>
      <c r="W449" s="35">
        <f>(ClientPortfolioValue[[#This Row],[TotalPortfolioValue]]-V444)/V444</f>
        <v>-6.0011123577803482E-3</v>
      </c>
      <c r="X449" s="35">
        <f t="shared" si="71"/>
        <v>676393.58989921166</v>
      </c>
      <c r="Y449" s="35">
        <f>_xlfn.MAXIFS($V$2:$V449,$E$2:$E449,$E449)</f>
        <v>39650503.50677833</v>
      </c>
      <c r="Z449" s="34">
        <f>(ClientPortfolioValue[[#This Row],[TotalPortfolioValue]]-ClientPortfolioValue[[#This Row],[Running Max]])/ClientPortfolioValue[[#This Row],[Running Max]]</f>
        <v>-6.2103518973472245E-3</v>
      </c>
      <c r="AA449" s="35">
        <f t="shared" si="70"/>
        <v>1.0521309225033066</v>
      </c>
      <c r="AB449" s="46">
        <f>ClientPortfolioValue[[#This Row],[Cumulative_Returns]]-1</f>
        <v>5.2130922503306643E-2</v>
      </c>
    </row>
    <row r="450" spans="4:28" x14ac:dyDescent="0.35">
      <c r="D450" s="31">
        <f t="shared" ref="D450:D513" si="72">DATE(2025,1,1) + INT((ROW(D450)-2)/5)</f>
        <v>45747</v>
      </c>
      <c r="E450" s="32" t="s">
        <v>13</v>
      </c>
      <c r="F450" s="33">
        <f>_xlfn.IFNA(VLOOKUP(ClientPortfolioValue[[#This Row],[Date]],CleanAssets[#All],RowWiseApproach!$B$2,0)*VLOOKUP(ClientPortfolioValue[[#This Row],[Client]],Client_Portfolios!$A$1:$I$6,RowWiseApproach!$B$2,0),F445)</f>
        <v>188452.87022607171</v>
      </c>
      <c r="G450" s="33">
        <f>_xlfn.IFNA(VLOOKUP(ClientPortfolioValue[[#This Row],[Date]],CleanAssets[#All],RowWiseApproach!$B$3,0)*VLOOKUP(ClientPortfolioValue[[#This Row],[Client]],Client_Portfolios!$A$1:$I$6,RowWiseApproach!$B$3,0),G445)</f>
        <v>2093010.837836771</v>
      </c>
      <c r="H450" s="33">
        <f>_xlfn.IFNA(VLOOKUP(ClientPortfolioValue[[#This Row],[Date]],CleanAssets[#All],RowWiseApproach!$B$4,0)*VLOOKUP(ClientPortfolioValue[[#This Row],[Client]],Client_Portfolios!$A$1:$I$6,RowWiseApproach!$B$4,0),H445)</f>
        <v>3060818.8427770236</v>
      </c>
      <c r="I450" s="33">
        <f>_xlfn.IFNA(VLOOKUP(ClientPortfolioValue[[#This Row],[Date]],CleanAssets[#All],RowWiseApproach!$B$5,0)*VLOOKUP(ClientPortfolioValue[[#This Row],[Client]],Client_Portfolios!$A$1:$I$6,RowWiseApproach!$B$5,0),I445)</f>
        <v>2624308.1131767239</v>
      </c>
      <c r="J450" s="33">
        <f>_xlfn.IFNA(VLOOKUP(ClientPortfolioValue[[#This Row],[Date]],CleanAssets[#All],RowWiseApproach!$B$6,0)*VLOOKUP(ClientPortfolioValue[[#This Row],[Client]],Client_Portfolios!$A$1:$I$6,RowWiseApproach!$B$6,0),J445)</f>
        <v>11416616.884237375</v>
      </c>
      <c r="K450" s="33">
        <f>_xlfn.IFNA(VLOOKUP(ClientPortfolioValue[[#This Row],[Date]],CleanAssets[#All],RowWiseApproach!$B$7,0)*VLOOKUP(ClientPortfolioValue[[#This Row],[Client]],Client_Portfolios!$A$1:$I$6,RowWiseApproach!$B$7,0),K445)</f>
        <v>608681.31702889421</v>
      </c>
      <c r="L450" s="33">
        <f>_xlfn.IFNA(VLOOKUP(ClientPortfolioValue[[#This Row],[Date]],CleanAssets[#All],RowWiseApproach!$B$8,0)*VLOOKUP(ClientPortfolioValue[[#This Row],[Client]],Client_Portfolios!$A$1:$I$6,RowWiseApproach!$B$8,0),L445)</f>
        <v>23029948.081151929</v>
      </c>
      <c r="M450" s="33">
        <f>_xlfn.IFNA(VLOOKUP(ClientPortfolioValue[[#This Row],[Date]],CleanAssets[#All],RowWiseApproach!$B$9,0)*VLOOKUP(ClientPortfolioValue[[#This Row],[Client]],Client_Portfolios!$A$1:$I$6,RowWiseApproach!$B$9,0),M445)</f>
        <v>6419246.9912124379</v>
      </c>
      <c r="N450" s="34">
        <f t="shared" ref="N450:O513" si="73">F450/$V450</f>
        <v>3.8116654251298299E-3</v>
      </c>
      <c r="O450" s="34">
        <f t="shared" si="73"/>
        <v>4.2333433475616716E-2</v>
      </c>
      <c r="P450" s="34">
        <f t="shared" si="64"/>
        <v>6.1908408938549667E-2</v>
      </c>
      <c r="Q450" s="34">
        <f t="shared" si="65"/>
        <v>5.3079501988394479E-2</v>
      </c>
      <c r="R450" s="34">
        <f t="shared" si="66"/>
        <v>0.23091356367986343</v>
      </c>
      <c r="S450" s="34">
        <f t="shared" si="67"/>
        <v>1.23112453965721E-2</v>
      </c>
      <c r="T450" s="34">
        <f t="shared" si="68"/>
        <v>0.46580588949457941</v>
      </c>
      <c r="U450" s="34">
        <f t="shared" si="69"/>
        <v>0.1298362916012944</v>
      </c>
      <c r="V450" s="33">
        <f>SUM(ClientPortfolioValue[[#This Row],[TCS]:[Cash]])</f>
        <v>49441083.937647223</v>
      </c>
      <c r="W450" s="35">
        <f>(ClientPortfolioValue[[#This Row],[TotalPortfolioValue]]-V445)/V445</f>
        <v>-5.0007278684251703E-3</v>
      </c>
      <c r="X450" s="35">
        <f t="shared" si="71"/>
        <v>285109.07373367605</v>
      </c>
      <c r="Y450" s="35">
        <f>_xlfn.MAXIFS($V$2:$V450,$E$2:$E450,$E450)</f>
        <v>49689567.944838986</v>
      </c>
      <c r="Z450" s="34">
        <f>(ClientPortfolioValue[[#This Row],[TotalPortfolioValue]]-ClientPortfolioValue[[#This Row],[Running Max]])/ClientPortfolioValue[[#This Row],[Running Max]]</f>
        <v>-5.0007278684251703E-3</v>
      </c>
      <c r="AA450" s="35">
        <f t="shared" si="70"/>
        <v>1.0956192933386952</v>
      </c>
      <c r="AB450" s="46">
        <f>ClientPortfolioValue[[#This Row],[Cumulative_Returns]]-1</f>
        <v>9.5619293338695233E-2</v>
      </c>
    </row>
    <row r="451" spans="4:28" x14ac:dyDescent="0.35">
      <c r="D451" s="31">
        <f t="shared" si="72"/>
        <v>45747</v>
      </c>
      <c r="E451" s="32" t="s">
        <v>15</v>
      </c>
      <c r="F451" s="33">
        <f>_xlfn.IFNA(VLOOKUP(ClientPortfolioValue[[#This Row],[Date]],CleanAssets[#All],RowWiseApproach!$B$2,0)*VLOOKUP(ClientPortfolioValue[[#This Row],[Client]],Client_Portfolios!$A$1:$I$6,RowWiseApproach!$B$2,0),F446)</f>
        <v>944213.57195502287</v>
      </c>
      <c r="G451" s="33">
        <f>_xlfn.IFNA(VLOOKUP(ClientPortfolioValue[[#This Row],[Date]],CleanAssets[#All],RowWiseApproach!$B$3,0)*VLOOKUP(ClientPortfolioValue[[#This Row],[Client]],Client_Portfolios!$A$1:$I$6,RowWiseApproach!$B$3,0),G446)</f>
        <v>4783302.4621730372</v>
      </c>
      <c r="H451" s="33">
        <f>_xlfn.IFNA(VLOOKUP(ClientPortfolioValue[[#This Row],[Date]],CleanAssets[#All],RowWiseApproach!$B$4,0)*VLOOKUP(ClientPortfolioValue[[#This Row],[Client]],Client_Portfolios!$A$1:$I$6,RowWiseApproach!$B$4,0),H446)</f>
        <v>16697955.741219705</v>
      </c>
      <c r="I451" s="33">
        <f>_xlfn.IFNA(VLOOKUP(ClientPortfolioValue[[#This Row],[Date]],CleanAssets[#All],RowWiseApproach!$B$5,0)*VLOOKUP(ClientPortfolioValue[[#This Row],[Client]],Client_Portfolios!$A$1:$I$6,RowWiseApproach!$B$5,0),I446)</f>
        <v>8379631.3462512735</v>
      </c>
      <c r="J451" s="33">
        <f>_xlfn.IFNA(VLOOKUP(ClientPortfolioValue[[#This Row],[Date]],CleanAssets[#All],RowWiseApproach!$B$6,0)*VLOOKUP(ClientPortfolioValue[[#This Row],[Client]],Client_Portfolios!$A$1:$I$6,RowWiseApproach!$B$6,0),J446)</f>
        <v>13605604.754264098</v>
      </c>
      <c r="K451" s="33">
        <f>_xlfn.IFNA(VLOOKUP(ClientPortfolioValue[[#This Row],[Date]],CleanAssets[#All],RowWiseApproach!$B$7,0)*VLOOKUP(ClientPortfolioValue[[#This Row],[Client]],Client_Portfolios!$A$1:$I$6,RowWiseApproach!$B$7,0),K446)</f>
        <v>2624766.2648921795</v>
      </c>
      <c r="L451" s="33">
        <f>_xlfn.IFNA(VLOOKUP(ClientPortfolioValue[[#This Row],[Date]],CleanAssets[#All],RowWiseApproach!$B$8,0)*VLOOKUP(ClientPortfolioValue[[#This Row],[Client]],Client_Portfolios!$A$1:$I$6,RowWiseApproach!$B$8,0),L446)</f>
        <v>3372205.8584642718</v>
      </c>
      <c r="M451" s="33">
        <f>_xlfn.IFNA(VLOOKUP(ClientPortfolioValue[[#This Row],[Date]],CleanAssets[#All],RowWiseApproach!$B$9,0)*VLOOKUP(ClientPortfolioValue[[#This Row],[Client]],Client_Portfolios!$A$1:$I$6,RowWiseApproach!$B$9,0),M446)</f>
        <v>942852.97844254435</v>
      </c>
      <c r="N451" s="34">
        <f t="shared" si="73"/>
        <v>1.8387609966302843E-2</v>
      </c>
      <c r="O451" s="34">
        <f t="shared" si="73"/>
        <v>9.3150006140224687E-2</v>
      </c>
      <c r="P451" s="34">
        <f t="shared" ref="P451:P514" si="74">H451/$V451</f>
        <v>0.32517589931312774</v>
      </c>
      <c r="Q451" s="34">
        <f t="shared" ref="Q451:Q514" si="75">I451/$V451</f>
        <v>0.16318489527453353</v>
      </c>
      <c r="R451" s="34">
        <f t="shared" ref="R451:R514" si="76">J451/$V451</f>
        <v>0.26495547300711836</v>
      </c>
      <c r="S451" s="34">
        <f t="shared" ref="S451:S514" si="77">K451/$V451</f>
        <v>5.1114683970933134E-2</v>
      </c>
      <c r="T451" s="34">
        <f t="shared" ref="T451:T514" si="78">L451/$V451</f>
        <v>6.5670318552121104E-2</v>
      </c>
      <c r="U451" s="34">
        <f t="shared" ref="U451:U514" si="79">M451/$V451</f>
        <v>1.8361113775638756E-2</v>
      </c>
      <c r="V451" s="33">
        <f>SUM(ClientPortfolioValue[[#This Row],[TCS]:[Cash]])</f>
        <v>51350532.977662124</v>
      </c>
      <c r="W451" s="35">
        <f>(ClientPortfolioValue[[#This Row],[TotalPortfolioValue]]-V446)/V446</f>
        <v>-1.1752701256247636E-3</v>
      </c>
      <c r="X451" s="35">
        <f t="shared" si="71"/>
        <v>2276756.8899877914</v>
      </c>
      <c r="Y451" s="35">
        <f>_xlfn.MAXIFS($V$2:$V451,$E$2:$E451,$E451)</f>
        <v>52065242.941301323</v>
      </c>
      <c r="Z451" s="34">
        <f>(ClientPortfolioValue[[#This Row],[TotalPortfolioValue]]-ClientPortfolioValue[[#This Row],[Running Max]])/ClientPortfolioValue[[#This Row],[Running Max]]</f>
        <v>-1.3727199245857129E-2</v>
      </c>
      <c r="AA451" s="35">
        <f t="shared" si="70"/>
        <v>1.0293019117530731</v>
      </c>
      <c r="AB451" s="46">
        <f>ClientPortfolioValue[[#This Row],[Cumulative_Returns]]-1</f>
        <v>2.9301911753073062E-2</v>
      </c>
    </row>
    <row r="452" spans="4:28" x14ac:dyDescent="0.35">
      <c r="D452" s="31">
        <f t="shared" si="72"/>
        <v>45748</v>
      </c>
      <c r="E452" s="32" t="s">
        <v>14</v>
      </c>
      <c r="F452" s="33">
        <f>_xlfn.IFNA(VLOOKUP(ClientPortfolioValue[[#This Row],[Date]],CleanAssets[#All],RowWiseApproach!$B$2,0)*VLOOKUP(ClientPortfolioValue[[#This Row],[Client]],Client_Portfolios!$A$1:$I$6,RowWiseApproach!$B$2,0),F447)</f>
        <v>1638098.5239573643</v>
      </c>
      <c r="G452" s="33">
        <f>_xlfn.IFNA(VLOOKUP(ClientPortfolioValue[[#This Row],[Date]],CleanAssets[#All],RowWiseApproach!$B$3,0)*VLOOKUP(ClientPortfolioValue[[#This Row],[Client]],Client_Portfolios!$A$1:$I$6,RowWiseApproach!$B$3,0),G447)</f>
        <v>11016618.16963432</v>
      </c>
      <c r="H452" s="33">
        <f>_xlfn.IFNA(VLOOKUP(ClientPortfolioValue[[#This Row],[Date]],CleanAssets[#All],RowWiseApproach!$B$4,0)*VLOOKUP(ClientPortfolioValue[[#This Row],[Client]],Client_Portfolios!$A$1:$I$6,RowWiseApproach!$B$4,0),H447)</f>
        <v>2179969.7742912723</v>
      </c>
      <c r="I452" s="33">
        <f>_xlfn.IFNA(VLOOKUP(ClientPortfolioValue[[#This Row],[Date]],CleanAssets[#All],RowWiseApproach!$B$5,0)*VLOOKUP(ClientPortfolioValue[[#This Row],[Client]],Client_Portfolios!$A$1:$I$6,RowWiseApproach!$B$5,0),I447)</f>
        <v>440765.9403421391</v>
      </c>
      <c r="J452" s="33">
        <f>_xlfn.IFNA(VLOOKUP(ClientPortfolioValue[[#This Row],[Date]],CleanAssets[#All],RowWiseApproach!$B$6,0)*VLOOKUP(ClientPortfolioValue[[#This Row],[Client]],Client_Portfolios!$A$1:$I$6,RowWiseApproach!$B$6,0),J447)</f>
        <v>11684433.791726774</v>
      </c>
      <c r="K452" s="33">
        <f>_xlfn.IFNA(VLOOKUP(ClientPortfolioValue[[#This Row],[Date]],CleanAssets[#All],RowWiseApproach!$B$7,0)*VLOOKUP(ClientPortfolioValue[[#This Row],[Client]],Client_Portfolios!$A$1:$I$6,RowWiseApproach!$B$7,0),K447)</f>
        <v>14043615.276508542</v>
      </c>
      <c r="L452" s="33">
        <f>_xlfn.IFNA(VLOOKUP(ClientPortfolioValue[[#This Row],[Date]],CleanAssets[#All],RowWiseApproach!$B$8,0)*VLOOKUP(ClientPortfolioValue[[#This Row],[Client]],Client_Portfolios!$A$1:$I$6,RowWiseApproach!$B$8,0),L447)</f>
        <v>3292327.9702828894</v>
      </c>
      <c r="M452" s="33">
        <f>_xlfn.IFNA(VLOOKUP(ClientPortfolioValue[[#This Row],[Date]],CleanAssets[#All],RowWiseApproach!$B$9,0)*VLOOKUP(ClientPortfolioValue[[#This Row],[Client]],Client_Portfolios!$A$1:$I$6,RowWiseApproach!$B$9,0),M447)</f>
        <v>1152675.6523354794</v>
      </c>
      <c r="N452" s="34">
        <f t="shared" si="73"/>
        <v>3.6042957197079901E-2</v>
      </c>
      <c r="O452" s="34">
        <f t="shared" si="73"/>
        <v>0.24239781144875591</v>
      </c>
      <c r="P452" s="34">
        <f t="shared" si="74"/>
        <v>4.7965709092936903E-2</v>
      </c>
      <c r="Q452" s="34">
        <f t="shared" si="75"/>
        <v>9.6981394521394992E-3</v>
      </c>
      <c r="R452" s="34">
        <f t="shared" si="76"/>
        <v>0.25709170777464385</v>
      </c>
      <c r="S452" s="34">
        <f t="shared" si="77"/>
        <v>0.3090005984991836</v>
      </c>
      <c r="T452" s="34">
        <f t="shared" si="78"/>
        <v>7.2440841851795543E-2</v>
      </c>
      <c r="U452" s="34">
        <f t="shared" si="79"/>
        <v>2.5362234683464727E-2</v>
      </c>
      <c r="V452" s="33">
        <f>SUM(ClientPortfolioValue[[#This Row],[TCS]:[Cash]])</f>
        <v>45448505.099078782</v>
      </c>
      <c r="W452" s="35">
        <f>(ClientPortfolioValue[[#This Row],[TotalPortfolioValue]]-V447)/V447</f>
        <v>-1.43414190023856E-3</v>
      </c>
      <c r="X452" s="35">
        <f t="shared" si="71"/>
        <v>545743.72437179764</v>
      </c>
      <c r="Y452" s="35">
        <f>_xlfn.MAXIFS($V$2:$V452,$E$2:$E452,$E452)</f>
        <v>45685897.552642971</v>
      </c>
      <c r="Z452" s="34">
        <f>(ClientPortfolioValue[[#This Row],[TotalPortfolioValue]]-ClientPortfolioValue[[#This Row],[Running Max]])/ClientPortfolioValue[[#This Row],[Running Max]]</f>
        <v>-5.1961867070827858E-3</v>
      </c>
      <c r="AA452" s="35">
        <f t="shared" si="70"/>
        <v>1.0710812758936565</v>
      </c>
      <c r="AB452" s="46">
        <f>ClientPortfolioValue[[#This Row],[Cumulative_Returns]]-1</f>
        <v>7.1081275893656537E-2</v>
      </c>
    </row>
    <row r="453" spans="4:28" x14ac:dyDescent="0.35">
      <c r="D453" s="31">
        <f t="shared" si="72"/>
        <v>45748</v>
      </c>
      <c r="E453" s="32" t="s">
        <v>16</v>
      </c>
      <c r="F453" s="33">
        <f>_xlfn.IFNA(VLOOKUP(ClientPortfolioValue[[#This Row],[Date]],CleanAssets[#All],RowWiseApproach!$B$2,0)*VLOOKUP(ClientPortfolioValue[[#This Row],[Client]],Client_Portfolios!$A$1:$I$6,RowWiseApproach!$B$2,0),F448)</f>
        <v>197060.06677310119</v>
      </c>
      <c r="G453" s="33">
        <f>_xlfn.IFNA(VLOOKUP(ClientPortfolioValue[[#This Row],[Date]],CleanAssets[#All],RowWiseApproach!$B$3,0)*VLOOKUP(ClientPortfolioValue[[#This Row],[Client]],Client_Portfolios!$A$1:$I$6,RowWiseApproach!$B$3,0),G448)</f>
        <v>2848903.0619350583</v>
      </c>
      <c r="H453" s="33">
        <f>_xlfn.IFNA(VLOOKUP(ClientPortfolioValue[[#This Row],[Date]],CleanAssets[#All],RowWiseApproach!$B$4,0)*VLOOKUP(ClientPortfolioValue[[#This Row],[Client]],Client_Portfolios!$A$1:$I$6,RowWiseApproach!$B$4,0),H448)</f>
        <v>11702126.955331437</v>
      </c>
      <c r="I453" s="33">
        <f>_xlfn.IFNA(VLOOKUP(ClientPortfolioValue[[#This Row],[Date]],CleanAssets[#All],RowWiseApproach!$B$5,0)*VLOOKUP(ClientPortfolioValue[[#This Row],[Client]],Client_Portfolios!$A$1:$I$6,RowWiseApproach!$B$5,0),I448)</f>
        <v>6065633.7870371277</v>
      </c>
      <c r="J453" s="33">
        <f>_xlfn.IFNA(VLOOKUP(ClientPortfolioValue[[#This Row],[Date]],CleanAssets[#All],RowWiseApproach!$B$6,0)*VLOOKUP(ClientPortfolioValue[[#This Row],[Client]],Client_Portfolios!$A$1:$I$6,RowWiseApproach!$B$6,0),J448)</f>
        <v>8930487.0259237532</v>
      </c>
      <c r="K453" s="33">
        <f>_xlfn.IFNA(VLOOKUP(ClientPortfolioValue[[#This Row],[Date]],CleanAssets[#All],RowWiseApproach!$B$7,0)*VLOOKUP(ClientPortfolioValue[[#This Row],[Client]],Client_Portfolios!$A$1:$I$6,RowWiseApproach!$B$7,0),K448)</f>
        <v>1588327.895107168</v>
      </c>
      <c r="L453" s="33">
        <f>_xlfn.IFNA(VLOOKUP(ClientPortfolioValue[[#This Row],[Date]],CleanAssets[#All],RowWiseApproach!$B$8,0)*VLOOKUP(ClientPortfolioValue[[#This Row],[Client]],Client_Portfolios!$A$1:$I$6,RowWiseApproach!$B$8,0),L448)</f>
        <v>15292460.627159106</v>
      </c>
      <c r="M453" s="33">
        <f>_xlfn.IFNA(VLOOKUP(ClientPortfolioValue[[#This Row],[Date]],CleanAssets[#All],RowWiseApproach!$B$9,0)*VLOOKUP(ClientPortfolioValue[[#This Row],[Client]],Client_Portfolios!$A$1:$I$6,RowWiseApproach!$B$9,0),M448)</f>
        <v>4671759.586410746</v>
      </c>
      <c r="N453" s="34">
        <f t="shared" si="73"/>
        <v>3.8415695375860039E-3</v>
      </c>
      <c r="O453" s="34">
        <f t="shared" si="73"/>
        <v>5.5537681466771481E-2</v>
      </c>
      <c r="P453" s="34">
        <f t="shared" si="74"/>
        <v>0.22812604893880825</v>
      </c>
      <c r="Q453" s="34">
        <f t="shared" si="75"/>
        <v>0.1182459458377436</v>
      </c>
      <c r="R453" s="34">
        <f t="shared" si="76"/>
        <v>0.17409456657749725</v>
      </c>
      <c r="S453" s="34">
        <f t="shared" si="77"/>
        <v>3.0963513599979536E-2</v>
      </c>
      <c r="T453" s="34">
        <f t="shared" si="78"/>
        <v>0.29811748195371451</v>
      </c>
      <c r="U453" s="34">
        <f t="shared" si="79"/>
        <v>9.107319208789931E-2</v>
      </c>
      <c r="V453" s="33">
        <f>SUM(ClientPortfolioValue[[#This Row],[TCS]:[Cash]])</f>
        <v>51296759.005677499</v>
      </c>
      <c r="W453" s="35">
        <f>(ClientPortfolioValue[[#This Row],[TotalPortfolioValue]]-V448)/V448</f>
        <v>4.5000635735472309E-3</v>
      </c>
      <c r="X453" s="35">
        <f t="shared" si="71"/>
        <v>1455849.504977806</v>
      </c>
      <c r="Y453" s="35">
        <f>_xlfn.MAXIFS($V$2:$V453,$E$2:$E453,$E453)</f>
        <v>51360464.08904472</v>
      </c>
      <c r="Z453" s="34">
        <f>(ClientPortfolioValue[[#This Row],[TotalPortfolioValue]]-ClientPortfolioValue[[#This Row],[Running Max]])/ClientPortfolioValue[[#This Row],[Running Max]]</f>
        <v>-1.2403525648984443E-3</v>
      </c>
      <c r="AA453" s="35">
        <f t="shared" si="70"/>
        <v>1.0561067375918423</v>
      </c>
      <c r="AB453" s="46">
        <f>ClientPortfolioValue[[#This Row],[Cumulative_Returns]]-1</f>
        <v>5.610673759184226E-2</v>
      </c>
    </row>
    <row r="454" spans="4:28" x14ac:dyDescent="0.35">
      <c r="D454" s="31">
        <f t="shared" si="72"/>
        <v>45748</v>
      </c>
      <c r="E454" s="32" t="s">
        <v>12</v>
      </c>
      <c r="F454" s="33">
        <f>_xlfn.IFNA(VLOOKUP(ClientPortfolioValue[[#This Row],[Date]],CleanAssets[#All],RowWiseApproach!$B$2,0)*VLOOKUP(ClientPortfolioValue[[#This Row],[Client]],Client_Portfolios!$A$1:$I$6,RowWiseApproach!$B$2,0),F449)</f>
        <v>2597309.0955456994</v>
      </c>
      <c r="G454" s="33">
        <f>_xlfn.IFNA(VLOOKUP(ClientPortfolioValue[[#This Row],[Date]],CleanAssets[#All],RowWiseApproach!$B$3,0)*VLOOKUP(ClientPortfolioValue[[#This Row],[Client]],Client_Portfolios!$A$1:$I$6,RowWiseApproach!$B$3,0),G449)</f>
        <v>9838026.8760504499</v>
      </c>
      <c r="H454" s="33">
        <f>_xlfn.IFNA(VLOOKUP(ClientPortfolioValue[[#This Row],[Date]],CleanAssets[#All],RowWiseApproach!$B$4,0)*VLOOKUP(ClientPortfolioValue[[#This Row],[Client]],Client_Portfolios!$A$1:$I$6,RowWiseApproach!$B$4,0),H449)</f>
        <v>1926265.7325777418</v>
      </c>
      <c r="I454" s="33">
        <f>_xlfn.IFNA(VLOOKUP(ClientPortfolioValue[[#This Row],[Date]],CleanAssets[#All],RowWiseApproach!$B$5,0)*VLOOKUP(ClientPortfolioValue[[#This Row],[Client]],Client_Portfolios!$A$1:$I$6,RowWiseApproach!$B$5,0),I449)</f>
        <v>3094187.5264155152</v>
      </c>
      <c r="J454" s="33">
        <f>_xlfn.IFNA(VLOOKUP(ClientPortfolioValue[[#This Row],[Date]],CleanAssets[#All],RowWiseApproach!$B$6,0)*VLOOKUP(ClientPortfolioValue[[#This Row],[Client]],Client_Portfolios!$A$1:$I$6,RowWiseApproach!$B$6,0),J449)</f>
        <v>1306566.1721761804</v>
      </c>
      <c r="K454" s="33">
        <f>_xlfn.IFNA(VLOOKUP(ClientPortfolioValue[[#This Row],[Date]],CleanAssets[#All],RowWiseApproach!$B$7,0)*VLOOKUP(ClientPortfolioValue[[#This Row],[Client]],Client_Portfolios!$A$1:$I$6,RowWiseApproach!$B$7,0),K449)</f>
        <v>12847824.826444419</v>
      </c>
      <c r="L454" s="33">
        <f>_xlfn.IFNA(VLOOKUP(ClientPortfolioValue[[#This Row],[Date]],CleanAssets[#All],RowWiseApproach!$B$8,0)*VLOOKUP(ClientPortfolioValue[[#This Row],[Client]],Client_Portfolios!$A$1:$I$6,RowWiseApproach!$B$8,0),L449)</f>
        <v>5621005.0196089186</v>
      </c>
      <c r="M454" s="33">
        <f>_xlfn.IFNA(VLOOKUP(ClientPortfolioValue[[#This Row],[Date]],CleanAssets[#All],RowWiseApproach!$B$9,0)*VLOOKUP(ClientPortfolioValue[[#This Row],[Client]],Client_Portfolios!$A$1:$I$6,RowWiseApproach!$B$9,0),M449)</f>
        <v>2238267.016296776</v>
      </c>
      <c r="N454" s="34">
        <f t="shared" si="73"/>
        <v>6.5805552053259178E-2</v>
      </c>
      <c r="O454" s="34">
        <f t="shared" si="73"/>
        <v>0.24925673682949986</v>
      </c>
      <c r="P454" s="34">
        <f t="shared" si="74"/>
        <v>4.8803964130007302E-2</v>
      </c>
      <c r="Q454" s="34">
        <f t="shared" si="75"/>
        <v>7.8394488619500116E-2</v>
      </c>
      <c r="R454" s="34">
        <f t="shared" si="76"/>
        <v>3.3103225334874066E-2</v>
      </c>
      <c r="S454" s="34">
        <f t="shared" si="77"/>
        <v>0.32551312696578055</v>
      </c>
      <c r="T454" s="34">
        <f t="shared" si="78"/>
        <v>0.14241406193966705</v>
      </c>
      <c r="U454" s="34">
        <f t="shared" si="79"/>
        <v>5.6708844127412041E-2</v>
      </c>
      <c r="V454" s="33">
        <f>SUM(ClientPortfolioValue[[#This Row],[TCS]:[Cash]])</f>
        <v>39469452.265115693</v>
      </c>
      <c r="W454" s="35">
        <f>(ClientPortfolioValue[[#This Row],[TotalPortfolioValue]]-V449)/V449</f>
        <v>1.6544489895781844E-3</v>
      </c>
      <c r="X454" s="35">
        <f t="shared" si="71"/>
        <v>685584.68404803809</v>
      </c>
      <c r="Y454" s="35">
        <f>_xlfn.MAXIFS($V$2:$V454,$E$2:$E454,$E454)</f>
        <v>39650503.50677833</v>
      </c>
      <c r="Z454" s="34">
        <f>(ClientPortfolioValue[[#This Row],[TotalPortfolioValue]]-ClientPortfolioValue[[#This Row],[Running Max]])/ClientPortfolioValue[[#This Row],[Running Max]]</f>
        <v>-4.566177618190532E-3</v>
      </c>
      <c r="AA454" s="35">
        <f t="shared" si="70"/>
        <v>1.0538716194449462</v>
      </c>
      <c r="AB454" s="46">
        <f>ClientPortfolioValue[[#This Row],[Cumulative_Returns]]-1</f>
        <v>5.3871619444946228E-2</v>
      </c>
    </row>
    <row r="455" spans="4:28" x14ac:dyDescent="0.35">
      <c r="D455" s="31">
        <f t="shared" si="72"/>
        <v>45748</v>
      </c>
      <c r="E455" s="32" t="s">
        <v>13</v>
      </c>
      <c r="F455" s="33">
        <f>_xlfn.IFNA(VLOOKUP(ClientPortfolioValue[[#This Row],[Date]],CleanAssets[#All],RowWiseApproach!$B$2,0)*VLOOKUP(ClientPortfolioValue[[#This Row],[Client]],Client_Portfolios!$A$1:$I$6,RowWiseApproach!$B$2,0),F450)</f>
        <v>187020.95356478554</v>
      </c>
      <c r="G455" s="33">
        <f>_xlfn.IFNA(VLOOKUP(ClientPortfolioValue[[#This Row],[Date]],CleanAssets[#All],RowWiseApproach!$B$3,0)*VLOOKUP(ClientPortfolioValue[[#This Row],[Client]],Client_Portfolios!$A$1:$I$6,RowWiseApproach!$B$3,0),G450)</f>
        <v>2090308.9485494501</v>
      </c>
      <c r="H455" s="33">
        <f>_xlfn.IFNA(VLOOKUP(ClientPortfolioValue[[#This Row],[Date]],CleanAssets[#All],RowWiseApproach!$B$4,0)*VLOOKUP(ClientPortfolioValue[[#This Row],[Client]],Client_Portfolios!$A$1:$I$6,RowWiseApproach!$B$4,0),H450)</f>
        <v>3085121.108507345</v>
      </c>
      <c r="I455" s="33">
        <f>_xlfn.IFNA(VLOOKUP(ClientPortfolioValue[[#This Row],[Date]],CleanAssets[#All],RowWiseApproach!$B$5,0)*VLOOKUP(ClientPortfolioValue[[#This Row],[Client]],Client_Portfolios!$A$1:$I$6,RowWiseApproach!$B$5,0),I450)</f>
        <v>2656107.9608575953</v>
      </c>
      <c r="J455" s="33">
        <f>_xlfn.IFNA(VLOOKUP(ClientPortfolioValue[[#This Row],[Date]],CleanAssets[#All],RowWiseApproach!$B$6,0)*VLOOKUP(ClientPortfolioValue[[#This Row],[Client]],Client_Portfolios!$A$1:$I$6,RowWiseApproach!$B$6,0),J450)</f>
        <v>11323795.265569523</v>
      </c>
      <c r="K455" s="33">
        <f>_xlfn.IFNA(VLOOKUP(ClientPortfolioValue[[#This Row],[Date]],CleanAssets[#All],RowWiseApproach!$B$7,0)*VLOOKUP(ClientPortfolioValue[[#This Row],[Client]],Client_Portfolios!$A$1:$I$6,RowWiseApproach!$B$7,0),K450)</f>
        <v>608857.01276928571</v>
      </c>
      <c r="L455" s="33">
        <f>_xlfn.IFNA(VLOOKUP(ClientPortfolioValue[[#This Row],[Date]],CleanAssets[#All],RowWiseApproach!$B$8,0)*VLOOKUP(ClientPortfolioValue[[#This Row],[Client]],Client_Portfolios!$A$1:$I$6,RowWiseApproach!$B$8,0),L450)</f>
        <v>23246708.428602535</v>
      </c>
      <c r="M455" s="33">
        <f>_xlfn.IFNA(VLOOKUP(ClientPortfolioValue[[#This Row],[Date]],CleanAssets[#All],RowWiseApproach!$B$9,0)*VLOOKUP(ClientPortfolioValue[[#This Row],[Client]],Client_Portfolios!$A$1:$I$6,RowWiseApproach!$B$9,0),M450)</f>
        <v>6419725.690859328</v>
      </c>
      <c r="N455" s="34">
        <f t="shared" si="73"/>
        <v>3.7692428202281696E-3</v>
      </c>
      <c r="O455" s="34">
        <f t="shared" si="73"/>
        <v>4.2128338275472445E-2</v>
      </c>
      <c r="P455" s="34">
        <f t="shared" si="74"/>
        <v>6.2177902347971145E-2</v>
      </c>
      <c r="Q455" s="34">
        <f t="shared" si="75"/>
        <v>5.3531519706134456E-2</v>
      </c>
      <c r="R455" s="34">
        <f t="shared" si="76"/>
        <v>0.22822113345548861</v>
      </c>
      <c r="S455" s="34">
        <f t="shared" si="77"/>
        <v>1.2270977557235153E-2</v>
      </c>
      <c r="T455" s="34">
        <f t="shared" si="78"/>
        <v>0.46851696116550201</v>
      </c>
      <c r="U455" s="34">
        <f t="shared" si="79"/>
        <v>0.12938392467196805</v>
      </c>
      <c r="V455" s="33">
        <f>SUM(ClientPortfolioValue[[#This Row],[TCS]:[Cash]])</f>
        <v>49617645.369279847</v>
      </c>
      <c r="W455" s="35">
        <f>(ClientPortfolioValue[[#This Row],[TotalPortfolioValue]]-V450)/V450</f>
        <v>3.5711480730336348E-3</v>
      </c>
      <c r="X455" s="35">
        <f t="shared" si="71"/>
        <v>267349.26603933674</v>
      </c>
      <c r="Y455" s="35">
        <f>_xlfn.MAXIFS($V$2:$V455,$E$2:$E455,$E455)</f>
        <v>49689567.944838986</v>
      </c>
      <c r="Z455" s="34">
        <f>(ClientPortfolioValue[[#This Row],[TotalPortfolioValue]]-ClientPortfolioValue[[#This Row],[Running Max]])/ClientPortfolioValue[[#This Row],[Running Max]]</f>
        <v>-1.4474381350826275E-3</v>
      </c>
      <c r="AA455" s="35">
        <f t="shared" ref="AA455:AA518" si="80">AA450*(1+W455)</f>
        <v>1.0995319120668801</v>
      </c>
      <c r="AB455" s="46">
        <f>ClientPortfolioValue[[#This Row],[Cumulative_Returns]]-1</f>
        <v>9.9531912066880057E-2</v>
      </c>
    </row>
    <row r="456" spans="4:28" x14ac:dyDescent="0.35">
      <c r="D456" s="31">
        <f t="shared" si="72"/>
        <v>45748</v>
      </c>
      <c r="E456" s="32" t="s">
        <v>15</v>
      </c>
      <c r="F456" s="33">
        <f>_xlfn.IFNA(VLOOKUP(ClientPortfolioValue[[#This Row],[Date]],CleanAssets[#All],RowWiseApproach!$B$2,0)*VLOOKUP(ClientPortfolioValue[[#This Row],[Client]],Client_Portfolios!$A$1:$I$6,RowWiseApproach!$B$2,0),F451)</f>
        <v>937039.17793346709</v>
      </c>
      <c r="G456" s="33">
        <f>_xlfn.IFNA(VLOOKUP(ClientPortfolioValue[[#This Row],[Date]],CleanAssets[#All],RowWiseApproach!$B$3,0)*VLOOKUP(ClientPortfolioValue[[#This Row],[Client]],Client_Portfolios!$A$1:$I$6,RowWiseApproach!$B$3,0),G451)</f>
        <v>4777127.6476680543</v>
      </c>
      <c r="H456" s="33">
        <f>_xlfn.IFNA(VLOOKUP(ClientPortfolioValue[[#This Row],[Date]],CleanAssets[#All],RowWiseApproach!$B$4,0)*VLOOKUP(ClientPortfolioValue[[#This Row],[Client]],Client_Portfolios!$A$1:$I$6,RowWiseApproach!$B$4,0),H451)</f>
        <v>16830534.040825341</v>
      </c>
      <c r="I456" s="33">
        <f>_xlfn.IFNA(VLOOKUP(ClientPortfolioValue[[#This Row],[Date]],CleanAssets[#All],RowWiseApproach!$B$5,0)*VLOOKUP(ClientPortfolioValue[[#This Row],[Client]],Client_Portfolios!$A$1:$I$6,RowWiseApproach!$B$5,0),I451)</f>
        <v>8481170.8716959748</v>
      </c>
      <c r="J456" s="33">
        <f>_xlfn.IFNA(VLOOKUP(ClientPortfolioValue[[#This Row],[Date]],CleanAssets[#All],RowWiseApproach!$B$6,0)*VLOOKUP(ClientPortfolioValue[[#This Row],[Client]],Client_Portfolios!$A$1:$I$6,RowWiseApproach!$B$6,0),J451)</f>
        <v>13494985.796909973</v>
      </c>
      <c r="K456" s="33">
        <f>_xlfn.IFNA(VLOOKUP(ClientPortfolioValue[[#This Row],[Date]],CleanAssets[#All],RowWiseApproach!$B$7,0)*VLOOKUP(ClientPortfolioValue[[#This Row],[Client]],Client_Portfolios!$A$1:$I$6,RowWiseApproach!$B$7,0),K451)</f>
        <v>2625523.9031494474</v>
      </c>
      <c r="L456" s="33">
        <f>_xlfn.IFNA(VLOOKUP(ClientPortfolioValue[[#This Row],[Date]],CleanAssets[#All],RowWiseApproach!$B$8,0)*VLOOKUP(ClientPortfolioValue[[#This Row],[Client]],Client_Portfolios!$A$1:$I$6,RowWiseApproach!$B$8,0),L451)</f>
        <v>3403945.4225735767</v>
      </c>
      <c r="M456" s="33">
        <f>_xlfn.IFNA(VLOOKUP(ClientPortfolioValue[[#This Row],[Date]],CleanAssets[#All],RowWiseApproach!$B$9,0)*VLOOKUP(ClientPortfolioValue[[#This Row],[Client]],Client_Portfolios!$A$1:$I$6,RowWiseApproach!$B$9,0),M451)</f>
        <v>942923.28939778067</v>
      </c>
      <c r="N456" s="34">
        <f t="shared" si="73"/>
        <v>1.8197320526497623E-2</v>
      </c>
      <c r="O456" s="34">
        <f t="shared" si="73"/>
        <v>9.2771919304724698E-2</v>
      </c>
      <c r="P456" s="34">
        <f t="shared" si="74"/>
        <v>0.32684932475125833</v>
      </c>
      <c r="Q456" s="34">
        <f t="shared" si="75"/>
        <v>0.16470451655246068</v>
      </c>
      <c r="R456" s="34">
        <f t="shared" si="76"/>
        <v>0.26207290776089642</v>
      </c>
      <c r="S456" s="34">
        <f t="shared" si="77"/>
        <v>5.0987729372169277E-2</v>
      </c>
      <c r="T456" s="34">
        <f t="shared" si="78"/>
        <v>6.6104691637209112E-2</v>
      </c>
      <c r="U456" s="34">
        <f t="shared" si="79"/>
        <v>1.8311590094783864E-2</v>
      </c>
      <c r="V456" s="33">
        <f>SUM(ClientPortfolioValue[[#This Row],[TCS]:[Cash]])</f>
        <v>51493250.150153615</v>
      </c>
      <c r="W456" s="35">
        <f>(ClientPortfolioValue[[#This Row],[TotalPortfolioValue]]-V451)/V451</f>
        <v>2.7792734411067146E-3</v>
      </c>
      <c r="X456" s="35">
        <f t="shared" si="71"/>
        <v>2263297.3611233984</v>
      </c>
      <c r="Y456" s="35">
        <f>_xlfn.MAXIFS($V$2:$V456,$E$2:$E456,$E456)</f>
        <v>52065242.941301323</v>
      </c>
      <c r="Z456" s="34">
        <f>(ClientPortfolioValue[[#This Row],[TotalPortfolioValue]]-ClientPortfolioValue[[#This Row],[Running Max]])/ClientPortfolioValue[[#This Row],[Running Max]]</f>
        <v>-1.0986077445035205E-2</v>
      </c>
      <c r="AA456" s="35">
        <f t="shared" si="80"/>
        <v>1.0321626232192889</v>
      </c>
      <c r="AB456" s="46">
        <f>ClientPortfolioValue[[#This Row],[Cumulative_Returns]]-1</f>
        <v>3.2162623219288866E-2</v>
      </c>
    </row>
    <row r="457" spans="4:28" x14ac:dyDescent="0.35">
      <c r="D457" s="31">
        <f t="shared" si="72"/>
        <v>45749</v>
      </c>
      <c r="E457" s="32" t="s">
        <v>14</v>
      </c>
      <c r="F457" s="33">
        <f>_xlfn.IFNA(VLOOKUP(ClientPortfolioValue[[#This Row],[Date]],CleanAssets[#All],RowWiseApproach!$B$2,0)*VLOOKUP(ClientPortfolioValue[[#This Row],[Client]],Client_Portfolios!$A$1:$I$6,RowWiseApproach!$B$2,0),F452)</f>
        <v>1649801.1711432743</v>
      </c>
      <c r="G457" s="33">
        <f>_xlfn.IFNA(VLOOKUP(ClientPortfolioValue[[#This Row],[Date]],CleanAssets[#All],RowWiseApproach!$B$3,0)*VLOOKUP(ClientPortfolioValue[[#This Row],[Client]],Client_Portfolios!$A$1:$I$6,RowWiseApproach!$B$3,0),G452)</f>
        <v>11271554.678755669</v>
      </c>
      <c r="H457" s="33">
        <f>_xlfn.IFNA(VLOOKUP(ClientPortfolioValue[[#This Row],[Date]],CleanAssets[#All],RowWiseApproach!$B$4,0)*VLOOKUP(ClientPortfolioValue[[#This Row],[Client]],Client_Portfolios!$A$1:$I$6,RowWiseApproach!$B$4,0),H452)</f>
        <v>2176391.6345227398</v>
      </c>
      <c r="I457" s="33">
        <f>_xlfn.IFNA(VLOOKUP(ClientPortfolioValue[[#This Row],[Date]],CleanAssets[#All],RowWiseApproach!$B$5,0)*VLOOKUP(ClientPortfolioValue[[#This Row],[Client]],Client_Portfolios!$A$1:$I$6,RowWiseApproach!$B$5,0),I452)</f>
        <v>444576.87910590495</v>
      </c>
      <c r="J457" s="33">
        <f>_xlfn.IFNA(VLOOKUP(ClientPortfolioValue[[#This Row],[Date]],CleanAssets[#All],RowWiseApproach!$B$6,0)*VLOOKUP(ClientPortfolioValue[[#This Row],[Client]],Client_Portfolios!$A$1:$I$6,RowWiseApproach!$B$6,0),J452)</f>
        <v>11719528.060751792</v>
      </c>
      <c r="K457" s="33">
        <f>_xlfn.IFNA(VLOOKUP(ClientPortfolioValue[[#This Row],[Date]],CleanAssets[#All],RowWiseApproach!$B$7,0)*VLOOKUP(ClientPortfolioValue[[#This Row],[Client]],Client_Portfolios!$A$1:$I$6,RowWiseApproach!$B$7,0),K452)</f>
        <v>14054027.855533332</v>
      </c>
      <c r="L457" s="33">
        <f>_xlfn.IFNA(VLOOKUP(ClientPortfolioValue[[#This Row],[Date]],CleanAssets[#All],RowWiseApproach!$B$8,0)*VLOOKUP(ClientPortfolioValue[[#This Row],[Client]],Client_Portfolios!$A$1:$I$6,RowWiseApproach!$B$8,0),L452)</f>
        <v>3228591.5524011939</v>
      </c>
      <c r="M457" s="33">
        <f>_xlfn.IFNA(VLOOKUP(ClientPortfolioValue[[#This Row],[Date]],CleanAssets[#All],RowWiseApproach!$B$9,0)*VLOOKUP(ClientPortfolioValue[[#This Row],[Client]],Client_Portfolios!$A$1:$I$6,RowWiseApproach!$B$9,0),M452)</f>
        <v>1152690.0988359221</v>
      </c>
      <c r="N457" s="34">
        <f t="shared" si="73"/>
        <v>3.6102924151670018E-2</v>
      </c>
      <c r="O457" s="34">
        <f t="shared" si="73"/>
        <v>0.2466576523015315</v>
      </c>
      <c r="P457" s="34">
        <f t="shared" si="74"/>
        <v>4.7626407036099723E-2</v>
      </c>
      <c r="Q457" s="34">
        <f t="shared" si="75"/>
        <v>9.7287634574922816E-3</v>
      </c>
      <c r="R457" s="34">
        <f t="shared" si="76"/>
        <v>0.25646074210111353</v>
      </c>
      <c r="S457" s="34">
        <f t="shared" si="77"/>
        <v>0.30754706116626579</v>
      </c>
      <c r="T457" s="34">
        <f t="shared" si="78"/>
        <v>7.0651905194301895E-2</v>
      </c>
      <c r="U457" s="34">
        <f t="shared" si="79"/>
        <v>2.5224544591525375E-2</v>
      </c>
      <c r="V457" s="33">
        <f>SUM(ClientPortfolioValue[[#This Row],[TCS]:[Cash]])</f>
        <v>45697161.931049824</v>
      </c>
      <c r="W457" s="35">
        <f>(ClientPortfolioValue[[#This Row],[TotalPortfolioValue]]-V452)/V452</f>
        <v>5.4711773561960785E-3</v>
      </c>
      <c r="X457" s="35">
        <f t="shared" si="71"/>
        <v>107861.47189757416</v>
      </c>
      <c r="Y457" s="35">
        <f>_xlfn.MAXIFS($V$2:$V457,$E$2:$E457,$E457)</f>
        <v>45697161.931049824</v>
      </c>
      <c r="Z457" s="34">
        <f>(ClientPortfolioValue[[#This Row],[TotalPortfolioValue]]-ClientPortfolioValue[[#This Row],[Running Max]])/ClientPortfolioValue[[#This Row],[Running Max]]</f>
        <v>0</v>
      </c>
      <c r="AA457" s="35">
        <f t="shared" si="80"/>
        <v>1.0769413515169717</v>
      </c>
      <c r="AB457" s="46">
        <f>ClientPortfolioValue[[#This Row],[Cumulative_Returns]]-1</f>
        <v>7.6941351516971679E-2</v>
      </c>
    </row>
    <row r="458" spans="4:28" x14ac:dyDescent="0.35">
      <c r="D458" s="31">
        <f t="shared" si="72"/>
        <v>45749</v>
      </c>
      <c r="E458" s="32" t="s">
        <v>16</v>
      </c>
      <c r="F458" s="33">
        <f>_xlfn.IFNA(VLOOKUP(ClientPortfolioValue[[#This Row],[Date]],CleanAssets[#All],RowWiseApproach!$B$2,0)*VLOOKUP(ClientPortfolioValue[[#This Row],[Client]],Client_Portfolios!$A$1:$I$6,RowWiseApproach!$B$2,0),F453)</f>
        <v>198467.87247107975</v>
      </c>
      <c r="G458" s="33">
        <f>_xlfn.IFNA(VLOOKUP(ClientPortfolioValue[[#This Row],[Date]],CleanAssets[#All],RowWiseApproach!$B$3,0)*VLOOKUP(ClientPortfolioValue[[#This Row],[Client]],Client_Portfolios!$A$1:$I$6,RowWiseApproach!$B$3,0),G453)</f>
        <v>2914829.772859538</v>
      </c>
      <c r="H458" s="33">
        <f>_xlfn.IFNA(VLOOKUP(ClientPortfolioValue[[#This Row],[Date]],CleanAssets[#All],RowWiseApproach!$B$4,0)*VLOOKUP(ClientPortfolioValue[[#This Row],[Client]],Client_Portfolios!$A$1:$I$6,RowWiseApproach!$B$4,0),H453)</f>
        <v>11682919.420287104</v>
      </c>
      <c r="I458" s="33">
        <f>_xlfn.IFNA(VLOOKUP(ClientPortfolioValue[[#This Row],[Date]],CleanAssets[#All],RowWiseApproach!$B$5,0)*VLOOKUP(ClientPortfolioValue[[#This Row],[Client]],Client_Portfolios!$A$1:$I$6,RowWiseApproach!$B$5,0),I453)</f>
        <v>6118078.3087437823</v>
      </c>
      <c r="J458" s="33">
        <f>_xlfn.IFNA(VLOOKUP(ClientPortfolioValue[[#This Row],[Date]],CleanAssets[#All],RowWiseApproach!$B$6,0)*VLOOKUP(ClientPortfolioValue[[#This Row],[Client]],Client_Portfolios!$A$1:$I$6,RowWiseApproach!$B$6,0),J453)</f>
        <v>8957309.7988367286</v>
      </c>
      <c r="K458" s="33">
        <f>_xlfn.IFNA(VLOOKUP(ClientPortfolioValue[[#This Row],[Date]],CleanAssets[#All],RowWiseApproach!$B$7,0)*VLOOKUP(ClientPortfolioValue[[#This Row],[Client]],Client_Portfolios!$A$1:$I$6,RowWiseApproach!$B$7,0),K453)</f>
        <v>1589505.5540930808</v>
      </c>
      <c r="L458" s="33">
        <f>_xlfn.IFNA(VLOOKUP(ClientPortfolioValue[[#This Row],[Date]],CleanAssets[#All],RowWiseApproach!$B$8,0)*VLOOKUP(ClientPortfolioValue[[#This Row],[Client]],Client_Portfolios!$A$1:$I$6,RowWiseApproach!$B$8,0),L453)</f>
        <v>14996412.763832707</v>
      </c>
      <c r="M458" s="33">
        <f>_xlfn.IFNA(VLOOKUP(ClientPortfolioValue[[#This Row],[Date]],CleanAssets[#All],RowWiseApproach!$B$9,0)*VLOOKUP(ClientPortfolioValue[[#This Row],[Client]],Client_Portfolios!$A$1:$I$6,RowWiseApproach!$B$9,0),M453)</f>
        <v>4671818.1376404846</v>
      </c>
      <c r="N458" s="34">
        <f t="shared" si="73"/>
        <v>3.8816825358733956E-3</v>
      </c>
      <c r="O458" s="34">
        <f t="shared" si="73"/>
        <v>5.7008943984127189E-2</v>
      </c>
      <c r="P458" s="34">
        <f t="shared" si="74"/>
        <v>0.22849735686239486</v>
      </c>
      <c r="Q458" s="34">
        <f t="shared" si="75"/>
        <v>0.11965885172481577</v>
      </c>
      <c r="R458" s="34">
        <f t="shared" si="76"/>
        <v>0.17518922625433334</v>
      </c>
      <c r="S458" s="34">
        <f t="shared" si="77"/>
        <v>3.108793314089638E-2</v>
      </c>
      <c r="T458" s="34">
        <f t="shared" si="78"/>
        <v>0.29330345915105582</v>
      </c>
      <c r="U458" s="34">
        <f t="shared" si="79"/>
        <v>9.1372546346503297E-2</v>
      </c>
      <c r="V458" s="33">
        <f>SUM(ClientPortfolioValue[[#This Row],[TCS]:[Cash]])</f>
        <v>51129341.628764503</v>
      </c>
      <c r="W458" s="35">
        <f>(ClientPortfolioValue[[#This Row],[TotalPortfolioValue]]-V453)/V453</f>
        <v>-3.2637028178420882E-3</v>
      </c>
      <c r="X458" s="35">
        <f t="shared" si="71"/>
        <v>78923.963937521097</v>
      </c>
      <c r="Y458" s="35">
        <f>_xlfn.MAXIFS($V$2:$V458,$E$2:$E458,$E458)</f>
        <v>51360464.08904472</v>
      </c>
      <c r="Z458" s="34">
        <f>(ClientPortfolioValue[[#This Row],[TotalPortfolioValue]]-ClientPortfolioValue[[#This Row],[Running Max]])/ClientPortfolioValue[[#This Row],[Running Max]]</f>
        <v>-4.5000072405793562E-3</v>
      </c>
      <c r="AA458" s="35">
        <f t="shared" si="80"/>
        <v>1.0526599190564219</v>
      </c>
      <c r="AB458" s="46">
        <f>ClientPortfolioValue[[#This Row],[Cumulative_Returns]]-1</f>
        <v>5.2659919056421867E-2</v>
      </c>
    </row>
    <row r="459" spans="4:28" x14ac:dyDescent="0.35">
      <c r="D459" s="31">
        <f t="shared" si="72"/>
        <v>45749</v>
      </c>
      <c r="E459" s="32" t="s">
        <v>12</v>
      </c>
      <c r="F459" s="33">
        <f>_xlfn.IFNA(VLOOKUP(ClientPortfolioValue[[#This Row],[Date]],CleanAssets[#All],RowWiseApproach!$B$2,0)*VLOOKUP(ClientPortfolioValue[[#This Row],[Client]],Client_Portfolios!$A$1:$I$6,RowWiseApproach!$B$2,0),F454)</f>
        <v>2615864.384823719</v>
      </c>
      <c r="G459" s="33">
        <f>_xlfn.IFNA(VLOOKUP(ClientPortfolioValue[[#This Row],[Date]],CleanAssets[#All],RowWiseApproach!$B$3,0)*VLOOKUP(ClientPortfolioValue[[#This Row],[Client]],Client_Portfolios!$A$1:$I$6,RowWiseApproach!$B$3,0),G454)</f>
        <v>10065689.502620867</v>
      </c>
      <c r="H459" s="33">
        <f>_xlfn.IFNA(VLOOKUP(ClientPortfolioValue[[#This Row],[Date]],CleanAssets[#All],RowWiseApproach!$B$4,0)*VLOOKUP(ClientPortfolioValue[[#This Row],[Client]],Client_Portfolios!$A$1:$I$6,RowWiseApproach!$B$4,0),H454)</f>
        <v>1923104.0153357042</v>
      </c>
      <c r="I459" s="33">
        <f>_xlfn.IFNA(VLOOKUP(ClientPortfolioValue[[#This Row],[Date]],CleanAssets[#All],RowWiseApproach!$B$5,0)*VLOOKUP(ClientPortfolioValue[[#This Row],[Client]],Client_Portfolios!$A$1:$I$6,RowWiseApproach!$B$5,0),I454)</f>
        <v>3120940.4084045915</v>
      </c>
      <c r="J459" s="33">
        <f>_xlfn.IFNA(VLOOKUP(ClientPortfolioValue[[#This Row],[Date]],CleanAssets[#All],RowWiseApproach!$B$6,0)*VLOOKUP(ClientPortfolioValue[[#This Row],[Client]],Client_Portfolios!$A$1:$I$6,RowWiseApproach!$B$6,0),J454)</f>
        <v>1310490.4517401422</v>
      </c>
      <c r="K459" s="33">
        <f>_xlfn.IFNA(VLOOKUP(ClientPortfolioValue[[#This Row],[Date]],CleanAssets[#All],RowWiseApproach!$B$7,0)*VLOOKUP(ClientPortfolioValue[[#This Row],[Client]],Client_Portfolios!$A$1:$I$6,RowWiseApproach!$B$7,0),K454)</f>
        <v>12857350.791708209</v>
      </c>
      <c r="L459" s="33">
        <f>_xlfn.IFNA(VLOOKUP(ClientPortfolioValue[[#This Row],[Date]],CleanAssets[#All],RowWiseApproach!$B$8,0)*VLOOKUP(ClientPortfolioValue[[#This Row],[Client]],Client_Portfolios!$A$1:$I$6,RowWiseApproach!$B$8,0),L454)</f>
        <v>5512187.5724776965</v>
      </c>
      <c r="M459" s="33">
        <f>_xlfn.IFNA(VLOOKUP(ClientPortfolioValue[[#This Row],[Date]],CleanAssets[#All],RowWiseApproach!$B$9,0)*VLOOKUP(ClientPortfolioValue[[#This Row],[Client]],Client_Portfolios!$A$1:$I$6,RowWiseApproach!$B$9,0),M454)</f>
        <v>2238295.0685293158</v>
      </c>
      <c r="N459" s="34">
        <f t="shared" si="73"/>
        <v>6.5983995526845043E-2</v>
      </c>
      <c r="O459" s="34">
        <f t="shared" si="73"/>
        <v>0.25390246335736727</v>
      </c>
      <c r="P459" s="34">
        <f t="shared" si="74"/>
        <v>4.850942865454401E-2</v>
      </c>
      <c r="Q459" s="34">
        <f t="shared" si="75"/>
        <v>7.8724309693752006E-2</v>
      </c>
      <c r="R459" s="34">
        <f t="shared" si="76"/>
        <v>3.3056528697462242E-2</v>
      </c>
      <c r="S459" s="34">
        <f t="shared" si="77"/>
        <v>0.3243208562527693</v>
      </c>
      <c r="T459" s="34">
        <f t="shared" si="78"/>
        <v>0.13904243745801437</v>
      </c>
      <c r="U459" s="34">
        <f t="shared" si="79"/>
        <v>5.6459980359245772E-2</v>
      </c>
      <c r="V459" s="33">
        <f>SUM(ClientPortfolioValue[[#This Row],[TCS]:[Cash]])</f>
        <v>39643922.195640244</v>
      </c>
      <c r="W459" s="35">
        <f>(ClientPortfolioValue[[#This Row],[TotalPortfolioValue]]-V454)/V454</f>
        <v>4.4203788122682466E-3</v>
      </c>
      <c r="X459" s="35">
        <f t="shared" si="71"/>
        <v>80612.133635336795</v>
      </c>
      <c r="Y459" s="35">
        <f>_xlfn.MAXIFS($V$2:$V459,$E$2:$E459,$E459)</f>
        <v>39650503.50677833</v>
      </c>
      <c r="Z459" s="34">
        <f>(ClientPortfolioValue[[#This Row],[TotalPortfolioValue]]-ClientPortfolioValue[[#This Row],[Running Max]])/ClientPortfolioValue[[#This Row],[Running Max]]</f>
        <v>-1.6598304071878766E-4</v>
      </c>
      <c r="AA459" s="35">
        <f t="shared" si="80"/>
        <v>1.0585301312223916</v>
      </c>
      <c r="AB459" s="46">
        <f>ClientPortfolioValue[[#This Row],[Cumulative_Returns]]-1</f>
        <v>5.853013122239159E-2</v>
      </c>
    </row>
    <row r="460" spans="4:28" x14ac:dyDescent="0.35">
      <c r="D460" s="31">
        <f t="shared" si="72"/>
        <v>45749</v>
      </c>
      <c r="E460" s="32" t="s">
        <v>13</v>
      </c>
      <c r="F460" s="33">
        <f>_xlfn.IFNA(VLOOKUP(ClientPortfolioValue[[#This Row],[Date]],CleanAssets[#All],RowWiseApproach!$B$2,0)*VLOOKUP(ClientPortfolioValue[[#This Row],[Client]],Client_Portfolios!$A$1:$I$6,RowWiseApproach!$B$2,0),F455)</f>
        <v>188357.03940085217</v>
      </c>
      <c r="G460" s="33">
        <f>_xlfn.IFNA(VLOOKUP(ClientPortfolioValue[[#This Row],[Date]],CleanAssets[#All],RowWiseApproach!$B$3,0)*VLOOKUP(ClientPortfolioValue[[#This Row],[Client]],Client_Portfolios!$A$1:$I$6,RowWiseApproach!$B$3,0),G455)</f>
        <v>2138680.9678136893</v>
      </c>
      <c r="H460" s="33">
        <f>_xlfn.IFNA(VLOOKUP(ClientPortfolioValue[[#This Row],[Date]],CleanAssets[#All],RowWiseApproach!$B$4,0)*VLOOKUP(ClientPortfolioValue[[#This Row],[Client]],Client_Portfolios!$A$1:$I$6,RowWiseApproach!$B$4,0),H455)</f>
        <v>3080057.2793390355</v>
      </c>
      <c r="I460" s="33">
        <f>_xlfn.IFNA(VLOOKUP(ClientPortfolioValue[[#This Row],[Date]],CleanAssets[#All],RowWiseApproach!$B$5,0)*VLOOKUP(ClientPortfolioValue[[#This Row],[Client]],Client_Portfolios!$A$1:$I$6,RowWiseApproach!$B$5,0),I455)</f>
        <v>2679073.1309451978</v>
      </c>
      <c r="J460" s="33">
        <f>_xlfn.IFNA(VLOOKUP(ClientPortfolioValue[[#This Row],[Date]],CleanAssets[#All],RowWiseApproach!$B$6,0)*VLOOKUP(ClientPortfolioValue[[#This Row],[Client]],Client_Portfolios!$A$1:$I$6,RowWiseApproach!$B$6,0),J455)</f>
        <v>11357806.354554895</v>
      </c>
      <c r="K460" s="33">
        <f>_xlfn.IFNA(VLOOKUP(ClientPortfolioValue[[#This Row],[Date]],CleanAssets[#All],RowWiseApproach!$B$7,0)*VLOOKUP(ClientPortfolioValue[[#This Row],[Client]],Client_Portfolios!$A$1:$I$6,RowWiseApproach!$B$7,0),K455)</f>
        <v>609308.44722084492</v>
      </c>
      <c r="L460" s="33">
        <f>_xlfn.IFNA(VLOOKUP(ClientPortfolioValue[[#This Row],[Date]],CleanAssets[#All],RowWiseApproach!$B$8,0)*VLOOKUP(ClientPortfolioValue[[#This Row],[Client]],Client_Portfolios!$A$1:$I$6,RowWiseApproach!$B$8,0),L455)</f>
        <v>22796673.700545952</v>
      </c>
      <c r="M460" s="33">
        <f>_xlfn.IFNA(VLOOKUP(ClientPortfolioValue[[#This Row],[Date]],CleanAssets[#All],RowWiseApproach!$B$9,0)*VLOOKUP(ClientPortfolioValue[[#This Row],[Client]],Client_Portfolios!$A$1:$I$6,RowWiseApproach!$B$9,0),M455)</f>
        <v>6419806.1493732631</v>
      </c>
      <c r="N460" s="34">
        <f t="shared" si="73"/>
        <v>3.8229743288257004E-3</v>
      </c>
      <c r="O460" s="34">
        <f t="shared" si="73"/>
        <v>4.3407575652640286E-2</v>
      </c>
      <c r="P460" s="34">
        <f t="shared" si="74"/>
        <v>6.2514148383734841E-2</v>
      </c>
      <c r="Q460" s="34">
        <f t="shared" si="75"/>
        <v>5.4375604103935854E-2</v>
      </c>
      <c r="R460" s="34">
        <f t="shared" si="76"/>
        <v>0.23052285310575088</v>
      </c>
      <c r="S460" s="34">
        <f t="shared" si="77"/>
        <v>1.2366782571394572E-2</v>
      </c>
      <c r="T460" s="34">
        <f t="shared" si="78"/>
        <v>0.46269095446086556</v>
      </c>
      <c r="U460" s="34">
        <f t="shared" si="79"/>
        <v>0.13029910739285233</v>
      </c>
      <c r="V460" s="33">
        <f>SUM(ClientPortfolioValue[[#This Row],[TCS]:[Cash]])</f>
        <v>49269763.069193728</v>
      </c>
      <c r="W460" s="35">
        <f>(ClientPortfolioValue[[#This Row],[TotalPortfolioValue]]-V455)/V455</f>
        <v>-7.0112617698200024E-3</v>
      </c>
      <c r="X460" s="35">
        <f t="shared" si="71"/>
        <v>83924.983181227362</v>
      </c>
      <c r="Y460" s="35">
        <f>_xlfn.MAXIFS($V$2:$V460,$E$2:$E460,$E460)</f>
        <v>49689567.944838986</v>
      </c>
      <c r="Z460" s="34">
        <f>(ClientPortfolioValue[[#This Row],[TotalPortfolioValue]]-ClientPortfolioValue[[#This Row],[Running Max]])/ClientPortfolioValue[[#This Row],[Running Max]]</f>
        <v>-8.4485515372419457E-3</v>
      </c>
      <c r="AA460" s="35">
        <f t="shared" si="80"/>
        <v>1.0918228060071085</v>
      </c>
      <c r="AB460" s="46">
        <f>ClientPortfolioValue[[#This Row],[Cumulative_Returns]]-1</f>
        <v>9.182280600710846E-2</v>
      </c>
    </row>
    <row r="461" spans="4:28" x14ac:dyDescent="0.35">
      <c r="D461" s="31">
        <f t="shared" si="72"/>
        <v>45749</v>
      </c>
      <c r="E461" s="32" t="s">
        <v>15</v>
      </c>
      <c r="F461" s="33">
        <f>_xlfn.IFNA(VLOOKUP(ClientPortfolioValue[[#This Row],[Date]],CleanAssets[#All],RowWiseApproach!$B$2,0)*VLOOKUP(ClientPortfolioValue[[#This Row],[Client]],Client_Portfolios!$A$1:$I$6,RowWiseApproach!$B$2,0),F456)</f>
        <v>943733.42662385653</v>
      </c>
      <c r="G461" s="33">
        <f>_xlfn.IFNA(VLOOKUP(ClientPortfolioValue[[#This Row],[Date]],CleanAssets[#All],RowWiseApproach!$B$3,0)*VLOOKUP(ClientPortfolioValue[[#This Row],[Client]],Client_Portfolios!$A$1:$I$6,RowWiseApproach!$B$3,0),G456)</f>
        <v>4887675.569668333</v>
      </c>
      <c r="H461" s="33">
        <f>_xlfn.IFNA(VLOOKUP(ClientPortfolioValue[[#This Row],[Date]],CleanAssets[#All],RowWiseApproach!$B$4,0)*VLOOKUP(ClientPortfolioValue[[#This Row],[Client]],Client_Portfolios!$A$1:$I$6,RowWiseApproach!$B$4,0),H456)</f>
        <v>16802908.88570286</v>
      </c>
      <c r="I461" s="33">
        <f>_xlfn.IFNA(VLOOKUP(ClientPortfolioValue[[#This Row],[Date]],CleanAssets[#All],RowWiseApproach!$B$5,0)*VLOOKUP(ClientPortfolioValue[[#This Row],[Client]],Client_Portfolios!$A$1:$I$6,RowWiseApproach!$B$5,0),I456)</f>
        <v>8554500.5459715761</v>
      </c>
      <c r="J461" s="33">
        <f>_xlfn.IFNA(VLOOKUP(ClientPortfolioValue[[#This Row],[Date]],CleanAssets[#All],RowWiseApproach!$B$6,0)*VLOOKUP(ClientPortfolioValue[[#This Row],[Client]],Client_Portfolios!$A$1:$I$6,RowWiseApproach!$B$6,0),J456)</f>
        <v>13535518.070059648</v>
      </c>
      <c r="K461" s="33">
        <f>_xlfn.IFNA(VLOOKUP(ClientPortfolioValue[[#This Row],[Date]],CleanAssets[#All],RowWiseApproach!$B$7,0)*VLOOKUP(ClientPortfolioValue[[#This Row],[Client]],Client_Portfolios!$A$1:$I$6,RowWiseApproach!$B$7,0),K456)</f>
        <v>2627470.5867195074</v>
      </c>
      <c r="L461" s="33">
        <f>_xlfn.IFNA(VLOOKUP(ClientPortfolioValue[[#This Row],[Date]],CleanAssets[#All],RowWiseApproach!$B$8,0)*VLOOKUP(ClientPortfolioValue[[#This Row],[Client]],Client_Portfolios!$A$1:$I$6,RowWiseApproach!$B$8,0),L456)</f>
        <v>3338048.1942725359</v>
      </c>
      <c r="M461" s="33">
        <f>_xlfn.IFNA(VLOOKUP(ClientPortfolioValue[[#This Row],[Date]],CleanAssets[#All],RowWiseApproach!$B$9,0)*VLOOKUP(ClientPortfolioValue[[#This Row],[Client]],Client_Portfolios!$A$1:$I$6,RowWiseApproach!$B$9,0),M456)</f>
        <v>942935.10706885776</v>
      </c>
      <c r="N461" s="34">
        <f t="shared" si="73"/>
        <v>1.8277792456441639E-2</v>
      </c>
      <c r="O461" s="34">
        <f t="shared" si="73"/>
        <v>9.4662239501689852E-2</v>
      </c>
      <c r="P461" s="34">
        <f t="shared" si="74"/>
        <v>0.32543096664073623</v>
      </c>
      <c r="Q461" s="34">
        <f t="shared" si="75"/>
        <v>0.16567960944982452</v>
      </c>
      <c r="R461" s="34">
        <f t="shared" si="76"/>
        <v>0.26214965274677254</v>
      </c>
      <c r="S461" s="34">
        <f t="shared" si="77"/>
        <v>5.0887634913248818E-2</v>
      </c>
      <c r="T461" s="34">
        <f t="shared" si="78"/>
        <v>6.464977331870092E-2</v>
      </c>
      <c r="U461" s="34">
        <f t="shared" si="79"/>
        <v>1.8262330972585561E-2</v>
      </c>
      <c r="V461" s="33">
        <f>SUM(ClientPortfolioValue[[#This Row],[TCS]:[Cash]])</f>
        <v>51632790.386087172</v>
      </c>
      <c r="W461" s="35">
        <f>(ClientPortfolioValue[[#This Row],[TotalPortfolioValue]]-V456)/V456</f>
        <v>2.7098743141413628E-3</v>
      </c>
      <c r="X461" s="35">
        <f t="shared" si="71"/>
        <v>62248.984821362166</v>
      </c>
      <c r="Y461" s="35">
        <f>_xlfn.MAXIFS($V$2:$V461,$E$2:$E461,$E461)</f>
        <v>52065242.941301323</v>
      </c>
      <c r="Z461" s="34">
        <f>(ClientPortfolioValue[[#This Row],[TotalPortfolioValue]]-ClientPortfolioValue[[#This Row],[Running Max]])/ClientPortfolioValue[[#This Row],[Running Max]]</f>
        <v>-8.3059740199753103E-3</v>
      </c>
      <c r="AA461" s="35">
        <f t="shared" si="80"/>
        <v>1.0349596541999677</v>
      </c>
      <c r="AB461" s="46">
        <f>ClientPortfolioValue[[#This Row],[Cumulative_Returns]]-1</f>
        <v>3.4959654199967716E-2</v>
      </c>
    </row>
    <row r="462" spans="4:28" x14ac:dyDescent="0.35">
      <c r="D462" s="31">
        <f t="shared" si="72"/>
        <v>45750</v>
      </c>
      <c r="E462" s="32" t="s">
        <v>14</v>
      </c>
      <c r="F462" s="33">
        <f>_xlfn.IFNA(VLOOKUP(ClientPortfolioValue[[#This Row],[Date]],CleanAssets[#All],RowWiseApproach!$B$2,0)*VLOOKUP(ClientPortfolioValue[[#This Row],[Client]],Client_Portfolios!$A$1:$I$6,RowWiseApproach!$B$2,0),F457)</f>
        <v>1667653.081898567</v>
      </c>
      <c r="G462" s="33">
        <f>_xlfn.IFNA(VLOOKUP(ClientPortfolioValue[[#This Row],[Date]],CleanAssets[#All],RowWiseApproach!$B$3,0)*VLOOKUP(ClientPortfolioValue[[#This Row],[Client]],Client_Portfolios!$A$1:$I$6,RowWiseApproach!$B$3,0),G457)</f>
        <v>11131431.893429097</v>
      </c>
      <c r="H462" s="33">
        <f>_xlfn.IFNA(VLOOKUP(ClientPortfolioValue[[#This Row],[Date]],CleanAssets[#All],RowWiseApproach!$B$4,0)*VLOOKUP(ClientPortfolioValue[[#This Row],[Client]],Client_Portfolios!$A$1:$I$6,RowWiseApproach!$B$4,0),H457)</f>
        <v>2156790.6063601733</v>
      </c>
      <c r="I462" s="33">
        <f>_xlfn.IFNA(VLOOKUP(ClientPortfolioValue[[#This Row],[Date]],CleanAssets[#All],RowWiseApproach!$B$5,0)*VLOOKUP(ClientPortfolioValue[[#This Row],[Client]],Client_Portfolios!$A$1:$I$6,RowWiseApproach!$B$5,0),I457)</f>
        <v>439874.26271997666</v>
      </c>
      <c r="J462" s="33">
        <f>_xlfn.IFNA(VLOOKUP(ClientPortfolioValue[[#This Row],[Date]],CleanAssets[#All],RowWiseApproach!$B$6,0)*VLOOKUP(ClientPortfolioValue[[#This Row],[Client]],Client_Portfolios!$A$1:$I$6,RowWiseApproach!$B$6,0),J457)</f>
        <v>11744440.264740277</v>
      </c>
      <c r="K462" s="33">
        <f>_xlfn.IFNA(VLOOKUP(ClientPortfolioValue[[#This Row],[Date]],CleanAssets[#All],RowWiseApproach!$B$7,0)*VLOOKUP(ClientPortfolioValue[[#This Row],[Client]],Client_Portfolios!$A$1:$I$6,RowWiseApproach!$B$7,0),K457)</f>
        <v>14086029.418578258</v>
      </c>
      <c r="L462" s="33">
        <f>_xlfn.IFNA(VLOOKUP(ClientPortfolioValue[[#This Row],[Date]],CleanAssets[#All],RowWiseApproach!$B$8,0)*VLOOKUP(ClientPortfolioValue[[#This Row],[Client]],Client_Portfolios!$A$1:$I$6,RowWiseApproach!$B$8,0),L457)</f>
        <v>3230817.6626623496</v>
      </c>
      <c r="M462" s="33">
        <f>_xlfn.IFNA(VLOOKUP(ClientPortfolioValue[[#This Row],[Date]],CleanAssets[#All],RowWiseApproach!$B$9,0)*VLOOKUP(ClientPortfolioValue[[#This Row],[Client]],Client_Portfolios!$A$1:$I$6,RowWiseApproach!$B$9,0),M457)</f>
        <v>1152684.8397923724</v>
      </c>
      <c r="N462" s="34">
        <f t="shared" si="73"/>
        <v>3.6563544079375017E-2</v>
      </c>
      <c r="O462" s="34">
        <f t="shared" si="73"/>
        <v>0.2440583147177077</v>
      </c>
      <c r="P462" s="34">
        <f t="shared" si="74"/>
        <v>4.7287957706319113E-2</v>
      </c>
      <c r="Q462" s="34">
        <f t="shared" si="75"/>
        <v>9.6443092204969178E-3</v>
      </c>
      <c r="R462" s="34">
        <f t="shared" si="76"/>
        <v>0.25749861525068479</v>
      </c>
      <c r="S462" s="34">
        <f t="shared" si="77"/>
        <v>0.30883830884251362</v>
      </c>
      <c r="T462" s="34">
        <f t="shared" si="78"/>
        <v>7.083616209115326E-2</v>
      </c>
      <c r="U462" s="34">
        <f t="shared" si="79"/>
        <v>2.5272788091749664E-2</v>
      </c>
      <c r="V462" s="33">
        <f>SUM(ClientPortfolioValue[[#This Row],[TCS]:[Cash]])</f>
        <v>45609722.030181065</v>
      </c>
      <c r="W462" s="35">
        <f>(ClientPortfolioValue[[#This Row],[TotalPortfolioValue]]-V457)/V457</f>
        <v>-1.9134645823452293E-3</v>
      </c>
      <c r="X462" s="35">
        <f t="shared" si="71"/>
        <v>123335.5684413883</v>
      </c>
      <c r="Y462" s="35">
        <f>_xlfn.MAXIFS($V$2:$V462,$E$2:$E462,$E462)</f>
        <v>45697161.931049824</v>
      </c>
      <c r="Z462" s="34">
        <f>(ClientPortfolioValue[[#This Row],[TotalPortfolioValue]]-ClientPortfolioValue[[#This Row],[Running Max]])/ClientPortfolioValue[[#This Row],[Running Max]]</f>
        <v>-1.9134645823452293E-3</v>
      </c>
      <c r="AA462" s="35">
        <f t="shared" si="80"/>
        <v>1.0748806623835809</v>
      </c>
      <c r="AB462" s="46">
        <f>ClientPortfolioValue[[#This Row],[Cumulative_Returns]]-1</f>
        <v>7.4880662383580932E-2</v>
      </c>
    </row>
    <row r="463" spans="4:28" x14ac:dyDescent="0.35">
      <c r="D463" s="31">
        <f t="shared" si="72"/>
        <v>45750</v>
      </c>
      <c r="E463" s="32" t="s">
        <v>16</v>
      </c>
      <c r="F463" s="33">
        <f>_xlfn.IFNA(VLOOKUP(ClientPortfolioValue[[#This Row],[Date]],CleanAssets[#All],RowWiseApproach!$B$2,0)*VLOOKUP(ClientPortfolioValue[[#This Row],[Client]],Client_Portfolios!$A$1:$I$6,RowWiseApproach!$B$2,0),F458)</f>
        <v>200615.42261779914</v>
      </c>
      <c r="G463" s="33">
        <f>_xlfn.IFNA(VLOOKUP(ClientPortfolioValue[[#This Row],[Date]],CleanAssets[#All],RowWiseApproach!$B$3,0)*VLOOKUP(ClientPortfolioValue[[#This Row],[Client]],Client_Portfolios!$A$1:$I$6,RowWiseApproach!$B$3,0),G458)</f>
        <v>2878593.949304895</v>
      </c>
      <c r="H463" s="33">
        <f>_xlfn.IFNA(VLOOKUP(ClientPortfolioValue[[#This Row],[Date]],CleanAssets[#All],RowWiseApproach!$B$4,0)*VLOOKUP(ClientPortfolioValue[[#This Row],[Client]],Client_Portfolios!$A$1:$I$6,RowWiseApproach!$B$4,0),H458)</f>
        <v>11577700.658670122</v>
      </c>
      <c r="I463" s="33">
        <f>_xlfn.IFNA(VLOOKUP(ClientPortfolioValue[[#This Row],[Date]],CleanAssets[#All],RowWiseApproach!$B$5,0)*VLOOKUP(ClientPortfolioValue[[#This Row],[Client]],Client_Portfolios!$A$1:$I$6,RowWiseApproach!$B$5,0),I458)</f>
        <v>6053362.8980752099</v>
      </c>
      <c r="J463" s="33">
        <f>_xlfn.IFNA(VLOOKUP(ClientPortfolioValue[[#This Row],[Date]],CleanAssets[#All],RowWiseApproach!$B$6,0)*VLOOKUP(ClientPortfolioValue[[#This Row],[Client]],Client_Portfolios!$A$1:$I$6,RowWiseApproach!$B$6,0),J458)</f>
        <v>8976350.3547140602</v>
      </c>
      <c r="K463" s="33">
        <f>_xlfn.IFNA(VLOOKUP(ClientPortfolioValue[[#This Row],[Date]],CleanAssets[#All],RowWiseApproach!$B$7,0)*VLOOKUP(ClientPortfolioValue[[#This Row],[Client]],Client_Portfolios!$A$1:$I$6,RowWiseApproach!$B$7,0),K458)</f>
        <v>1593124.9194965402</v>
      </c>
      <c r="L463" s="33">
        <f>_xlfn.IFNA(VLOOKUP(ClientPortfolioValue[[#This Row],[Date]],CleanAssets[#All],RowWiseApproach!$B$8,0)*VLOOKUP(ClientPortfolioValue[[#This Row],[Client]],Client_Portfolios!$A$1:$I$6,RowWiseApproach!$B$8,0),L458)</f>
        <v>15006752.773645738</v>
      </c>
      <c r="M463" s="33">
        <f>_xlfn.IFNA(VLOOKUP(ClientPortfolioValue[[#This Row],[Date]],CleanAssets[#All],RowWiseApproach!$B$9,0)*VLOOKUP(ClientPortfolioValue[[#This Row],[Client]],Client_Portfolios!$A$1:$I$6,RowWiseApproach!$B$9,0),M458)</f>
        <v>4671796.8228959003</v>
      </c>
      <c r="N463" s="34">
        <f t="shared" si="73"/>
        <v>3.9368548652753757E-3</v>
      </c>
      <c r="O463" s="34">
        <f t="shared" si="73"/>
        <v>5.6489209287081871E-2</v>
      </c>
      <c r="P463" s="34">
        <f t="shared" si="74"/>
        <v>0.22719951722566833</v>
      </c>
      <c r="Q463" s="34">
        <f t="shared" si="75"/>
        <v>0.11879052400655496</v>
      </c>
      <c r="R463" s="34">
        <f t="shared" si="76"/>
        <v>0.17615090657161198</v>
      </c>
      <c r="S463" s="34">
        <f t="shared" si="77"/>
        <v>3.1263307219705924E-2</v>
      </c>
      <c r="T463" s="34">
        <f t="shared" si="78"/>
        <v>0.29449085667489594</v>
      </c>
      <c r="U463" s="34">
        <f t="shared" si="79"/>
        <v>9.1678824149205584E-2</v>
      </c>
      <c r="V463" s="33">
        <f>SUM(ClientPortfolioValue[[#This Row],[TCS]:[Cash]])</f>
        <v>50958297.799420267</v>
      </c>
      <c r="W463" s="35">
        <f>(ClientPortfolioValue[[#This Row],[TotalPortfolioValue]]-V458)/V458</f>
        <v>-3.3453164835591975E-3</v>
      </c>
      <c r="X463" s="35">
        <f t="shared" si="71"/>
        <v>84951.016993651254</v>
      </c>
      <c r="Y463" s="35">
        <f>_xlfn.MAXIFS($V$2:$V463,$E$2:$E463,$E463)</f>
        <v>51360464.08904472</v>
      </c>
      <c r="Z463" s="34">
        <f>(ClientPortfolioValue[[#This Row],[TotalPortfolioValue]]-ClientPortfolioValue[[#This Row],[Running Max]])/ClientPortfolioValue[[#This Row],[Running Max]]</f>
        <v>-7.8302697757405074E-3</v>
      </c>
      <c r="AA463" s="35">
        <f t="shared" si="80"/>
        <v>1.0491384384776203</v>
      </c>
      <c r="AB463" s="46">
        <f>ClientPortfolioValue[[#This Row],[Cumulative_Returns]]-1</f>
        <v>4.9138438477620339E-2</v>
      </c>
    </row>
    <row r="464" spans="4:28" x14ac:dyDescent="0.35">
      <c r="D464" s="31">
        <f t="shared" si="72"/>
        <v>45750</v>
      </c>
      <c r="E464" s="32" t="s">
        <v>12</v>
      </c>
      <c r="F464" s="33">
        <f>_xlfn.IFNA(VLOOKUP(ClientPortfolioValue[[#This Row],[Date]],CleanAssets[#All],RowWiseApproach!$B$2,0)*VLOOKUP(ClientPortfolioValue[[#This Row],[Client]],Client_Portfolios!$A$1:$I$6,RowWiseApproach!$B$2,0),F459)</f>
        <v>2644169.7214682926</v>
      </c>
      <c r="G464" s="33">
        <f>_xlfn.IFNA(VLOOKUP(ClientPortfolioValue[[#This Row],[Date]],CleanAssets[#All],RowWiseApproach!$B$3,0)*VLOOKUP(ClientPortfolioValue[[#This Row],[Client]],Client_Portfolios!$A$1:$I$6,RowWiseApproach!$B$3,0),G459)</f>
        <v>9940557.4787308499</v>
      </c>
      <c r="H464" s="33">
        <f>_xlfn.IFNA(VLOOKUP(ClientPortfolioValue[[#This Row],[Date]],CleanAssets[#All],RowWiseApproach!$B$4,0)*VLOOKUP(ClientPortfolioValue[[#This Row],[Client]],Client_Portfolios!$A$1:$I$6,RowWiseApproach!$B$4,0),H459)</f>
        <v>1905784.1472723417</v>
      </c>
      <c r="I464" s="33">
        <f>_xlfn.IFNA(VLOOKUP(ClientPortfolioValue[[#This Row],[Date]],CleanAssets[#All],RowWiseApproach!$B$5,0)*VLOOKUP(ClientPortfolioValue[[#This Row],[Client]],Client_Portfolios!$A$1:$I$6,RowWiseApproach!$B$5,0),I459)</f>
        <v>3087927.9280129317</v>
      </c>
      <c r="J464" s="33">
        <f>_xlfn.IFNA(VLOOKUP(ClientPortfolioValue[[#This Row],[Date]],CleanAssets[#All],RowWiseApproach!$B$6,0)*VLOOKUP(ClientPortfolioValue[[#This Row],[Client]],Client_Portfolios!$A$1:$I$6,RowWiseApproach!$B$6,0),J459)</f>
        <v>1313276.1616500872</v>
      </c>
      <c r="K464" s="33">
        <f>_xlfn.IFNA(VLOOKUP(ClientPortfolioValue[[#This Row],[Date]],CleanAssets[#All],RowWiseApproach!$B$7,0)*VLOOKUP(ClientPortfolioValue[[#This Row],[Client]],Client_Portfolios!$A$1:$I$6,RowWiseApproach!$B$7,0),K459)</f>
        <v>12886627.474960944</v>
      </c>
      <c r="L464" s="33">
        <f>_xlfn.IFNA(VLOOKUP(ClientPortfolioValue[[#This Row],[Date]],CleanAssets[#All],RowWiseApproach!$B$8,0)*VLOOKUP(ClientPortfolioValue[[#This Row],[Client]],Client_Portfolios!$A$1:$I$6,RowWiseApproach!$B$8,0),L459)</f>
        <v>5515988.2196383392</v>
      </c>
      <c r="M464" s="33">
        <f>_xlfn.IFNA(VLOOKUP(ClientPortfolioValue[[#This Row],[Date]],CleanAssets[#All],RowWiseApproach!$B$9,0)*VLOOKUP(ClientPortfolioValue[[#This Row],[Client]],Client_Portfolios!$A$1:$I$6,RowWiseApproach!$B$9,0),M459)</f>
        <v>2238284.8565120054</v>
      </c>
      <c r="N464" s="34">
        <f t="shared" si="73"/>
        <v>6.6885776601641606E-2</v>
      </c>
      <c r="O464" s="34">
        <f t="shared" si="73"/>
        <v>0.25145205370892915</v>
      </c>
      <c r="P464" s="34">
        <f t="shared" si="74"/>
        <v>4.820789365011887E-2</v>
      </c>
      <c r="Q464" s="34">
        <f t="shared" si="75"/>
        <v>7.8110892760829789E-2</v>
      </c>
      <c r="R464" s="34">
        <f t="shared" si="76"/>
        <v>3.322006724878928E-2</v>
      </c>
      <c r="S464" s="34">
        <f t="shared" si="77"/>
        <v>0.32597456942370112</v>
      </c>
      <c r="T464" s="34">
        <f t="shared" si="78"/>
        <v>0.1395300584529596</v>
      </c>
      <c r="U464" s="34">
        <f t="shared" si="79"/>
        <v>5.6618688153030741E-2</v>
      </c>
      <c r="V464" s="33">
        <f>SUM(ClientPortfolioValue[[#This Row],[TCS]:[Cash]])</f>
        <v>39532615.988245785</v>
      </c>
      <c r="W464" s="35">
        <f>(ClientPortfolioValue[[#This Row],[TotalPortfolioValue]]-V459)/V459</f>
        <v>-2.8076487196491123E-3</v>
      </c>
      <c r="X464" s="35">
        <f t="shared" si="71"/>
        <v>94528.432063503773</v>
      </c>
      <c r="Y464" s="35">
        <f>_xlfn.MAXIFS($V$2:$V464,$E$2:$E464,$E464)</f>
        <v>39650503.50677833</v>
      </c>
      <c r="Z464" s="34">
        <f>(ClientPortfolioValue[[#This Row],[TotalPortfolioValue]]-ClientPortfolioValue[[#This Row],[Running Max]])/ClientPortfolioValue[[#This Row],[Running Max]]</f>
        <v>-2.9731657382961424E-3</v>
      </c>
      <c r="AA464" s="35">
        <f t="shared" si="80"/>
        <v>1.0555581504547551</v>
      </c>
      <c r="AB464" s="46">
        <f>ClientPortfolioValue[[#This Row],[Cumulative_Returns]]-1</f>
        <v>5.5558150454755095E-2</v>
      </c>
    </row>
    <row r="465" spans="4:28" x14ac:dyDescent="0.35">
      <c r="D465" s="31">
        <f t="shared" si="72"/>
        <v>45750</v>
      </c>
      <c r="E465" s="32" t="s">
        <v>13</v>
      </c>
      <c r="F465" s="33">
        <f>_xlfn.IFNA(VLOOKUP(ClientPortfolioValue[[#This Row],[Date]],CleanAssets[#All],RowWiseApproach!$B$2,0)*VLOOKUP(ClientPortfolioValue[[#This Row],[Client]],Client_Portfolios!$A$1:$I$6,RowWiseApproach!$B$2,0),F460)</f>
        <v>190395.18382475572</v>
      </c>
      <c r="G465" s="33">
        <f>_xlfn.IFNA(VLOOKUP(ClientPortfolioValue[[#This Row],[Date]],CleanAssets[#All],RowWiseApproach!$B$3,0)*VLOOKUP(ClientPortfolioValue[[#This Row],[Client]],Client_Portfolios!$A$1:$I$6,RowWiseApproach!$B$3,0),G460)</f>
        <v>2112093.8693453823</v>
      </c>
      <c r="H465" s="33">
        <f>_xlfn.IFNA(VLOOKUP(ClientPortfolioValue[[#This Row],[Date]],CleanAssets[#All],RowWiseApproach!$B$4,0)*VLOOKUP(ClientPortfolioValue[[#This Row],[Client]],Client_Portfolios!$A$1:$I$6,RowWiseApproach!$B$4,0),H460)</f>
        <v>3052317.653567187</v>
      </c>
      <c r="I465" s="33">
        <f>_xlfn.IFNA(VLOOKUP(ClientPortfolioValue[[#This Row],[Date]],CleanAssets[#All],RowWiseApproach!$B$5,0)*VLOOKUP(ClientPortfolioValue[[#This Row],[Client]],Client_Portfolios!$A$1:$I$6,RowWiseApproach!$B$5,0),I460)</f>
        <v>2650734.6054914664</v>
      </c>
      <c r="J465" s="33">
        <f>_xlfn.IFNA(VLOOKUP(ClientPortfolioValue[[#This Row],[Date]],CleanAssets[#All],RowWiseApproach!$B$6,0)*VLOOKUP(ClientPortfolioValue[[#This Row],[Client]],Client_Portfolios!$A$1:$I$6,RowWiseApproach!$B$6,0),J460)</f>
        <v>11381949.646614067</v>
      </c>
      <c r="K465" s="33">
        <f>_xlfn.IFNA(VLOOKUP(ClientPortfolioValue[[#This Row],[Date]],CleanAssets[#All],RowWiseApproach!$B$7,0)*VLOOKUP(ClientPortfolioValue[[#This Row],[Client]],Client_Portfolios!$A$1:$I$6,RowWiseApproach!$B$7,0),K460)</f>
        <v>610695.86603685829</v>
      </c>
      <c r="L465" s="33">
        <f>_xlfn.IFNA(VLOOKUP(ClientPortfolioValue[[#This Row],[Date]],CleanAssets[#All],RowWiseApproach!$B$8,0)*VLOOKUP(ClientPortfolioValue[[#This Row],[Client]],Client_Portfolios!$A$1:$I$6,RowWiseApproach!$B$8,0),L460)</f>
        <v>22812391.981542896</v>
      </c>
      <c r="M465" s="33">
        <f>_xlfn.IFNA(VLOOKUP(ClientPortfolioValue[[#This Row],[Date]],CleanAssets[#All],RowWiseApproach!$B$9,0)*VLOOKUP(ClientPortfolioValue[[#This Row],[Client]],Client_Portfolios!$A$1:$I$6,RowWiseApproach!$B$9,0),M460)</f>
        <v>6419776.8595926408</v>
      </c>
      <c r="N465" s="34">
        <f t="shared" si="73"/>
        <v>3.8674346599569562E-3</v>
      </c>
      <c r="O465" s="34">
        <f t="shared" si="73"/>
        <v>4.2902267123034521E-2</v>
      </c>
      <c r="P465" s="34">
        <f t="shared" si="74"/>
        <v>6.2000723177270602E-2</v>
      </c>
      <c r="Q465" s="34">
        <f t="shared" si="75"/>
        <v>5.3843498988192851E-2</v>
      </c>
      <c r="R465" s="34">
        <f t="shared" si="76"/>
        <v>0.23119779438179575</v>
      </c>
      <c r="S465" s="34">
        <f t="shared" si="77"/>
        <v>1.2404863986356176E-2</v>
      </c>
      <c r="T465" s="34">
        <f t="shared" si="78"/>
        <v>0.4633806047696456</v>
      </c>
      <c r="U465" s="34">
        <f t="shared" si="79"/>
        <v>0.13040281291374758</v>
      </c>
      <c r="V465" s="33">
        <f>SUM(ClientPortfolioValue[[#This Row],[TCS]:[Cash]])</f>
        <v>49230355.666015252</v>
      </c>
      <c r="W465" s="35">
        <f>(ClientPortfolioValue[[#This Row],[TotalPortfolioValue]]-V460)/V460</f>
        <v>-7.9982936234405315E-4</v>
      </c>
      <c r="X465" s="35">
        <f t="shared" si="71"/>
        <v>146190.45668452105</v>
      </c>
      <c r="Y465" s="35">
        <f>_xlfn.MAXIFS($V$2:$V465,$E$2:$E465,$E465)</f>
        <v>49689567.944838986</v>
      </c>
      <c r="Z465" s="34">
        <f>(ClientPortfolioValue[[#This Row],[TotalPortfolioValue]]-ClientPortfolioValue[[#This Row],[Running Max]])/ClientPortfolioValue[[#This Row],[Running Max]]</f>
        <v>-9.2416234999972355E-3</v>
      </c>
      <c r="AA465" s="35">
        <f t="shared" si="80"/>
        <v>1.0909495340683872</v>
      </c>
      <c r="AB465" s="46">
        <f>ClientPortfolioValue[[#This Row],[Cumulative_Returns]]-1</f>
        <v>9.0949534068387239E-2</v>
      </c>
    </row>
    <row r="466" spans="4:28" x14ac:dyDescent="0.35">
      <c r="D466" s="31">
        <f t="shared" si="72"/>
        <v>45750</v>
      </c>
      <c r="E466" s="32" t="s">
        <v>15</v>
      </c>
      <c r="F466" s="33">
        <f>_xlfn.IFNA(VLOOKUP(ClientPortfolioValue[[#This Row],[Date]],CleanAssets[#All],RowWiseApproach!$B$2,0)*VLOOKUP(ClientPortfolioValue[[#This Row],[Client]],Client_Portfolios!$A$1:$I$6,RowWiseApproach!$B$2,0),F461)</f>
        <v>953945.22984205943</v>
      </c>
      <c r="G466" s="33">
        <f>_xlfn.IFNA(VLOOKUP(ClientPortfolioValue[[#This Row],[Date]],CleanAssets[#All],RowWiseApproach!$B$3,0)*VLOOKUP(ClientPortfolioValue[[#This Row],[Client]],Client_Portfolios!$A$1:$I$6,RowWiseApproach!$B$3,0),G461)</f>
        <v>4826914.2342435569</v>
      </c>
      <c r="H466" s="33">
        <f>_xlfn.IFNA(VLOOKUP(ClientPortfolioValue[[#This Row],[Date]],CleanAssets[#All],RowWiseApproach!$B$4,0)*VLOOKUP(ClientPortfolioValue[[#This Row],[Client]],Client_Portfolios!$A$1:$I$6,RowWiseApproach!$B$4,0),H461)</f>
        <v>16651578.451852001</v>
      </c>
      <c r="I466" s="33">
        <f>_xlfn.IFNA(VLOOKUP(ClientPortfolioValue[[#This Row],[Date]],CleanAssets[#All],RowWiseApproach!$B$5,0)*VLOOKUP(ClientPortfolioValue[[#This Row],[Client]],Client_Portfolios!$A$1:$I$6,RowWiseApproach!$B$5,0),I461)</f>
        <v>8464013.3066850379</v>
      </c>
      <c r="J466" s="33">
        <f>_xlfn.IFNA(VLOOKUP(ClientPortfolioValue[[#This Row],[Date]],CleanAssets[#All],RowWiseApproach!$B$6,0)*VLOOKUP(ClientPortfolioValue[[#This Row],[Client]],Client_Portfolios!$A$1:$I$6,RowWiseApproach!$B$6,0),J461)</f>
        <v>13564290.524505183</v>
      </c>
      <c r="K466" s="33">
        <f>_xlfn.IFNA(VLOOKUP(ClientPortfolioValue[[#This Row],[Date]],CleanAssets[#All],RowWiseApproach!$B$7,0)*VLOOKUP(ClientPortfolioValue[[#This Row],[Client]],Client_Portfolios!$A$1:$I$6,RowWiseApproach!$B$7,0),K461)</f>
        <v>2633453.4385036305</v>
      </c>
      <c r="L466" s="33">
        <f>_xlfn.IFNA(VLOOKUP(ClientPortfolioValue[[#This Row],[Date]],CleanAssets[#All],RowWiseApproach!$B$8,0)*VLOOKUP(ClientPortfolioValue[[#This Row],[Client]],Client_Portfolios!$A$1:$I$6,RowWiseApproach!$B$8,0),L461)</f>
        <v>3340349.7747657313</v>
      </c>
      <c r="M466" s="33">
        <f>_xlfn.IFNA(VLOOKUP(ClientPortfolioValue[[#This Row],[Date]],CleanAssets[#All],RowWiseApproach!$B$9,0)*VLOOKUP(ClientPortfolioValue[[#This Row],[Client]],Client_Portfolios!$A$1:$I$6,RowWiseApproach!$B$9,0),M461)</f>
        <v>942930.80501334625</v>
      </c>
      <c r="N466" s="34">
        <f t="shared" si="73"/>
        <v>1.8567382216241442E-2</v>
      </c>
      <c r="O466" s="34">
        <f t="shared" si="73"/>
        <v>9.3950007514640041E-2</v>
      </c>
      <c r="P466" s="34">
        <f t="shared" si="74"/>
        <v>0.32410269682930859</v>
      </c>
      <c r="Q466" s="34">
        <f t="shared" si="75"/>
        <v>0.16474171182196079</v>
      </c>
      <c r="R466" s="34">
        <f t="shared" si="76"/>
        <v>0.26401239691960943</v>
      </c>
      <c r="S466" s="34">
        <f t="shared" si="77"/>
        <v>5.1256964248846591E-2</v>
      </c>
      <c r="T466" s="34">
        <f t="shared" si="78"/>
        <v>6.5015840599444041E-2</v>
      </c>
      <c r="U466" s="34">
        <f t="shared" si="79"/>
        <v>1.8352999849949158E-2</v>
      </c>
      <c r="V466" s="33">
        <f>SUM(ClientPortfolioValue[[#This Row],[TCS]:[Cash]])</f>
        <v>51377475.765410542</v>
      </c>
      <c r="W466" s="35">
        <f>(ClientPortfolioValue[[#This Row],[TotalPortfolioValue]]-V461)/V461</f>
        <v>-4.9448154703144922E-3</v>
      </c>
      <c r="X466" s="35">
        <f t="shared" si="71"/>
        <v>112654.34520197293</v>
      </c>
      <c r="Y466" s="35">
        <f>_xlfn.MAXIFS($V$2:$V466,$E$2:$E466,$E466)</f>
        <v>52065242.941301323</v>
      </c>
      <c r="Z466" s="34">
        <f>(ClientPortfolioValue[[#This Row],[TotalPortfolioValue]]-ClientPortfolioValue[[#This Row],[Running Max]])/ClientPortfolioValue[[#This Row],[Running Max]]</f>
        <v>-1.32097179814598E-2</v>
      </c>
      <c r="AA466" s="35">
        <f t="shared" si="80"/>
        <v>1.0298419696907284</v>
      </c>
      <c r="AB466" s="46">
        <f>ClientPortfolioValue[[#This Row],[Cumulative_Returns]]-1</f>
        <v>2.9841969690728387E-2</v>
      </c>
    </row>
    <row r="467" spans="4:28" x14ac:dyDescent="0.35">
      <c r="D467" s="31">
        <f t="shared" si="72"/>
        <v>45751</v>
      </c>
      <c r="E467" s="32" t="s">
        <v>14</v>
      </c>
      <c r="F467" s="33">
        <f>_xlfn.IFNA(VLOOKUP(ClientPortfolioValue[[#This Row],[Date]],CleanAssets[#All],RowWiseApproach!$B$2,0)*VLOOKUP(ClientPortfolioValue[[#This Row],[Client]],Client_Portfolios!$A$1:$I$6,RowWiseApproach!$B$2,0),F462)</f>
        <v>1695240.0466143615</v>
      </c>
      <c r="G467" s="33">
        <f>_xlfn.IFNA(VLOOKUP(ClientPortfolioValue[[#This Row],[Date]],CleanAssets[#All],RowWiseApproach!$B$3,0)*VLOOKUP(ClientPortfolioValue[[#This Row],[Client]],Client_Portfolios!$A$1:$I$6,RowWiseApproach!$B$3,0),G462)</f>
        <v>11026944.965668775</v>
      </c>
      <c r="H467" s="33">
        <f>_xlfn.IFNA(VLOOKUP(ClientPortfolioValue[[#This Row],[Date]],CleanAssets[#All],RowWiseApproach!$B$4,0)*VLOOKUP(ClientPortfolioValue[[#This Row],[Client]],Client_Portfolios!$A$1:$I$6,RowWiseApproach!$B$4,0),H462)</f>
        <v>2175916.9417139576</v>
      </c>
      <c r="I467" s="33">
        <f>_xlfn.IFNA(VLOOKUP(ClientPortfolioValue[[#This Row],[Date]],CleanAssets[#All],RowWiseApproach!$B$5,0)*VLOOKUP(ClientPortfolioValue[[#This Row],[Client]],Client_Portfolios!$A$1:$I$6,RowWiseApproach!$B$5,0),I462)</f>
        <v>439361.13924194901</v>
      </c>
      <c r="J467" s="33">
        <f>_xlfn.IFNA(VLOOKUP(ClientPortfolioValue[[#This Row],[Date]],CleanAssets[#All],RowWiseApproach!$B$6,0)*VLOOKUP(ClientPortfolioValue[[#This Row],[Client]],Client_Portfolios!$A$1:$I$6,RowWiseApproach!$B$6,0),J462)</f>
        <v>11794758.584102491</v>
      </c>
      <c r="K467" s="33">
        <f>_xlfn.IFNA(VLOOKUP(ClientPortfolioValue[[#This Row],[Date]],CleanAssets[#All],RowWiseApproach!$B$7,0)*VLOOKUP(ClientPortfolioValue[[#This Row],[Client]],Client_Portfolios!$A$1:$I$6,RowWiseApproach!$B$7,0),K462)</f>
        <v>14144409.007022316</v>
      </c>
      <c r="L467" s="33">
        <f>_xlfn.IFNA(VLOOKUP(ClientPortfolioValue[[#This Row],[Date]],CleanAssets[#All],RowWiseApproach!$B$8,0)*VLOOKUP(ClientPortfolioValue[[#This Row],[Client]],Client_Portfolios!$A$1:$I$6,RowWiseApproach!$B$8,0),L462)</f>
        <v>3215636.5004050983</v>
      </c>
      <c r="M467" s="33">
        <f>_xlfn.IFNA(VLOOKUP(ClientPortfolioValue[[#This Row],[Date]],CleanAssets[#All],RowWiseApproach!$B$9,0)*VLOOKUP(ClientPortfolioValue[[#This Row],[Client]],Client_Portfolios!$A$1:$I$6,RowWiseApproach!$B$9,0),M462)</f>
        <v>1152525.0272827356</v>
      </c>
      <c r="N467" s="34">
        <f t="shared" si="73"/>
        <v>3.7139834895924095E-2</v>
      </c>
      <c r="O467" s="34">
        <f t="shared" si="73"/>
        <v>0.24158166641313594</v>
      </c>
      <c r="P467" s="34">
        <f t="shared" si="74"/>
        <v>4.7670650610157579E-2</v>
      </c>
      <c r="Q467" s="34">
        <f t="shared" si="75"/>
        <v>9.6256575602494173E-3</v>
      </c>
      <c r="R467" s="34">
        <f t="shared" si="76"/>
        <v>0.25840316085365589</v>
      </c>
      <c r="S467" s="34">
        <f t="shared" si="77"/>
        <v>0.30988001744671628</v>
      </c>
      <c r="T467" s="34">
        <f t="shared" si="78"/>
        <v>7.044914314575558E-2</v>
      </c>
      <c r="U467" s="34">
        <f t="shared" si="79"/>
        <v>2.5249869074405209E-2</v>
      </c>
      <c r="V467" s="33">
        <f>SUM(ClientPortfolioValue[[#This Row],[TCS]:[Cash]])</f>
        <v>45644792.212051682</v>
      </c>
      <c r="W467" s="35">
        <f>(ClientPortfolioValue[[#This Row],[TotalPortfolioValue]]-V462)/V462</f>
        <v>7.6891900037036353E-4</v>
      </c>
      <c r="X467" s="35">
        <f t="shared" si="71"/>
        <v>96844.617819506529</v>
      </c>
      <c r="Y467" s="35">
        <f>_xlfn.MAXIFS($V$2:$V467,$E$2:$E467,$E467)</f>
        <v>45697161.931049824</v>
      </c>
      <c r="Z467" s="34">
        <f>(ClientPortfolioValue[[#This Row],[TotalPortfolioValue]]-ClientPortfolioValue[[#This Row],[Running Max]])/ClientPortfolioValue[[#This Row],[Running Max]]</f>
        <v>-1.1460168812487666E-3</v>
      </c>
      <c r="AA467" s="35">
        <f t="shared" si="80"/>
        <v>1.0757071585480182</v>
      </c>
      <c r="AB467" s="46">
        <f>ClientPortfolioValue[[#This Row],[Cumulative_Returns]]-1</f>
        <v>7.5707158548018239E-2</v>
      </c>
    </row>
    <row r="468" spans="4:28" x14ac:dyDescent="0.35">
      <c r="D468" s="31">
        <f t="shared" si="72"/>
        <v>45751</v>
      </c>
      <c r="E468" s="32" t="s">
        <v>16</v>
      </c>
      <c r="F468" s="33">
        <f>_xlfn.IFNA(VLOOKUP(ClientPortfolioValue[[#This Row],[Date]],CleanAssets[#All],RowWiseApproach!$B$2,0)*VLOOKUP(ClientPortfolioValue[[#This Row],[Client]],Client_Portfolios!$A$1:$I$6,RowWiseApproach!$B$2,0),F463)</f>
        <v>203934.08082391758</v>
      </c>
      <c r="G468" s="33">
        <f>_xlfn.IFNA(VLOOKUP(ClientPortfolioValue[[#This Row],[Date]],CleanAssets[#All],RowWiseApproach!$B$3,0)*VLOOKUP(ClientPortfolioValue[[#This Row],[Client]],Client_Portfolios!$A$1:$I$6,RowWiseApproach!$B$3,0),G463)</f>
        <v>2851573.5766419796</v>
      </c>
      <c r="H468" s="33">
        <f>_xlfn.IFNA(VLOOKUP(ClientPortfolioValue[[#This Row],[Date]],CleanAssets[#All],RowWiseApproach!$B$4,0)*VLOOKUP(ClientPortfolioValue[[#This Row],[Client]],Client_Portfolios!$A$1:$I$6,RowWiseApproach!$B$4,0),H463)</f>
        <v>11680371.258574652</v>
      </c>
      <c r="I468" s="33">
        <f>_xlfn.IFNA(VLOOKUP(ClientPortfolioValue[[#This Row],[Date]],CleanAssets[#All],RowWiseApproach!$B$5,0)*VLOOKUP(ClientPortfolioValue[[#This Row],[Client]],Client_Portfolios!$A$1:$I$6,RowWiseApproach!$B$5,0),I463)</f>
        <v>6046301.5105668409</v>
      </c>
      <c r="J468" s="33">
        <f>_xlfn.IFNA(VLOOKUP(ClientPortfolioValue[[#This Row],[Date]],CleanAssets[#All],RowWiseApproach!$B$6,0)*VLOOKUP(ClientPortfolioValue[[#This Row],[Client]],Client_Portfolios!$A$1:$I$6,RowWiseApproach!$B$6,0),J463)</f>
        <v>9014808.9660802949</v>
      </c>
      <c r="K468" s="33">
        <f>_xlfn.IFNA(VLOOKUP(ClientPortfolioValue[[#This Row],[Date]],CleanAssets[#All],RowWiseApproach!$B$7,0)*VLOOKUP(ClientPortfolioValue[[#This Row],[Client]],Client_Portfolios!$A$1:$I$6,RowWiseApproach!$B$7,0),K463)</f>
        <v>1599727.6301949513</v>
      </c>
      <c r="L468" s="33">
        <f>_xlfn.IFNA(VLOOKUP(ClientPortfolioValue[[#This Row],[Date]],CleanAssets[#All],RowWiseApproach!$B$8,0)*VLOOKUP(ClientPortfolioValue[[#This Row],[Client]],Client_Portfolios!$A$1:$I$6,RowWiseApproach!$B$8,0),L463)</f>
        <v>14936238.132276766</v>
      </c>
      <c r="M468" s="33">
        <f>_xlfn.IFNA(VLOOKUP(ClientPortfolioValue[[#This Row],[Date]],CleanAssets[#All],RowWiseApproach!$B$9,0)*VLOOKUP(ClientPortfolioValue[[#This Row],[Client]],Client_Portfolios!$A$1:$I$6,RowWiseApproach!$B$9,0),M463)</f>
        <v>4671149.1076236879</v>
      </c>
      <c r="N468" s="34">
        <f t="shared" si="73"/>
        <v>3.9983856940847239E-3</v>
      </c>
      <c r="O468" s="34">
        <f t="shared" si="73"/>
        <v>5.59087080904336E-2</v>
      </c>
      <c r="P468" s="34">
        <f t="shared" si="74"/>
        <v>0.22900845779773138</v>
      </c>
      <c r="Q468" s="34">
        <f t="shared" si="75"/>
        <v>0.11854539155153312</v>
      </c>
      <c r="R468" s="34">
        <f t="shared" si="76"/>
        <v>0.17674673629467624</v>
      </c>
      <c r="S468" s="34">
        <f t="shared" si="77"/>
        <v>3.1364684338986579E-2</v>
      </c>
      <c r="T468" s="34">
        <f t="shared" si="78"/>
        <v>0.29284384753278592</v>
      </c>
      <c r="U468" s="34">
        <f t="shared" si="79"/>
        <v>9.1583788699768492E-2</v>
      </c>
      <c r="V468" s="33">
        <f>SUM(ClientPortfolioValue[[#This Row],[TCS]:[Cash]])</f>
        <v>51004104.262783088</v>
      </c>
      <c r="W468" s="35">
        <f>(ClientPortfolioValue[[#This Row],[TotalPortfolioValue]]-V463)/V463</f>
        <v>8.9890097081189333E-4</v>
      </c>
      <c r="X468" s="35">
        <f t="shared" si="71"/>
        <v>125134.10437248008</v>
      </c>
      <c r="Y468" s="35">
        <f>_xlfn.MAXIFS($V$2:$V468,$E$2:$E468,$E468)</f>
        <v>51360464.08904472</v>
      </c>
      <c r="Z468" s="34">
        <f>(ClientPortfolioValue[[#This Row],[TotalPortfolioValue]]-ClientPortfolioValue[[#This Row],[Running Max]])/ClientPortfolioValue[[#This Row],[Running Max]]</f>
        <v>-6.938407442031746E-3</v>
      </c>
      <c r="AA468" s="35">
        <f t="shared" si="80"/>
        <v>1.0500815100384839</v>
      </c>
      <c r="AB468" s="46">
        <f>ClientPortfolioValue[[#This Row],[Cumulative_Returns]]-1</f>
        <v>5.0081510038483934E-2</v>
      </c>
    </row>
    <row r="469" spans="4:28" x14ac:dyDescent="0.35">
      <c r="D469" s="31">
        <f t="shared" si="72"/>
        <v>45751</v>
      </c>
      <c r="E469" s="32" t="s">
        <v>12</v>
      </c>
      <c r="F469" s="33">
        <f>_xlfn.IFNA(VLOOKUP(ClientPortfolioValue[[#This Row],[Date]],CleanAssets[#All],RowWiseApproach!$B$2,0)*VLOOKUP(ClientPortfolioValue[[#This Row],[Client]],Client_Portfolios!$A$1:$I$6,RowWiseApproach!$B$2,0),F464)</f>
        <v>2687910.6035501179</v>
      </c>
      <c r="G469" s="33">
        <f>_xlfn.IFNA(VLOOKUP(ClientPortfolioValue[[#This Row],[Date]],CleanAssets[#All],RowWiseApproach!$B$3,0)*VLOOKUP(ClientPortfolioValue[[#This Row],[Client]],Client_Portfolios!$A$1:$I$6,RowWiseApproach!$B$3,0),G464)</f>
        <v>9847248.8800598569</v>
      </c>
      <c r="H469" s="33">
        <f>_xlfn.IFNA(VLOOKUP(ClientPortfolioValue[[#This Row],[Date]],CleanAssets[#All],RowWiseApproach!$B$4,0)*VLOOKUP(ClientPortfolioValue[[#This Row],[Client]],Client_Portfolios!$A$1:$I$6,RowWiseApproach!$B$4,0),H464)</f>
        <v>1922684.5670929619</v>
      </c>
      <c r="I469" s="33">
        <f>_xlfn.IFNA(VLOOKUP(ClientPortfolioValue[[#This Row],[Date]],CleanAssets[#All],RowWiseApproach!$B$5,0)*VLOOKUP(ClientPortfolioValue[[#This Row],[Client]],Client_Portfolios!$A$1:$I$6,RowWiseApproach!$B$5,0),I464)</f>
        <v>3084325.7888276945</v>
      </c>
      <c r="J469" s="33">
        <f>_xlfn.IFNA(VLOOKUP(ClientPortfolioValue[[#This Row],[Date]],CleanAssets[#All],RowWiseApproach!$B$6,0)*VLOOKUP(ClientPortfolioValue[[#This Row],[Client]],Client_Portfolios!$A$1:$I$6,RowWiseApproach!$B$6,0),J464)</f>
        <v>1318902.8111815327</v>
      </c>
      <c r="K469" s="33">
        <f>_xlfn.IFNA(VLOOKUP(ClientPortfolioValue[[#This Row],[Date]],CleanAssets[#All],RowWiseApproach!$B$7,0)*VLOOKUP(ClientPortfolioValue[[#This Row],[Client]],Client_Portfolios!$A$1:$I$6,RowWiseApproach!$B$7,0),K464)</f>
        <v>12940036.138684724</v>
      </c>
      <c r="L469" s="33">
        <f>_xlfn.IFNA(VLOOKUP(ClientPortfolioValue[[#This Row],[Date]],CleanAssets[#All],RowWiseApproach!$B$8,0)*VLOOKUP(ClientPortfolioValue[[#This Row],[Client]],Client_Portfolios!$A$1:$I$6,RowWiseApproach!$B$8,0),L464)</f>
        <v>5490069.3591779778</v>
      </c>
      <c r="M469" s="33">
        <f>_xlfn.IFNA(VLOOKUP(ClientPortfolioValue[[#This Row],[Date]],CleanAssets[#All],RowWiseApproach!$B$9,0)*VLOOKUP(ClientPortfolioValue[[#This Row],[Client]],Client_Portfolios!$A$1:$I$6,RowWiseApproach!$B$9,0),M464)</f>
        <v>2237974.5323818941</v>
      </c>
      <c r="N469" s="34">
        <f t="shared" si="73"/>
        <v>6.7998184156500371E-2</v>
      </c>
      <c r="O469" s="34">
        <f t="shared" si="73"/>
        <v>0.24911358357559196</v>
      </c>
      <c r="P469" s="34">
        <f t="shared" si="74"/>
        <v>4.8639660521213719E-2</v>
      </c>
      <c r="Q469" s="34">
        <f t="shared" si="75"/>
        <v>7.8026610226673898E-2</v>
      </c>
      <c r="R469" s="34">
        <f t="shared" si="76"/>
        <v>3.3365319561148007E-2</v>
      </c>
      <c r="S469" s="34">
        <f t="shared" si="77"/>
        <v>0.32735425024474685</v>
      </c>
      <c r="T469" s="34">
        <f t="shared" si="78"/>
        <v>0.13888659348427745</v>
      </c>
      <c r="U469" s="34">
        <f t="shared" si="79"/>
        <v>5.6615798229847775E-2</v>
      </c>
      <c r="V469" s="33">
        <f>SUM(ClientPortfolioValue[[#This Row],[TCS]:[Cash]])</f>
        <v>39529152.680956759</v>
      </c>
      <c r="W469" s="35">
        <f>(ClientPortfolioValue[[#This Row],[TotalPortfolioValue]]-V464)/V464</f>
        <v>-8.7606327141528427E-5</v>
      </c>
      <c r="X469" s="35">
        <f t="shared" si="71"/>
        <v>94531.701032677389</v>
      </c>
      <c r="Y469" s="35">
        <f>_xlfn.MAXIFS($V$2:$V469,$E$2:$E469,$E469)</f>
        <v>39650503.50677833</v>
      </c>
      <c r="Z469" s="34">
        <f>(ClientPortfolioValue[[#This Row],[TotalPortfolioValue]]-ClientPortfolioValue[[#This Row],[Running Max]])/ClientPortfolioValue[[#This Row],[Running Max]]</f>
        <v>-3.0605115973073556E-3</v>
      </c>
      <c r="AA469" s="35">
        <f t="shared" si="80"/>
        <v>1.0554656768821093</v>
      </c>
      <c r="AB469" s="46">
        <f>ClientPortfolioValue[[#This Row],[Cumulative_Returns]]-1</f>
        <v>5.5465676882109349E-2</v>
      </c>
    </row>
    <row r="470" spans="4:28" x14ac:dyDescent="0.35">
      <c r="D470" s="31">
        <f t="shared" si="72"/>
        <v>45751</v>
      </c>
      <c r="E470" s="32" t="s">
        <v>13</v>
      </c>
      <c r="F470" s="33">
        <f>_xlfn.IFNA(VLOOKUP(ClientPortfolioValue[[#This Row],[Date]],CleanAssets[#All],RowWiseApproach!$B$2,0)*VLOOKUP(ClientPortfolioValue[[#This Row],[Client]],Client_Portfolios!$A$1:$I$6,RowWiseApproach!$B$2,0),F465)</f>
        <v>193544.77487294364</v>
      </c>
      <c r="G470" s="33">
        <f>_xlfn.IFNA(VLOOKUP(ClientPortfolioValue[[#This Row],[Date]],CleanAssets[#All],RowWiseApproach!$B$3,0)*VLOOKUP(ClientPortfolioValue[[#This Row],[Client]],Client_Portfolios!$A$1:$I$6,RowWiseApproach!$B$3,0),G465)</f>
        <v>2092268.3696556631</v>
      </c>
      <c r="H470" s="33">
        <f>_xlfn.IFNA(VLOOKUP(ClientPortfolioValue[[#This Row],[Date]],CleanAssets[#All],RowWiseApproach!$B$4,0)*VLOOKUP(ClientPortfolioValue[[#This Row],[Client]],Client_Portfolios!$A$1:$I$6,RowWiseApproach!$B$4,0),H465)</f>
        <v>3079385.4880042649</v>
      </c>
      <c r="I470" s="33">
        <f>_xlfn.IFNA(VLOOKUP(ClientPortfolioValue[[#This Row],[Date]],CleanAssets[#All],RowWiseApproach!$B$5,0)*VLOOKUP(ClientPortfolioValue[[#This Row],[Client]],Client_Portfolios!$A$1:$I$6,RowWiseApproach!$B$5,0),I465)</f>
        <v>2647642.4624056504</v>
      </c>
      <c r="J470" s="33">
        <f>_xlfn.IFNA(VLOOKUP(ClientPortfolioValue[[#This Row],[Date]],CleanAssets[#All],RowWiseApproach!$B$6,0)*VLOOKUP(ClientPortfolioValue[[#This Row],[Client]],Client_Portfolios!$A$1:$I$6,RowWiseApproach!$B$6,0),J465)</f>
        <v>11430714.897607118</v>
      </c>
      <c r="K470" s="33">
        <f>_xlfn.IFNA(VLOOKUP(ClientPortfolioValue[[#This Row],[Date]],CleanAssets[#All],RowWiseApproach!$B$7,0)*VLOOKUP(ClientPortfolioValue[[#This Row],[Client]],Client_Portfolios!$A$1:$I$6,RowWiseApproach!$B$7,0),K465)</f>
        <v>613226.89676697284</v>
      </c>
      <c r="L470" s="33">
        <f>_xlfn.IFNA(VLOOKUP(ClientPortfolioValue[[#This Row],[Date]],CleanAssets[#All],RowWiseApproach!$B$8,0)*VLOOKUP(ClientPortfolioValue[[#This Row],[Client]],Client_Portfolios!$A$1:$I$6,RowWiseApproach!$B$8,0),L465)</f>
        <v>22705199.728587821</v>
      </c>
      <c r="M470" s="33">
        <f>_xlfn.IFNA(VLOOKUP(ClientPortfolioValue[[#This Row],[Date]],CleanAssets[#All],RowWiseApproach!$B$9,0)*VLOOKUP(ClientPortfolioValue[[#This Row],[Client]],Client_Portfolios!$A$1:$I$6,RowWiseApproach!$B$9,0),M465)</f>
        <v>6418886.7978725396</v>
      </c>
      <c r="N470" s="34">
        <f t="shared" si="73"/>
        <v>3.9353670883026564E-3</v>
      </c>
      <c r="O470" s="34">
        <f t="shared" si="73"/>
        <v>4.2542321730177551E-2</v>
      </c>
      <c r="P470" s="34">
        <f t="shared" si="74"/>
        <v>6.2613482123938705E-2</v>
      </c>
      <c r="Q470" s="34">
        <f t="shared" si="75"/>
        <v>5.3834803936111703E-2</v>
      </c>
      <c r="R470" s="34">
        <f t="shared" si="76"/>
        <v>0.23242197694742525</v>
      </c>
      <c r="S470" s="34">
        <f t="shared" si="77"/>
        <v>1.246880960120446E-2</v>
      </c>
      <c r="T470" s="34">
        <f t="shared" si="78"/>
        <v>0.46166731085290563</v>
      </c>
      <c r="U470" s="34">
        <f t="shared" si="79"/>
        <v>0.13051592771993403</v>
      </c>
      <c r="V470" s="33">
        <f>SUM(ClientPortfolioValue[[#This Row],[TCS]:[Cash]])</f>
        <v>49180869.415772974</v>
      </c>
      <c r="W470" s="35">
        <f>(ClientPortfolioValue[[#This Row],[TotalPortfolioValue]]-V465)/V465</f>
        <v>-1.0051979022454916E-3</v>
      </c>
      <c r="X470" s="35">
        <f t="shared" si="71"/>
        <v>182376.39598470274</v>
      </c>
      <c r="Y470" s="35">
        <f>_xlfn.MAXIFS($V$2:$V470,$E$2:$E470,$E470)</f>
        <v>49689567.944838986</v>
      </c>
      <c r="Z470" s="34">
        <f>(ClientPortfolioValue[[#This Row],[TotalPortfolioValue]]-ClientPortfolioValue[[#This Row],[Running Max]])/ClientPortfolioValue[[#This Row],[Running Max]]</f>
        <v>-1.0237531741687188E-2</v>
      </c>
      <c r="AA470" s="35">
        <f t="shared" si="80"/>
        <v>1.0898529138852859</v>
      </c>
      <c r="AB470" s="46">
        <f>ClientPortfolioValue[[#This Row],[Cumulative_Returns]]-1</f>
        <v>8.9852913885285934E-2</v>
      </c>
    </row>
    <row r="471" spans="4:28" x14ac:dyDescent="0.35">
      <c r="D471" s="31">
        <f t="shared" si="72"/>
        <v>45751</v>
      </c>
      <c r="E471" s="32" t="s">
        <v>15</v>
      </c>
      <c r="F471" s="33">
        <f>_xlfn.IFNA(VLOOKUP(ClientPortfolioValue[[#This Row],[Date]],CleanAssets[#All],RowWiseApproach!$B$2,0)*VLOOKUP(ClientPortfolioValue[[#This Row],[Client]],Client_Portfolios!$A$1:$I$6,RowWiseApproach!$B$2,0),F466)</f>
        <v>969725.76218544878</v>
      </c>
      <c r="G471" s="33">
        <f>_xlfn.IFNA(VLOOKUP(ClientPortfolioValue[[#This Row],[Date]],CleanAssets[#All],RowWiseApproach!$B$3,0)*VLOOKUP(ClientPortfolioValue[[#This Row],[Client]],Client_Portfolios!$A$1:$I$6,RowWiseApproach!$B$3,0),G466)</f>
        <v>4781605.6482748119</v>
      </c>
      <c r="H471" s="33">
        <f>_xlfn.IFNA(VLOOKUP(ClientPortfolioValue[[#This Row],[Date]],CleanAssets[#All],RowWiseApproach!$B$4,0)*VLOOKUP(ClientPortfolioValue[[#This Row],[Client]],Client_Portfolios!$A$1:$I$6,RowWiseApproach!$B$4,0),H466)</f>
        <v>16799244.003018998</v>
      </c>
      <c r="I471" s="33">
        <f>_xlfn.IFNA(VLOOKUP(ClientPortfolioValue[[#This Row],[Date]],CleanAssets[#All],RowWiseApproach!$B$5,0)*VLOOKUP(ClientPortfolioValue[[#This Row],[Client]],Client_Portfolios!$A$1:$I$6,RowWiseApproach!$B$5,0),I466)</f>
        <v>8454139.8398467116</v>
      </c>
      <c r="J471" s="33">
        <f>_xlfn.IFNA(VLOOKUP(ClientPortfolioValue[[#This Row],[Date]],CleanAssets[#All],RowWiseApproach!$B$6,0)*VLOOKUP(ClientPortfolioValue[[#This Row],[Client]],Client_Portfolios!$A$1:$I$6,RowWiseApproach!$B$6,0),J466)</f>
        <v>13622405.878421456</v>
      </c>
      <c r="K471" s="33">
        <f>_xlfn.IFNA(VLOOKUP(ClientPortfolioValue[[#This Row],[Date]],CleanAssets[#All],RowWiseApproach!$B$7,0)*VLOOKUP(ClientPortfolioValue[[#This Row],[Client]],Client_Portfolios!$A$1:$I$6,RowWiseApproach!$B$7,0),K466)</f>
        <v>2644367.7936677379</v>
      </c>
      <c r="L471" s="33">
        <f>_xlfn.IFNA(VLOOKUP(ClientPortfolioValue[[#This Row],[Date]],CleanAssets[#All],RowWiseApproach!$B$8,0)*VLOOKUP(ClientPortfolioValue[[#This Row],[Client]],Client_Portfolios!$A$1:$I$6,RowWiseApproach!$B$8,0),L466)</f>
        <v>3324653.9363676882</v>
      </c>
      <c r="M471" s="33">
        <f>_xlfn.IFNA(VLOOKUP(ClientPortfolioValue[[#This Row],[Date]],CleanAssets[#All],RowWiseApproach!$B$9,0)*VLOOKUP(ClientPortfolioValue[[#This Row],[Client]],Client_Portfolios!$A$1:$I$6,RowWiseApproach!$B$9,0),M466)</f>
        <v>942800.07358255016</v>
      </c>
      <c r="N471" s="34">
        <f t="shared" si="73"/>
        <v>1.8815398744238397E-2</v>
      </c>
      <c r="O471" s="34">
        <f t="shared" si="73"/>
        <v>9.2776556443375E-2</v>
      </c>
      <c r="P471" s="34">
        <f t="shared" si="74"/>
        <v>0.32595243608482233</v>
      </c>
      <c r="Q471" s="34">
        <f t="shared" si="75"/>
        <v>0.16403401696555911</v>
      </c>
      <c r="R471" s="34">
        <f t="shared" si="76"/>
        <v>0.26431286911540292</v>
      </c>
      <c r="S471" s="34">
        <f t="shared" si="77"/>
        <v>5.1308149586692518E-2</v>
      </c>
      <c r="T471" s="34">
        <f t="shared" si="78"/>
        <v>6.4507608169944636E-2</v>
      </c>
      <c r="U471" s="34">
        <f t="shared" si="79"/>
        <v>1.829296488996502E-2</v>
      </c>
      <c r="V471" s="33">
        <f>SUM(ClientPortfolioValue[[#This Row],[TCS]:[Cash]])</f>
        <v>51538942.935365409</v>
      </c>
      <c r="W471" s="35">
        <f>(ClientPortfolioValue[[#This Row],[TotalPortfolioValue]]-V466)/V466</f>
        <v>3.1427618338457299E-3</v>
      </c>
      <c r="X471" s="35">
        <f t="shared" si="71"/>
        <v>101897.85310818224</v>
      </c>
      <c r="Y471" s="35">
        <f>_xlfn.MAXIFS($V$2:$V471,$E$2:$E471,$E471)</f>
        <v>52065242.941301323</v>
      </c>
      <c r="Z471" s="34">
        <f>(ClientPortfolioValue[[#This Row],[TotalPortfolioValue]]-ClientPortfolioValue[[#This Row],[Running Max]])/ClientPortfolioValue[[#This Row],[Running Max]]</f>
        <v>-1.0108471145122068E-2</v>
      </c>
      <c r="AA471" s="35">
        <f t="shared" si="80"/>
        <v>1.0330785177279649</v>
      </c>
      <c r="AB471" s="46">
        <f>ClientPortfolioValue[[#This Row],[Cumulative_Returns]]-1</f>
        <v>3.3078517727964885E-2</v>
      </c>
    </row>
    <row r="472" spans="4:28" x14ac:dyDescent="0.35">
      <c r="D472" s="31">
        <f t="shared" si="72"/>
        <v>45752</v>
      </c>
      <c r="E472" s="32" t="s">
        <v>14</v>
      </c>
      <c r="F472" s="33">
        <f>_xlfn.IFNA(VLOOKUP(ClientPortfolioValue[[#This Row],[Date]],CleanAssets[#All],RowWiseApproach!$B$2,0)*VLOOKUP(ClientPortfolioValue[[#This Row],[Client]],Client_Portfolios!$A$1:$I$6,RowWiseApproach!$B$2,0),F467)</f>
        <v>1700113.0837667279</v>
      </c>
      <c r="G472" s="33">
        <f>_xlfn.IFNA(VLOOKUP(ClientPortfolioValue[[#This Row],[Date]],CleanAssets[#All],RowWiseApproach!$B$3,0)*VLOOKUP(ClientPortfolioValue[[#This Row],[Client]],Client_Portfolios!$A$1:$I$6,RowWiseApproach!$B$3,0),G467)</f>
        <v>11109985.758159332</v>
      </c>
      <c r="H472" s="33">
        <f>_xlfn.IFNA(VLOOKUP(ClientPortfolioValue[[#This Row],[Date]],CleanAssets[#All],RowWiseApproach!$B$4,0)*VLOOKUP(ClientPortfolioValue[[#This Row],[Client]],Client_Portfolios!$A$1:$I$6,RowWiseApproach!$B$4,0),H467)</f>
        <v>2153001.7192751388</v>
      </c>
      <c r="I472" s="33">
        <f>_xlfn.IFNA(VLOOKUP(ClientPortfolioValue[[#This Row],[Date]],CleanAssets[#All],RowWiseApproach!$B$5,0)*VLOOKUP(ClientPortfolioValue[[#This Row],[Client]],Client_Portfolios!$A$1:$I$6,RowWiseApproach!$B$5,0),I467)</f>
        <v>438094.4745586132</v>
      </c>
      <c r="J472" s="33">
        <f>_xlfn.IFNA(VLOOKUP(ClientPortfolioValue[[#This Row],[Date]],CleanAssets[#All],RowWiseApproach!$B$6,0)*VLOOKUP(ClientPortfolioValue[[#This Row],[Client]],Client_Portfolios!$A$1:$I$6,RowWiseApproach!$B$6,0),J467)</f>
        <v>11651066.092794705</v>
      </c>
      <c r="K472" s="33">
        <f>_xlfn.IFNA(VLOOKUP(ClientPortfolioValue[[#This Row],[Date]],CleanAssets[#All],RowWiseApproach!$B$7,0)*VLOOKUP(ClientPortfolioValue[[#This Row],[Client]],Client_Portfolios!$A$1:$I$6,RowWiseApproach!$B$7,0),K467)</f>
        <v>14150583.490000766</v>
      </c>
      <c r="L472" s="33">
        <f>_xlfn.IFNA(VLOOKUP(ClientPortfolioValue[[#This Row],[Date]],CleanAssets[#All],RowWiseApproach!$B$8,0)*VLOOKUP(ClientPortfolioValue[[#This Row],[Client]],Client_Portfolios!$A$1:$I$6,RowWiseApproach!$B$8,0),L467)</f>
        <v>3197289.4732375029</v>
      </c>
      <c r="M472" s="33">
        <f>_xlfn.IFNA(VLOOKUP(ClientPortfolioValue[[#This Row],[Date]],CleanAssets[#All],RowWiseApproach!$B$9,0)*VLOOKUP(ClientPortfolioValue[[#This Row],[Client]],Client_Portfolios!$A$1:$I$6,RowWiseApproach!$B$9,0),M467)</f>
        <v>1152505.6885522655</v>
      </c>
      <c r="N472" s="34">
        <f t="shared" si="73"/>
        <v>3.7321944281707445E-2</v>
      </c>
      <c r="O472" s="34">
        <f t="shared" si="73"/>
        <v>0.24389334650487246</v>
      </c>
      <c r="P472" s="34">
        <f t="shared" si="74"/>
        <v>4.7264038476297295E-2</v>
      </c>
      <c r="Q472" s="34">
        <f t="shared" si="75"/>
        <v>9.617323533193816E-3</v>
      </c>
      <c r="R472" s="34">
        <f t="shared" si="76"/>
        <v>0.2557714799619995</v>
      </c>
      <c r="S472" s="34">
        <f t="shared" si="77"/>
        <v>0.31064244702908367</v>
      </c>
      <c r="T472" s="34">
        <f t="shared" si="78"/>
        <v>7.018889549880844E-2</v>
      </c>
      <c r="U472" s="34">
        <f t="shared" si="79"/>
        <v>2.5300524714037455E-2</v>
      </c>
      <c r="V472" s="33">
        <f>SUM(ClientPortfolioValue[[#This Row],[TCS]:[Cash]])</f>
        <v>45552639.780345045</v>
      </c>
      <c r="W472" s="35">
        <f>(ClientPortfolioValue[[#This Row],[TotalPortfolioValue]]-V467)/V467</f>
        <v>-2.01890352087759E-3</v>
      </c>
      <c r="X472" s="35">
        <f t="shared" si="71"/>
        <v>89939.528953504516</v>
      </c>
      <c r="Y472" s="35">
        <f>_xlfn.MAXIFS($V$2:$V472,$E$2:$E472,$E472)</f>
        <v>45697161.931049824</v>
      </c>
      <c r="Z472" s="34">
        <f>(ClientPortfolioValue[[#This Row],[TotalPortfolioValue]]-ClientPortfolioValue[[#This Row],[Running Max]])/ClientPortfolioValue[[#This Row],[Running Max]]</f>
        <v>-3.1626067046098185E-3</v>
      </c>
      <c r="AA472" s="35">
        <f t="shared" si="80"/>
        <v>1.0735354095781924</v>
      </c>
      <c r="AB472" s="46">
        <f>ClientPortfolioValue[[#This Row],[Cumulative_Returns]]-1</f>
        <v>7.3535409578192379E-2</v>
      </c>
    </row>
    <row r="473" spans="4:28" x14ac:dyDescent="0.35">
      <c r="D473" s="31">
        <f t="shared" si="72"/>
        <v>45752</v>
      </c>
      <c r="E473" s="32" t="s">
        <v>16</v>
      </c>
      <c r="F473" s="33">
        <f>_xlfn.IFNA(VLOOKUP(ClientPortfolioValue[[#This Row],[Date]],CleanAssets[#All],RowWiseApproach!$B$2,0)*VLOOKUP(ClientPortfolioValue[[#This Row],[Client]],Client_Portfolios!$A$1:$I$6,RowWiseApproach!$B$2,0),F468)</f>
        <v>204520.29771660684</v>
      </c>
      <c r="G473" s="33">
        <f>_xlfn.IFNA(VLOOKUP(ClientPortfolioValue[[#This Row],[Date]],CleanAssets[#All],RowWiseApproach!$B$3,0)*VLOOKUP(ClientPortfolioValue[[#This Row],[Client]],Client_Portfolios!$A$1:$I$6,RowWiseApproach!$B$3,0),G468)</f>
        <v>2873047.9678162099</v>
      </c>
      <c r="H473" s="33">
        <f>_xlfn.IFNA(VLOOKUP(ClientPortfolioValue[[#This Row],[Date]],CleanAssets[#All],RowWiseApproach!$B$4,0)*VLOOKUP(ClientPortfolioValue[[#This Row],[Client]],Client_Portfolios!$A$1:$I$6,RowWiseApproach!$B$4,0),H468)</f>
        <v>11557361.827273753</v>
      </c>
      <c r="I473" s="33">
        <f>_xlfn.IFNA(VLOOKUP(ClientPortfolioValue[[#This Row],[Date]],CleanAssets[#All],RowWiseApproach!$B$5,0)*VLOOKUP(ClientPortfolioValue[[#This Row],[Client]],Client_Portfolios!$A$1:$I$6,RowWiseApproach!$B$5,0),I468)</f>
        <v>6028870.2088330351</v>
      </c>
      <c r="J473" s="33">
        <f>_xlfn.IFNA(VLOOKUP(ClientPortfolioValue[[#This Row],[Date]],CleanAssets[#All],RowWiseApproach!$B$6,0)*VLOOKUP(ClientPortfolioValue[[#This Row],[Client]],Client_Portfolios!$A$1:$I$6,RowWiseApproach!$B$6,0),J468)</f>
        <v>8904983.8815087639</v>
      </c>
      <c r="K473" s="33">
        <f>_xlfn.IFNA(VLOOKUP(ClientPortfolioValue[[#This Row],[Date]],CleanAssets[#All],RowWiseApproach!$B$7,0)*VLOOKUP(ClientPortfolioValue[[#This Row],[Client]],Client_Portfolios!$A$1:$I$6,RowWiseApproach!$B$7,0),K468)</f>
        <v>1600425.9620247146</v>
      </c>
      <c r="L473" s="33">
        <f>_xlfn.IFNA(VLOOKUP(ClientPortfolioValue[[#This Row],[Date]],CleanAssets[#All],RowWiseApproach!$B$8,0)*VLOOKUP(ClientPortfolioValue[[#This Row],[Client]],Client_Portfolios!$A$1:$I$6,RowWiseApproach!$B$8,0),L468)</f>
        <v>14851018.435722122</v>
      </c>
      <c r="M473" s="33">
        <f>_xlfn.IFNA(VLOOKUP(ClientPortfolioValue[[#This Row],[Date]],CleanAssets[#All],RowWiseApproach!$B$9,0)*VLOOKUP(ClientPortfolioValue[[#This Row],[Client]],Client_Portfolios!$A$1:$I$6,RowWiseApproach!$B$9,0),M468)</f>
        <v>4671070.7283334872</v>
      </c>
      <c r="N473" s="34">
        <f t="shared" si="73"/>
        <v>4.0346233082128261E-3</v>
      </c>
      <c r="O473" s="34">
        <f t="shared" si="73"/>
        <v>5.6677339246917903E-2</v>
      </c>
      <c r="P473" s="34">
        <f t="shared" si="74"/>
        <v>0.22799498108681654</v>
      </c>
      <c r="Q473" s="34">
        <f t="shared" si="75"/>
        <v>0.1189330376413421</v>
      </c>
      <c r="R473" s="34">
        <f t="shared" si="76"/>
        <v>0.17567085481842346</v>
      </c>
      <c r="S473" s="34">
        <f t="shared" si="77"/>
        <v>3.1572005133696505E-2</v>
      </c>
      <c r="T473" s="34">
        <f t="shared" si="78"/>
        <v>0.29296977268480456</v>
      </c>
      <c r="U473" s="34">
        <f t="shared" si="79"/>
        <v>9.2147386079786023E-2</v>
      </c>
      <c r="V473" s="33">
        <f>SUM(ClientPortfolioValue[[#This Row],[TCS]:[Cash]])</f>
        <v>50691299.309228696</v>
      </c>
      <c r="W473" s="35">
        <f>(ClientPortfolioValue[[#This Row],[TotalPortfolioValue]]-V468)/V468</f>
        <v>-6.132936909209497E-3</v>
      </c>
      <c r="X473" s="35">
        <f t="shared" si="71"/>
        <v>117937.04939271195</v>
      </c>
      <c r="Y473" s="35">
        <f>_xlfn.MAXIFS($V$2:$V473,$E$2:$E473,$E473)</f>
        <v>51360464.08904472</v>
      </c>
      <c r="Z473" s="34">
        <f>(ClientPortfolioValue[[#This Row],[TotalPortfolioValue]]-ClientPortfolioValue[[#This Row],[Running Max]])/ClientPortfolioValue[[#This Row],[Running Max]]</f>
        <v>-1.3028791536148873E-2</v>
      </c>
      <c r="AA473" s="35">
        <f t="shared" si="80"/>
        <v>1.0436414263878906</v>
      </c>
      <c r="AB473" s="46">
        <f>ClientPortfolioValue[[#This Row],[Cumulative_Returns]]-1</f>
        <v>4.3641426387890592E-2</v>
      </c>
    </row>
    <row r="474" spans="4:28" x14ac:dyDescent="0.35">
      <c r="D474" s="31">
        <f t="shared" si="72"/>
        <v>45752</v>
      </c>
      <c r="E474" s="32" t="s">
        <v>12</v>
      </c>
      <c r="F474" s="33">
        <f>_xlfn.IFNA(VLOOKUP(ClientPortfolioValue[[#This Row],[Date]],CleanAssets[#All],RowWiseApproach!$B$2,0)*VLOOKUP(ClientPortfolioValue[[#This Row],[Client]],Client_Portfolios!$A$1:$I$6,RowWiseApproach!$B$2,0),F469)</f>
        <v>2695637.11299608</v>
      </c>
      <c r="G474" s="33">
        <f>_xlfn.IFNA(VLOOKUP(ClientPortfolioValue[[#This Row],[Date]],CleanAssets[#All],RowWiseApproach!$B$3,0)*VLOOKUP(ClientPortfolioValue[[#This Row],[Client]],Client_Portfolios!$A$1:$I$6,RowWiseApproach!$B$3,0),G469)</f>
        <v>9921405.7161915153</v>
      </c>
      <c r="H474" s="33">
        <f>_xlfn.IFNA(VLOOKUP(ClientPortfolioValue[[#This Row],[Date]],CleanAssets[#All],RowWiseApproach!$B$4,0)*VLOOKUP(ClientPortfolioValue[[#This Row],[Client]],Client_Portfolios!$A$1:$I$6,RowWiseApproach!$B$4,0),H469)</f>
        <v>1902436.2094052299</v>
      </c>
      <c r="I474" s="33">
        <f>_xlfn.IFNA(VLOOKUP(ClientPortfolioValue[[#This Row],[Date]],CleanAssets[#All],RowWiseApproach!$B$5,0)*VLOOKUP(ClientPortfolioValue[[#This Row],[Client]],Client_Portfolios!$A$1:$I$6,RowWiseApproach!$B$5,0),I469)</f>
        <v>3075433.7722161426</v>
      </c>
      <c r="J474" s="33">
        <f>_xlfn.IFNA(VLOOKUP(ClientPortfolioValue[[#This Row],[Date]],CleanAssets[#All],RowWiseApproach!$B$6,0)*VLOOKUP(ClientPortfolioValue[[#This Row],[Client]],Client_Portfolios!$A$1:$I$6,RowWiseApproach!$B$6,0),J469)</f>
        <v>1302834.9595692956</v>
      </c>
      <c r="K474" s="33">
        <f>_xlfn.IFNA(VLOOKUP(ClientPortfolioValue[[#This Row],[Date]],CleanAssets[#All],RowWiseApproach!$B$7,0)*VLOOKUP(ClientPortfolioValue[[#This Row],[Client]],Client_Portfolios!$A$1:$I$6,RowWiseApproach!$B$7,0),K469)</f>
        <v>12945684.874721639</v>
      </c>
      <c r="L474" s="33">
        <f>_xlfn.IFNA(VLOOKUP(ClientPortfolioValue[[#This Row],[Date]],CleanAssets[#All],RowWiseApproach!$B$8,0)*VLOOKUP(ClientPortfolioValue[[#This Row],[Client]],Client_Portfolios!$A$1:$I$6,RowWiseApproach!$B$8,0),L469)</f>
        <v>5458745.404597871</v>
      </c>
      <c r="M474" s="33">
        <f>_xlfn.IFNA(VLOOKUP(ClientPortfolioValue[[#This Row],[Date]],CleanAssets[#All],RowWiseApproach!$B$9,0)*VLOOKUP(ClientPortfolioValue[[#This Row],[Client]],Client_Portfolios!$A$1:$I$6,RowWiseApproach!$B$9,0),M469)</f>
        <v>2237936.9804109987</v>
      </c>
      <c r="N474" s="34">
        <f t="shared" si="73"/>
        <v>6.8174741296109592E-2</v>
      </c>
      <c r="O474" s="34">
        <f t="shared" si="73"/>
        <v>0.2509200013362789</v>
      </c>
      <c r="P474" s="34">
        <f t="shared" si="74"/>
        <v>4.8114078776871898E-2</v>
      </c>
      <c r="Q474" s="34">
        <f t="shared" si="75"/>
        <v>7.7780091683453109E-2</v>
      </c>
      <c r="R474" s="34">
        <f t="shared" si="76"/>
        <v>3.2949700793162097E-2</v>
      </c>
      <c r="S474" s="34">
        <f t="shared" si="77"/>
        <v>0.32740635339234181</v>
      </c>
      <c r="T474" s="34">
        <f t="shared" si="78"/>
        <v>0.13805588072875302</v>
      </c>
      <c r="U474" s="34">
        <f t="shared" si="79"/>
        <v>5.6599151993029555E-2</v>
      </c>
      <c r="V474" s="33">
        <f>SUM(ClientPortfolioValue[[#This Row],[TCS]:[Cash]])</f>
        <v>39540115.030108772</v>
      </c>
      <c r="W474" s="35">
        <f>(ClientPortfolioValue[[#This Row],[TotalPortfolioValue]]-V469)/V469</f>
        <v>2.7732315034657422E-4</v>
      </c>
      <c r="X474" s="35">
        <f t="shared" si="71"/>
        <v>79329.233535719744</v>
      </c>
      <c r="Y474" s="35">
        <f>_xlfn.MAXIFS($V$2:$V474,$E$2:$E474,$E474)</f>
        <v>39650503.50677833</v>
      </c>
      <c r="Z474" s="34">
        <f>(ClientPortfolioValue[[#This Row],[TotalPortfolioValue]]-ClientPortfolioValue[[#This Row],[Running Max]])/ClientPortfolioValue[[#This Row],[Running Max]]</f>
        <v>-2.7840371976786188E-3</v>
      </c>
      <c r="AA474" s="35">
        <f t="shared" si="80"/>
        <v>1.0557583819487049</v>
      </c>
      <c r="AB474" s="46">
        <f>ClientPortfolioValue[[#This Row],[Cumulative_Returns]]-1</f>
        <v>5.575838194870486E-2</v>
      </c>
    </row>
    <row r="475" spans="4:28" x14ac:dyDescent="0.35">
      <c r="D475" s="31">
        <f t="shared" si="72"/>
        <v>45752</v>
      </c>
      <c r="E475" s="32" t="s">
        <v>13</v>
      </c>
      <c r="F475" s="33">
        <f>_xlfn.IFNA(VLOOKUP(ClientPortfolioValue[[#This Row],[Date]],CleanAssets[#All],RowWiseApproach!$B$2,0)*VLOOKUP(ClientPortfolioValue[[#This Row],[Client]],Client_Portfolios!$A$1:$I$6,RowWiseApproach!$B$2,0),F470)</f>
        <v>194101.12727889692</v>
      </c>
      <c r="G475" s="33">
        <f>_xlfn.IFNA(VLOOKUP(ClientPortfolioValue[[#This Row],[Date]],CleanAssets[#All],RowWiseApproach!$B$3,0)*VLOOKUP(ClientPortfolioValue[[#This Row],[Client]],Client_Portfolios!$A$1:$I$6,RowWiseApproach!$B$3,0),G470)</f>
        <v>2108024.6488481378</v>
      </c>
      <c r="H475" s="33">
        <f>_xlfn.IFNA(VLOOKUP(ClientPortfolioValue[[#This Row],[Date]],CleanAssets[#All],RowWiseApproach!$B$4,0)*VLOOKUP(ClientPortfolioValue[[#This Row],[Client]],Client_Portfolios!$A$1:$I$6,RowWiseApproach!$B$4,0),H470)</f>
        <v>3046955.5721009006</v>
      </c>
      <c r="I475" s="33">
        <f>_xlfn.IFNA(VLOOKUP(ClientPortfolioValue[[#This Row],[Date]],CleanAssets[#All],RowWiseApproach!$B$5,0)*VLOOKUP(ClientPortfolioValue[[#This Row],[Client]],Client_Portfolios!$A$1:$I$6,RowWiseApproach!$B$5,0),I470)</f>
        <v>2640009.3904252383</v>
      </c>
      <c r="J475" s="33">
        <f>_xlfn.IFNA(VLOOKUP(ClientPortfolioValue[[#This Row],[Date]],CleanAssets[#All],RowWiseApproach!$B$6,0)*VLOOKUP(ClientPortfolioValue[[#This Row],[Client]],Client_Portfolios!$A$1:$I$6,RowWiseApproach!$B$6,0),J470)</f>
        <v>11291457.456316201</v>
      </c>
      <c r="K475" s="33">
        <f>_xlfn.IFNA(VLOOKUP(ClientPortfolioValue[[#This Row],[Date]],CleanAssets[#All],RowWiseApproach!$B$7,0)*VLOOKUP(ClientPortfolioValue[[#This Row],[Client]],Client_Portfolios!$A$1:$I$6,RowWiseApproach!$B$7,0),K470)</f>
        <v>613494.58974970097</v>
      </c>
      <c r="L475" s="33">
        <f>_xlfn.IFNA(VLOOKUP(ClientPortfolioValue[[#This Row],[Date]],CleanAssets[#All],RowWiseApproach!$B$8,0)*VLOOKUP(ClientPortfolioValue[[#This Row],[Client]],Client_Portfolios!$A$1:$I$6,RowWiseApproach!$B$8,0),L470)</f>
        <v>22575653.706761785</v>
      </c>
      <c r="M475" s="33">
        <f>_xlfn.IFNA(VLOOKUP(ClientPortfolioValue[[#This Row],[Date]],CleanAssets[#All],RowWiseApproach!$B$9,0)*VLOOKUP(ClientPortfolioValue[[#This Row],[Client]],Client_Portfolios!$A$1:$I$6,RowWiseApproach!$B$9,0),M470)</f>
        <v>6418779.0925136423</v>
      </c>
      <c r="N475" s="34">
        <f t="shared" si="73"/>
        <v>3.9702838953408334E-3</v>
      </c>
      <c r="O475" s="34">
        <f t="shared" si="73"/>
        <v>4.3119050526056489E-2</v>
      </c>
      <c r="P475" s="34">
        <f t="shared" si="74"/>
        <v>6.232461813758082E-2</v>
      </c>
      <c r="Q475" s="34">
        <f t="shared" si="75"/>
        <v>5.4000648596405521E-2</v>
      </c>
      <c r="R475" s="34">
        <f t="shared" si="76"/>
        <v>0.23096358234603839</v>
      </c>
      <c r="S475" s="34">
        <f t="shared" si="77"/>
        <v>1.2548859059752554E-2</v>
      </c>
      <c r="T475" s="34">
        <f t="shared" si="78"/>
        <v>0.46177863877090869</v>
      </c>
      <c r="U475" s="34">
        <f t="shared" si="79"/>
        <v>0.13129431866791677</v>
      </c>
      <c r="V475" s="33">
        <f>SUM(ClientPortfolioValue[[#This Row],[TCS]:[Cash]])</f>
        <v>48888475.5839945</v>
      </c>
      <c r="W475" s="35">
        <f>(ClientPortfolioValue[[#This Row],[TotalPortfolioValue]]-V470)/V470</f>
        <v>-5.9452757800312383E-3</v>
      </c>
      <c r="X475" s="35">
        <f t="shared" si="71"/>
        <v>160789.96703820635</v>
      </c>
      <c r="Y475" s="35">
        <f>_xlfn.MAXIFS($V$2:$V475,$E$2:$E475,$E475)</f>
        <v>49689567.944838986</v>
      </c>
      <c r="Z475" s="34">
        <f>(ClientPortfolioValue[[#This Row],[TotalPortfolioValue]]-ClientPortfolioValue[[#This Row],[Running Max]])/ClientPortfolioValue[[#This Row],[Running Max]]</f>
        <v>-1.6121942572207271E-2</v>
      </c>
      <c r="AA475" s="35">
        <f t="shared" si="80"/>
        <v>1.0833734377525672</v>
      </c>
      <c r="AB475" s="46">
        <f>ClientPortfolioValue[[#This Row],[Cumulative_Returns]]-1</f>
        <v>8.3373437752567225E-2</v>
      </c>
    </row>
    <row r="476" spans="4:28" x14ac:dyDescent="0.35">
      <c r="D476" s="31">
        <f t="shared" si="72"/>
        <v>45752</v>
      </c>
      <c r="E476" s="32" t="s">
        <v>15</v>
      </c>
      <c r="F476" s="33">
        <f>_xlfn.IFNA(VLOOKUP(ClientPortfolioValue[[#This Row],[Date]],CleanAssets[#All],RowWiseApproach!$B$2,0)*VLOOKUP(ClientPortfolioValue[[#This Row],[Client]],Client_Portfolios!$A$1:$I$6,RowWiseApproach!$B$2,0),F471)</f>
        <v>972513.27872399101</v>
      </c>
      <c r="G476" s="33">
        <f>_xlfn.IFNA(VLOOKUP(ClientPortfolioValue[[#This Row],[Date]],CleanAssets[#All],RowWiseApproach!$B$3,0)*VLOOKUP(ClientPortfolioValue[[#This Row],[Client]],Client_Portfolios!$A$1:$I$6,RowWiseApproach!$B$3,0),G471)</f>
        <v>4817614.5631325794</v>
      </c>
      <c r="H476" s="33">
        <f>_xlfn.IFNA(VLOOKUP(ClientPortfolioValue[[#This Row],[Date]],CleanAssets[#All],RowWiseApproach!$B$4,0)*VLOOKUP(ClientPortfolioValue[[#This Row],[Client]],Client_Portfolios!$A$1:$I$6,RowWiseApproach!$B$4,0),H471)</f>
        <v>16622326.214590019</v>
      </c>
      <c r="I476" s="33">
        <f>_xlfn.IFNA(VLOOKUP(ClientPortfolioValue[[#This Row],[Date]],CleanAssets[#All],RowWiseApproach!$B$5,0)*VLOOKUP(ClientPortfolioValue[[#This Row],[Client]],Client_Portfolios!$A$1:$I$6,RowWiseApproach!$B$5,0),I471)</f>
        <v>8429766.8140902873</v>
      </c>
      <c r="J476" s="33">
        <f>_xlfn.IFNA(VLOOKUP(ClientPortfolioValue[[#This Row],[Date]],CleanAssets[#All],RowWiseApproach!$B$6,0)*VLOOKUP(ClientPortfolioValue[[#This Row],[Client]],Client_Portfolios!$A$1:$I$6,RowWiseApproach!$B$6,0),J471)</f>
        <v>13456447.633128116</v>
      </c>
      <c r="K476" s="33">
        <f>_xlfn.IFNA(VLOOKUP(ClientPortfolioValue[[#This Row],[Date]],CleanAssets[#All],RowWiseApproach!$B$7,0)*VLOOKUP(ClientPortfolioValue[[#This Row],[Client]],Client_Portfolios!$A$1:$I$6,RowWiseApproach!$B$7,0),K471)</f>
        <v>2645522.1440490549</v>
      </c>
      <c r="L476" s="33">
        <f>_xlfn.IFNA(VLOOKUP(ClientPortfolioValue[[#This Row],[Date]],CleanAssets[#All],RowWiseApproach!$B$8,0)*VLOOKUP(ClientPortfolioValue[[#This Row],[Client]],Client_Portfolios!$A$1:$I$6,RowWiseApproach!$B$8,0),L471)</f>
        <v>3305684.9029941377</v>
      </c>
      <c r="M476" s="33">
        <f>_xlfn.IFNA(VLOOKUP(ClientPortfolioValue[[#This Row],[Date]],CleanAssets[#All],RowWiseApproach!$B$9,0)*VLOOKUP(ClientPortfolioValue[[#This Row],[Client]],Client_Portfolios!$A$1:$I$6,RowWiseApproach!$B$9,0),M471)</f>
        <v>942784.25392043567</v>
      </c>
      <c r="N476" s="34">
        <f t="shared" si="73"/>
        <v>1.8997123463314568E-2</v>
      </c>
      <c r="O476" s="34">
        <f t="shared" si="73"/>
        <v>9.4107525991392049E-2</v>
      </c>
      <c r="P476" s="34">
        <f t="shared" si="74"/>
        <v>0.32470135910162451</v>
      </c>
      <c r="Q476" s="34">
        <f t="shared" si="75"/>
        <v>0.1646674903445455</v>
      </c>
      <c r="R476" s="34">
        <f t="shared" si="76"/>
        <v>0.26285892712906939</v>
      </c>
      <c r="S476" s="34">
        <f t="shared" si="77"/>
        <v>5.1677763064966943E-2</v>
      </c>
      <c r="T476" s="34">
        <f t="shared" si="78"/>
        <v>6.4573415712524701E-2</v>
      </c>
      <c r="U476" s="34">
        <f t="shared" si="79"/>
        <v>1.8416395192562218E-2</v>
      </c>
      <c r="V476" s="33">
        <f>SUM(ClientPortfolioValue[[#This Row],[TCS]:[Cash]])</f>
        <v>51192659.804628626</v>
      </c>
      <c r="W476" s="35">
        <f>(ClientPortfolioValue[[#This Row],[TotalPortfolioValue]]-V471)/V471</f>
        <v>-6.7188636594866557E-3</v>
      </c>
      <c r="X476" s="35">
        <f t="shared" si="71"/>
        <v>104170.86438099657</v>
      </c>
      <c r="Y476" s="35">
        <f>_xlfn.MAXIFS($V$2:$V476,$E$2:$E476,$E476)</f>
        <v>52065242.941301323</v>
      </c>
      <c r="Z476" s="34">
        <f>(ClientPortfolioValue[[#This Row],[TotalPortfolioValue]]-ClientPortfolioValue[[#This Row],[Running Max]])/ClientPortfolioValue[[#This Row],[Running Max]]</f>
        <v>-1.6759417365178792E-2</v>
      </c>
      <c r="AA476" s="35">
        <f t="shared" si="80"/>
        <v>1.0261374040178062</v>
      </c>
      <c r="AB476" s="46">
        <f>ClientPortfolioValue[[#This Row],[Cumulative_Returns]]-1</f>
        <v>2.6137404017806176E-2</v>
      </c>
    </row>
    <row r="477" spans="4:28" x14ac:dyDescent="0.35">
      <c r="D477" s="31">
        <f t="shared" si="72"/>
        <v>45753</v>
      </c>
      <c r="E477" s="32" t="s">
        <v>14</v>
      </c>
      <c r="F477" s="33">
        <f>_xlfn.IFNA(VLOOKUP(ClientPortfolioValue[[#This Row],[Date]],CleanAssets[#All],RowWiseApproach!$B$2,0)*VLOOKUP(ClientPortfolioValue[[#This Row],[Client]],Client_Portfolios!$A$1:$I$6,RowWiseApproach!$B$2,0),F472)</f>
        <v>1693229.8464988833</v>
      </c>
      <c r="G477" s="33">
        <f>_xlfn.IFNA(VLOOKUP(ClientPortfolioValue[[#This Row],[Date]],CleanAssets[#All],RowWiseApproach!$B$3,0)*VLOOKUP(ClientPortfolioValue[[#This Row],[Client]],Client_Portfolios!$A$1:$I$6,RowWiseApproach!$B$3,0),G472)</f>
        <v>11046548.173834033</v>
      </c>
      <c r="H477" s="33">
        <f>_xlfn.IFNA(VLOOKUP(ClientPortfolioValue[[#This Row],[Date]],CleanAssets[#All],RowWiseApproach!$B$4,0)*VLOOKUP(ClientPortfolioValue[[#This Row],[Client]],Client_Portfolios!$A$1:$I$6,RowWiseApproach!$B$4,0),H472)</f>
        <v>2152649.859285261</v>
      </c>
      <c r="I477" s="33">
        <f>_xlfn.IFNA(VLOOKUP(ClientPortfolioValue[[#This Row],[Date]],CleanAssets[#All],RowWiseApproach!$B$5,0)*VLOOKUP(ClientPortfolioValue[[#This Row],[Client]],Client_Portfolios!$A$1:$I$6,RowWiseApproach!$B$5,0),I472)</f>
        <v>434358.58505766268</v>
      </c>
      <c r="J477" s="33">
        <f>_xlfn.IFNA(VLOOKUP(ClientPortfolioValue[[#This Row],[Date]],CleanAssets[#All],RowWiseApproach!$B$6,0)*VLOOKUP(ClientPortfolioValue[[#This Row],[Client]],Client_Portfolios!$A$1:$I$6,RowWiseApproach!$B$6,0),J472)</f>
        <v>11412374.444606747</v>
      </c>
      <c r="K477" s="33">
        <f>_xlfn.IFNA(VLOOKUP(ClientPortfolioValue[[#This Row],[Date]],CleanAssets[#All],RowWiseApproach!$B$7,0)*VLOOKUP(ClientPortfolioValue[[#This Row],[Client]],Client_Portfolios!$A$1:$I$6,RowWiseApproach!$B$7,0),K472)</f>
        <v>14104959.429344842</v>
      </c>
      <c r="L477" s="33">
        <f>_xlfn.IFNA(VLOOKUP(ClientPortfolioValue[[#This Row],[Date]],CleanAssets[#All],RowWiseApproach!$B$8,0)*VLOOKUP(ClientPortfolioValue[[#This Row],[Client]],Client_Portfolios!$A$1:$I$6,RowWiseApproach!$B$8,0),L472)</f>
        <v>3167684.2897905465</v>
      </c>
      <c r="M477" s="33">
        <f>_xlfn.IFNA(VLOOKUP(ClientPortfolioValue[[#This Row],[Date]],CleanAssets[#All],RowWiseApproach!$B$9,0)*VLOOKUP(ClientPortfolioValue[[#This Row],[Client]],Client_Portfolios!$A$1:$I$6,RowWiseApproach!$B$9,0),M472)</f>
        <v>1152378.9763993139</v>
      </c>
      <c r="N477" s="34">
        <f t="shared" si="73"/>
        <v>3.74905447492309E-2</v>
      </c>
      <c r="O477" s="34">
        <f t="shared" si="73"/>
        <v>0.24458646857187491</v>
      </c>
      <c r="P477" s="34">
        <f t="shared" si="74"/>
        <v>4.7662764772208911E-2</v>
      </c>
      <c r="Q477" s="34">
        <f t="shared" si="75"/>
        <v>9.6173239586983972E-3</v>
      </c>
      <c r="R477" s="34">
        <f t="shared" si="76"/>
        <v>0.25268638849899377</v>
      </c>
      <c r="S477" s="34">
        <f t="shared" si="77"/>
        <v>0.31230409372085677</v>
      </c>
      <c r="T477" s="34">
        <f t="shared" si="78"/>
        <v>7.013708733246482E-2</v>
      </c>
      <c r="U477" s="34">
        <f t="shared" si="79"/>
        <v>2.5515328395671454E-2</v>
      </c>
      <c r="V477" s="33">
        <f>SUM(ClientPortfolioValue[[#This Row],[TCS]:[Cash]])</f>
        <v>45164183.604817294</v>
      </c>
      <c r="W477" s="35">
        <f>(ClientPortfolioValue[[#This Row],[TotalPortfolioValue]]-V472)/V472</f>
        <v>-8.5276325894808342E-3</v>
      </c>
      <c r="X477" s="35">
        <f t="shared" si="71"/>
        <v>85193.691989494007</v>
      </c>
      <c r="Y477" s="35">
        <f>_xlfn.MAXIFS($V$2:$V477,$E$2:$E477,$E477)</f>
        <v>45697161.931049824</v>
      </c>
      <c r="Z477" s="34">
        <f>(ClientPortfolioValue[[#This Row],[TotalPortfolioValue]]-ClientPortfolioValue[[#This Row],[Running Max]])/ClientPortfolioValue[[#This Row],[Running Max]]</f>
        <v>-1.166326974608871E-2</v>
      </c>
      <c r="AA477" s="35">
        <f t="shared" si="80"/>
        <v>1.0643806940335117</v>
      </c>
      <c r="AB477" s="46">
        <f>ClientPortfolioValue[[#This Row],[Cumulative_Returns]]-1</f>
        <v>6.4380694033511654E-2</v>
      </c>
    </row>
    <row r="478" spans="4:28" x14ac:dyDescent="0.35">
      <c r="D478" s="31">
        <f t="shared" si="72"/>
        <v>45753</v>
      </c>
      <c r="E478" s="32" t="s">
        <v>16</v>
      </c>
      <c r="F478" s="33">
        <f>_xlfn.IFNA(VLOOKUP(ClientPortfolioValue[[#This Row],[Date]],CleanAssets[#All],RowWiseApproach!$B$2,0)*VLOOKUP(ClientPortfolioValue[[#This Row],[Client]],Client_Portfolios!$A$1:$I$6,RowWiseApproach!$B$2,0),F473)</f>
        <v>203692.25765932159</v>
      </c>
      <c r="G478" s="33">
        <f>_xlfn.IFNA(VLOOKUP(ClientPortfolioValue[[#This Row],[Date]],CleanAssets[#All],RowWiseApproach!$B$3,0)*VLOOKUP(ClientPortfolioValue[[#This Row],[Client]],Client_Portfolios!$A$1:$I$6,RowWiseApproach!$B$3,0),G473)</f>
        <v>2856642.9762440906</v>
      </c>
      <c r="H478" s="33">
        <f>_xlfn.IFNA(VLOOKUP(ClientPortfolioValue[[#This Row],[Date]],CleanAssets[#All],RowWiseApproach!$B$4,0)*VLOOKUP(ClientPortfolioValue[[#This Row],[Client]],Client_Portfolios!$A$1:$I$6,RowWiseApproach!$B$4,0),H473)</f>
        <v>11555473.034905801</v>
      </c>
      <c r="I478" s="33">
        <f>_xlfn.IFNA(VLOOKUP(ClientPortfolioValue[[#This Row],[Date]],CleanAssets[#All],RowWiseApproach!$B$5,0)*VLOOKUP(ClientPortfolioValue[[#This Row],[Client]],Client_Portfolios!$A$1:$I$6,RowWiseApproach!$B$5,0),I473)</f>
        <v>5977458.4832264408</v>
      </c>
      <c r="J478" s="33">
        <f>_xlfn.IFNA(VLOOKUP(ClientPortfolioValue[[#This Row],[Date]],CleanAssets[#All],RowWiseApproach!$B$6,0)*VLOOKUP(ClientPortfolioValue[[#This Row],[Client]],Client_Portfolios!$A$1:$I$6,RowWiseApproach!$B$6,0),J473)</f>
        <v>8722550.3374162614</v>
      </c>
      <c r="K478" s="33">
        <f>_xlfn.IFNA(VLOOKUP(ClientPortfolioValue[[#This Row],[Date]],CleanAssets[#All],RowWiseApproach!$B$7,0)*VLOOKUP(ClientPortfolioValue[[#This Row],[Client]],Client_Portfolios!$A$1:$I$6,RowWiseApproach!$B$7,0),K473)</f>
        <v>1595265.8969844051</v>
      </c>
      <c r="L478" s="33">
        <f>_xlfn.IFNA(VLOOKUP(ClientPortfolioValue[[#This Row],[Date]],CleanAssets[#All],RowWiseApproach!$B$8,0)*VLOOKUP(ClientPortfolioValue[[#This Row],[Client]],Client_Portfolios!$A$1:$I$6,RowWiseApproach!$B$8,0),L473)</f>
        <v>14713505.980611674</v>
      </c>
      <c r="M478" s="33">
        <f>_xlfn.IFNA(VLOOKUP(ClientPortfolioValue[[#This Row],[Date]],CleanAssets[#All],RowWiseApproach!$B$9,0)*VLOOKUP(ClientPortfolioValue[[#This Row],[Client]],Client_Portfolios!$A$1:$I$6,RowWiseApproach!$B$9,0),M473)</f>
        <v>4670557.1678066663</v>
      </c>
      <c r="N478" s="34">
        <f t="shared" si="73"/>
        <v>4.0499386782408085E-3</v>
      </c>
      <c r="O478" s="34">
        <f t="shared" si="73"/>
        <v>5.6797587754982781E-2</v>
      </c>
      <c r="P478" s="34">
        <f t="shared" si="74"/>
        <v>0.22975324505316089</v>
      </c>
      <c r="Q478" s="34">
        <f t="shared" si="75"/>
        <v>0.11884762134300764</v>
      </c>
      <c r="R478" s="34">
        <f t="shared" si="76"/>
        <v>0.17342727892725046</v>
      </c>
      <c r="S478" s="34">
        <f t="shared" si="77"/>
        <v>3.1718088515084002E-2</v>
      </c>
      <c r="T478" s="34">
        <f t="shared" si="78"/>
        <v>0.29254325936663655</v>
      </c>
      <c r="U478" s="34">
        <f t="shared" si="79"/>
        <v>9.2862980361636899E-2</v>
      </c>
      <c r="V478" s="33">
        <f>SUM(ClientPortfolioValue[[#This Row],[TCS]:[Cash]])</f>
        <v>50295146.134854659</v>
      </c>
      <c r="W478" s="35">
        <f>(ClientPortfolioValue[[#This Row],[TotalPortfolioValue]]-V473)/V473</f>
        <v>-7.8150132226323527E-3</v>
      </c>
      <c r="X478" s="35">
        <f t="shared" si="71"/>
        <v>200286.55838209062</v>
      </c>
      <c r="Y478" s="35">
        <f>_xlfn.MAXIFS($V$2:$V478,$E$2:$E478,$E478)</f>
        <v>51360464.08904472</v>
      </c>
      <c r="Z478" s="34">
        <f>(ClientPortfolioValue[[#This Row],[TotalPortfolioValue]]-ClientPortfolioValue[[#This Row],[Running Max]])/ClientPortfolioValue[[#This Row],[Running Max]]</f>
        <v>-2.0741984580651303E-2</v>
      </c>
      <c r="AA478" s="35">
        <f t="shared" si="80"/>
        <v>1.0354853548409824</v>
      </c>
      <c r="AB478" s="46">
        <f>ClientPortfolioValue[[#This Row],[Cumulative_Returns]]-1</f>
        <v>3.5485354840982364E-2</v>
      </c>
    </row>
    <row r="479" spans="4:28" x14ac:dyDescent="0.35">
      <c r="D479" s="31">
        <f t="shared" si="72"/>
        <v>45753</v>
      </c>
      <c r="E479" s="32" t="s">
        <v>12</v>
      </c>
      <c r="F479" s="33">
        <f>_xlfn.IFNA(VLOOKUP(ClientPortfolioValue[[#This Row],[Date]],CleanAssets[#All],RowWiseApproach!$B$2,0)*VLOOKUP(ClientPortfolioValue[[#This Row],[Client]],Client_Portfolios!$A$1:$I$6,RowWiseApproach!$B$2,0),F474)</f>
        <v>2684723.3037830777</v>
      </c>
      <c r="G479" s="33">
        <f>_xlfn.IFNA(VLOOKUP(ClientPortfolioValue[[#This Row],[Date]],CleanAssets[#All],RowWiseApproach!$B$3,0)*VLOOKUP(ClientPortfolioValue[[#This Row],[Client]],Client_Portfolios!$A$1:$I$6,RowWiseApproach!$B$3,0),G474)</f>
        <v>9864754.8774373643</v>
      </c>
      <c r="H479" s="33">
        <f>_xlfn.IFNA(VLOOKUP(ClientPortfolioValue[[#This Row],[Date]],CleanAssets[#All],RowWiseApproach!$B$4,0)*VLOOKUP(ClientPortfolioValue[[#This Row],[Client]],Client_Portfolios!$A$1:$I$6,RowWiseApproach!$B$4,0),H474)</f>
        <v>1902125.2987452936</v>
      </c>
      <c r="I479" s="33">
        <f>_xlfn.IFNA(VLOOKUP(ClientPortfolioValue[[#This Row],[Date]],CleanAssets[#All],RowWiseApproach!$B$5,0)*VLOOKUP(ClientPortfolioValue[[#This Row],[Client]],Client_Portfolios!$A$1:$I$6,RowWiseApproach!$B$5,0),I474)</f>
        <v>3049207.7378611858</v>
      </c>
      <c r="J479" s="33">
        <f>_xlfn.IFNA(VLOOKUP(ClientPortfolioValue[[#This Row],[Date]],CleanAssets[#All],RowWiseApproach!$B$6,0)*VLOOKUP(ClientPortfolioValue[[#This Row],[Client]],Client_Portfolios!$A$1:$I$6,RowWiseApproach!$B$6,0),J474)</f>
        <v>1276144.1982827554</v>
      </c>
      <c r="K479" s="33">
        <f>_xlfn.IFNA(VLOOKUP(ClientPortfolioValue[[#This Row],[Date]],CleanAssets[#All],RowWiseApproach!$B$7,0)*VLOOKUP(ClientPortfolioValue[[#This Row],[Client]],Client_Portfolios!$A$1:$I$6,RowWiseApproach!$B$7,0),K474)</f>
        <v>12903945.626840154</v>
      </c>
      <c r="L479" s="33">
        <f>_xlfn.IFNA(VLOOKUP(ClientPortfolioValue[[#This Row],[Date]],CleanAssets[#All],RowWiseApproach!$B$8,0)*VLOOKUP(ClientPortfolioValue[[#This Row],[Client]],Client_Portfolios!$A$1:$I$6,RowWiseApproach!$B$8,0),L474)</f>
        <v>5408200.3537208522</v>
      </c>
      <c r="M479" s="33">
        <f>_xlfn.IFNA(VLOOKUP(ClientPortfolioValue[[#This Row],[Date]],CleanAssets[#All],RowWiseApproach!$B$9,0)*VLOOKUP(ClientPortfolioValue[[#This Row],[Client]],Client_Portfolios!$A$1:$I$6,RowWiseApproach!$B$9,0),M474)</f>
        <v>2237690.9305946943</v>
      </c>
      <c r="N479" s="34">
        <f t="shared" si="73"/>
        <v>6.8267029800997803E-2</v>
      </c>
      <c r="O479" s="34">
        <f t="shared" si="73"/>
        <v>0.25084056679085165</v>
      </c>
      <c r="P479" s="34">
        <f t="shared" si="74"/>
        <v>4.8367161067101434E-2</v>
      </c>
      <c r="Q479" s="34">
        <f t="shared" si="75"/>
        <v>7.7535124463918234E-2</v>
      </c>
      <c r="R479" s="34">
        <f t="shared" si="76"/>
        <v>3.2449740310958465E-2</v>
      </c>
      <c r="S479" s="34">
        <f t="shared" si="77"/>
        <v>0.32812097969896747</v>
      </c>
      <c r="T479" s="34">
        <f t="shared" si="78"/>
        <v>0.13751948820833096</v>
      </c>
      <c r="U479" s="34">
        <f t="shared" si="79"/>
        <v>5.6899909658873871E-2</v>
      </c>
      <c r="V479" s="33">
        <f>SUM(ClientPortfolioValue[[#This Row],[TCS]:[Cash]])</f>
        <v>39326792.327265382</v>
      </c>
      <c r="W479" s="35">
        <f>(ClientPortfolioValue[[#This Row],[TotalPortfolioValue]]-V474)/V474</f>
        <v>-5.3950956561697079E-3</v>
      </c>
      <c r="X479" s="35">
        <f t="shared" si="71"/>
        <v>56395.823508848756</v>
      </c>
      <c r="Y479" s="35">
        <f>_xlfn.MAXIFS($V$2:$V479,$E$2:$E479,$E479)</f>
        <v>39650503.50677833</v>
      </c>
      <c r="Z479" s="34">
        <f>(ClientPortfolioValue[[#This Row],[TotalPortfolioValue]]-ClientPortfolioValue[[#This Row],[Running Max]])/ClientPortfolioValue[[#This Row],[Running Max]]</f>
        <v>-8.1641127068565154E-3</v>
      </c>
      <c r="AA479" s="35">
        <f t="shared" si="80"/>
        <v>1.0500624644882888</v>
      </c>
      <c r="AB479" s="46">
        <f>ClientPortfolioValue[[#This Row],[Cumulative_Returns]]-1</f>
        <v>5.0062464488288771E-2</v>
      </c>
    </row>
    <row r="480" spans="4:28" x14ac:dyDescent="0.35">
      <c r="D480" s="31">
        <f t="shared" si="72"/>
        <v>45753</v>
      </c>
      <c r="E480" s="32" t="s">
        <v>13</v>
      </c>
      <c r="F480" s="33">
        <f>_xlfn.IFNA(VLOOKUP(ClientPortfolioValue[[#This Row],[Date]],CleanAssets[#All],RowWiseApproach!$B$2,0)*VLOOKUP(ClientPortfolioValue[[#This Row],[Client]],Client_Portfolios!$A$1:$I$6,RowWiseApproach!$B$2,0),F475)</f>
        <v>193315.27125215743</v>
      </c>
      <c r="G480" s="33">
        <f>_xlfn.IFNA(VLOOKUP(ClientPortfolioValue[[#This Row],[Date]],CleanAssets[#All],RowWiseApproach!$B$3,0)*VLOOKUP(ClientPortfolioValue[[#This Row],[Client]],Client_Portfolios!$A$1:$I$6,RowWiseApproach!$B$3,0),G475)</f>
        <v>2095987.910518127</v>
      </c>
      <c r="H480" s="33">
        <f>_xlfn.IFNA(VLOOKUP(ClientPortfolioValue[[#This Row],[Date]],CleanAssets[#All],RowWiseApproach!$B$4,0)*VLOOKUP(ClientPortfolioValue[[#This Row],[Client]],Client_Portfolios!$A$1:$I$6,RowWiseApproach!$B$4,0),H475)</f>
        <v>3046457.6153425956</v>
      </c>
      <c r="I480" s="33">
        <f>_xlfn.IFNA(VLOOKUP(ClientPortfolioValue[[#This Row],[Date]],CleanAssets[#All],RowWiseApproach!$B$5,0)*VLOOKUP(ClientPortfolioValue[[#This Row],[Client]],Client_Portfolios!$A$1:$I$6,RowWiseApproach!$B$5,0),I475)</f>
        <v>2617496.4761182563</v>
      </c>
      <c r="J480" s="33">
        <f>_xlfn.IFNA(VLOOKUP(ClientPortfolioValue[[#This Row],[Date]],CleanAssets[#All],RowWiseApproach!$B$6,0)*VLOOKUP(ClientPortfolioValue[[#This Row],[Client]],Client_Portfolios!$A$1:$I$6,RowWiseApproach!$B$6,0),J475)</f>
        <v>11060132.994741043</v>
      </c>
      <c r="K480" s="33">
        <f>_xlfn.IFNA(VLOOKUP(ClientPortfolioValue[[#This Row],[Date]],CleanAssets[#All],RowWiseApproach!$B$7,0)*VLOOKUP(ClientPortfolioValue[[#This Row],[Client]],Client_Portfolios!$A$1:$I$6,RowWiseApproach!$B$7,0),K475)</f>
        <v>611516.57135953347</v>
      </c>
      <c r="L480" s="33">
        <f>_xlfn.IFNA(VLOOKUP(ClientPortfolioValue[[#This Row],[Date]],CleanAssets[#All],RowWiseApproach!$B$8,0)*VLOOKUP(ClientPortfolioValue[[#This Row],[Client]],Client_Portfolios!$A$1:$I$6,RowWiseApproach!$B$8,0),L475)</f>
        <v>22366615.277486607</v>
      </c>
      <c r="M480" s="33">
        <f>_xlfn.IFNA(VLOOKUP(ClientPortfolioValue[[#This Row],[Date]],CleanAssets[#All],RowWiseApproach!$B$9,0)*VLOOKUP(ClientPortfolioValue[[#This Row],[Client]],Client_Portfolios!$A$1:$I$6,RowWiseApproach!$B$9,0),M475)</f>
        <v>6418073.3803195832</v>
      </c>
      <c r="N480" s="34">
        <f t="shared" si="73"/>
        <v>3.9933254815894235E-3</v>
      </c>
      <c r="O480" s="34">
        <f t="shared" si="73"/>
        <v>4.3296951544287268E-2</v>
      </c>
      <c r="P480" s="34">
        <f t="shared" si="74"/>
        <v>6.2930862860085451E-2</v>
      </c>
      <c r="Q480" s="34">
        <f t="shared" si="75"/>
        <v>5.4069786149587004E-2</v>
      </c>
      <c r="R480" s="34">
        <f t="shared" si="76"/>
        <v>0.2284698494412114</v>
      </c>
      <c r="S480" s="34">
        <f t="shared" si="77"/>
        <v>1.2632135531801496E-2</v>
      </c>
      <c r="T480" s="34">
        <f t="shared" si="78"/>
        <v>0.46202855131910731</v>
      </c>
      <c r="U480" s="34">
        <f t="shared" si="79"/>
        <v>0.1325785376723306</v>
      </c>
      <c r="V480" s="33">
        <f>SUM(ClientPortfolioValue[[#This Row],[TCS]:[Cash]])</f>
        <v>48409595.497137904</v>
      </c>
      <c r="W480" s="35">
        <f>(ClientPortfolioValue[[#This Row],[TotalPortfolioValue]]-V475)/V475</f>
        <v>-9.7953573134805568E-3</v>
      </c>
      <c r="X480" s="35">
        <f t="shared" ref="X480:X543" si="81">_xlfn.STDEV.P($V455,$V460,$V465,$V470,$V475)</f>
        <v>232648.87036251591</v>
      </c>
      <c r="Y480" s="35">
        <f>_xlfn.MAXIFS($V$2:$V480,$E$2:$E480,$E480)</f>
        <v>49689567.944838986</v>
      </c>
      <c r="Z480" s="34">
        <f>(ClientPortfolioValue[[#This Row],[TotalPortfolioValue]]-ClientPortfolioValue[[#This Row],[Running Max]])/ClientPortfolioValue[[#This Row],[Running Max]]</f>
        <v>-2.5759379697605646E-2</v>
      </c>
      <c r="AA480" s="35">
        <f t="shared" si="80"/>
        <v>1.0727614078258469</v>
      </c>
      <c r="AB480" s="46">
        <f>ClientPortfolioValue[[#This Row],[Cumulative_Returns]]-1</f>
        <v>7.2761407825846947E-2</v>
      </c>
    </row>
    <row r="481" spans="4:28" x14ac:dyDescent="0.35">
      <c r="D481" s="31">
        <f t="shared" si="72"/>
        <v>45753</v>
      </c>
      <c r="E481" s="32" t="s">
        <v>15</v>
      </c>
      <c r="F481" s="33">
        <f>_xlfn.IFNA(VLOOKUP(ClientPortfolioValue[[#This Row],[Date]],CleanAssets[#All],RowWiseApproach!$B$2,0)*VLOOKUP(ClientPortfolioValue[[#This Row],[Client]],Client_Portfolios!$A$1:$I$6,RowWiseApproach!$B$2,0),F476)</f>
        <v>968575.87026128126</v>
      </c>
      <c r="G481" s="33">
        <f>_xlfn.IFNA(VLOOKUP(ClientPortfolioValue[[#This Row],[Date]],CleanAssets[#All],RowWiseApproach!$B$3,0)*VLOOKUP(ClientPortfolioValue[[#This Row],[Client]],Client_Portfolios!$A$1:$I$6,RowWiseApproach!$B$3,0),G476)</f>
        <v>4790106.1723255925</v>
      </c>
      <c r="H481" s="33">
        <f>_xlfn.IFNA(VLOOKUP(ClientPortfolioValue[[#This Row],[Date]],CleanAssets[#All],RowWiseApproach!$B$4,0)*VLOOKUP(ClientPortfolioValue[[#This Row],[Client]],Client_Portfolios!$A$1:$I$6,RowWiseApproach!$B$4,0),H476)</f>
        <v>16619609.667045612</v>
      </c>
      <c r="I481" s="33">
        <f>_xlfn.IFNA(VLOOKUP(ClientPortfolioValue[[#This Row],[Date]],CleanAssets[#All],RowWiseApproach!$B$5,0)*VLOOKUP(ClientPortfolioValue[[#This Row],[Client]],Client_Portfolios!$A$1:$I$6,RowWiseApproach!$B$5,0),I476)</f>
        <v>8357881.2296670871</v>
      </c>
      <c r="J481" s="33">
        <f>_xlfn.IFNA(VLOOKUP(ClientPortfolioValue[[#This Row],[Date]],CleanAssets[#All],RowWiseApproach!$B$6,0)*VLOOKUP(ClientPortfolioValue[[#This Row],[Client]],Client_Portfolios!$A$1:$I$6,RowWiseApproach!$B$6,0),J476)</f>
        <v>13180769.713294441</v>
      </c>
      <c r="K481" s="33">
        <f>_xlfn.IFNA(VLOOKUP(ClientPortfolioValue[[#This Row],[Date]],CleanAssets[#All],RowWiseApproach!$B$7,0)*VLOOKUP(ClientPortfolioValue[[#This Row],[Client]],Client_Portfolios!$A$1:$I$6,RowWiseApproach!$B$7,0),K476)</f>
        <v>2636992.4984092144</v>
      </c>
      <c r="L481" s="33">
        <f>_xlfn.IFNA(VLOOKUP(ClientPortfolioValue[[#This Row],[Date]],CleanAssets[#All],RowWiseApproach!$B$8,0)*VLOOKUP(ClientPortfolioValue[[#This Row],[Client]],Client_Portfolios!$A$1:$I$6,RowWiseApproach!$B$8,0),L476)</f>
        <v>3275076.0360804149</v>
      </c>
      <c r="M481" s="33">
        <f>_xlfn.IFNA(VLOOKUP(ClientPortfolioValue[[#This Row],[Date]],CleanAssets[#All],RowWiseApproach!$B$9,0)*VLOOKUP(ClientPortfolioValue[[#This Row],[Client]],Client_Portfolios!$A$1:$I$6,RowWiseApproach!$B$9,0),M476)</f>
        <v>942680.59957515146</v>
      </c>
      <c r="N481" s="34">
        <f t="shared" si="73"/>
        <v>1.9077084811969819E-2</v>
      </c>
      <c r="O481" s="34">
        <f t="shared" si="73"/>
        <v>9.4346002738169191E-2</v>
      </c>
      <c r="P481" s="34">
        <f t="shared" si="74"/>
        <v>0.32734008031248474</v>
      </c>
      <c r="Q481" s="34">
        <f t="shared" si="75"/>
        <v>0.16461695357300021</v>
      </c>
      <c r="R481" s="34">
        <f t="shared" si="76"/>
        <v>0.259608637204363</v>
      </c>
      <c r="S481" s="34">
        <f t="shared" si="77"/>
        <v>5.1938243647459727E-2</v>
      </c>
      <c r="T481" s="34">
        <f t="shared" si="78"/>
        <v>6.4505946538913686E-2</v>
      </c>
      <c r="U481" s="34">
        <f t="shared" si="79"/>
        <v>1.8567051173639604E-2</v>
      </c>
      <c r="V481" s="33">
        <f>SUM(ClientPortfolioValue[[#This Row],[TCS]:[Cash]])</f>
        <v>50771691.786658794</v>
      </c>
      <c r="W481" s="35">
        <f>(ClientPortfolioValue[[#This Row],[TotalPortfolioValue]]-V476)/V476</f>
        <v>-8.2232105066705214E-3</v>
      </c>
      <c r="X481" s="35">
        <f t="shared" si="81"/>
        <v>151415.45407115889</v>
      </c>
      <c r="Y481" s="35">
        <f>_xlfn.MAXIFS($V$2:$V481,$E$2:$E481,$E481)</f>
        <v>52065242.941301323</v>
      </c>
      <c r="Z481" s="34">
        <f>(ClientPortfolioValue[[#This Row],[TotalPortfolioValue]]-ClientPortfolioValue[[#This Row],[Running Max]])/ClientPortfolioValue[[#This Row],[Running Max]]</f>
        <v>-2.4844811654886299E-2</v>
      </c>
      <c r="AA481" s="35">
        <f t="shared" si="80"/>
        <v>1.0176992601357993</v>
      </c>
      <c r="AB481" s="46">
        <f>ClientPortfolioValue[[#This Row],[Cumulative_Returns]]-1</f>
        <v>1.7699260135799255E-2</v>
      </c>
    </row>
    <row r="482" spans="4:28" x14ac:dyDescent="0.35">
      <c r="D482" s="31">
        <f t="shared" si="72"/>
        <v>45754</v>
      </c>
      <c r="E482" s="32" t="s">
        <v>14</v>
      </c>
      <c r="F482" s="33">
        <f>_xlfn.IFNA(VLOOKUP(ClientPortfolioValue[[#This Row],[Date]],CleanAssets[#All],RowWiseApproach!$B$2,0)*VLOOKUP(ClientPortfolioValue[[#This Row],[Client]],Client_Portfolios!$A$1:$I$6,RowWiseApproach!$B$2,0),F477)</f>
        <v>1705992.4345624773</v>
      </c>
      <c r="G482" s="33">
        <f>_xlfn.IFNA(VLOOKUP(ClientPortfolioValue[[#This Row],[Date]],CleanAssets[#All],RowWiseApproach!$B$3,0)*VLOOKUP(ClientPortfolioValue[[#This Row],[Client]],Client_Portfolios!$A$1:$I$6,RowWiseApproach!$B$3,0),G477)</f>
        <v>10952364.522807505</v>
      </c>
      <c r="H482" s="33">
        <f>_xlfn.IFNA(VLOOKUP(ClientPortfolioValue[[#This Row],[Date]],CleanAssets[#All],RowWiseApproach!$B$4,0)*VLOOKUP(ClientPortfolioValue[[#This Row],[Client]],Client_Portfolios!$A$1:$I$6,RowWiseApproach!$B$4,0),H477)</f>
        <v>2138657.1623491282</v>
      </c>
      <c r="I482" s="33">
        <f>_xlfn.IFNA(VLOOKUP(ClientPortfolioValue[[#This Row],[Date]],CleanAssets[#All],RowWiseApproach!$B$5,0)*VLOOKUP(ClientPortfolioValue[[#This Row],[Client]],Client_Portfolios!$A$1:$I$6,RowWiseApproach!$B$5,0),I477)</f>
        <v>438487.47440000321</v>
      </c>
      <c r="J482" s="33">
        <f>_xlfn.IFNA(VLOOKUP(ClientPortfolioValue[[#This Row],[Date]],CleanAssets[#All],RowWiseApproach!$B$6,0)*VLOOKUP(ClientPortfolioValue[[#This Row],[Client]],Client_Portfolios!$A$1:$I$6,RowWiseApproach!$B$6,0),J477)</f>
        <v>11607286.406911582</v>
      </c>
      <c r="K482" s="33">
        <f>_xlfn.IFNA(VLOOKUP(ClientPortfolioValue[[#This Row],[Date]],CleanAssets[#All],RowWiseApproach!$B$7,0)*VLOOKUP(ClientPortfolioValue[[#This Row],[Client]],Client_Portfolios!$A$1:$I$6,RowWiseApproach!$B$7,0),K477)</f>
        <v>13933965.94532864</v>
      </c>
      <c r="L482" s="33">
        <f>_xlfn.IFNA(VLOOKUP(ClientPortfolioValue[[#This Row],[Date]],CleanAssets[#All],RowWiseApproach!$B$8,0)*VLOOKUP(ClientPortfolioValue[[#This Row],[Client]],Client_Portfolios!$A$1:$I$6,RowWiseApproach!$B$8,0),L477)</f>
        <v>3139198.5312261367</v>
      </c>
      <c r="M482" s="33">
        <f>_xlfn.IFNA(VLOOKUP(ClientPortfolioValue[[#This Row],[Date]],CleanAssets[#All],RowWiseApproach!$B$9,0)*VLOOKUP(ClientPortfolioValue[[#This Row],[Client]],Client_Portfolios!$A$1:$I$6,RowWiseApproach!$B$9,0),M477)</f>
        <v>1152226.4169142728</v>
      </c>
      <c r="N482" s="34">
        <f t="shared" si="73"/>
        <v>3.7853591523101943E-2</v>
      </c>
      <c r="O482" s="34">
        <f t="shared" si="73"/>
        <v>0.24301768545931118</v>
      </c>
      <c r="P482" s="34">
        <f t="shared" si="74"/>
        <v>4.7453818077617872E-2</v>
      </c>
      <c r="Q482" s="34">
        <f t="shared" si="75"/>
        <v>9.7294251766076485E-3</v>
      </c>
      <c r="R482" s="34">
        <f t="shared" si="76"/>
        <v>0.2575494881673191</v>
      </c>
      <c r="S482" s="34">
        <f t="shared" si="77"/>
        <v>0.30917526039706883</v>
      </c>
      <c r="T482" s="34">
        <f t="shared" si="78"/>
        <v>6.9654434863558559E-2</v>
      </c>
      <c r="U482" s="34">
        <f t="shared" si="79"/>
        <v>2.556629633541492E-2</v>
      </c>
      <c r="V482" s="33">
        <f>SUM(ClientPortfolioValue[[#This Row],[TCS]:[Cash]])</f>
        <v>45068178.894499741</v>
      </c>
      <c r="W482" s="35">
        <f>(ClientPortfolioValue[[#This Row],[TotalPortfolioValue]]-V477)/V477</f>
        <v>-2.1256824026220649E-3</v>
      </c>
      <c r="X482" s="35">
        <f t="shared" si="81"/>
        <v>190652.41311991078</v>
      </c>
      <c r="Y482" s="35">
        <f>_xlfn.MAXIFS($V$2:$V482,$E$2:$E482,$E482)</f>
        <v>45697161.931049824</v>
      </c>
      <c r="Z482" s="34">
        <f>(ClientPortfolioValue[[#This Row],[TotalPortfolioValue]]-ClientPortfolioValue[[#This Row],[Running Max]])/ClientPortfolioValue[[#This Row],[Running Max]]</f>
        <v>-1.3764159741454481E-2</v>
      </c>
      <c r="AA482" s="35">
        <f t="shared" si="80"/>
        <v>1.0621181587225139</v>
      </c>
      <c r="AB482" s="46">
        <f>ClientPortfolioValue[[#This Row],[Cumulative_Returns]]-1</f>
        <v>6.2118158722513916E-2</v>
      </c>
    </row>
    <row r="483" spans="4:28" x14ac:dyDescent="0.35">
      <c r="D483" s="31">
        <f t="shared" si="72"/>
        <v>45754</v>
      </c>
      <c r="E483" s="32" t="s">
        <v>16</v>
      </c>
      <c r="F483" s="33">
        <f>_xlfn.IFNA(VLOOKUP(ClientPortfolioValue[[#This Row],[Date]],CleanAssets[#All],RowWiseApproach!$B$2,0)*VLOOKUP(ClientPortfolioValue[[#This Row],[Client]],Client_Portfolios!$A$1:$I$6,RowWiseApproach!$B$2,0),F478)</f>
        <v>205227.57218358698</v>
      </c>
      <c r="G483" s="33">
        <f>_xlfn.IFNA(VLOOKUP(ClientPortfolioValue[[#This Row],[Date]],CleanAssets[#All],RowWiseApproach!$B$3,0)*VLOOKUP(ClientPortfolioValue[[#This Row],[Client]],Client_Portfolios!$A$1:$I$6,RowWiseApproach!$B$3,0),G478)</f>
        <v>2832287.0361849819</v>
      </c>
      <c r="H483" s="33">
        <f>_xlfn.IFNA(VLOOKUP(ClientPortfolioValue[[#This Row],[Date]],CleanAssets[#All],RowWiseApproach!$B$4,0)*VLOOKUP(ClientPortfolioValue[[#This Row],[Client]],Client_Portfolios!$A$1:$I$6,RowWiseApproach!$B$4,0),H478)</f>
        <v>11480359.921905259</v>
      </c>
      <c r="I483" s="33">
        <f>_xlfn.IFNA(VLOOKUP(ClientPortfolioValue[[#This Row],[Date]],CleanAssets[#All],RowWiseApproach!$B$5,0)*VLOOKUP(ClientPortfolioValue[[#This Row],[Client]],Client_Portfolios!$A$1:$I$6,RowWiseApproach!$B$5,0),I478)</f>
        <v>6034278.5058407057</v>
      </c>
      <c r="J483" s="33">
        <f>_xlfn.IFNA(VLOOKUP(ClientPortfolioValue[[#This Row],[Date]],CleanAssets[#All],RowWiseApproach!$B$6,0)*VLOOKUP(ClientPortfolioValue[[#This Row],[Client]],Client_Portfolios!$A$1:$I$6,RowWiseApproach!$B$6,0),J478)</f>
        <v>8871522.7892772295</v>
      </c>
      <c r="K483" s="33">
        <f>_xlfn.IFNA(VLOOKUP(ClientPortfolioValue[[#This Row],[Date]],CleanAssets[#All],RowWiseApproach!$B$7,0)*VLOOKUP(ClientPortfolioValue[[#This Row],[Client]],Client_Portfolios!$A$1:$I$6,RowWiseApproach!$B$7,0),K478)</f>
        <v>1575926.5947323132</v>
      </c>
      <c r="L483" s="33">
        <f>_xlfn.IFNA(VLOOKUP(ClientPortfolioValue[[#This Row],[Date]],CleanAssets[#All],RowWiseApproach!$B$8,0)*VLOOKUP(ClientPortfolioValue[[#This Row],[Client]],Client_Portfolios!$A$1:$I$6,RowWiseApproach!$B$8,0),L478)</f>
        <v>14581193.117126336</v>
      </c>
      <c r="M483" s="33">
        <f>_xlfn.IFNA(VLOOKUP(ClientPortfolioValue[[#This Row],[Date]],CleanAssets[#All],RowWiseApproach!$B$9,0)*VLOOKUP(ClientPortfolioValue[[#This Row],[Client]],Client_Portfolios!$A$1:$I$6,RowWiseApproach!$B$9,0),M478)</f>
        <v>4669938.8488239637</v>
      </c>
      <c r="N483" s="34">
        <f t="shared" si="73"/>
        <v>4.0840711024605486E-3</v>
      </c>
      <c r="O483" s="34">
        <f t="shared" si="73"/>
        <v>5.6363097391266645E-2</v>
      </c>
      <c r="P483" s="34">
        <f t="shared" si="74"/>
        <v>0.22846153518279183</v>
      </c>
      <c r="Q483" s="34">
        <f t="shared" si="75"/>
        <v>0.12008338941834333</v>
      </c>
      <c r="R483" s="34">
        <f t="shared" si="76"/>
        <v>0.1765451370544692</v>
      </c>
      <c r="S483" s="34">
        <f t="shared" si="77"/>
        <v>3.1361264944399267E-2</v>
      </c>
      <c r="T483" s="34">
        <f t="shared" si="78"/>
        <v>0.2901687566414376</v>
      </c>
      <c r="U483" s="34">
        <f t="shared" si="79"/>
        <v>9.2932748264831527E-2</v>
      </c>
      <c r="V483" s="33">
        <f>SUM(ClientPortfolioValue[[#This Row],[TCS]:[Cash]])</f>
        <v>50250734.386074379</v>
      </c>
      <c r="W483" s="35">
        <f>(ClientPortfolioValue[[#This Row],[TotalPortfolioValue]]-V478)/V478</f>
        <v>-8.8302256168419602E-4</v>
      </c>
      <c r="X483" s="35">
        <f t="shared" si="81"/>
        <v>296868.05452359456</v>
      </c>
      <c r="Y483" s="35">
        <f>_xlfn.MAXIFS($V$2:$V483,$E$2:$E483,$E483)</f>
        <v>51360464.08904472</v>
      </c>
      <c r="Z483" s="34">
        <f>(ClientPortfolioValue[[#This Row],[TotalPortfolioValue]]-ClientPortfolioValue[[#This Row],[Running Max]])/ClientPortfolioValue[[#This Row],[Running Max]]</f>
        <v>-2.1606691501976676E-2</v>
      </c>
      <c r="AA483" s="35">
        <f t="shared" si="80"/>
        <v>1.0345709979103643</v>
      </c>
      <c r="AB483" s="46">
        <f>ClientPortfolioValue[[#This Row],[Cumulative_Returns]]-1</f>
        <v>3.4570997910364332E-2</v>
      </c>
    </row>
    <row r="484" spans="4:28" x14ac:dyDescent="0.35">
      <c r="D484" s="31">
        <f t="shared" si="72"/>
        <v>45754</v>
      </c>
      <c r="E484" s="32" t="s">
        <v>12</v>
      </c>
      <c r="F484" s="33">
        <f>_xlfn.IFNA(VLOOKUP(ClientPortfolioValue[[#This Row],[Date]],CleanAssets[#All],RowWiseApproach!$B$2,0)*VLOOKUP(ClientPortfolioValue[[#This Row],[Client]],Client_Portfolios!$A$1:$I$6,RowWiseApproach!$B$2,0),F479)</f>
        <v>2704959.1965425648</v>
      </c>
      <c r="G484" s="33">
        <f>_xlfn.IFNA(VLOOKUP(ClientPortfolioValue[[#This Row],[Date]],CleanAssets[#All],RowWiseApproach!$B$3,0)*VLOOKUP(ClientPortfolioValue[[#This Row],[Client]],Client_Portfolios!$A$1:$I$6,RowWiseApproach!$B$3,0),G479)</f>
        <v>9780647.2796413787</v>
      </c>
      <c r="H484" s="33">
        <f>_xlfn.IFNA(VLOOKUP(ClientPortfolioValue[[#This Row],[Date]],CleanAssets[#All],RowWiseApproach!$B$4,0)*VLOOKUP(ClientPortfolioValue[[#This Row],[Client]],Client_Portfolios!$A$1:$I$6,RowWiseApproach!$B$4,0),H479)</f>
        <v>1889761.066482862</v>
      </c>
      <c r="I484" s="33">
        <f>_xlfn.IFNA(VLOOKUP(ClientPortfolioValue[[#This Row],[Date]],CleanAssets[#All],RowWiseApproach!$B$5,0)*VLOOKUP(ClientPortfolioValue[[#This Row],[Client]],Client_Portfolios!$A$1:$I$6,RowWiseApproach!$B$5,0),I479)</f>
        <v>3078192.6405764525</v>
      </c>
      <c r="J484" s="33">
        <f>_xlfn.IFNA(VLOOKUP(ClientPortfolioValue[[#This Row],[Date]],CleanAssets[#All],RowWiseApproach!$B$6,0)*VLOOKUP(ClientPortfolioValue[[#This Row],[Client]],Client_Portfolios!$A$1:$I$6,RowWiseApproach!$B$6,0),J479)</f>
        <v>1297939.4671883222</v>
      </c>
      <c r="K484" s="33">
        <f>_xlfn.IFNA(VLOOKUP(ClientPortfolioValue[[#This Row],[Date]],CleanAssets[#All],RowWiseApproach!$B$7,0)*VLOOKUP(ClientPortfolioValue[[#This Row],[Client]],Client_Portfolios!$A$1:$I$6,RowWiseApproach!$B$7,0),K479)</f>
        <v>12747511.95318502</v>
      </c>
      <c r="L484" s="33">
        <f>_xlfn.IFNA(VLOOKUP(ClientPortfolioValue[[#This Row],[Date]],CleanAssets[#All],RowWiseApproach!$B$8,0)*VLOOKUP(ClientPortfolioValue[[#This Row],[Client]],Client_Portfolios!$A$1:$I$6,RowWiseApproach!$B$8,0),L479)</f>
        <v>5359566.5015277611</v>
      </c>
      <c r="M484" s="33">
        <f>_xlfn.IFNA(VLOOKUP(ClientPortfolioValue[[#This Row],[Date]],CleanAssets[#All],RowWiseApproach!$B$9,0)*VLOOKUP(ClientPortfolioValue[[#This Row],[Client]],Client_Portfolios!$A$1:$I$6,RowWiseApproach!$B$9,0),M479)</f>
        <v>2237394.6903967699</v>
      </c>
      <c r="N484" s="34">
        <f t="shared" si="73"/>
        <v>6.9187668271834465E-2</v>
      </c>
      <c r="O484" s="34">
        <f t="shared" si="73"/>
        <v>0.25017019862354861</v>
      </c>
      <c r="P484" s="34">
        <f t="shared" si="74"/>
        <v>4.8336463613929764E-2</v>
      </c>
      <c r="Q484" s="34">
        <f t="shared" si="75"/>
        <v>7.8734263927243114E-2</v>
      </c>
      <c r="R484" s="34">
        <f t="shared" si="76"/>
        <v>3.3198802188044059E-2</v>
      </c>
      <c r="S484" s="34">
        <f t="shared" si="77"/>
        <v>0.32605690667553522</v>
      </c>
      <c r="T484" s="34">
        <f t="shared" si="78"/>
        <v>0.13708743173002758</v>
      </c>
      <c r="U484" s="34">
        <f t="shared" si="79"/>
        <v>5.7228264969837066E-2</v>
      </c>
      <c r="V484" s="33">
        <f>SUM(ClientPortfolioValue[[#This Row],[TCS]:[Cash]])</f>
        <v>39095972.795541137</v>
      </c>
      <c r="W484" s="35">
        <f>(ClientPortfolioValue[[#This Row],[TotalPortfolioValue]]-V479)/V479</f>
        <v>-5.8692692199108368E-3</v>
      </c>
      <c r="X484" s="35">
        <f t="shared" si="81"/>
        <v>103134.17770563018</v>
      </c>
      <c r="Y484" s="35">
        <f>_xlfn.MAXIFS($V$2:$V484,$E$2:$E484,$E484)</f>
        <v>39650503.50677833</v>
      </c>
      <c r="Z484" s="34">
        <f>(ClientPortfolioValue[[#This Row],[TotalPortfolioValue]]-ClientPortfolioValue[[#This Row],[Running Max]])/ClientPortfolioValue[[#This Row],[Running Max]]</f>
        <v>-1.3985464551349117E-2</v>
      </c>
      <c r="AA484" s="35">
        <f t="shared" si="80"/>
        <v>1.0438993651864839</v>
      </c>
      <c r="AB484" s="46">
        <f>ClientPortfolioValue[[#This Row],[Cumulative_Returns]]-1</f>
        <v>4.3899365186483852E-2</v>
      </c>
    </row>
    <row r="485" spans="4:28" x14ac:dyDescent="0.35">
      <c r="D485" s="31">
        <f t="shared" si="72"/>
        <v>45754</v>
      </c>
      <c r="E485" s="32" t="s">
        <v>13</v>
      </c>
      <c r="F485" s="33">
        <f>_xlfn.IFNA(VLOOKUP(ClientPortfolioValue[[#This Row],[Date]],CleanAssets[#All],RowWiseApproach!$B$2,0)*VLOOKUP(ClientPortfolioValue[[#This Row],[Client]],Client_Portfolios!$A$1:$I$6,RowWiseApproach!$B$2,0),F480)</f>
        <v>194772.37004975701</v>
      </c>
      <c r="G485" s="33">
        <f>_xlfn.IFNA(VLOOKUP(ClientPortfolioValue[[#This Row],[Date]],CleanAssets[#All],RowWiseApproach!$B$3,0)*VLOOKUP(ClientPortfolioValue[[#This Row],[Client]],Client_Portfolios!$A$1:$I$6,RowWiseApproach!$B$3,0),G480)</f>
        <v>2078117.3693487449</v>
      </c>
      <c r="H485" s="33">
        <f>_xlfn.IFNA(VLOOKUP(ClientPortfolioValue[[#This Row],[Date]],CleanAssets[#All],RowWiseApproach!$B$4,0)*VLOOKUP(ClientPortfolioValue[[#This Row],[Client]],Client_Portfolios!$A$1:$I$6,RowWiseApproach!$B$4,0),H480)</f>
        <v>3026654.9716583984</v>
      </c>
      <c r="I485" s="33">
        <f>_xlfn.IFNA(VLOOKUP(ClientPortfolioValue[[#This Row],[Date]],CleanAssets[#All],RowWiseApproach!$B$5,0)*VLOOKUP(ClientPortfolioValue[[#This Row],[Client]],Client_Portfolios!$A$1:$I$6,RowWiseApproach!$B$5,0),I480)</f>
        <v>2642377.6541947159</v>
      </c>
      <c r="J485" s="33">
        <f>_xlfn.IFNA(VLOOKUP(ClientPortfolioValue[[#This Row],[Date]],CleanAssets[#All],RowWiseApproach!$B$6,0)*VLOOKUP(ClientPortfolioValue[[#This Row],[Client]],Client_Portfolios!$A$1:$I$6,RowWiseApproach!$B$6,0),J480)</f>
        <v>11249029.024732085</v>
      </c>
      <c r="K485" s="33">
        <f>_xlfn.IFNA(VLOOKUP(ClientPortfolioValue[[#This Row],[Date]],CleanAssets[#All],RowWiseApproach!$B$7,0)*VLOOKUP(ClientPortfolioValue[[#This Row],[Client]],Client_Portfolios!$A$1:$I$6,RowWiseApproach!$B$7,0),K480)</f>
        <v>604103.19668134302</v>
      </c>
      <c r="L485" s="33">
        <f>_xlfn.IFNA(VLOOKUP(ClientPortfolioValue[[#This Row],[Date]],CleanAssets[#All],RowWiseApproach!$B$8,0)*VLOOKUP(ClientPortfolioValue[[#This Row],[Client]],Client_Portfolios!$A$1:$I$6,RowWiseApproach!$B$8,0),L480)</f>
        <v>22165480.96471718</v>
      </c>
      <c r="M485" s="33">
        <f>_xlfn.IFNA(VLOOKUP(ClientPortfolioValue[[#This Row],[Date]],CleanAssets[#All],RowWiseApproach!$B$9,0)*VLOOKUP(ClientPortfolioValue[[#This Row],[Client]],Client_Portfolios!$A$1:$I$6,RowWiseApproach!$B$9,0),M480)</f>
        <v>6417223.7136822101</v>
      </c>
      <c r="N485" s="34">
        <f t="shared" si="73"/>
        <v>4.0260725798106599E-3</v>
      </c>
      <c r="O485" s="34">
        <f t="shared" si="73"/>
        <v>4.2956048418088658E-2</v>
      </c>
      <c r="P485" s="34">
        <f t="shared" si="74"/>
        <v>6.256294250990807E-2</v>
      </c>
      <c r="Q485" s="34">
        <f t="shared" si="75"/>
        <v>5.4619678429440724E-2</v>
      </c>
      <c r="R485" s="34">
        <f t="shared" si="76"/>
        <v>0.23252480469585268</v>
      </c>
      <c r="S485" s="34">
        <f t="shared" si="77"/>
        <v>1.2487209119616888E-2</v>
      </c>
      <c r="T485" s="34">
        <f t="shared" si="78"/>
        <v>0.45817502301566465</v>
      </c>
      <c r="U485" s="34">
        <f t="shared" si="79"/>
        <v>0.13264822123161771</v>
      </c>
      <c r="V485" s="33">
        <f>SUM(ClientPortfolioValue[[#This Row],[TCS]:[Cash]])</f>
        <v>48377759.265064433</v>
      </c>
      <c r="W485" s="35">
        <f>(ClientPortfolioValue[[#This Row],[TotalPortfolioValue]]-V480)/V480</f>
        <v>-6.5764300954246119E-4</v>
      </c>
      <c r="X485" s="35">
        <f t="shared" si="81"/>
        <v>322328.1126868974</v>
      </c>
      <c r="Y485" s="35">
        <f>_xlfn.MAXIFS($V$2:$V485,$E$2:$E485,$E485)</f>
        <v>49689567.944838986</v>
      </c>
      <c r="Z485" s="34">
        <f>(ClientPortfolioValue[[#This Row],[TotalPortfolioValue]]-ClientPortfolioValue[[#This Row],[Running Max]])/ClientPortfolioValue[[#This Row],[Running Max]]</f>
        <v>-2.6400082231159826E-2</v>
      </c>
      <c r="AA485" s="35">
        <f t="shared" si="80"/>
        <v>1.0720559137850834</v>
      </c>
      <c r="AB485" s="46">
        <f>ClientPortfolioValue[[#This Row],[Cumulative_Returns]]-1</f>
        <v>7.2055913785083359E-2</v>
      </c>
    </row>
    <row r="486" spans="4:28" x14ac:dyDescent="0.35">
      <c r="D486" s="31">
        <f t="shared" si="72"/>
        <v>45754</v>
      </c>
      <c r="E486" s="32" t="s">
        <v>15</v>
      </c>
      <c r="F486" s="33">
        <f>_xlfn.IFNA(VLOOKUP(ClientPortfolioValue[[#This Row],[Date]],CleanAssets[#All],RowWiseApproach!$B$2,0)*VLOOKUP(ClientPortfolioValue[[#This Row],[Client]],Client_Portfolios!$A$1:$I$6,RowWiseApproach!$B$2,0),F481)</f>
        <v>975876.43543029355</v>
      </c>
      <c r="G486" s="33">
        <f>_xlfn.IFNA(VLOOKUP(ClientPortfolioValue[[#This Row],[Date]],CleanAssets[#All],RowWiseApproach!$B$3,0)*VLOOKUP(ClientPortfolioValue[[#This Row],[Client]],Client_Portfolios!$A$1:$I$6,RowWiseApproach!$B$3,0),G481)</f>
        <v>4749265.3883073796</v>
      </c>
      <c r="H486" s="33">
        <f>_xlfn.IFNA(VLOOKUP(ClientPortfolioValue[[#This Row],[Date]],CleanAssets[#All],RowWiseApproach!$B$4,0)*VLOOKUP(ClientPortfolioValue[[#This Row],[Client]],Client_Portfolios!$A$1:$I$6,RowWiseApproach!$B$4,0),H481)</f>
        <v>16511578.553548589</v>
      </c>
      <c r="I486" s="33">
        <f>_xlfn.IFNA(VLOOKUP(ClientPortfolioValue[[#This Row],[Date]],CleanAssets[#All],RowWiseApproach!$B$5,0)*VLOOKUP(ClientPortfolioValue[[#This Row],[Client]],Client_Portfolios!$A$1:$I$6,RowWiseApproach!$B$5,0),I481)</f>
        <v>8437328.8748175539</v>
      </c>
      <c r="J486" s="33">
        <f>_xlfn.IFNA(VLOOKUP(ClientPortfolioValue[[#This Row],[Date]],CleanAssets[#All],RowWiseApproach!$B$6,0)*VLOOKUP(ClientPortfolioValue[[#This Row],[Client]],Client_Portfolios!$A$1:$I$6,RowWiseApproach!$B$6,0),J481)</f>
        <v>13405884.101362953</v>
      </c>
      <c r="K486" s="33">
        <f>_xlfn.IFNA(VLOOKUP(ClientPortfolioValue[[#This Row],[Date]],CleanAssets[#All],RowWiseApproach!$B$7,0)*VLOOKUP(ClientPortfolioValue[[#This Row],[Client]],Client_Portfolios!$A$1:$I$6,RowWiseApproach!$B$7,0),K481)</f>
        <v>2605024.4139289795</v>
      </c>
      <c r="L486" s="33">
        <f>_xlfn.IFNA(VLOOKUP(ClientPortfolioValue[[#This Row],[Date]],CleanAssets[#All],RowWiseApproach!$B$8,0)*VLOOKUP(ClientPortfolioValue[[#This Row],[Client]],Client_Portfolios!$A$1:$I$6,RowWiseApproach!$B$8,0),L481)</f>
        <v>3245624.5451144255</v>
      </c>
      <c r="M486" s="33">
        <f>_xlfn.IFNA(VLOOKUP(ClientPortfolioValue[[#This Row],[Date]],CleanAssets[#All],RowWiseApproach!$B$9,0)*VLOOKUP(ClientPortfolioValue[[#This Row],[Client]],Client_Portfolios!$A$1:$I$6,RowWiseApproach!$B$9,0),M481)</f>
        <v>942555.80133622594</v>
      </c>
      <c r="N486" s="34">
        <f t="shared" si="73"/>
        <v>1.9182548425584232E-2</v>
      </c>
      <c r="O486" s="34">
        <f t="shared" si="73"/>
        <v>9.335507036501739E-2</v>
      </c>
      <c r="P486" s="34">
        <f t="shared" si="74"/>
        <v>0.3245637907494161</v>
      </c>
      <c r="Q486" s="34">
        <f t="shared" si="75"/>
        <v>0.16585037187869334</v>
      </c>
      <c r="R486" s="34">
        <f t="shared" si="76"/>
        <v>0.26351596536786481</v>
      </c>
      <c r="S486" s="34">
        <f t="shared" si="77"/>
        <v>5.1206285094883043E-2</v>
      </c>
      <c r="T486" s="34">
        <f t="shared" si="78"/>
        <v>6.3798394701958583E-2</v>
      </c>
      <c r="U486" s="34">
        <f t="shared" si="79"/>
        <v>1.8527573416582406E-2</v>
      </c>
      <c r="V486" s="33">
        <f>SUM(ClientPortfolioValue[[#This Row],[TCS]:[Cash]])</f>
        <v>50873138.113846406</v>
      </c>
      <c r="W486" s="35">
        <f>(ClientPortfolioValue[[#This Row],[TotalPortfolioValue]]-V481)/V481</f>
        <v>1.9980883759770549E-3</v>
      </c>
      <c r="X486" s="35">
        <f t="shared" si="81"/>
        <v>304775.44818662741</v>
      </c>
      <c r="Y486" s="35">
        <f>_xlfn.MAXIFS($V$2:$V486,$E$2:$E486,$E486)</f>
        <v>52065242.941301323</v>
      </c>
      <c r="Z486" s="34">
        <f>(ClientPortfolioValue[[#This Row],[TotalPortfolioValue]]-ClientPortfolioValue[[#This Row],[Running Max]])/ClientPortfolioValue[[#This Row],[Running Max]]</f>
        <v>-2.2896365408280214E-2</v>
      </c>
      <c r="AA486" s="35">
        <f t="shared" si="80"/>
        <v>1.0197327131977172</v>
      </c>
      <c r="AB486" s="46">
        <f>ClientPortfolioValue[[#This Row],[Cumulative_Returns]]-1</f>
        <v>1.9732713197717189E-2</v>
      </c>
    </row>
    <row r="487" spans="4:28" x14ac:dyDescent="0.35">
      <c r="D487" s="31">
        <f t="shared" si="72"/>
        <v>45755</v>
      </c>
      <c r="E487" s="32" t="s">
        <v>14</v>
      </c>
      <c r="F487" s="33">
        <f>_xlfn.IFNA(VLOOKUP(ClientPortfolioValue[[#This Row],[Date]],CleanAssets[#All],RowWiseApproach!$B$2,0)*VLOOKUP(ClientPortfolioValue[[#This Row],[Client]],Client_Portfolios!$A$1:$I$6,RowWiseApproach!$B$2,0),F482)</f>
        <v>1692425.0612510098</v>
      </c>
      <c r="G487" s="33">
        <f>_xlfn.IFNA(VLOOKUP(ClientPortfolioValue[[#This Row],[Date]],CleanAssets[#All],RowWiseApproach!$B$3,0)*VLOOKUP(ClientPortfolioValue[[#This Row],[Client]],Client_Portfolios!$A$1:$I$6,RowWiseApproach!$B$3,0),G482)</f>
        <v>10745558.627269154</v>
      </c>
      <c r="H487" s="33">
        <f>_xlfn.IFNA(VLOOKUP(ClientPortfolioValue[[#This Row],[Date]],CleanAssets[#All],RowWiseApproach!$B$4,0)*VLOOKUP(ClientPortfolioValue[[#This Row],[Client]],Client_Portfolios!$A$1:$I$6,RowWiseApproach!$B$4,0),H482)</f>
        <v>2137478.7822776497</v>
      </c>
      <c r="I487" s="33">
        <f>_xlfn.IFNA(VLOOKUP(ClientPortfolioValue[[#This Row],[Date]],CleanAssets[#All],RowWiseApproach!$B$5,0)*VLOOKUP(ClientPortfolioValue[[#This Row],[Client]],Client_Portfolios!$A$1:$I$6,RowWiseApproach!$B$5,0),I482)</f>
        <v>434704.89799020323</v>
      </c>
      <c r="J487" s="33">
        <f>_xlfn.IFNA(VLOOKUP(ClientPortfolioValue[[#This Row],[Date]],CleanAssets[#All],RowWiseApproach!$B$6,0)*VLOOKUP(ClientPortfolioValue[[#This Row],[Client]],Client_Portfolios!$A$1:$I$6,RowWiseApproach!$B$6,0),J482)</f>
        <v>11531453.065243226</v>
      </c>
      <c r="K487" s="33">
        <f>_xlfn.IFNA(VLOOKUP(ClientPortfolioValue[[#This Row],[Date]],CleanAssets[#All],RowWiseApproach!$B$7,0)*VLOOKUP(ClientPortfolioValue[[#This Row],[Client]],Client_Portfolios!$A$1:$I$6,RowWiseApproach!$B$7,0),K482)</f>
        <v>13981328.543156117</v>
      </c>
      <c r="L487" s="33">
        <f>_xlfn.IFNA(VLOOKUP(ClientPortfolioValue[[#This Row],[Date]],CleanAssets[#All],RowWiseApproach!$B$8,0)*VLOOKUP(ClientPortfolioValue[[#This Row],[Client]],Client_Portfolios!$A$1:$I$6,RowWiseApproach!$B$8,0),L482)</f>
        <v>3146727.9374532639</v>
      </c>
      <c r="M487" s="33">
        <f>_xlfn.IFNA(VLOOKUP(ClientPortfolioValue[[#This Row],[Date]],CleanAssets[#All],RowWiseApproach!$B$9,0)*VLOOKUP(ClientPortfolioValue[[#This Row],[Client]],Client_Portfolios!$A$1:$I$6,RowWiseApproach!$B$9,0),M482)</f>
        <v>1152275.3074109168</v>
      </c>
      <c r="N487" s="34">
        <f t="shared" si="73"/>
        <v>3.7758843096940546E-2</v>
      </c>
      <c r="O487" s="34">
        <f t="shared" si="73"/>
        <v>0.23973874618478902</v>
      </c>
      <c r="P487" s="34">
        <f t="shared" si="74"/>
        <v>4.7688212501062179E-2</v>
      </c>
      <c r="Q487" s="34">
        <f t="shared" si="75"/>
        <v>9.698482025875187E-3</v>
      </c>
      <c r="R487" s="34">
        <f t="shared" si="76"/>
        <v>0.25727244114927178</v>
      </c>
      <c r="S487" s="34">
        <f t="shared" si="77"/>
        <v>0.31193037897795028</v>
      </c>
      <c r="T487" s="34">
        <f t="shared" si="78"/>
        <v>7.0205062061199877E-2</v>
      </c>
      <c r="U487" s="34">
        <f t="shared" si="79"/>
        <v>2.5707834002911177E-2</v>
      </c>
      <c r="V487" s="33">
        <f>SUM(ClientPortfolioValue[[#This Row],[TCS]:[Cash]])</f>
        <v>44821952.222051539</v>
      </c>
      <c r="W487" s="35">
        <f>(ClientPortfolioValue[[#This Row],[TotalPortfolioValue]]-V482)/V482</f>
        <v>-5.4634262685562653E-3</v>
      </c>
      <c r="X487" s="35">
        <f t="shared" si="81"/>
        <v>241912.2844173293</v>
      </c>
      <c r="Y487" s="35">
        <f>_xlfn.MAXIFS($V$2:$V487,$E$2:$E487,$E487)</f>
        <v>45697161.931049824</v>
      </c>
      <c r="Z487" s="34">
        <f>(ClientPortfolioValue[[#This Row],[TotalPortfolioValue]]-ClientPortfolioValue[[#This Row],[Running Max]])/ClientPortfolioValue[[#This Row],[Running Max]]</f>
        <v>-1.9152386538114678E-2</v>
      </c>
      <c r="AA487" s="35">
        <f t="shared" si="80"/>
        <v>1.0563153544738388</v>
      </c>
      <c r="AB487" s="46">
        <f>ClientPortfolioValue[[#This Row],[Cumulative_Returns]]-1</f>
        <v>5.6315354473838841E-2</v>
      </c>
    </row>
    <row r="488" spans="4:28" x14ac:dyDescent="0.35">
      <c r="D488" s="31">
        <f t="shared" si="72"/>
        <v>45755</v>
      </c>
      <c r="E488" s="32" t="s">
        <v>16</v>
      </c>
      <c r="F488" s="33">
        <f>_xlfn.IFNA(VLOOKUP(ClientPortfolioValue[[#This Row],[Date]],CleanAssets[#All],RowWiseApproach!$B$2,0)*VLOOKUP(ClientPortfolioValue[[#This Row],[Client]],Client_Portfolios!$A$1:$I$6,RowWiseApproach!$B$2,0),F483)</f>
        <v>203595.44355909224</v>
      </c>
      <c r="G488" s="33">
        <f>_xlfn.IFNA(VLOOKUP(ClientPortfolioValue[[#This Row],[Date]],CleanAssets[#All],RowWiseApproach!$B$3,0)*VLOOKUP(ClientPortfolioValue[[#This Row],[Client]],Client_Portfolios!$A$1:$I$6,RowWiseApproach!$B$3,0),G483)</f>
        <v>2778806.9264132385</v>
      </c>
      <c r="H488" s="33">
        <f>_xlfn.IFNA(VLOOKUP(ClientPortfolioValue[[#This Row],[Date]],CleanAssets[#All],RowWiseApproach!$B$4,0)*VLOOKUP(ClientPortfolioValue[[#This Row],[Client]],Client_Portfolios!$A$1:$I$6,RowWiseApproach!$B$4,0),H483)</f>
        <v>11474034.351082811</v>
      </c>
      <c r="I488" s="33">
        <f>_xlfn.IFNA(VLOOKUP(ClientPortfolioValue[[#This Row],[Date]],CleanAssets[#All],RowWiseApproach!$B$5,0)*VLOOKUP(ClientPortfolioValue[[#This Row],[Client]],Client_Portfolios!$A$1:$I$6,RowWiseApproach!$B$5,0),I483)</f>
        <v>5982224.2948108725</v>
      </c>
      <c r="J488" s="33">
        <f>_xlfn.IFNA(VLOOKUP(ClientPortfolioValue[[#This Row],[Date]],CleanAssets[#All],RowWiseApproach!$B$6,0)*VLOOKUP(ClientPortfolioValue[[#This Row],[Client]],Client_Portfolios!$A$1:$I$6,RowWiseApproach!$B$6,0),J483)</f>
        <v>8813562.8841613103</v>
      </c>
      <c r="K488" s="33">
        <f>_xlfn.IFNA(VLOOKUP(ClientPortfolioValue[[#This Row],[Date]],CleanAssets[#All],RowWiseApproach!$B$7,0)*VLOOKUP(ClientPortfolioValue[[#This Row],[Client]],Client_Portfolios!$A$1:$I$6,RowWiseApproach!$B$7,0),K483)</f>
        <v>1581283.2877086552</v>
      </c>
      <c r="L488" s="33">
        <f>_xlfn.IFNA(VLOOKUP(ClientPortfolioValue[[#This Row],[Date]],CleanAssets[#All],RowWiseApproach!$B$8,0)*VLOOKUP(ClientPortfolioValue[[#This Row],[Client]],Client_Portfolios!$A$1:$I$6,RowWiseApproach!$B$8,0),L483)</f>
        <v>14616166.287877712</v>
      </c>
      <c r="M488" s="33">
        <f>_xlfn.IFNA(VLOOKUP(ClientPortfolioValue[[#This Row],[Date]],CleanAssets[#All],RowWiseApproach!$B$9,0)*VLOOKUP(ClientPortfolioValue[[#This Row],[Client]],Client_Portfolios!$A$1:$I$6,RowWiseApproach!$B$9,0),M483)</f>
        <v>4670137.0005294476</v>
      </c>
      <c r="N488" s="34">
        <f t="shared" si="73"/>
        <v>4.0621750486467415E-3</v>
      </c>
      <c r="O488" s="34">
        <f t="shared" si="73"/>
        <v>5.5443284801245225E-2</v>
      </c>
      <c r="P488" s="34">
        <f t="shared" si="74"/>
        <v>0.22893211770113162</v>
      </c>
      <c r="Q488" s="34">
        <f t="shared" si="75"/>
        <v>0.11935847797466015</v>
      </c>
      <c r="R488" s="34">
        <f t="shared" si="76"/>
        <v>0.17584988451535616</v>
      </c>
      <c r="S488" s="34">
        <f t="shared" si="77"/>
        <v>3.1550065187523818E-2</v>
      </c>
      <c r="T488" s="34">
        <f t="shared" si="78"/>
        <v>0.29162453227621354</v>
      </c>
      <c r="U488" s="34">
        <f t="shared" si="79"/>
        <v>9.3179462495222659E-2</v>
      </c>
      <c r="V488" s="33">
        <f>SUM(ClientPortfolioValue[[#This Row],[TCS]:[Cash]])</f>
        <v>50119810.476143144</v>
      </c>
      <c r="W488" s="35">
        <f>(ClientPortfolioValue[[#This Row],[TotalPortfolioValue]]-V483)/V483</f>
        <v>-2.6054128667125911E-3</v>
      </c>
      <c r="X488" s="35">
        <f t="shared" si="81"/>
        <v>318423.89795607794</v>
      </c>
      <c r="Y488" s="35">
        <f>_xlfn.MAXIFS($V$2:$V488,$E$2:$E488,$E488)</f>
        <v>51360464.08904472</v>
      </c>
      <c r="Z488" s="34">
        <f>(ClientPortfolioValue[[#This Row],[TotalPortfolioValue]]-ClientPortfolioValue[[#This Row],[Running Max]])/ClientPortfolioValue[[#This Row],[Running Max]]</f>
        <v>-2.415581001664293E-2</v>
      </c>
      <c r="AA488" s="35">
        <f t="shared" si="80"/>
        <v>1.031875513320881</v>
      </c>
      <c r="AB488" s="46">
        <f>ClientPortfolioValue[[#This Row],[Cumulative_Returns]]-1</f>
        <v>3.187551332088101E-2</v>
      </c>
    </row>
    <row r="489" spans="4:28" x14ac:dyDescent="0.35">
      <c r="D489" s="31">
        <f t="shared" si="72"/>
        <v>45755</v>
      </c>
      <c r="E489" s="32" t="s">
        <v>12</v>
      </c>
      <c r="F489" s="33">
        <f>_xlfn.IFNA(VLOOKUP(ClientPortfolioValue[[#This Row],[Date]],CleanAssets[#All],RowWiseApproach!$B$2,0)*VLOOKUP(ClientPortfolioValue[[#This Row],[Client]],Client_Portfolios!$A$1:$I$6,RowWiseApproach!$B$2,0),F484)</f>
        <v>2683447.2657342711</v>
      </c>
      <c r="G489" s="33">
        <f>_xlfn.IFNA(VLOOKUP(ClientPortfolioValue[[#This Row],[Date]],CleanAssets[#All],RowWiseApproach!$B$3,0)*VLOOKUP(ClientPortfolioValue[[#This Row],[Client]],Client_Portfolios!$A$1:$I$6,RowWiseApproach!$B$3,0),G484)</f>
        <v>9595966.1073338967</v>
      </c>
      <c r="H489" s="33">
        <f>_xlfn.IFNA(VLOOKUP(ClientPortfolioValue[[#This Row],[Date]],CleanAssets[#All],RowWiseApproach!$B$4,0)*VLOOKUP(ClientPortfolioValue[[#This Row],[Client]],Client_Portfolios!$A$1:$I$6,RowWiseApproach!$B$4,0),H484)</f>
        <v>1888719.8258297066</v>
      </c>
      <c r="I489" s="33">
        <f>_xlfn.IFNA(VLOOKUP(ClientPortfolioValue[[#This Row],[Date]],CleanAssets[#All],RowWiseApproach!$B$5,0)*VLOOKUP(ClientPortfolioValue[[#This Row],[Client]],Client_Portfolios!$A$1:$I$6,RowWiseApproach!$B$5,0),I484)</f>
        <v>3051638.8629959263</v>
      </c>
      <c r="J489" s="33">
        <f>_xlfn.IFNA(VLOOKUP(ClientPortfolioValue[[#This Row],[Date]],CleanAssets[#All],RowWiseApproach!$B$6,0)*VLOOKUP(ClientPortfolioValue[[#This Row],[Client]],Client_Portfolios!$A$1:$I$6,RowWiseApproach!$B$6,0),J484)</f>
        <v>1289459.6999430228</v>
      </c>
      <c r="K489" s="33">
        <f>_xlfn.IFNA(VLOOKUP(ClientPortfolioValue[[#This Row],[Date]],CleanAssets[#All],RowWiseApproach!$B$7,0)*VLOOKUP(ClientPortfolioValue[[#This Row],[Client]],Client_Portfolios!$A$1:$I$6,RowWiseApproach!$B$7,0),K484)</f>
        <v>12790841.704693569</v>
      </c>
      <c r="L489" s="33">
        <f>_xlfn.IFNA(VLOOKUP(ClientPortfolioValue[[#This Row],[Date]],CleanAssets[#All],RowWiseApproach!$B$8,0)*VLOOKUP(ClientPortfolioValue[[#This Row],[Client]],Client_Portfolios!$A$1:$I$6,RowWiseApproach!$B$8,0),L484)</f>
        <v>5372421.4875982162</v>
      </c>
      <c r="M489" s="33">
        <f>_xlfn.IFNA(VLOOKUP(ClientPortfolioValue[[#This Row],[Date]],CleanAssets[#All],RowWiseApproach!$B$9,0)*VLOOKUP(ClientPortfolioValue[[#This Row],[Client]],Client_Portfolios!$A$1:$I$6,RowWiseApproach!$B$9,0),M484)</f>
        <v>2237489.6260240008</v>
      </c>
      <c r="N489" s="34">
        <f t="shared" si="73"/>
        <v>6.8965518611463453E-2</v>
      </c>
      <c r="O489" s="34">
        <f t="shared" si="73"/>
        <v>0.2466196327466203</v>
      </c>
      <c r="P489" s="34">
        <f t="shared" si="74"/>
        <v>4.8540749789788236E-2</v>
      </c>
      <c r="Q489" s="34">
        <f t="shared" si="75"/>
        <v>7.8428169425503194E-2</v>
      </c>
      <c r="R489" s="34">
        <f t="shared" si="76"/>
        <v>3.3139558235670857E-2</v>
      </c>
      <c r="S489" s="34">
        <f t="shared" si="77"/>
        <v>0.32872903556014205</v>
      </c>
      <c r="T489" s="34">
        <f t="shared" si="78"/>
        <v>0.1380730818983312</v>
      </c>
      <c r="U489" s="34">
        <f t="shared" si="79"/>
        <v>5.7504253732480526E-2</v>
      </c>
      <c r="V489" s="33">
        <f>SUM(ClientPortfolioValue[[#This Row],[TCS]:[Cash]])</f>
        <v>38909984.580152616</v>
      </c>
      <c r="W489" s="35">
        <f>(ClientPortfolioValue[[#This Row],[TotalPortfolioValue]]-V484)/V484</f>
        <v>-4.7572218335933912E-3</v>
      </c>
      <c r="X489" s="35">
        <f t="shared" si="81"/>
        <v>174109.17753584232</v>
      </c>
      <c r="Y489" s="35">
        <f>_xlfn.MAXIFS($V$2:$V489,$E$2:$E489,$E489)</f>
        <v>39650503.50677833</v>
      </c>
      <c r="Z489" s="34">
        <f>(ClientPortfolioValue[[#This Row],[TotalPortfolioValue]]-ClientPortfolioValue[[#This Row],[Running Max]])/ClientPortfolioValue[[#This Row],[Running Max]]</f>
        <v>-1.8676154427625883E-2</v>
      </c>
      <c r="AA489" s="35">
        <f t="shared" si="80"/>
        <v>1.0389333043343445</v>
      </c>
      <c r="AB489" s="46">
        <f>ClientPortfolioValue[[#This Row],[Cumulative_Returns]]-1</f>
        <v>3.8933304334344498E-2</v>
      </c>
    </row>
    <row r="490" spans="4:28" x14ac:dyDescent="0.35">
      <c r="D490" s="31">
        <f t="shared" si="72"/>
        <v>45755</v>
      </c>
      <c r="E490" s="32" t="s">
        <v>13</v>
      </c>
      <c r="F490" s="33">
        <f>_xlfn.IFNA(VLOOKUP(ClientPortfolioValue[[#This Row],[Date]],CleanAssets[#All],RowWiseApproach!$B$2,0)*VLOOKUP(ClientPortfolioValue[[#This Row],[Client]],Client_Portfolios!$A$1:$I$6,RowWiseApproach!$B$2,0),F485)</f>
        <v>193223.38929129188</v>
      </c>
      <c r="G490" s="33">
        <f>_xlfn.IFNA(VLOOKUP(ClientPortfolioValue[[#This Row],[Date]],CleanAssets[#All],RowWiseApproach!$B$3,0)*VLOOKUP(ClientPortfolioValue[[#This Row],[Client]],Client_Portfolios!$A$1:$I$6,RowWiseApproach!$B$3,0),G485)</f>
        <v>2038877.7218089823</v>
      </c>
      <c r="H490" s="33">
        <f>_xlfn.IFNA(VLOOKUP(ClientPortfolioValue[[#This Row],[Date]],CleanAssets[#All],RowWiseApproach!$B$4,0)*VLOOKUP(ClientPortfolioValue[[#This Row],[Client]],Client_Portfolios!$A$1:$I$6,RowWiseApproach!$B$4,0),H485)</f>
        <v>3024987.3131086165</v>
      </c>
      <c r="I490" s="33">
        <f>_xlfn.IFNA(VLOOKUP(ClientPortfolioValue[[#This Row],[Date]],CleanAssets[#All],RowWiseApproach!$B$5,0)*VLOOKUP(ClientPortfolioValue[[#This Row],[Client]],Client_Portfolios!$A$1:$I$6,RowWiseApproach!$B$5,0),I485)</f>
        <v>2619583.3990242206</v>
      </c>
      <c r="J490" s="33">
        <f>_xlfn.IFNA(VLOOKUP(ClientPortfolioValue[[#This Row],[Date]],CleanAssets[#All],RowWiseApproach!$B$6,0)*VLOOKUP(ClientPortfolioValue[[#This Row],[Client]],Client_Portfolios!$A$1:$I$6,RowWiseApproach!$B$6,0),J485)</f>
        <v>11175536.269271012</v>
      </c>
      <c r="K490" s="33">
        <f>_xlfn.IFNA(VLOOKUP(ClientPortfolioValue[[#This Row],[Date]],CleanAssets[#All],RowWiseApproach!$B$7,0)*VLOOKUP(ClientPortfolioValue[[#This Row],[Client]],Client_Portfolios!$A$1:$I$6,RowWiseApproach!$B$7,0),K485)</f>
        <v>606156.58886437071</v>
      </c>
      <c r="L490" s="33">
        <f>_xlfn.IFNA(VLOOKUP(ClientPortfolioValue[[#This Row],[Date]],CleanAssets[#All],RowWiseApproach!$B$8,0)*VLOOKUP(ClientPortfolioValue[[#This Row],[Client]],Client_Portfolios!$A$1:$I$6,RowWiseApproach!$B$8,0),L485)</f>
        <v>22218645.143007562</v>
      </c>
      <c r="M490" s="33">
        <f>_xlfn.IFNA(VLOOKUP(ClientPortfolioValue[[#This Row],[Date]],CleanAssets[#All],RowWiseApproach!$B$9,0)*VLOOKUP(ClientPortfolioValue[[#This Row],[Client]],Client_Portfolios!$A$1:$I$6,RowWiseApproach!$B$9,0),M485)</f>
        <v>6417496.005004325</v>
      </c>
      <c r="N490" s="34">
        <f t="shared" si="73"/>
        <v>4.0009393609685261E-3</v>
      </c>
      <c r="O490" s="34">
        <f t="shared" si="73"/>
        <v>4.2217591562322465E-2</v>
      </c>
      <c r="P490" s="34">
        <f t="shared" si="74"/>
        <v>6.263626185130855E-2</v>
      </c>
      <c r="Q490" s="34">
        <f t="shared" si="75"/>
        <v>5.4241851201023671E-2</v>
      </c>
      <c r="R490" s="34">
        <f t="shared" si="76"/>
        <v>0.23140388492125907</v>
      </c>
      <c r="S490" s="34">
        <f t="shared" si="77"/>
        <v>1.2551253573353889E-2</v>
      </c>
      <c r="T490" s="34">
        <f t="shared" si="78"/>
        <v>0.46006568990484747</v>
      </c>
      <c r="U490" s="34">
        <f t="shared" si="79"/>
        <v>0.13288252762491642</v>
      </c>
      <c r="V490" s="33">
        <f>SUM(ClientPortfolioValue[[#This Row],[TCS]:[Cash]])</f>
        <v>48294505.829380378</v>
      </c>
      <c r="W490" s="35">
        <f>(ClientPortfolioValue[[#This Row],[TotalPortfolioValue]]-V485)/V485</f>
        <v>-1.7209030957367182E-3</v>
      </c>
      <c r="X490" s="35">
        <f t="shared" si="81"/>
        <v>365317.01977636945</v>
      </c>
      <c r="Y490" s="35">
        <f>_xlfn.MAXIFS($V$2:$V490,$E$2:$E490,$E490)</f>
        <v>49689567.944838986</v>
      </c>
      <c r="Z490" s="34">
        <f>(ClientPortfolioValue[[#This Row],[TotalPortfolioValue]]-ClientPortfolioValue[[#This Row],[Running Max]])/ClientPortfolioValue[[#This Row],[Running Max]]</f>
        <v>-2.8075553343657238E-2</v>
      </c>
      <c r="AA490" s="35">
        <f t="shared" si="80"/>
        <v>1.0702110094442479</v>
      </c>
      <c r="AB490" s="46">
        <f>ClientPortfolioValue[[#This Row],[Cumulative_Returns]]-1</f>
        <v>7.0211009444247852E-2</v>
      </c>
    </row>
    <row r="491" spans="4:28" x14ac:dyDescent="0.35">
      <c r="D491" s="31">
        <f t="shared" si="72"/>
        <v>45755</v>
      </c>
      <c r="E491" s="32" t="s">
        <v>15</v>
      </c>
      <c r="F491" s="33">
        <f>_xlfn.IFNA(VLOOKUP(ClientPortfolioValue[[#This Row],[Date]],CleanAssets[#All],RowWiseApproach!$B$2,0)*VLOOKUP(ClientPortfolioValue[[#This Row],[Client]],Client_Portfolios!$A$1:$I$6,RowWiseApproach!$B$2,0),F486)</f>
        <v>968115.51009609492</v>
      </c>
      <c r="G491" s="33">
        <f>_xlfn.IFNA(VLOOKUP(ClientPortfolioValue[[#This Row],[Date]],CleanAssets[#All],RowWiseApproach!$B$3,0)*VLOOKUP(ClientPortfolioValue[[#This Row],[Client]],Client_Portfolios!$A$1:$I$6,RowWiseApproach!$B$3,0),G486)</f>
        <v>4659588.3071864145</v>
      </c>
      <c r="H491" s="33">
        <f>_xlfn.IFNA(VLOOKUP(ClientPortfolioValue[[#This Row],[Date]],CleanAssets[#All],RowWiseApproach!$B$4,0)*VLOOKUP(ClientPortfolioValue[[#This Row],[Client]],Client_Portfolios!$A$1:$I$6,RowWiseApproach!$B$4,0),H486)</f>
        <v>16502480.82836912</v>
      </c>
      <c r="I491" s="33">
        <f>_xlfn.IFNA(VLOOKUP(ClientPortfolioValue[[#This Row],[Date]],CleanAssets[#All],RowWiseApproach!$B$5,0)*VLOOKUP(ClientPortfolioValue[[#This Row],[Client]],Client_Portfolios!$A$1:$I$6,RowWiseApproach!$B$5,0),I486)</f>
        <v>8364544.9459099397</v>
      </c>
      <c r="J491" s="33">
        <f>_xlfn.IFNA(VLOOKUP(ClientPortfolioValue[[#This Row],[Date]],CleanAssets[#All],RowWiseApproach!$B$6,0)*VLOOKUP(ClientPortfolioValue[[#This Row],[Client]],Client_Portfolios!$A$1:$I$6,RowWiseApproach!$B$6,0),J486)</f>
        <v>13318300.065457737</v>
      </c>
      <c r="K491" s="33">
        <f>_xlfn.IFNA(VLOOKUP(ClientPortfolioValue[[#This Row],[Date]],CleanAssets[#All],RowWiseApproach!$B$7,0)*VLOOKUP(ClientPortfolioValue[[#This Row],[Client]],Client_Portfolios!$A$1:$I$6,RowWiseApproach!$B$7,0),K486)</f>
        <v>2613879.0877620988</v>
      </c>
      <c r="L491" s="33">
        <f>_xlfn.IFNA(VLOOKUP(ClientPortfolioValue[[#This Row],[Date]],CleanAssets[#All],RowWiseApproach!$B$8,0)*VLOOKUP(ClientPortfolioValue[[#This Row],[Client]],Client_Portfolios!$A$1:$I$6,RowWiseApproach!$B$8,0),L486)</f>
        <v>3253409.2154427967</v>
      </c>
      <c r="M491" s="33">
        <f>_xlfn.IFNA(VLOOKUP(ClientPortfolioValue[[#This Row],[Date]],CleanAssets[#All],RowWiseApproach!$B$9,0)*VLOOKUP(ClientPortfolioValue[[#This Row],[Client]],Client_Portfolios!$A$1:$I$6,RowWiseApproach!$B$9,0),M486)</f>
        <v>942595.79523027793</v>
      </c>
      <c r="N491" s="34">
        <f t="shared" si="73"/>
        <v>1.9124057433216851E-2</v>
      </c>
      <c r="O491" s="34">
        <f t="shared" si="73"/>
        <v>9.2045043667292992E-2</v>
      </c>
      <c r="P491" s="34">
        <f t="shared" si="74"/>
        <v>0.32598836384819951</v>
      </c>
      <c r="Q491" s="34">
        <f t="shared" si="75"/>
        <v>0.16523238836699089</v>
      </c>
      <c r="R491" s="34">
        <f t="shared" si="76"/>
        <v>0.26308837396825518</v>
      </c>
      <c r="S491" s="34">
        <f t="shared" si="77"/>
        <v>5.1634307349218131E-2</v>
      </c>
      <c r="T491" s="34">
        <f t="shared" si="78"/>
        <v>6.4267521841179093E-2</v>
      </c>
      <c r="U491" s="34">
        <f t="shared" si="79"/>
        <v>1.8619943525647331E-2</v>
      </c>
      <c r="V491" s="33">
        <f>SUM(ClientPortfolioValue[[#This Row],[TCS]:[Cash]])</f>
        <v>50622913.755454481</v>
      </c>
      <c r="W491" s="35">
        <f>(ClientPortfolioValue[[#This Row],[TotalPortfolioValue]]-V486)/V486</f>
        <v>-4.918594914116785E-3</v>
      </c>
      <c r="X491" s="35">
        <f t="shared" si="81"/>
        <v>291413.19218913716</v>
      </c>
      <c r="Y491" s="35">
        <f>_xlfn.MAXIFS($V$2:$V491,$E$2:$E491,$E491)</f>
        <v>52065242.941301323</v>
      </c>
      <c r="Z491" s="34">
        <f>(ClientPortfolioValue[[#This Row],[TotalPortfolioValue]]-ClientPortfolioValue[[#This Row],[Running Max]])/ClientPortfolioValue[[#This Row],[Running Max]]</f>
        <v>-2.7702342375948069E-2</v>
      </c>
      <c r="AA491" s="35">
        <f t="shared" si="80"/>
        <v>1.0147170610608243</v>
      </c>
      <c r="AB491" s="46">
        <f>ClientPortfolioValue[[#This Row],[Cumulative_Returns]]-1</f>
        <v>1.4717061060824266E-2</v>
      </c>
    </row>
    <row r="492" spans="4:28" x14ac:dyDescent="0.35">
      <c r="D492" s="31">
        <f t="shared" si="72"/>
        <v>45756</v>
      </c>
      <c r="E492" s="32" t="s">
        <v>14</v>
      </c>
      <c r="F492" s="33">
        <f>_xlfn.IFNA(VLOOKUP(ClientPortfolioValue[[#This Row],[Date]],CleanAssets[#All],RowWiseApproach!$B$2,0)*VLOOKUP(ClientPortfolioValue[[#This Row],[Client]],Client_Portfolios!$A$1:$I$6,RowWiseApproach!$B$2,0),F487)</f>
        <v>1689400.4261272484</v>
      </c>
      <c r="G492" s="33">
        <f>_xlfn.IFNA(VLOOKUP(ClientPortfolioValue[[#This Row],[Date]],CleanAssets[#All],RowWiseApproach!$B$3,0)*VLOOKUP(ClientPortfolioValue[[#This Row],[Client]],Client_Portfolios!$A$1:$I$6,RowWiseApproach!$B$3,0),G487)</f>
        <v>10827628.835948225</v>
      </c>
      <c r="H492" s="33">
        <f>_xlfn.IFNA(VLOOKUP(ClientPortfolioValue[[#This Row],[Date]],CleanAssets[#All],RowWiseApproach!$B$4,0)*VLOOKUP(ClientPortfolioValue[[#This Row],[Client]],Client_Portfolios!$A$1:$I$6,RowWiseApproach!$B$4,0),H487)</f>
        <v>2121592.9659634065</v>
      </c>
      <c r="I492" s="33">
        <f>_xlfn.IFNA(VLOOKUP(ClientPortfolioValue[[#This Row],[Date]],CleanAssets[#All],RowWiseApproach!$B$5,0)*VLOOKUP(ClientPortfolioValue[[#This Row],[Client]],Client_Portfolios!$A$1:$I$6,RowWiseApproach!$B$5,0),I487)</f>
        <v>437110.14739765099</v>
      </c>
      <c r="J492" s="33">
        <f>_xlfn.IFNA(VLOOKUP(ClientPortfolioValue[[#This Row],[Date]],CleanAssets[#All],RowWiseApproach!$B$6,0)*VLOOKUP(ClientPortfolioValue[[#This Row],[Client]],Client_Portfolios!$A$1:$I$6,RowWiseApproach!$B$6,0),J487)</f>
        <v>11502707.562866557</v>
      </c>
      <c r="K492" s="33">
        <f>_xlfn.IFNA(VLOOKUP(ClientPortfolioValue[[#This Row],[Date]],CleanAssets[#All],RowWiseApproach!$B$7,0)*VLOOKUP(ClientPortfolioValue[[#This Row],[Client]],Client_Portfolios!$A$1:$I$6,RowWiseApproach!$B$7,0),K487)</f>
        <v>14255012.725998109</v>
      </c>
      <c r="L492" s="33">
        <f>_xlfn.IFNA(VLOOKUP(ClientPortfolioValue[[#This Row],[Date]],CleanAssets[#All],RowWiseApproach!$B$8,0)*VLOOKUP(ClientPortfolioValue[[#This Row],[Client]],Client_Portfolios!$A$1:$I$6,RowWiseApproach!$B$8,0),L487)</f>
        <v>3168414.3479120461</v>
      </c>
      <c r="M492" s="33">
        <f>_xlfn.IFNA(VLOOKUP(ClientPortfolioValue[[#This Row],[Date]],CleanAssets[#All],RowWiseApproach!$B$9,0)*VLOOKUP(ClientPortfolioValue[[#This Row],[Client]],Client_Portfolios!$A$1:$I$6,RowWiseApproach!$B$9,0),M487)</f>
        <v>1152317.8995648653</v>
      </c>
      <c r="N492" s="34">
        <f t="shared" si="73"/>
        <v>3.7414038796802246E-2</v>
      </c>
      <c r="O492" s="34">
        <f t="shared" si="73"/>
        <v>0.23979236602550047</v>
      </c>
      <c r="P492" s="34">
        <f t="shared" si="74"/>
        <v>4.6985522385323941E-2</v>
      </c>
      <c r="Q492" s="34">
        <f t="shared" si="75"/>
        <v>9.6803906050274956E-3</v>
      </c>
      <c r="R492" s="34">
        <f t="shared" si="76"/>
        <v>0.25474289006302425</v>
      </c>
      <c r="S492" s="34">
        <f t="shared" si="77"/>
        <v>0.31569638016607859</v>
      </c>
      <c r="T492" s="34">
        <f t="shared" si="78"/>
        <v>7.0168786217766302E-2</v>
      </c>
      <c r="U492" s="34">
        <f t="shared" si="79"/>
        <v>2.5519625740476882E-2</v>
      </c>
      <c r="V492" s="33">
        <f>SUM(ClientPortfolioValue[[#This Row],[TCS]:[Cash]])</f>
        <v>45154184.9117781</v>
      </c>
      <c r="W492" s="35">
        <f>(ClientPortfolioValue[[#This Row],[TotalPortfolioValue]]-V487)/V487</f>
        <v>7.4122762007476596E-3</v>
      </c>
      <c r="X492" s="35">
        <f t="shared" si="81"/>
        <v>306952.56488137314</v>
      </c>
      <c r="Y492" s="35">
        <f>_xlfn.MAXIFS($V$2:$V492,$E$2:$E492,$E492)</f>
        <v>45697161.931049824</v>
      </c>
      <c r="Z492" s="34">
        <f>(ClientPortfolioValue[[#This Row],[TotalPortfolioValue]]-ClientPortfolioValue[[#This Row],[Running Max]])/ClientPortfolioValue[[#This Row],[Running Max]]</f>
        <v>-1.1882073116291006E-2</v>
      </c>
      <c r="AA492" s="35">
        <f t="shared" si="80"/>
        <v>1.0641450556362895</v>
      </c>
      <c r="AB492" s="46">
        <f>ClientPortfolioValue[[#This Row],[Cumulative_Returns]]-1</f>
        <v>6.4145055636289472E-2</v>
      </c>
    </row>
    <row r="493" spans="4:28" x14ac:dyDescent="0.35">
      <c r="D493" s="31">
        <f t="shared" si="72"/>
        <v>45756</v>
      </c>
      <c r="E493" s="32" t="s">
        <v>16</v>
      </c>
      <c r="F493" s="33">
        <f>_xlfn.IFNA(VLOOKUP(ClientPortfolioValue[[#This Row],[Date]],CleanAssets[#All],RowWiseApproach!$B$2,0)*VLOOKUP(ClientPortfolioValue[[#This Row],[Client]],Client_Portfolios!$A$1:$I$6,RowWiseApproach!$B$2,0),F488)</f>
        <v>203231.58583580173</v>
      </c>
      <c r="G493" s="33">
        <f>_xlfn.IFNA(VLOOKUP(ClientPortfolioValue[[#This Row],[Date]],CleanAssets[#All],RowWiseApproach!$B$3,0)*VLOOKUP(ClientPortfolioValue[[#This Row],[Client]],Client_Portfolios!$A$1:$I$6,RowWiseApproach!$B$3,0),G488)</f>
        <v>2800030.3241201607</v>
      </c>
      <c r="H493" s="33">
        <f>_xlfn.IFNA(VLOOKUP(ClientPortfolioValue[[#This Row],[Date]],CleanAssets[#All],RowWiseApproach!$B$4,0)*VLOOKUP(ClientPortfolioValue[[#This Row],[Client]],Client_Portfolios!$A$1:$I$6,RowWiseApproach!$B$4,0),H488)</f>
        <v>11388758.930528512</v>
      </c>
      <c r="I493" s="33">
        <f>_xlfn.IFNA(VLOOKUP(ClientPortfolioValue[[#This Row],[Date]],CleanAssets[#All],RowWiseApproach!$B$5,0)*VLOOKUP(ClientPortfolioValue[[#This Row],[Client]],Client_Portfolios!$A$1:$I$6,RowWiseApproach!$B$5,0),I488)</f>
        <v>6015324.3162434306</v>
      </c>
      <c r="J493" s="33">
        <f>_xlfn.IFNA(VLOOKUP(ClientPortfolioValue[[#This Row],[Date]],CleanAssets[#All],RowWiseApproach!$B$6,0)*VLOOKUP(ClientPortfolioValue[[#This Row],[Client]],Client_Portfolios!$A$1:$I$6,RowWiseApproach!$B$6,0),J488)</f>
        <v>8791592.5139572993</v>
      </c>
      <c r="K493" s="33">
        <f>_xlfn.IFNA(VLOOKUP(ClientPortfolioValue[[#This Row],[Date]],CleanAssets[#All],RowWiseApproach!$B$7,0)*VLOOKUP(ClientPortfolioValue[[#This Row],[Client]],Client_Portfolios!$A$1:$I$6,RowWiseApproach!$B$7,0),K488)</f>
        <v>1612236.8714902257</v>
      </c>
      <c r="L493" s="33">
        <f>_xlfn.IFNA(VLOOKUP(ClientPortfolioValue[[#This Row],[Date]],CleanAssets[#All],RowWiseApproach!$B$8,0)*VLOOKUP(ClientPortfolioValue[[#This Row],[Client]],Client_Portfolios!$A$1:$I$6,RowWiseApproach!$B$8,0),L488)</f>
        <v>14716897.011268202</v>
      </c>
      <c r="M493" s="33">
        <f>_xlfn.IFNA(VLOOKUP(ClientPortfolioValue[[#This Row],[Date]],CleanAssets[#All],RowWiseApproach!$B$9,0)*VLOOKUP(ClientPortfolioValue[[#This Row],[Client]],Client_Portfolios!$A$1:$I$6,RowWiseApproach!$B$9,0),M488)</f>
        <v>4670309.6252423162</v>
      </c>
      <c r="N493" s="34">
        <f t="shared" si="73"/>
        <v>4.0485685208130409E-3</v>
      </c>
      <c r="O493" s="34">
        <f t="shared" si="73"/>
        <v>5.5779295235700625E-2</v>
      </c>
      <c r="P493" s="34">
        <f t="shared" si="74"/>
        <v>0.22687502391738759</v>
      </c>
      <c r="Q493" s="34">
        <f t="shared" si="75"/>
        <v>0.11983104185832823</v>
      </c>
      <c r="R493" s="34">
        <f t="shared" si="76"/>
        <v>0.17513697269764109</v>
      </c>
      <c r="S493" s="34">
        <f t="shared" si="77"/>
        <v>3.2117308041295478E-2</v>
      </c>
      <c r="T493" s="34">
        <f t="shared" si="78"/>
        <v>0.29317473324253224</v>
      </c>
      <c r="U493" s="34">
        <f t="shared" si="79"/>
        <v>9.3037056486301867E-2</v>
      </c>
      <c r="V493" s="33">
        <f>SUM(ClientPortfolioValue[[#This Row],[TCS]:[Cash]])</f>
        <v>50198381.178685941</v>
      </c>
      <c r="W493" s="35">
        <f>(ClientPortfolioValue[[#This Row],[TotalPortfolioValue]]-V488)/V488</f>
        <v>1.5676576147508801E-3</v>
      </c>
      <c r="X493" s="35">
        <f t="shared" si="81"/>
        <v>327261.3989217389</v>
      </c>
      <c r="Y493" s="35">
        <f>_xlfn.MAXIFS($V$2:$V493,$E$2:$E493,$E493)</f>
        <v>51360464.08904472</v>
      </c>
      <c r="Z493" s="34">
        <f>(ClientPortfolioValue[[#This Row],[TotalPortfolioValue]]-ClientPortfolioValue[[#This Row],[Running Max]])/ClientPortfolioValue[[#This Row],[Running Max]]</f>
        <v>-2.2626020441405114E-2</v>
      </c>
      <c r="AA493" s="35">
        <f t="shared" si="80"/>
        <v>1.0334931408268135</v>
      </c>
      <c r="AB493" s="46">
        <f>ClientPortfolioValue[[#This Row],[Cumulative_Returns]]-1</f>
        <v>3.3493140826813539E-2</v>
      </c>
    </row>
    <row r="494" spans="4:28" x14ac:dyDescent="0.35">
      <c r="D494" s="31">
        <f t="shared" si="72"/>
        <v>45756</v>
      </c>
      <c r="E494" s="32" t="s">
        <v>12</v>
      </c>
      <c r="F494" s="33">
        <f>_xlfn.IFNA(VLOOKUP(ClientPortfolioValue[[#This Row],[Date]],CleanAssets[#All],RowWiseApproach!$B$2,0)*VLOOKUP(ClientPortfolioValue[[#This Row],[Client]],Client_Portfolios!$A$1:$I$6,RowWiseApproach!$B$2,0),F489)</f>
        <v>2678651.514927614</v>
      </c>
      <c r="G494" s="33">
        <f>_xlfn.IFNA(VLOOKUP(ClientPortfolioValue[[#This Row],[Date]],CleanAssets[#All],RowWiseApproach!$B$3,0)*VLOOKUP(ClientPortfolioValue[[#This Row],[Client]],Client_Portfolios!$A$1:$I$6,RowWiseApproach!$B$3,0),G489)</f>
        <v>9669256.1956600286</v>
      </c>
      <c r="H494" s="33">
        <f>_xlfn.IFNA(VLOOKUP(ClientPortfolioValue[[#This Row],[Date]],CleanAssets[#All],RowWiseApproach!$B$4,0)*VLOOKUP(ClientPortfolioValue[[#This Row],[Client]],Client_Portfolios!$A$1:$I$6,RowWiseApproach!$B$4,0),H489)</f>
        <v>1874682.7946923831</v>
      </c>
      <c r="I494" s="33">
        <f>_xlfn.IFNA(VLOOKUP(ClientPortfolioValue[[#This Row],[Date]],CleanAssets[#All],RowWiseApproach!$B$5,0)*VLOOKUP(ClientPortfolioValue[[#This Row],[Client]],Client_Portfolios!$A$1:$I$6,RowWiseApproach!$B$5,0),I489)</f>
        <v>3068523.7718177517</v>
      </c>
      <c r="J494" s="33">
        <f>_xlfn.IFNA(VLOOKUP(ClientPortfolioValue[[#This Row],[Date]],CleanAssets[#All],RowWiseApproach!$B$6,0)*VLOOKUP(ClientPortfolioValue[[#This Row],[Client]],Client_Portfolios!$A$1:$I$6,RowWiseApproach!$B$6,0),J489)</f>
        <v>1286245.3464127595</v>
      </c>
      <c r="K494" s="33">
        <f>_xlfn.IFNA(VLOOKUP(ClientPortfolioValue[[#This Row],[Date]],CleanAssets[#All],RowWiseApproach!$B$7,0)*VLOOKUP(ClientPortfolioValue[[#This Row],[Client]],Client_Portfolios!$A$1:$I$6,RowWiseApproach!$B$7,0),K489)</f>
        <v>13041222.135208802</v>
      </c>
      <c r="L494" s="33">
        <f>_xlfn.IFNA(VLOOKUP(ClientPortfolioValue[[#This Row],[Date]],CleanAssets[#All],RowWiseApproach!$B$8,0)*VLOOKUP(ClientPortfolioValue[[#This Row],[Client]],Client_Portfolios!$A$1:$I$6,RowWiseApproach!$B$8,0),L489)</f>
        <v>5409446.7849399149</v>
      </c>
      <c r="M494" s="33">
        <f>_xlfn.IFNA(VLOOKUP(ClientPortfolioValue[[#This Row],[Date]],CleanAssets[#All],RowWiseApproach!$B$9,0)*VLOOKUP(ClientPortfolioValue[[#This Row],[Client]],Client_Portfolios!$A$1:$I$6,RowWiseApproach!$B$9,0),M489)</f>
        <v>2237572.3315215474</v>
      </c>
      <c r="N494" s="34">
        <f t="shared" si="73"/>
        <v>6.8218783240899014E-2</v>
      </c>
      <c r="O494" s="34">
        <f t="shared" si="73"/>
        <v>0.24625259718798345</v>
      </c>
      <c r="P494" s="34">
        <f t="shared" si="74"/>
        <v>4.7743642091501573E-2</v>
      </c>
      <c r="Q494" s="34">
        <f t="shared" si="75"/>
        <v>7.8147887805718505E-2</v>
      </c>
      <c r="R494" s="34">
        <f t="shared" si="76"/>
        <v>3.2757561777840408E-2</v>
      </c>
      <c r="S494" s="34">
        <f t="shared" si="77"/>
        <v>0.33212842397763898</v>
      </c>
      <c r="T494" s="34">
        <f t="shared" si="78"/>
        <v>0.13776554195963278</v>
      </c>
      <c r="U494" s="34">
        <f t="shared" si="79"/>
        <v>5.6985561958785236E-2</v>
      </c>
      <c r="V494" s="33">
        <f>SUM(ClientPortfolioValue[[#This Row],[TCS]:[Cash]])</f>
        <v>39265600.875180803</v>
      </c>
      <c r="W494" s="35">
        <f>(ClientPortfolioValue[[#This Row],[TotalPortfolioValue]]-V489)/V489</f>
        <v>9.1394612170980338E-3</v>
      </c>
      <c r="X494" s="35">
        <f t="shared" si="81"/>
        <v>246050.00228459618</v>
      </c>
      <c r="Y494" s="35">
        <f>_xlfn.MAXIFS($V$2:$V494,$E$2:$E494,$E494)</f>
        <v>39650503.50677833</v>
      </c>
      <c r="Z494" s="34">
        <f>(ClientPortfolioValue[[#This Row],[TotalPortfolioValue]]-ClientPortfolioValue[[#This Row],[Running Max]])/ClientPortfolioValue[[#This Row],[Running Max]]</f>
        <v>-9.7073831996036704E-3</v>
      </c>
      <c r="AA494" s="35">
        <f t="shared" si="80"/>
        <v>1.0484285949764598</v>
      </c>
      <c r="AB494" s="46">
        <f>ClientPortfolioValue[[#This Row],[Cumulative_Returns]]-1</f>
        <v>4.8428594976459793E-2</v>
      </c>
    </row>
    <row r="495" spans="4:28" x14ac:dyDescent="0.35">
      <c r="D495" s="31">
        <f t="shared" si="72"/>
        <v>45756</v>
      </c>
      <c r="E495" s="32" t="s">
        <v>13</v>
      </c>
      <c r="F495" s="33">
        <f>_xlfn.IFNA(VLOOKUP(ClientPortfolioValue[[#This Row],[Date]],CleanAssets[#All],RowWiseApproach!$B$2,0)*VLOOKUP(ClientPortfolioValue[[#This Row],[Client]],Client_Portfolios!$A$1:$I$6,RowWiseApproach!$B$2,0),F490)</f>
        <v>192878.06809311092</v>
      </c>
      <c r="G495" s="33">
        <f>_xlfn.IFNA(VLOOKUP(ClientPortfolioValue[[#This Row],[Date]],CleanAssets[#All],RowWiseApproach!$B$3,0)*VLOOKUP(ClientPortfolioValue[[#This Row],[Client]],Client_Portfolios!$A$1:$I$6,RowWiseApproach!$B$3,0),G490)</f>
        <v>2054449.8410355556</v>
      </c>
      <c r="H495" s="33">
        <f>_xlfn.IFNA(VLOOKUP(ClientPortfolioValue[[#This Row],[Date]],CleanAssets[#All],RowWiseApproach!$B$4,0)*VLOOKUP(ClientPortfolioValue[[#This Row],[Client]],Client_Portfolios!$A$1:$I$6,RowWiseApproach!$B$4,0),H490)</f>
        <v>3002505.5026656827</v>
      </c>
      <c r="I495" s="33">
        <f>_xlfn.IFNA(VLOOKUP(ClientPortfolioValue[[#This Row],[Date]],CleanAssets[#All],RowWiseApproach!$B$5,0)*VLOOKUP(ClientPortfolioValue[[#This Row],[Client]],Client_Portfolios!$A$1:$I$6,RowWiseApproach!$B$5,0),I490)</f>
        <v>2634077.7179228431</v>
      </c>
      <c r="J495" s="33">
        <f>_xlfn.IFNA(VLOOKUP(ClientPortfolioValue[[#This Row],[Date]],CleanAssets[#All],RowWiseApproach!$B$6,0)*VLOOKUP(ClientPortfolioValue[[#This Row],[Client]],Client_Portfolios!$A$1:$I$6,RowWiseApproach!$B$6,0),J490)</f>
        <v>11147677.993078819</v>
      </c>
      <c r="K495" s="33">
        <f>_xlfn.IFNA(VLOOKUP(ClientPortfolioValue[[#This Row],[Date]],CleanAssets[#All],RowWiseApproach!$B$7,0)*VLOOKUP(ClientPortfolioValue[[#This Row],[Client]],Client_Portfolios!$A$1:$I$6,RowWiseApproach!$B$7,0),K490)</f>
        <v>618022.09007089527</v>
      </c>
      <c r="L495" s="33">
        <f>_xlfn.IFNA(VLOOKUP(ClientPortfolioValue[[#This Row],[Date]],CleanAssets[#All],RowWiseApproach!$B$8,0)*VLOOKUP(ClientPortfolioValue[[#This Row],[Client]],Client_Portfolios!$A$1:$I$6,RowWiseApproach!$B$8,0),L490)</f>
        <v>22371770.124889299</v>
      </c>
      <c r="M495" s="33">
        <f>_xlfn.IFNA(VLOOKUP(ClientPortfolioValue[[#This Row],[Date]],CleanAssets[#All],RowWiseApproach!$B$9,0)*VLOOKUP(ClientPortfolioValue[[#This Row],[Client]],Client_Portfolios!$A$1:$I$6,RowWiseApproach!$B$9,0),M490)</f>
        <v>6417733.2182606105</v>
      </c>
      <c r="N495" s="34">
        <f t="shared" si="73"/>
        <v>3.9818660985237349E-3</v>
      </c>
      <c r="O495" s="34">
        <f t="shared" si="73"/>
        <v>4.2413034587156062E-2</v>
      </c>
      <c r="P495" s="34">
        <f t="shared" si="74"/>
        <v>6.1985144241096163E-2</v>
      </c>
      <c r="Q495" s="34">
        <f t="shared" si="75"/>
        <v>5.4379146730204921E-2</v>
      </c>
      <c r="R495" s="34">
        <f t="shared" si="76"/>
        <v>0.23013793904484411</v>
      </c>
      <c r="S495" s="34">
        <f t="shared" si="77"/>
        <v>1.2758740446343035E-2</v>
      </c>
      <c r="T495" s="34">
        <f t="shared" si="78"/>
        <v>0.46185340772523298</v>
      </c>
      <c r="U495" s="34">
        <f t="shared" si="79"/>
        <v>0.1324907211265991</v>
      </c>
      <c r="V495" s="33">
        <f>SUM(ClientPortfolioValue[[#This Row],[TCS]:[Cash]])</f>
        <v>48439114.55601681</v>
      </c>
      <c r="W495" s="35">
        <f>(ClientPortfolioValue[[#This Row],[TotalPortfolioValue]]-V490)/V490</f>
        <v>2.9943101011804564E-3</v>
      </c>
      <c r="X495" s="35">
        <f t="shared" si="81"/>
        <v>344971.39644548093</v>
      </c>
      <c r="Y495" s="35">
        <f>_xlfn.MAXIFS($V$2:$V495,$E$2:$E495,$E495)</f>
        <v>49689567.944838986</v>
      </c>
      <c r="Z495" s="34">
        <f>(ClientPortfolioValue[[#This Row],[TotalPortfolioValue]]-ClientPortfolioValue[[#This Row],[Running Max]])/ClientPortfolioValue[[#This Row],[Running Max]]</f>
        <v>-2.5165310155449924E-2</v>
      </c>
      <c r="AA495" s="35">
        <f t="shared" si="80"/>
        <v>1.0734155530802212</v>
      </c>
      <c r="AB495" s="46">
        <f>ClientPortfolioValue[[#This Row],[Cumulative_Returns]]-1</f>
        <v>7.3415553080221185E-2</v>
      </c>
    </row>
    <row r="496" spans="4:28" x14ac:dyDescent="0.35">
      <c r="D496" s="31">
        <f t="shared" si="72"/>
        <v>45756</v>
      </c>
      <c r="E496" s="32" t="s">
        <v>15</v>
      </c>
      <c r="F496" s="33">
        <f>_xlfn.IFNA(VLOOKUP(ClientPortfolioValue[[#This Row],[Date]],CleanAssets[#All],RowWiseApproach!$B$2,0)*VLOOKUP(ClientPortfolioValue[[#This Row],[Client]],Client_Portfolios!$A$1:$I$6,RowWiseApproach!$B$2,0),F491)</f>
        <v>966385.33235130878</v>
      </c>
      <c r="G496" s="33">
        <f>_xlfn.IFNA(VLOOKUP(ClientPortfolioValue[[#This Row],[Date]],CleanAssets[#All],RowWiseApproach!$B$3,0)*VLOOKUP(ClientPortfolioValue[[#This Row],[Client]],Client_Portfolios!$A$1:$I$6,RowWiseApproach!$B$3,0),G491)</f>
        <v>4695176.3485339237</v>
      </c>
      <c r="H496" s="33">
        <f>_xlfn.IFNA(VLOOKUP(ClientPortfolioValue[[#This Row],[Date]],CleanAssets[#All],RowWiseApproach!$B$4,0)*VLOOKUP(ClientPortfolioValue[[#This Row],[Client]],Client_Portfolios!$A$1:$I$6,RowWiseApproach!$B$4,0),H491)</f>
        <v>16379833.819499426</v>
      </c>
      <c r="I496" s="33">
        <f>_xlfn.IFNA(VLOOKUP(ClientPortfolioValue[[#This Row],[Date]],CleanAssets[#All],RowWiseApproach!$B$5,0)*VLOOKUP(ClientPortfolioValue[[#This Row],[Client]],Client_Portfolios!$A$1:$I$6,RowWiseApproach!$B$5,0),I491)</f>
        <v>8410826.4966072906</v>
      </c>
      <c r="J496" s="33">
        <f>_xlfn.IFNA(VLOOKUP(ClientPortfolioValue[[#This Row],[Date]],CleanAssets[#All],RowWiseApproach!$B$6,0)*VLOOKUP(ClientPortfolioValue[[#This Row],[Client]],Client_Portfolios!$A$1:$I$6,RowWiseApproach!$B$6,0),J491)</f>
        <v>13285100.326966956</v>
      </c>
      <c r="K496" s="33">
        <f>_xlfn.IFNA(VLOOKUP(ClientPortfolioValue[[#This Row],[Date]],CleanAssets[#All],RowWiseApproach!$B$7,0)*VLOOKUP(ClientPortfolioValue[[#This Row],[Client]],Client_Portfolios!$A$1:$I$6,RowWiseApproach!$B$7,0),K491)</f>
        <v>2665045.710445615</v>
      </c>
      <c r="L496" s="33">
        <f>_xlfn.IFNA(VLOOKUP(ClientPortfolioValue[[#This Row],[Date]],CleanAssets[#All],RowWiseApproach!$B$8,0)*VLOOKUP(ClientPortfolioValue[[#This Row],[Client]],Client_Portfolios!$A$1:$I$6,RowWiseApproach!$B$8,0),L491)</f>
        <v>3275830.8448428838</v>
      </c>
      <c r="M496" s="33">
        <f>_xlfn.IFNA(VLOOKUP(ClientPortfolioValue[[#This Row],[Date]],CleanAssets[#All],RowWiseApproach!$B$9,0)*VLOOKUP(ClientPortfolioValue[[#This Row],[Client]],Client_Portfolios!$A$1:$I$6,RowWiseApproach!$B$9,0),M491)</f>
        <v>942630.63689091534</v>
      </c>
      <c r="N496" s="34">
        <f t="shared" si="73"/>
        <v>1.9090665672383295E-2</v>
      </c>
      <c r="O496" s="34">
        <f t="shared" si="73"/>
        <v>9.2751865060549138E-2</v>
      </c>
      <c r="P496" s="34">
        <f t="shared" si="74"/>
        <v>0.32357892938671434</v>
      </c>
      <c r="Q496" s="34">
        <f t="shared" si="75"/>
        <v>0.16615347035998004</v>
      </c>
      <c r="R496" s="34">
        <f t="shared" si="76"/>
        <v>0.26244335491838516</v>
      </c>
      <c r="S496" s="34">
        <f t="shared" si="77"/>
        <v>5.2647215304837659E-2</v>
      </c>
      <c r="T496" s="34">
        <f t="shared" si="78"/>
        <v>6.4713100835270265E-2</v>
      </c>
      <c r="U496" s="34">
        <f t="shared" si="79"/>
        <v>1.862139846188015E-2</v>
      </c>
      <c r="V496" s="33">
        <f>SUM(ClientPortfolioValue[[#This Row],[TCS]:[Cash]])</f>
        <v>50620829.516138315</v>
      </c>
      <c r="W496" s="35">
        <f>(ClientPortfolioValue[[#This Row],[TotalPortfolioValue]]-V491)/V491</f>
        <v>-4.1171856014330589E-5</v>
      </c>
      <c r="X496" s="35">
        <f t="shared" si="81"/>
        <v>328021.28489569633</v>
      </c>
      <c r="Y496" s="35">
        <f>_xlfn.MAXIFS($V$2:$V496,$E$2:$E496,$E496)</f>
        <v>52065242.941301323</v>
      </c>
      <c r="Z496" s="34">
        <f>(ClientPortfolioValue[[#This Row],[TotalPortfolioValue]]-ClientPortfolioValue[[#This Row],[Running Max]])/ClientPortfolioValue[[#This Row],[Running Max]]</f>
        <v>-2.7742373675110839E-2</v>
      </c>
      <c r="AA496" s="35">
        <f t="shared" si="80"/>
        <v>1.014675283276091</v>
      </c>
      <c r="AB496" s="46">
        <f>ClientPortfolioValue[[#This Row],[Cumulative_Returns]]-1</f>
        <v>1.4675283276091022E-2</v>
      </c>
    </row>
    <row r="497" spans="4:28" x14ac:dyDescent="0.35">
      <c r="D497" s="31">
        <f t="shared" si="72"/>
        <v>45757</v>
      </c>
      <c r="E497" s="32" t="s">
        <v>14</v>
      </c>
      <c r="F497" s="33">
        <f>_xlfn.IFNA(VLOOKUP(ClientPortfolioValue[[#This Row],[Date]],CleanAssets[#All],RowWiseApproach!$B$2,0)*VLOOKUP(ClientPortfolioValue[[#This Row],[Client]],Client_Portfolios!$A$1:$I$6,RowWiseApproach!$B$2,0),F492)</f>
        <v>1679548.506720724</v>
      </c>
      <c r="G497" s="33">
        <f>_xlfn.IFNA(VLOOKUP(ClientPortfolioValue[[#This Row],[Date]],CleanAssets[#All],RowWiseApproach!$B$3,0)*VLOOKUP(ClientPortfolioValue[[#This Row],[Client]],Client_Portfolios!$A$1:$I$6,RowWiseApproach!$B$3,0),G492)</f>
        <v>11098889.364196813</v>
      </c>
      <c r="H497" s="33">
        <f>_xlfn.IFNA(VLOOKUP(ClientPortfolioValue[[#This Row],[Date]],CleanAssets[#All],RowWiseApproach!$B$4,0)*VLOOKUP(ClientPortfolioValue[[#This Row],[Client]],Client_Portfolios!$A$1:$I$6,RowWiseApproach!$B$4,0),H492)</f>
        <v>2106743.9706829549</v>
      </c>
      <c r="I497" s="33">
        <f>_xlfn.IFNA(VLOOKUP(ClientPortfolioValue[[#This Row],[Date]],CleanAssets[#All],RowWiseApproach!$B$5,0)*VLOOKUP(ClientPortfolioValue[[#This Row],[Client]],Client_Portfolios!$A$1:$I$6,RowWiseApproach!$B$5,0),I492)</f>
        <v>440934.63934227818</v>
      </c>
      <c r="J497" s="33">
        <f>_xlfn.IFNA(VLOOKUP(ClientPortfolioValue[[#This Row],[Date]],CleanAssets[#All],RowWiseApproach!$B$6,0)*VLOOKUP(ClientPortfolioValue[[#This Row],[Client]],Client_Portfolios!$A$1:$I$6,RowWiseApproach!$B$6,0),J492)</f>
        <v>11506782.341841601</v>
      </c>
      <c r="K497" s="33">
        <f>_xlfn.IFNA(VLOOKUP(ClientPortfolioValue[[#This Row],[Date]],CleanAssets[#All],RowWiseApproach!$B$7,0)*VLOOKUP(ClientPortfolioValue[[#This Row],[Client]],Client_Portfolios!$A$1:$I$6,RowWiseApproach!$B$7,0),K492)</f>
        <v>14095753.573974919</v>
      </c>
      <c r="L497" s="33">
        <f>_xlfn.IFNA(VLOOKUP(ClientPortfolioValue[[#This Row],[Date]],CleanAssets[#All],RowWiseApproach!$B$8,0)*VLOOKUP(ClientPortfolioValue[[#This Row],[Client]],Client_Portfolios!$A$1:$I$6,RowWiseApproach!$B$8,0),L492)</f>
        <v>3218985.9925452434</v>
      </c>
      <c r="M497" s="33">
        <f>_xlfn.IFNA(VLOOKUP(ClientPortfolioValue[[#This Row],[Date]],CleanAssets[#All],RowWiseApproach!$B$9,0)*VLOOKUP(ClientPortfolioValue[[#This Row],[Client]],Client_Portfolios!$A$1:$I$6,RowWiseApproach!$B$9,0),M492)</f>
        <v>1152329.145655913</v>
      </c>
      <c r="N497" s="34">
        <f t="shared" si="73"/>
        <v>3.7076152547449955E-2</v>
      </c>
      <c r="O497" s="34">
        <f t="shared" si="73"/>
        <v>0.24500877082596573</v>
      </c>
      <c r="P497" s="34">
        <f t="shared" si="74"/>
        <v>4.6506522748765017E-2</v>
      </c>
      <c r="Q497" s="34">
        <f t="shared" si="75"/>
        <v>9.73366347342269E-3</v>
      </c>
      <c r="R497" s="34">
        <f t="shared" si="76"/>
        <v>0.2540130372711899</v>
      </c>
      <c r="S497" s="34">
        <f t="shared" si="77"/>
        <v>0.31116476105852525</v>
      </c>
      <c r="T497" s="34">
        <f t="shared" si="78"/>
        <v>7.1059344359595336E-2</v>
      </c>
      <c r="U497" s="34">
        <f t="shared" si="79"/>
        <v>2.5437747715086063E-2</v>
      </c>
      <c r="V497" s="33">
        <f>SUM(ClientPortfolioValue[[#This Row],[TCS]:[Cash]])</f>
        <v>45299967.534960449</v>
      </c>
      <c r="W497" s="35">
        <f>(ClientPortfolioValue[[#This Row],[TotalPortfolioValue]]-V492)/V492</f>
        <v>3.228551760311428E-3</v>
      </c>
      <c r="X497" s="35">
        <f t="shared" si="81"/>
        <v>235211.69250873962</v>
      </c>
      <c r="Y497" s="35">
        <f>_xlfn.MAXIFS($V$2:$V497,$E$2:$E497,$E497)</f>
        <v>45697161.931049824</v>
      </c>
      <c r="Z497" s="34">
        <f>(ClientPortfolioValue[[#This Row],[TotalPortfolioValue]]-ClientPortfolioValue[[#This Row],[Running Max]])/ClientPortfolioValue[[#This Row],[Running Max]]</f>
        <v>-8.691883244055329E-3</v>
      </c>
      <c r="AA497" s="35">
        <f t="shared" si="80"/>
        <v>1.0675807030288906</v>
      </c>
      <c r="AB497" s="46">
        <f>ClientPortfolioValue[[#This Row],[Cumulative_Returns]]-1</f>
        <v>6.7580703028890632E-2</v>
      </c>
    </row>
    <row r="498" spans="4:28" x14ac:dyDescent="0.35">
      <c r="D498" s="31">
        <f t="shared" si="72"/>
        <v>45757</v>
      </c>
      <c r="E498" s="32" t="s">
        <v>16</v>
      </c>
      <c r="F498" s="33">
        <f>_xlfn.IFNA(VLOOKUP(ClientPortfolioValue[[#This Row],[Date]],CleanAssets[#All],RowWiseApproach!$B$2,0)*VLOOKUP(ClientPortfolioValue[[#This Row],[Client]],Client_Portfolios!$A$1:$I$6,RowWiseApproach!$B$2,0),F493)</f>
        <v>202046.41909051783</v>
      </c>
      <c r="G498" s="33">
        <f>_xlfn.IFNA(VLOOKUP(ClientPortfolioValue[[#This Row],[Date]],CleanAssets[#All],RowWiseApproach!$B$3,0)*VLOOKUP(ClientPortfolioValue[[#This Row],[Client]],Client_Portfolios!$A$1:$I$6,RowWiseApproach!$B$3,0),G493)</f>
        <v>2870178.4346936592</v>
      </c>
      <c r="H498" s="33">
        <f>_xlfn.IFNA(VLOOKUP(ClientPortfolioValue[[#This Row],[Date]],CleanAssets[#All],RowWiseApproach!$B$4,0)*VLOOKUP(ClientPortfolioValue[[#This Row],[Client]],Client_Portfolios!$A$1:$I$6,RowWiseApproach!$B$4,0),H493)</f>
        <v>11309049.188687043</v>
      </c>
      <c r="I498" s="33">
        <f>_xlfn.IFNA(VLOOKUP(ClientPortfolioValue[[#This Row],[Date]],CleanAssets[#All],RowWiseApproach!$B$5,0)*VLOOKUP(ClientPortfolioValue[[#This Row],[Client]],Client_Portfolios!$A$1:$I$6,RowWiseApproach!$B$5,0),I493)</f>
        <v>6067955.351072426</v>
      </c>
      <c r="J498" s="33">
        <f>_xlfn.IFNA(VLOOKUP(ClientPortfolioValue[[#This Row],[Date]],CleanAssets[#All],RowWiseApproach!$B$6,0)*VLOOKUP(ClientPortfolioValue[[#This Row],[Client]],Client_Portfolios!$A$1:$I$6,RowWiseApproach!$B$6,0),J493)</f>
        <v>8794706.8934316318</v>
      </c>
      <c r="K498" s="33">
        <f>_xlfn.IFNA(VLOOKUP(ClientPortfolioValue[[#This Row],[Date]],CleanAssets[#All],RowWiseApproach!$B$7,0)*VLOOKUP(ClientPortfolioValue[[#This Row],[Client]],Client_Portfolios!$A$1:$I$6,RowWiseApproach!$B$7,0),K493)</f>
        <v>1594224.7180148538</v>
      </c>
      <c r="L498" s="33">
        <f>_xlfn.IFNA(VLOOKUP(ClientPortfolioValue[[#This Row],[Date]],CleanAssets[#All],RowWiseApproach!$B$8,0)*VLOOKUP(ClientPortfolioValue[[#This Row],[Client]],Client_Portfolios!$A$1:$I$6,RowWiseApproach!$B$8,0),L493)</f>
        <v>14951796.113479273</v>
      </c>
      <c r="M498" s="33">
        <f>_xlfn.IFNA(VLOOKUP(ClientPortfolioValue[[#This Row],[Date]],CleanAssets[#All],RowWiseApproach!$B$9,0)*VLOOKUP(ClientPortfolioValue[[#This Row],[Client]],Client_Portfolios!$A$1:$I$6,RowWiseApproach!$B$9,0),M493)</f>
        <v>4670355.2053094897</v>
      </c>
      <c r="N498" s="34">
        <f t="shared" si="73"/>
        <v>4.0040659636445724E-3</v>
      </c>
      <c r="O498" s="34">
        <f t="shared" si="73"/>
        <v>5.6879918147892984E-2</v>
      </c>
      <c r="P498" s="34">
        <f t="shared" si="74"/>
        <v>0.22411770097898842</v>
      </c>
      <c r="Q498" s="34">
        <f t="shared" si="75"/>
        <v>0.12025203712845363</v>
      </c>
      <c r="R498" s="34">
        <f t="shared" si="76"/>
        <v>0.17428958499107858</v>
      </c>
      <c r="S498" s="34">
        <f t="shared" si="77"/>
        <v>3.1593635564233162E-2</v>
      </c>
      <c r="T498" s="34">
        <f t="shared" si="78"/>
        <v>0.29630803744417955</v>
      </c>
      <c r="U498" s="34">
        <f t="shared" si="79"/>
        <v>9.2555019781529052E-2</v>
      </c>
      <c r="V498" s="33">
        <f>SUM(ClientPortfolioValue[[#This Row],[TCS]:[Cash]])</f>
        <v>50460312.323778898</v>
      </c>
      <c r="W498" s="35">
        <f>(ClientPortfolioValue[[#This Row],[TotalPortfolioValue]]-V493)/V493</f>
        <v>5.2179201588311731E-3</v>
      </c>
      <c r="X498" s="35">
        <f t="shared" si="81"/>
        <v>198870.43983873629</v>
      </c>
      <c r="Y498" s="35">
        <f>_xlfn.MAXIFS($V$2:$V498,$E$2:$E498,$E498)</f>
        <v>51360464.08904472</v>
      </c>
      <c r="Z498" s="34">
        <f>(ClientPortfolioValue[[#This Row],[TotalPortfolioValue]]-ClientPortfolioValue[[#This Row],[Running Max]])/ClientPortfolioValue[[#This Row],[Running Max]]</f>
        <v>-1.7526161050749275E-2</v>
      </c>
      <c r="AA498" s="35">
        <f t="shared" si="80"/>
        <v>1.0388858255203475</v>
      </c>
      <c r="AB498" s="46">
        <f>ClientPortfolioValue[[#This Row],[Cumulative_Returns]]-1</f>
        <v>3.8885825520347472E-2</v>
      </c>
    </row>
    <row r="499" spans="4:28" x14ac:dyDescent="0.35">
      <c r="D499" s="31">
        <f t="shared" si="72"/>
        <v>45757</v>
      </c>
      <c r="E499" s="32" t="s">
        <v>12</v>
      </c>
      <c r="F499" s="33">
        <f>_xlfn.IFNA(VLOOKUP(ClientPortfolioValue[[#This Row],[Date]],CleanAssets[#All],RowWiseApproach!$B$2,0)*VLOOKUP(ClientPortfolioValue[[#This Row],[Client]],Client_Portfolios!$A$1:$I$6,RowWiseApproach!$B$2,0),F494)</f>
        <v>2663030.6719142576</v>
      </c>
      <c r="G499" s="33">
        <f>_xlfn.IFNA(VLOOKUP(ClientPortfolioValue[[#This Row],[Date]],CleanAssets[#All],RowWiseApproach!$B$3,0)*VLOOKUP(ClientPortfolioValue[[#This Row],[Client]],Client_Portfolios!$A$1:$I$6,RowWiseApproach!$B$3,0),G494)</f>
        <v>9911496.4481793568</v>
      </c>
      <c r="H499" s="33">
        <f>_xlfn.IFNA(VLOOKUP(ClientPortfolioValue[[#This Row],[Date]],CleanAssets[#All],RowWiseApproach!$B$4,0)*VLOOKUP(ClientPortfolioValue[[#This Row],[Client]],Client_Portfolios!$A$1:$I$6,RowWiseApproach!$B$4,0),H494)</f>
        <v>1861561.9197567469</v>
      </c>
      <c r="I499" s="33">
        <f>_xlfn.IFNA(VLOOKUP(ClientPortfolioValue[[#This Row],[Date]],CleanAssets[#All],RowWiseApproach!$B$5,0)*VLOOKUP(ClientPortfolioValue[[#This Row],[Client]],Client_Portfolios!$A$1:$I$6,RowWiseApproach!$B$5,0),I494)</f>
        <v>3095371.7974631917</v>
      </c>
      <c r="J499" s="33">
        <f>_xlfn.IFNA(VLOOKUP(ClientPortfolioValue[[#This Row],[Date]],CleanAssets[#All],RowWiseApproach!$B$6,0)*VLOOKUP(ClientPortfolioValue[[#This Row],[Client]],Client_Portfolios!$A$1:$I$6,RowWiseApproach!$B$6,0),J494)</f>
        <v>1286700.992656539</v>
      </c>
      <c r="K499" s="33">
        <f>_xlfn.IFNA(VLOOKUP(ClientPortfolioValue[[#This Row],[Date]],CleanAssets[#All],RowWiseApproach!$B$7,0)*VLOOKUP(ClientPortfolioValue[[#This Row],[Client]],Client_Portfolios!$A$1:$I$6,RowWiseApproach!$B$7,0),K494)</f>
        <v>12895523.634721914</v>
      </c>
      <c r="L499" s="33">
        <f>_xlfn.IFNA(VLOOKUP(ClientPortfolioValue[[#This Row],[Date]],CleanAssets[#All],RowWiseApproach!$B$8,0)*VLOOKUP(ClientPortfolioValue[[#This Row],[Client]],Client_Portfolios!$A$1:$I$6,RowWiseApproach!$B$8,0),L494)</f>
        <v>5495787.9608187731</v>
      </c>
      <c r="M499" s="33">
        <f>_xlfn.IFNA(VLOOKUP(ClientPortfolioValue[[#This Row],[Date]],CleanAssets[#All],RowWiseApproach!$B$9,0)*VLOOKUP(ClientPortfolioValue[[#This Row],[Client]],Client_Portfolios!$A$1:$I$6,RowWiseApproach!$B$9,0),M494)</f>
        <v>2237594.1691951407</v>
      </c>
      <c r="N499" s="34">
        <f t="shared" si="73"/>
        <v>6.750896414595986E-2</v>
      </c>
      <c r="O499" s="34">
        <f t="shared" si="73"/>
        <v>0.25126066530505681</v>
      </c>
      <c r="P499" s="34">
        <f t="shared" si="74"/>
        <v>4.719138920244053E-2</v>
      </c>
      <c r="Q499" s="34">
        <f t="shared" si="75"/>
        <v>7.8468996206922423E-2</v>
      </c>
      <c r="R499" s="34">
        <f t="shared" si="76"/>
        <v>3.2618419343019137E-2</v>
      </c>
      <c r="S499" s="34">
        <f t="shared" si="77"/>
        <v>0.32690702810194655</v>
      </c>
      <c r="T499" s="34">
        <f t="shared" si="78"/>
        <v>0.13932057047394689</v>
      </c>
      <c r="U499" s="34">
        <f t="shared" si="79"/>
        <v>5.6723967220707723E-2</v>
      </c>
      <c r="V499" s="33">
        <f>SUM(ClientPortfolioValue[[#This Row],[TCS]:[Cash]])</f>
        <v>39447067.594705924</v>
      </c>
      <c r="W499" s="35">
        <f>(ClientPortfolioValue[[#This Row],[TotalPortfolioValue]]-V494)/V494</f>
        <v>4.6215189753997512E-3</v>
      </c>
      <c r="X499" s="35">
        <f t="shared" si="81"/>
        <v>213145.04961035028</v>
      </c>
      <c r="Y499" s="35">
        <f>_xlfn.MAXIFS($V$2:$V499,$E$2:$E499,$E499)</f>
        <v>39650503.50677833</v>
      </c>
      <c r="Z499" s="34">
        <f>(ClientPortfolioValue[[#This Row],[TotalPortfolioValue]]-ClientPortfolioValue[[#This Row],[Running Max]])/ClientPortfolioValue[[#This Row],[Running Max]]</f>
        <v>-5.1307270798623648E-3</v>
      </c>
      <c r="AA499" s="35">
        <f t="shared" si="80"/>
        <v>1.0532739276224952</v>
      </c>
      <c r="AB499" s="46">
        <f>ClientPortfolioValue[[#This Row],[Cumulative_Returns]]-1</f>
        <v>5.3273927622495165E-2</v>
      </c>
    </row>
    <row r="500" spans="4:28" x14ac:dyDescent="0.35">
      <c r="D500" s="31">
        <f t="shared" si="72"/>
        <v>45757</v>
      </c>
      <c r="E500" s="32" t="s">
        <v>13</v>
      </c>
      <c r="F500" s="33">
        <f>_xlfn.IFNA(VLOOKUP(ClientPortfolioValue[[#This Row],[Date]],CleanAssets[#All],RowWiseApproach!$B$2,0)*VLOOKUP(ClientPortfolioValue[[#This Row],[Client]],Client_Portfolios!$A$1:$I$6,RowWiseApproach!$B$2,0),F495)</f>
        <v>191753.27899471141</v>
      </c>
      <c r="G500" s="33">
        <f>_xlfn.IFNA(VLOOKUP(ClientPortfolioValue[[#This Row],[Date]],CleanAssets[#All],RowWiseApproach!$B$3,0)*VLOOKUP(ClientPortfolioValue[[#This Row],[Client]],Client_Portfolios!$A$1:$I$6,RowWiseApproach!$B$3,0),G495)</f>
        <v>2105919.2031261087</v>
      </c>
      <c r="H500" s="33">
        <f>_xlfn.IFNA(VLOOKUP(ClientPortfolioValue[[#This Row],[Date]],CleanAssets[#All],RowWiseApproach!$B$4,0)*VLOOKUP(ClientPortfolioValue[[#This Row],[Client]],Client_Portfolios!$A$1:$I$6,RowWiseApproach!$B$4,0),H495)</f>
        <v>2981491.0146117178</v>
      </c>
      <c r="I500" s="33">
        <f>_xlfn.IFNA(VLOOKUP(ClientPortfolioValue[[#This Row],[Date]],CleanAssets[#All],RowWiseApproach!$B$5,0)*VLOOKUP(ClientPortfolioValue[[#This Row],[Client]],Client_Portfolios!$A$1:$I$6,RowWiseApproach!$B$5,0),I495)</f>
        <v>2657124.5610897057</v>
      </c>
      <c r="J500" s="33">
        <f>_xlfn.IFNA(VLOOKUP(ClientPortfolioValue[[#This Row],[Date]],CleanAssets[#All],RowWiseApproach!$B$6,0)*VLOOKUP(ClientPortfolioValue[[#This Row],[Client]],Client_Portfolios!$A$1:$I$6,RowWiseApproach!$B$6,0),J495)</f>
        <v>11151627.004531862</v>
      </c>
      <c r="K500" s="33">
        <f>_xlfn.IFNA(VLOOKUP(ClientPortfolioValue[[#This Row],[Date]],CleanAssets[#All],RowWiseApproach!$B$7,0)*VLOOKUP(ClientPortfolioValue[[#This Row],[Client]],Client_Portfolios!$A$1:$I$6,RowWiseApproach!$B$7,0),K495)</f>
        <v>611117.45407454961</v>
      </c>
      <c r="L500" s="33">
        <f>_xlfn.IFNA(VLOOKUP(ClientPortfolioValue[[#This Row],[Date]],CleanAssets[#All],RowWiseApproach!$B$8,0)*VLOOKUP(ClientPortfolioValue[[#This Row],[Client]],Client_Portfolios!$A$1:$I$6,RowWiseApproach!$B$8,0),L495)</f>
        <v>22728850.065938376</v>
      </c>
      <c r="M500" s="33">
        <f>_xlfn.IFNA(VLOOKUP(ClientPortfolioValue[[#This Row],[Date]],CleanAssets[#All],RowWiseApproach!$B$9,0)*VLOOKUP(ClientPortfolioValue[[#This Row],[Client]],Client_Portfolios!$A$1:$I$6,RowWiseApproach!$B$9,0),M495)</f>
        <v>6417795.8523758324</v>
      </c>
      <c r="N500" s="34">
        <f t="shared" si="73"/>
        <v>3.9256958883453954E-3</v>
      </c>
      <c r="O500" s="34">
        <f t="shared" si="73"/>
        <v>4.3113726139346942E-2</v>
      </c>
      <c r="P500" s="34">
        <f t="shared" si="74"/>
        <v>6.1038992806598996E-2</v>
      </c>
      <c r="Q500" s="34">
        <f t="shared" si="75"/>
        <v>5.4398355110157517E-2</v>
      </c>
      <c r="R500" s="34">
        <f t="shared" si="76"/>
        <v>0.22830324732678814</v>
      </c>
      <c r="S500" s="34">
        <f t="shared" si="77"/>
        <v>1.2511187758216805E-2</v>
      </c>
      <c r="T500" s="34">
        <f t="shared" si="78"/>
        <v>0.4653195695972121</v>
      </c>
      <c r="U500" s="34">
        <f t="shared" si="79"/>
        <v>0.13138922537333403</v>
      </c>
      <c r="V500" s="33">
        <f>SUM(ClientPortfolioValue[[#This Row],[TCS]:[Cash]])</f>
        <v>48845678.434742868</v>
      </c>
      <c r="W500" s="35">
        <f>(ClientPortfolioValue[[#This Row],[TotalPortfolioValue]]-V495)/V495</f>
        <v>8.3932970792827358E-3</v>
      </c>
      <c r="X500" s="35">
        <f t="shared" si="81"/>
        <v>208961.29221513888</v>
      </c>
      <c r="Y500" s="35">
        <f>_xlfn.MAXIFS($V$2:$V500,$E$2:$E500,$E500)</f>
        <v>49689567.944838986</v>
      </c>
      <c r="Z500" s="34">
        <f>(ClientPortfolioValue[[#This Row],[TotalPortfolioValue]]-ClientPortfolioValue[[#This Row],[Running Max]])/ClientPortfolioValue[[#This Row],[Running Max]]</f>
        <v>-1.6983233000394171E-2</v>
      </c>
      <c r="AA500" s="35">
        <f t="shared" si="80"/>
        <v>1.0824250487067462</v>
      </c>
      <c r="AB500" s="46">
        <f>ClientPortfolioValue[[#This Row],[Cumulative_Returns]]-1</f>
        <v>8.2425048706746162E-2</v>
      </c>
    </row>
    <row r="501" spans="4:28" x14ac:dyDescent="0.35">
      <c r="D501" s="31">
        <f t="shared" si="72"/>
        <v>45757</v>
      </c>
      <c r="E501" s="32" t="s">
        <v>15</v>
      </c>
      <c r="F501" s="33">
        <f>_xlfn.IFNA(VLOOKUP(ClientPortfolioValue[[#This Row],[Date]],CleanAssets[#All],RowWiseApproach!$B$2,0)*VLOOKUP(ClientPortfolioValue[[#This Row],[Client]],Client_Portfolios!$A$1:$I$6,RowWiseApproach!$B$2,0),F496)</f>
        <v>960749.75285059947</v>
      </c>
      <c r="G501" s="33">
        <f>_xlfn.IFNA(VLOOKUP(ClientPortfolioValue[[#This Row],[Date]],CleanAssets[#All],RowWiseApproach!$B$3,0)*VLOOKUP(ClientPortfolioValue[[#This Row],[Client]],Client_Portfolios!$A$1:$I$6,RowWiseApproach!$B$3,0),G496)</f>
        <v>4812802.8423693161</v>
      </c>
      <c r="H501" s="33">
        <f>_xlfn.IFNA(VLOOKUP(ClientPortfolioValue[[#This Row],[Date]],CleanAssets[#All],RowWiseApproach!$B$4,0)*VLOOKUP(ClientPortfolioValue[[#This Row],[Client]],Client_Portfolios!$A$1:$I$6,RowWiseApproach!$B$4,0),H496)</f>
        <v>16265191.624232775</v>
      </c>
      <c r="I501" s="33">
        <f>_xlfn.IFNA(VLOOKUP(ClientPortfolioValue[[#This Row],[Date]],CleanAssets[#All],RowWiseApproach!$B$5,0)*VLOOKUP(ClientPortfolioValue[[#This Row],[Client]],Client_Portfolios!$A$1:$I$6,RowWiseApproach!$B$5,0),I496)</f>
        <v>8484416.9597329795</v>
      </c>
      <c r="J501" s="33">
        <f>_xlfn.IFNA(VLOOKUP(ClientPortfolioValue[[#This Row],[Date]],CleanAssets[#All],RowWiseApproach!$B$6,0)*VLOOKUP(ClientPortfolioValue[[#This Row],[Client]],Client_Portfolios!$A$1:$I$6,RowWiseApproach!$B$6,0),J496)</f>
        <v>13289806.510028452</v>
      </c>
      <c r="K501" s="33">
        <f>_xlfn.IFNA(VLOOKUP(ClientPortfolioValue[[#This Row],[Date]],CleanAssets[#All],RowWiseApproach!$B$7,0)*VLOOKUP(ClientPortfolioValue[[#This Row],[Client]],Client_Portfolios!$A$1:$I$6,RowWiseApproach!$B$7,0),K496)</f>
        <v>2635271.4178436496</v>
      </c>
      <c r="L501" s="33">
        <f>_xlfn.IFNA(VLOOKUP(ClientPortfolioValue[[#This Row],[Date]],CleanAssets[#All],RowWiseApproach!$B$8,0)*VLOOKUP(ClientPortfolioValue[[#This Row],[Client]],Client_Portfolios!$A$1:$I$6,RowWiseApproach!$B$8,0),L496)</f>
        <v>3328116.9839562955</v>
      </c>
      <c r="M501" s="33">
        <f>_xlfn.IFNA(VLOOKUP(ClientPortfolioValue[[#This Row],[Date]],CleanAssets[#All],RowWiseApproach!$B$9,0)*VLOOKUP(ClientPortfolioValue[[#This Row],[Client]],Client_Portfolios!$A$1:$I$6,RowWiseApproach!$B$9,0),M496)</f>
        <v>942639.83653102419</v>
      </c>
      <c r="N501" s="34">
        <f t="shared" si="73"/>
        <v>1.8942601983349277E-2</v>
      </c>
      <c r="O501" s="34">
        <f t="shared" si="73"/>
        <v>9.4891524454558868E-2</v>
      </c>
      <c r="P501" s="34">
        <f t="shared" si="74"/>
        <v>0.32069230328353715</v>
      </c>
      <c r="Q501" s="34">
        <f t="shared" si="75"/>
        <v>0.16728282578490794</v>
      </c>
      <c r="R501" s="34">
        <f t="shared" si="76"/>
        <v>0.26202818622461849</v>
      </c>
      <c r="S501" s="34">
        <f t="shared" si="77"/>
        <v>5.1958272628430613E-2</v>
      </c>
      <c r="T501" s="34">
        <f t="shared" si="78"/>
        <v>6.561874743558993E-2</v>
      </c>
      <c r="U501" s="34">
        <f t="shared" si="79"/>
        <v>1.8585538205007801E-2</v>
      </c>
      <c r="V501" s="33">
        <f>SUM(ClientPortfolioValue[[#This Row],[TCS]:[Cash]])</f>
        <v>50718995.927545086</v>
      </c>
      <c r="W501" s="35">
        <f>(ClientPortfolioValue[[#This Row],[TotalPortfolioValue]]-V496)/V496</f>
        <v>1.9392493632581452E-3</v>
      </c>
      <c r="X501" s="35">
        <f t="shared" si="81"/>
        <v>210937.95381745015</v>
      </c>
      <c r="Y501" s="35">
        <f>_xlfn.MAXIFS($V$2:$V501,$E$2:$E501,$E501)</f>
        <v>52065242.941301323</v>
      </c>
      <c r="Z501" s="34">
        <f>(ClientPortfolioValue[[#This Row],[TotalPortfolioValue]]-ClientPortfolioValue[[#This Row],[Running Max]])/ClientPortfolioValue[[#This Row],[Running Max]]</f>
        <v>-2.5856923692337424E-2</v>
      </c>
      <c r="AA501" s="35">
        <f t="shared" si="80"/>
        <v>1.0166429916730979</v>
      </c>
      <c r="AB501" s="46">
        <f>ClientPortfolioValue[[#This Row],[Cumulative_Returns]]-1</f>
        <v>1.6642991673097907E-2</v>
      </c>
    </row>
    <row r="502" spans="4:28" x14ac:dyDescent="0.35">
      <c r="D502" s="31">
        <f t="shared" si="72"/>
        <v>45758</v>
      </c>
      <c r="E502" s="32" t="s">
        <v>14</v>
      </c>
      <c r="F502" s="33">
        <f>_xlfn.IFNA(VLOOKUP(ClientPortfolioValue[[#This Row],[Date]],CleanAssets[#All],RowWiseApproach!$B$2,0)*VLOOKUP(ClientPortfolioValue[[#This Row],[Client]],Client_Portfolios!$A$1:$I$6,RowWiseApproach!$B$2,0),F497)</f>
        <v>1684043.6613377524</v>
      </c>
      <c r="G502" s="33">
        <f>_xlfn.IFNA(VLOOKUP(ClientPortfolioValue[[#This Row],[Date]],CleanAssets[#All],RowWiseApproach!$B$3,0)*VLOOKUP(ClientPortfolioValue[[#This Row],[Client]],Client_Portfolios!$A$1:$I$6,RowWiseApproach!$B$3,0),G497)</f>
        <v>11223124.221419021</v>
      </c>
      <c r="H502" s="33">
        <f>_xlfn.IFNA(VLOOKUP(ClientPortfolioValue[[#This Row],[Date]],CleanAssets[#All],RowWiseApproach!$B$4,0)*VLOOKUP(ClientPortfolioValue[[#This Row],[Client]],Client_Portfolios!$A$1:$I$6,RowWiseApproach!$B$4,0),H497)</f>
        <v>2129119.4420200507</v>
      </c>
      <c r="I502" s="33">
        <f>_xlfn.IFNA(VLOOKUP(ClientPortfolioValue[[#This Row],[Date]],CleanAssets[#All],RowWiseApproach!$B$5,0)*VLOOKUP(ClientPortfolioValue[[#This Row],[Client]],Client_Portfolios!$A$1:$I$6,RowWiseApproach!$B$5,0),I497)</f>
        <v>446550.82802993408</v>
      </c>
      <c r="J502" s="33">
        <f>_xlfn.IFNA(VLOOKUP(ClientPortfolioValue[[#This Row],[Date]],CleanAssets[#All],RowWiseApproach!$B$6,0)*VLOOKUP(ClientPortfolioValue[[#This Row],[Client]],Client_Portfolios!$A$1:$I$6,RowWiseApproach!$B$6,0),J497)</f>
        <v>11687844.100493809</v>
      </c>
      <c r="K502" s="33">
        <f>_xlfn.IFNA(VLOOKUP(ClientPortfolioValue[[#This Row],[Date]],CleanAssets[#All],RowWiseApproach!$B$7,0)*VLOOKUP(ClientPortfolioValue[[#This Row],[Client]],Client_Portfolios!$A$1:$I$6,RowWiseApproach!$B$7,0),K497)</f>
        <v>13889345.151688285</v>
      </c>
      <c r="L502" s="33">
        <f>_xlfn.IFNA(VLOOKUP(ClientPortfolioValue[[#This Row],[Date]],CleanAssets[#All],RowWiseApproach!$B$8,0)*VLOOKUP(ClientPortfolioValue[[#This Row],[Client]],Client_Portfolios!$A$1:$I$6,RowWiseApproach!$B$8,0),L497)</f>
        <v>3203790.8920424413</v>
      </c>
      <c r="M502" s="33">
        <f>_xlfn.IFNA(VLOOKUP(ClientPortfolioValue[[#This Row],[Date]],CleanAssets[#All],RowWiseApproach!$B$9,0)*VLOOKUP(ClientPortfolioValue[[#This Row],[Client]],Client_Portfolios!$A$1:$I$6,RowWiseApproach!$B$9,0),M497)</f>
        <v>1152403.4700336461</v>
      </c>
      <c r="N502" s="34">
        <f t="shared" si="73"/>
        <v>3.7080223669309971E-2</v>
      </c>
      <c r="O502" s="34">
        <f t="shared" si="73"/>
        <v>0.24711708250371978</v>
      </c>
      <c r="P502" s="34">
        <f t="shared" si="74"/>
        <v>4.6880153372072249E-2</v>
      </c>
      <c r="Q502" s="34">
        <f t="shared" si="75"/>
        <v>9.8324081276563828E-3</v>
      </c>
      <c r="R502" s="34">
        <f t="shared" si="76"/>
        <v>0.25734954705038082</v>
      </c>
      <c r="S502" s="34">
        <f t="shared" si="77"/>
        <v>0.30582343953940699</v>
      </c>
      <c r="T502" s="34">
        <f t="shared" si="78"/>
        <v>7.0542875813720263E-2</v>
      </c>
      <c r="U502" s="34">
        <f t="shared" si="79"/>
        <v>2.5374269923733487E-2</v>
      </c>
      <c r="V502" s="33">
        <f>SUM(ClientPortfolioValue[[#This Row],[TCS]:[Cash]])</f>
        <v>45416221.767064944</v>
      </c>
      <c r="W502" s="35">
        <f>(ClientPortfolioValue[[#This Row],[TotalPortfolioValue]]-V497)/V497</f>
        <v>2.5663204287017525E-3</v>
      </c>
      <c r="X502" s="35">
        <f t="shared" si="81"/>
        <v>158335.95032088319</v>
      </c>
      <c r="Y502" s="35">
        <f>_xlfn.MAXIFS($V$2:$V502,$E$2:$E502,$E502)</f>
        <v>45697161.931049824</v>
      </c>
      <c r="Z502" s="34">
        <f>(ClientPortfolioValue[[#This Row],[TotalPortfolioValue]]-ClientPortfolioValue[[#This Row],[Running Max]])/ClientPortfolioValue[[#This Row],[Running Max]]</f>
        <v>-6.1478689728866861E-3</v>
      </c>
      <c r="AA502" s="35">
        <f t="shared" si="80"/>
        <v>1.0703204571963616</v>
      </c>
      <c r="AB502" s="46">
        <f>ClientPortfolioValue[[#This Row],[Cumulative_Returns]]-1</f>
        <v>7.0320457196361597E-2</v>
      </c>
    </row>
    <row r="503" spans="4:28" x14ac:dyDescent="0.35">
      <c r="D503" s="31">
        <f t="shared" si="72"/>
        <v>45758</v>
      </c>
      <c r="E503" s="32" t="s">
        <v>16</v>
      </c>
      <c r="F503" s="33">
        <f>_xlfn.IFNA(VLOOKUP(ClientPortfolioValue[[#This Row],[Date]],CleanAssets[#All],RowWiseApproach!$B$2,0)*VLOOKUP(ClientPortfolioValue[[#This Row],[Client]],Client_Portfolios!$A$1:$I$6,RowWiseApproach!$B$2,0),F498)</f>
        <v>202587.17744908531</v>
      </c>
      <c r="G503" s="33">
        <f>_xlfn.IFNA(VLOOKUP(ClientPortfolioValue[[#This Row],[Date]],CleanAssets[#All],RowWiseApproach!$B$3,0)*VLOOKUP(ClientPortfolioValue[[#This Row],[Client]],Client_Portfolios!$A$1:$I$6,RowWiseApproach!$B$3,0),G498)</f>
        <v>2902305.6319596022</v>
      </c>
      <c r="H503" s="33">
        <f>_xlfn.IFNA(VLOOKUP(ClientPortfolioValue[[#This Row],[Date]],CleanAssets[#All],RowWiseApproach!$B$4,0)*VLOOKUP(ClientPortfolioValue[[#This Row],[Client]],Client_Portfolios!$A$1:$I$6,RowWiseApproach!$B$4,0),H498)</f>
        <v>11429161.223890468</v>
      </c>
      <c r="I503" s="33">
        <f>_xlfn.IFNA(VLOOKUP(ClientPortfolioValue[[#This Row],[Date]],CleanAssets[#All],RowWiseApproach!$B$5,0)*VLOOKUP(ClientPortfolioValue[[#This Row],[Client]],Client_Portfolios!$A$1:$I$6,RowWiseApproach!$B$5,0),I498)</f>
        <v>6145242.9559898525</v>
      </c>
      <c r="J503" s="33">
        <f>_xlfn.IFNA(VLOOKUP(ClientPortfolioValue[[#This Row],[Date]],CleanAssets[#All],RowWiseApproach!$B$6,0)*VLOOKUP(ClientPortfolioValue[[#This Row],[Client]],Client_Portfolios!$A$1:$I$6,RowWiseApproach!$B$6,0),J498)</f>
        <v>8933093.5465940107</v>
      </c>
      <c r="K503" s="33">
        <f>_xlfn.IFNA(VLOOKUP(ClientPortfolioValue[[#This Row],[Date]],CleanAssets[#All],RowWiseApproach!$B$7,0)*VLOOKUP(ClientPortfolioValue[[#This Row],[Client]],Client_Portfolios!$A$1:$I$6,RowWiseApproach!$B$7,0),K498)</f>
        <v>1570879.9988347921</v>
      </c>
      <c r="L503" s="33">
        <f>_xlfn.IFNA(VLOOKUP(ClientPortfolioValue[[#This Row],[Date]],CleanAssets[#All],RowWiseApproach!$B$8,0)*VLOOKUP(ClientPortfolioValue[[#This Row],[Client]],Client_Portfolios!$A$1:$I$6,RowWiseApproach!$B$8,0),L498)</f>
        <v>14881216.730664974</v>
      </c>
      <c r="M503" s="33">
        <f>_xlfn.IFNA(VLOOKUP(ClientPortfolioValue[[#This Row],[Date]],CleanAssets[#All],RowWiseApproach!$B$9,0)*VLOOKUP(ClientPortfolioValue[[#This Row],[Client]],Client_Portfolios!$A$1:$I$6,RowWiseApproach!$B$9,0),M498)</f>
        <v>4670656.4397664461</v>
      </c>
      <c r="N503" s="34">
        <f t="shared" si="73"/>
        <v>3.9930344659401106E-3</v>
      </c>
      <c r="O503" s="34">
        <f t="shared" si="73"/>
        <v>5.7205034222955017E-2</v>
      </c>
      <c r="P503" s="34">
        <f t="shared" si="74"/>
        <v>0.22527109197348141</v>
      </c>
      <c r="Q503" s="34">
        <f t="shared" si="75"/>
        <v>0.12112398836797141</v>
      </c>
      <c r="R503" s="34">
        <f t="shared" si="76"/>
        <v>0.17607309045006944</v>
      </c>
      <c r="S503" s="34">
        <f t="shared" si="77"/>
        <v>3.0962364233440811E-2</v>
      </c>
      <c r="T503" s="34">
        <f t="shared" si="78"/>
        <v>0.29331180802696033</v>
      </c>
      <c r="U503" s="34">
        <f t="shared" si="79"/>
        <v>9.2059588259181591E-2</v>
      </c>
      <c r="V503" s="33">
        <f>SUM(ClientPortfolioValue[[#This Row],[TCS]:[Cash]])</f>
        <v>50735143.705149226</v>
      </c>
      <c r="W503" s="35">
        <f>(ClientPortfolioValue[[#This Row],[TotalPortfolioValue]]-V498)/V498</f>
        <v>5.4464859354589638E-3</v>
      </c>
      <c r="X503" s="35">
        <f t="shared" si="81"/>
        <v>113821.95783780402</v>
      </c>
      <c r="Y503" s="35">
        <f>_xlfn.MAXIFS($V$2:$V503,$E$2:$E503,$E503)</f>
        <v>51360464.08904472</v>
      </c>
      <c r="Z503" s="34">
        <f>(ClientPortfolioValue[[#This Row],[TotalPortfolioValue]]-ClientPortfolioValue[[#This Row],[Running Max]])/ClientPortfolioValue[[#This Row],[Running Max]]</f>
        <v>-1.2175131104955807E-2</v>
      </c>
      <c r="AA503" s="35">
        <f t="shared" si="80"/>
        <v>1.0445441025575919</v>
      </c>
      <c r="AB503" s="46">
        <f>ClientPortfolioValue[[#This Row],[Cumulative_Returns]]-1</f>
        <v>4.4544102557591891E-2</v>
      </c>
    </row>
    <row r="504" spans="4:28" x14ac:dyDescent="0.35">
      <c r="D504" s="31">
        <f t="shared" si="72"/>
        <v>45758</v>
      </c>
      <c r="E504" s="32" t="s">
        <v>12</v>
      </c>
      <c r="F504" s="33">
        <f>_xlfn.IFNA(VLOOKUP(ClientPortfolioValue[[#This Row],[Date]],CleanAssets[#All],RowWiseApproach!$B$2,0)*VLOOKUP(ClientPortfolioValue[[#This Row],[Client]],Client_Portfolios!$A$1:$I$6,RowWiseApproach!$B$2,0),F499)</f>
        <v>2670158.0246356842</v>
      </c>
      <c r="G504" s="33">
        <f>_xlfn.IFNA(VLOOKUP(ClientPortfolioValue[[#This Row],[Date]],CleanAssets[#All],RowWiseApproach!$B$3,0)*VLOOKUP(ClientPortfolioValue[[#This Row],[Client]],Client_Portfolios!$A$1:$I$6,RowWiseApproach!$B$3,0),G499)</f>
        <v>10022440.282800335</v>
      </c>
      <c r="H504" s="33">
        <f>_xlfn.IFNA(VLOOKUP(ClientPortfolioValue[[#This Row],[Date]],CleanAssets[#All],RowWiseApproach!$B$4,0)*VLOOKUP(ClientPortfolioValue[[#This Row],[Client]],Client_Portfolios!$A$1:$I$6,RowWiseApproach!$B$4,0),H499)</f>
        <v>1881333.3423678407</v>
      </c>
      <c r="I504" s="33">
        <f>_xlfn.IFNA(VLOOKUP(ClientPortfolioValue[[#This Row],[Date]],CleanAssets[#All],RowWiseApproach!$B$5,0)*VLOOKUP(ClientPortfolioValue[[#This Row],[Client]],Client_Portfolios!$A$1:$I$6,RowWiseApproach!$B$5,0),I499)</f>
        <v>3134797.5774357812</v>
      </c>
      <c r="J504" s="33">
        <f>_xlfn.IFNA(VLOOKUP(ClientPortfolioValue[[#This Row],[Date]],CleanAssets[#All],RowWiseApproach!$B$6,0)*VLOOKUP(ClientPortfolioValue[[#This Row],[Client]],Client_Portfolios!$A$1:$I$6,RowWiseApproach!$B$6,0),J499)</f>
        <v>1306947.5166342095</v>
      </c>
      <c r="K504" s="33">
        <f>_xlfn.IFNA(VLOOKUP(ClientPortfolioValue[[#This Row],[Date]],CleanAssets[#All],RowWiseApproach!$B$7,0)*VLOOKUP(ClientPortfolioValue[[#This Row],[Client]],Client_Portfolios!$A$1:$I$6,RowWiseApproach!$B$7,0),K499)</f>
        <v>12706690.54580375</v>
      </c>
      <c r="L504" s="33">
        <f>_xlfn.IFNA(VLOOKUP(ClientPortfolioValue[[#This Row],[Date]],CleanAssets[#All],RowWiseApproach!$B$8,0)*VLOOKUP(ClientPortfolioValue[[#This Row],[Client]],Client_Portfolios!$A$1:$I$6,RowWiseApproach!$B$8,0),L499)</f>
        <v>5469845.3035347322</v>
      </c>
      <c r="M504" s="33">
        <f>_xlfn.IFNA(VLOOKUP(ClientPortfolioValue[[#This Row],[Date]],CleanAssets[#All],RowWiseApproach!$B$9,0)*VLOOKUP(ClientPortfolioValue[[#This Row],[Client]],Client_Portfolios!$A$1:$I$6,RowWiseApproach!$B$9,0),M499)</f>
        <v>2237738.4923643246</v>
      </c>
      <c r="N504" s="34">
        <f t="shared" si="73"/>
        <v>6.7719029598604263E-2</v>
      </c>
      <c r="O504" s="34">
        <f t="shared" si="73"/>
        <v>0.25418343180411679</v>
      </c>
      <c r="P504" s="34">
        <f t="shared" si="74"/>
        <v>4.7713306523883212E-2</v>
      </c>
      <c r="Q504" s="34">
        <f t="shared" si="75"/>
        <v>7.9502953747829508E-2</v>
      </c>
      <c r="R504" s="34">
        <f t="shared" si="76"/>
        <v>3.3146059801029942E-2</v>
      </c>
      <c r="S504" s="34">
        <f t="shared" si="77"/>
        <v>0.32225986073951313</v>
      </c>
      <c r="T504" s="34">
        <f t="shared" si="78"/>
        <v>0.13872310649494016</v>
      </c>
      <c r="U504" s="34">
        <f t="shared" si="79"/>
        <v>5.6752251290082927E-2</v>
      </c>
      <c r="V504" s="33">
        <f>SUM(ClientPortfolioValue[[#This Row],[TCS]:[Cash]])</f>
        <v>39429951.085576661</v>
      </c>
      <c r="W504" s="35">
        <f>(ClientPortfolioValue[[#This Row],[TotalPortfolioValue]]-V499)/V499</f>
        <v>-4.3391081195502142E-4</v>
      </c>
      <c r="X504" s="35">
        <f t="shared" si="81"/>
        <v>187584.75757026693</v>
      </c>
      <c r="Y504" s="35">
        <f>_xlfn.MAXIFS($V$2:$V504,$E$2:$E504,$E504)</f>
        <v>39650503.50677833</v>
      </c>
      <c r="Z504" s="34">
        <f>(ClientPortfolioValue[[#This Row],[TotalPortfolioValue]]-ClientPortfolioValue[[#This Row],[Running Max]])/ClientPortfolioValue[[#This Row],[Running Max]]</f>
        <v>-5.562411613864243E-3</v>
      </c>
      <c r="AA504" s="35">
        <f t="shared" si="80"/>
        <v>1.0528169006773496</v>
      </c>
      <c r="AB504" s="46">
        <f>ClientPortfolioValue[[#This Row],[Cumulative_Returns]]-1</f>
        <v>5.2816900677349565E-2</v>
      </c>
    </row>
    <row r="505" spans="4:28" x14ac:dyDescent="0.35">
      <c r="D505" s="31">
        <f t="shared" si="72"/>
        <v>45758</v>
      </c>
      <c r="E505" s="32" t="s">
        <v>13</v>
      </c>
      <c r="F505" s="33">
        <f>_xlfn.IFNA(VLOOKUP(ClientPortfolioValue[[#This Row],[Date]],CleanAssets[#All],RowWiseApproach!$B$2,0)*VLOOKUP(ClientPortfolioValue[[#This Row],[Client]],Client_Portfolios!$A$1:$I$6,RowWiseApproach!$B$2,0),F500)</f>
        <v>192266.48872575178</v>
      </c>
      <c r="G505" s="33">
        <f>_xlfn.IFNA(VLOOKUP(ClientPortfolioValue[[#This Row],[Date]],CleanAssets[#All],RowWiseApproach!$B$3,0)*VLOOKUP(ClientPortfolioValue[[#This Row],[Client]],Client_Portfolios!$A$1:$I$6,RowWiseApproach!$B$3,0),G500)</f>
        <v>2129491.7033048971</v>
      </c>
      <c r="H505" s="33">
        <f>_xlfn.IFNA(VLOOKUP(ClientPortfolioValue[[#This Row],[Date]],CleanAssets[#All],RowWiseApproach!$B$4,0)*VLOOKUP(ClientPortfolioValue[[#This Row],[Client]],Client_Portfolios!$A$1:$I$6,RowWiseApproach!$B$4,0),H500)</f>
        <v>3013157.067851983</v>
      </c>
      <c r="I505" s="33">
        <f>_xlfn.IFNA(VLOOKUP(ClientPortfolioValue[[#This Row],[Date]],CleanAssets[#All],RowWiseApproach!$B$5,0)*VLOOKUP(ClientPortfolioValue[[#This Row],[Client]],Client_Portfolios!$A$1:$I$6,RowWiseApproach!$B$5,0),I500)</f>
        <v>2690968.3818517677</v>
      </c>
      <c r="J505" s="33">
        <f>_xlfn.IFNA(VLOOKUP(ClientPortfolioValue[[#This Row],[Date]],CleanAssets[#All],RowWiseApproach!$B$6,0)*VLOOKUP(ClientPortfolioValue[[#This Row],[Client]],Client_Portfolios!$A$1:$I$6,RowWiseApproach!$B$6,0),J500)</f>
        <v>11327100.315600926</v>
      </c>
      <c r="K505" s="33">
        <f>_xlfn.IFNA(VLOOKUP(ClientPortfolioValue[[#This Row],[Date]],CleanAssets[#All],RowWiseApproach!$B$7,0)*VLOOKUP(ClientPortfolioValue[[#This Row],[Client]],Client_Portfolios!$A$1:$I$6,RowWiseApproach!$B$7,0),K500)</f>
        <v>602168.67465205432</v>
      </c>
      <c r="L505" s="33">
        <f>_xlfn.IFNA(VLOOKUP(ClientPortfolioValue[[#This Row],[Date]],CleanAssets[#All],RowWiseApproach!$B$8,0)*VLOOKUP(ClientPortfolioValue[[#This Row],[Client]],Client_Portfolios!$A$1:$I$6,RowWiseApproach!$B$8,0),L500)</f>
        <v>22621559.396806896</v>
      </c>
      <c r="M505" s="33">
        <f>_xlfn.IFNA(VLOOKUP(ClientPortfolioValue[[#This Row],[Date]],CleanAssets[#All],RowWiseApproach!$B$9,0)*VLOOKUP(ClientPortfolioValue[[#This Row],[Client]],Client_Portfolios!$A$1:$I$6,RowWiseApproach!$B$9,0),M500)</f>
        <v>6418209.7954622703</v>
      </c>
      <c r="N505" s="34">
        <f t="shared" si="73"/>
        <v>3.9242125829980186E-3</v>
      </c>
      <c r="O505" s="34">
        <f t="shared" si="73"/>
        <v>4.346351874880678E-2</v>
      </c>
      <c r="P505" s="34">
        <f t="shared" si="74"/>
        <v>6.1499374948695611E-2</v>
      </c>
      <c r="Q505" s="34">
        <f t="shared" si="75"/>
        <v>5.4923414134717838E-2</v>
      </c>
      <c r="R505" s="34">
        <f t="shared" si="76"/>
        <v>0.2311892721501001</v>
      </c>
      <c r="S505" s="34">
        <f t="shared" si="77"/>
        <v>1.2290430359538423E-2</v>
      </c>
      <c r="T505" s="34">
        <f t="shared" si="78"/>
        <v>0.46171232761529479</v>
      </c>
      <c r="U505" s="34">
        <f t="shared" si="79"/>
        <v>0.1309974494598484</v>
      </c>
      <c r="V505" s="33">
        <f>SUM(ClientPortfolioValue[[#This Row],[TCS]:[Cash]])</f>
        <v>48994921.824256547</v>
      </c>
      <c r="W505" s="35">
        <f>(ClientPortfolioValue[[#This Row],[TotalPortfolioValue]]-V500)/V500</f>
        <v>3.0554062159882968E-3</v>
      </c>
      <c r="X505" s="35">
        <f t="shared" si="81"/>
        <v>192347.59665192725</v>
      </c>
      <c r="Y505" s="35">
        <f>_xlfn.MAXIFS($V$2:$V505,$E$2:$E505,$E505)</f>
        <v>49689567.944838986</v>
      </c>
      <c r="Z505" s="34">
        <f>(ClientPortfolioValue[[#This Row],[TotalPortfolioValue]]-ClientPortfolioValue[[#This Row],[Running Max]])/ClientPortfolioValue[[#This Row],[Running Max]]</f>
        <v>-1.3979717460082856E-2</v>
      </c>
      <c r="AA505" s="35">
        <f t="shared" si="80"/>
        <v>1.085732296928906</v>
      </c>
      <c r="AB505" s="46">
        <f>ClientPortfolioValue[[#This Row],[Cumulative_Returns]]-1</f>
        <v>8.5732296928906049E-2</v>
      </c>
    </row>
    <row r="506" spans="4:28" x14ac:dyDescent="0.35">
      <c r="D506" s="31">
        <f t="shared" si="72"/>
        <v>45758</v>
      </c>
      <c r="E506" s="32" t="s">
        <v>15</v>
      </c>
      <c r="F506" s="33">
        <f>_xlfn.IFNA(VLOOKUP(ClientPortfolioValue[[#This Row],[Date]],CleanAssets[#All],RowWiseApproach!$B$2,0)*VLOOKUP(ClientPortfolioValue[[#This Row],[Client]],Client_Portfolios!$A$1:$I$6,RowWiseApproach!$B$2,0),F501)</f>
        <v>963321.10977780574</v>
      </c>
      <c r="G506" s="33">
        <f>_xlfn.IFNA(VLOOKUP(ClientPortfolioValue[[#This Row],[Date]],CleanAssets[#All],RowWiseApproach!$B$3,0)*VLOOKUP(ClientPortfolioValue[[#This Row],[Client]],Client_Portfolios!$A$1:$I$6,RowWiseApproach!$B$3,0),G501)</f>
        <v>4866674.7077731807</v>
      </c>
      <c r="H506" s="33">
        <f>_xlfn.IFNA(VLOOKUP(ClientPortfolioValue[[#This Row],[Date]],CleanAssets[#All],RowWiseApproach!$B$4,0)*VLOOKUP(ClientPortfolioValue[[#This Row],[Client]],Client_Portfolios!$A$1:$I$6,RowWiseApproach!$B$4,0),H501)</f>
        <v>16437942.245117387</v>
      </c>
      <c r="I506" s="33">
        <f>_xlfn.IFNA(VLOOKUP(ClientPortfolioValue[[#This Row],[Date]],CleanAssets[#All],RowWiseApproach!$B$5,0)*VLOOKUP(ClientPortfolioValue[[#This Row],[Client]],Client_Portfolios!$A$1:$I$6,RowWiseApproach!$B$5,0),I501)</f>
        <v>8592483.0591024589</v>
      </c>
      <c r="J506" s="33">
        <f>_xlfn.IFNA(VLOOKUP(ClientPortfolioValue[[#This Row],[Date]],CleanAssets[#All],RowWiseApproach!$B$6,0)*VLOOKUP(ClientPortfolioValue[[#This Row],[Client]],Client_Portfolios!$A$1:$I$6,RowWiseApproach!$B$6,0),J501)</f>
        <v>13498924.547318812</v>
      </c>
      <c r="K506" s="33">
        <f>_xlfn.IFNA(VLOOKUP(ClientPortfolioValue[[#This Row],[Date]],CleanAssets[#All],RowWiseApproach!$B$7,0)*VLOOKUP(ClientPortfolioValue[[#This Row],[Client]],Client_Portfolios!$A$1:$I$6,RowWiseApproach!$B$7,0),K501)</f>
        <v>2596682.3340603993</v>
      </c>
      <c r="L506" s="33">
        <f>_xlfn.IFNA(VLOOKUP(ClientPortfolioValue[[#This Row],[Date]],CleanAssets[#All],RowWiseApproach!$B$8,0)*VLOOKUP(ClientPortfolioValue[[#This Row],[Client]],Client_Portfolios!$A$1:$I$6,RowWiseApproach!$B$8,0),L501)</f>
        <v>3312406.7347742822</v>
      </c>
      <c r="M506" s="33">
        <f>_xlfn.IFNA(VLOOKUP(ClientPortfolioValue[[#This Row],[Date]],CleanAssets[#All],RowWiseApproach!$B$9,0)*VLOOKUP(ClientPortfolioValue[[#This Row],[Client]],Client_Portfolios!$A$1:$I$6,RowWiseApproach!$B$9,0),M501)</f>
        <v>942700.63610338641</v>
      </c>
      <c r="N506" s="34">
        <f t="shared" si="73"/>
        <v>1.8810774311915853E-2</v>
      </c>
      <c r="O506" s="34">
        <f t="shared" si="73"/>
        <v>9.5031572181103557E-2</v>
      </c>
      <c r="P506" s="34">
        <f t="shared" si="74"/>
        <v>0.32098374943380126</v>
      </c>
      <c r="Q506" s="34">
        <f t="shared" si="75"/>
        <v>0.16778544346548954</v>
      </c>
      <c r="R506" s="34">
        <f t="shared" si="76"/>
        <v>0.26359354169220273</v>
      </c>
      <c r="S506" s="34">
        <f t="shared" si="77"/>
        <v>5.0705424027316821E-2</v>
      </c>
      <c r="T506" s="34">
        <f t="shared" si="78"/>
        <v>6.4681376629939072E-2</v>
      </c>
      <c r="U506" s="34">
        <f t="shared" si="79"/>
        <v>1.8408118258231146E-2</v>
      </c>
      <c r="V506" s="33">
        <f>SUM(ClientPortfolioValue[[#This Row],[TCS]:[Cash]])</f>
        <v>51211135.374027714</v>
      </c>
      <c r="W506" s="35">
        <f>(ClientPortfolioValue[[#This Row],[TotalPortfolioValue]]-V501)/V501</f>
        <v>9.7032568859540761E-3</v>
      </c>
      <c r="X506" s="35">
        <f t="shared" si="81"/>
        <v>95261.111034188099</v>
      </c>
      <c r="Y506" s="35">
        <f>_xlfn.MAXIFS($V$2:$V506,$E$2:$E506,$E506)</f>
        <v>52065242.941301323</v>
      </c>
      <c r="Z506" s="34">
        <f>(ClientPortfolioValue[[#This Row],[TotalPortfolioValue]]-ClientPortfolioValue[[#This Row],[Running Max]])/ClientPortfolioValue[[#This Row],[Running Max]]</f>
        <v>-1.6404563179250608E-2</v>
      </c>
      <c r="AA506" s="35">
        <f t="shared" si="80"/>
        <v>1.0265077397826068</v>
      </c>
      <c r="AB506" s="46">
        <f>ClientPortfolioValue[[#This Row],[Cumulative_Returns]]-1</f>
        <v>2.6507739782606787E-2</v>
      </c>
    </row>
    <row r="507" spans="4:28" x14ac:dyDescent="0.35">
      <c r="D507" s="31">
        <f t="shared" si="72"/>
        <v>45759</v>
      </c>
      <c r="E507" s="32" t="s">
        <v>14</v>
      </c>
      <c r="F507" s="33">
        <f>_xlfn.IFNA(VLOOKUP(ClientPortfolioValue[[#This Row],[Date]],CleanAssets[#All],RowWiseApproach!$B$2,0)*VLOOKUP(ClientPortfolioValue[[#This Row],[Client]],Client_Portfolios!$A$1:$I$6,RowWiseApproach!$B$2,0),F502)</f>
        <v>1678933.0524125334</v>
      </c>
      <c r="G507" s="33">
        <f>_xlfn.IFNA(VLOOKUP(ClientPortfolioValue[[#This Row],[Date]],CleanAssets[#All],RowWiseApproach!$B$3,0)*VLOOKUP(ClientPortfolioValue[[#This Row],[Client]],Client_Portfolios!$A$1:$I$6,RowWiseApproach!$B$3,0),G502)</f>
        <v>11044832.921562262</v>
      </c>
      <c r="H507" s="33">
        <f>_xlfn.IFNA(VLOOKUP(ClientPortfolioValue[[#This Row],[Date]],CleanAssets[#All],RowWiseApproach!$B$4,0)*VLOOKUP(ClientPortfolioValue[[#This Row],[Client]],Client_Portfolios!$A$1:$I$6,RowWiseApproach!$B$4,0),H502)</f>
        <v>2086666.7139639</v>
      </c>
      <c r="I507" s="33">
        <f>_xlfn.IFNA(VLOOKUP(ClientPortfolioValue[[#This Row],[Date]],CleanAssets[#All],RowWiseApproach!$B$5,0)*VLOOKUP(ClientPortfolioValue[[#This Row],[Client]],Client_Portfolios!$A$1:$I$6,RowWiseApproach!$B$5,0),I502)</f>
        <v>453810.23080839054</v>
      </c>
      <c r="J507" s="33">
        <f>_xlfn.IFNA(VLOOKUP(ClientPortfolioValue[[#This Row],[Date]],CleanAssets[#All],RowWiseApproach!$B$6,0)*VLOOKUP(ClientPortfolioValue[[#This Row],[Client]],Client_Portfolios!$A$1:$I$6,RowWiseApproach!$B$6,0),J502)</f>
        <v>11771296.986510782</v>
      </c>
      <c r="K507" s="33">
        <f>_xlfn.IFNA(VLOOKUP(ClientPortfolioValue[[#This Row],[Date]],CleanAssets[#All],RowWiseApproach!$B$7,0)*VLOOKUP(ClientPortfolioValue[[#This Row],[Client]],Client_Portfolios!$A$1:$I$6,RowWiseApproach!$B$7,0),K502)</f>
        <v>13819157.299142728</v>
      </c>
      <c r="L507" s="33">
        <f>_xlfn.IFNA(VLOOKUP(ClientPortfolioValue[[#This Row],[Date]],CleanAssets[#All],RowWiseApproach!$B$8,0)*VLOOKUP(ClientPortfolioValue[[#This Row],[Client]],Client_Portfolios!$A$1:$I$6,RowWiseApproach!$B$8,0),L502)</f>
        <v>3264935.0017523095</v>
      </c>
      <c r="M507" s="33">
        <f>_xlfn.IFNA(VLOOKUP(ClientPortfolioValue[[#This Row],[Date]],CleanAssets[#All],RowWiseApproach!$B$9,0)*VLOOKUP(ClientPortfolioValue[[#This Row],[Client]],Client_Portfolios!$A$1:$I$6,RowWiseApproach!$B$9,0),M502)</f>
        <v>1152456.2675881984</v>
      </c>
      <c r="N507" s="34">
        <f t="shared" si="73"/>
        <v>3.7085389895064262E-2</v>
      </c>
      <c r="O507" s="34">
        <f t="shared" si="73"/>
        <v>0.24396561532540145</v>
      </c>
      <c r="P507" s="34">
        <f t="shared" si="74"/>
        <v>4.6091682188998569E-2</v>
      </c>
      <c r="Q507" s="34">
        <f t="shared" si="75"/>
        <v>1.002406220052365E-2</v>
      </c>
      <c r="R507" s="34">
        <f t="shared" si="76"/>
        <v>0.26001223675241791</v>
      </c>
      <c r="S507" s="34">
        <f t="shared" si="77"/>
        <v>0.30524673733923652</v>
      </c>
      <c r="T507" s="34">
        <f t="shared" si="78"/>
        <v>7.2118055778364415E-2</v>
      </c>
      <c r="U507" s="34">
        <f t="shared" si="79"/>
        <v>2.5456220519993258E-2</v>
      </c>
      <c r="V507" s="33">
        <f>SUM(ClientPortfolioValue[[#This Row],[TCS]:[Cash]])</f>
        <v>45272088.473741099</v>
      </c>
      <c r="W507" s="35">
        <f>(ClientPortfolioValue[[#This Row],[TotalPortfolioValue]]-V502)/V502</f>
        <v>-3.1736081892300349E-3</v>
      </c>
      <c r="X507" s="35">
        <f t="shared" si="81"/>
        <v>203798.80756124167</v>
      </c>
      <c r="Y507" s="35">
        <f>_xlfn.MAXIFS($V$2:$V507,$E$2:$E507,$E507)</f>
        <v>45697161.931049824</v>
      </c>
      <c r="Z507" s="34">
        <f>(ClientPortfolioValue[[#This Row],[TotalPortfolioValue]]-ClientPortfolioValue[[#This Row],[Running Max]])/ClientPortfolioValue[[#This Row],[Running Max]]</f>
        <v>-9.3019662347980543E-3</v>
      </c>
      <c r="AA507" s="35">
        <f t="shared" si="80"/>
        <v>1.0669236794283028</v>
      </c>
      <c r="AB507" s="46">
        <f>ClientPortfolioValue[[#This Row],[Cumulative_Returns]]-1</f>
        <v>6.6923679428302796E-2</v>
      </c>
    </row>
    <row r="508" spans="4:28" x14ac:dyDescent="0.35">
      <c r="D508" s="31">
        <f t="shared" si="72"/>
        <v>45759</v>
      </c>
      <c r="E508" s="32" t="s">
        <v>16</v>
      </c>
      <c r="F508" s="33">
        <f>_xlfn.IFNA(VLOOKUP(ClientPortfolioValue[[#This Row],[Date]],CleanAssets[#All],RowWiseApproach!$B$2,0)*VLOOKUP(ClientPortfolioValue[[#This Row],[Client]],Client_Portfolios!$A$1:$I$6,RowWiseApproach!$B$2,0),F503)</f>
        <v>201972.3811341348</v>
      </c>
      <c r="G508" s="33">
        <f>_xlfn.IFNA(VLOOKUP(ClientPortfolioValue[[#This Row],[Date]],CleanAssets[#All],RowWiseApproach!$B$3,0)*VLOOKUP(ClientPortfolioValue[[#This Row],[Client]],Client_Portfolios!$A$1:$I$6,RowWiseApproach!$B$3,0),G503)</f>
        <v>2856199.4111341997</v>
      </c>
      <c r="H508" s="33">
        <f>_xlfn.IFNA(VLOOKUP(ClientPortfolioValue[[#This Row],[Date]],CleanAssets[#All],RowWiseApproach!$B$4,0)*VLOOKUP(ClientPortfolioValue[[#This Row],[Client]],Client_Portfolios!$A$1:$I$6,RowWiseApproach!$B$4,0),H503)</f>
        <v>11201274.021429256</v>
      </c>
      <c r="I508" s="33">
        <f>_xlfn.IFNA(VLOOKUP(ClientPortfolioValue[[#This Row],[Date]],CleanAssets[#All],RowWiseApproach!$B$5,0)*VLOOKUP(ClientPortfolioValue[[#This Row],[Client]],Client_Portfolios!$A$1:$I$6,RowWiseApproach!$B$5,0),I503)</f>
        <v>6245143.7757594949</v>
      </c>
      <c r="J508" s="33">
        <f>_xlfn.IFNA(VLOOKUP(ClientPortfolioValue[[#This Row],[Date]],CleanAssets[#All],RowWiseApproach!$B$6,0)*VLOOKUP(ClientPortfolioValue[[#This Row],[Client]],Client_Portfolios!$A$1:$I$6,RowWiseApproach!$B$6,0),J503)</f>
        <v>8996877.1178936455</v>
      </c>
      <c r="K508" s="33">
        <f>_xlfn.IFNA(VLOOKUP(ClientPortfolioValue[[#This Row],[Date]],CleanAssets[#All],RowWiseApproach!$B$7,0)*VLOOKUP(ClientPortfolioValue[[#This Row],[Client]],Client_Portfolios!$A$1:$I$6,RowWiseApproach!$B$7,0),K503)</f>
        <v>1562941.7776644742</v>
      </c>
      <c r="L508" s="33">
        <f>_xlfn.IFNA(VLOOKUP(ClientPortfolioValue[[#This Row],[Date]],CleanAssets[#All],RowWiseApproach!$B$8,0)*VLOOKUP(ClientPortfolioValue[[#This Row],[Client]],Client_Portfolios!$A$1:$I$6,RowWiseApproach!$B$8,0),L503)</f>
        <v>15165223.639685191</v>
      </c>
      <c r="M508" s="33">
        <f>_xlfn.IFNA(VLOOKUP(ClientPortfolioValue[[#This Row],[Date]],CleanAssets[#All],RowWiseApproach!$B$9,0)*VLOOKUP(ClientPortfolioValue[[#This Row],[Client]],Client_Portfolios!$A$1:$I$6,RowWiseApproach!$B$9,0),M503)</f>
        <v>4670870.4266595664</v>
      </c>
      <c r="N508" s="34">
        <f t="shared" si="73"/>
        <v>3.9679840278657227E-3</v>
      </c>
      <c r="O508" s="34">
        <f t="shared" si="73"/>
        <v>5.6113383325679708E-2</v>
      </c>
      <c r="P508" s="34">
        <f t="shared" si="74"/>
        <v>0.22006214988008951</v>
      </c>
      <c r="Q508" s="34">
        <f t="shared" si="75"/>
        <v>0.12269316534660887</v>
      </c>
      <c r="R508" s="34">
        <f t="shared" si="76"/>
        <v>0.17675419037003723</v>
      </c>
      <c r="S508" s="34">
        <f t="shared" si="77"/>
        <v>3.0705822129897916E-2</v>
      </c>
      <c r="T508" s="34">
        <f t="shared" si="78"/>
        <v>0.29793858369832549</v>
      </c>
      <c r="U508" s="34">
        <f t="shared" si="79"/>
        <v>9.1764721221495468E-2</v>
      </c>
      <c r="V508" s="33">
        <f>SUM(ClientPortfolioValue[[#This Row],[TCS]:[Cash]])</f>
        <v>50900502.551359966</v>
      </c>
      <c r="W508" s="35">
        <f>(ClientPortfolioValue[[#This Row],[TotalPortfolioValue]]-V503)/V503</f>
        <v>3.2592564864255594E-3</v>
      </c>
      <c r="X508" s="35">
        <f t="shared" si="81"/>
        <v>221942.45181361187</v>
      </c>
      <c r="Y508" s="35">
        <f>_xlfn.MAXIFS($V$2:$V508,$E$2:$E508,$E508)</f>
        <v>51360464.08904472</v>
      </c>
      <c r="Z508" s="34">
        <f>(ClientPortfolioValue[[#This Row],[TotalPortfolioValue]]-ClientPortfolioValue[[#This Row],[Running Max]])/ClientPortfolioValue[[#This Row],[Running Max]]</f>
        <v>-8.9555564935571551E-3</v>
      </c>
      <c r="AA508" s="35">
        <f t="shared" si="80"/>
        <v>1.0479485396992103</v>
      </c>
      <c r="AB508" s="46">
        <f>ClientPortfolioValue[[#This Row],[Cumulative_Returns]]-1</f>
        <v>4.7948539699210313E-2</v>
      </c>
    </row>
    <row r="509" spans="4:28" x14ac:dyDescent="0.35">
      <c r="D509" s="31">
        <f t="shared" si="72"/>
        <v>45759</v>
      </c>
      <c r="E509" s="32" t="s">
        <v>12</v>
      </c>
      <c r="F509" s="33">
        <f>_xlfn.IFNA(VLOOKUP(ClientPortfolioValue[[#This Row],[Date]],CleanAssets[#All],RowWiseApproach!$B$2,0)*VLOOKUP(ClientPortfolioValue[[#This Row],[Client]],Client_Portfolios!$A$1:$I$6,RowWiseApproach!$B$2,0),F504)</f>
        <v>2662054.8300774097</v>
      </c>
      <c r="G509" s="33">
        <f>_xlfn.IFNA(VLOOKUP(ClientPortfolioValue[[#This Row],[Date]],CleanAssets[#All],RowWiseApproach!$B$3,0)*VLOOKUP(ClientPortfolioValue[[#This Row],[Client]],Client_Portfolios!$A$1:$I$6,RowWiseApproach!$B$3,0),G504)</f>
        <v>9863223.1280666348</v>
      </c>
      <c r="H509" s="33">
        <f>_xlfn.IFNA(VLOOKUP(ClientPortfolioValue[[#This Row],[Date]],CleanAssets[#All],RowWiseApproach!$B$4,0)*VLOOKUP(ClientPortfolioValue[[#This Row],[Client]],Client_Portfolios!$A$1:$I$6,RowWiseApproach!$B$4,0),H504)</f>
        <v>1843821.2464326615</v>
      </c>
      <c r="I509" s="33">
        <f>_xlfn.IFNA(VLOOKUP(ClientPortfolioValue[[#This Row],[Date]],CleanAssets[#All],RowWiseApproach!$B$5,0)*VLOOKUP(ClientPortfolioValue[[#This Row],[Client]],Client_Portfolios!$A$1:$I$6,RowWiseApproach!$B$5,0),I504)</f>
        <v>3185758.7599375197</v>
      </c>
      <c r="J509" s="33">
        <f>_xlfn.IFNA(VLOOKUP(ClientPortfolioValue[[#This Row],[Date]],CleanAssets[#All],RowWiseApproach!$B$6,0)*VLOOKUP(ClientPortfolioValue[[#This Row],[Client]],Client_Portfolios!$A$1:$I$6,RowWiseApproach!$B$6,0),J504)</f>
        <v>1316279.3096661882</v>
      </c>
      <c r="K509" s="33">
        <f>_xlfn.IFNA(VLOOKUP(ClientPortfolioValue[[#This Row],[Date]],CleanAssets[#All],RowWiseApproach!$B$7,0)*VLOOKUP(ClientPortfolioValue[[#This Row],[Client]],Client_Portfolios!$A$1:$I$6,RowWiseApproach!$B$7,0),K504)</f>
        <v>12642479.071999134</v>
      </c>
      <c r="L509" s="33">
        <f>_xlfn.IFNA(VLOOKUP(ClientPortfolioValue[[#This Row],[Date]],CleanAssets[#All],RowWiseApproach!$B$8,0)*VLOOKUP(ClientPortfolioValue[[#This Row],[Client]],Client_Portfolios!$A$1:$I$6,RowWiseApproach!$B$8,0),L504)</f>
        <v>5574236.8923135241</v>
      </c>
      <c r="M509" s="33">
        <f>_xlfn.IFNA(VLOOKUP(ClientPortfolioValue[[#This Row],[Date]],CleanAssets[#All],RowWiseApproach!$B$9,0)*VLOOKUP(ClientPortfolioValue[[#This Row],[Client]],Client_Portfolios!$A$1:$I$6,RowWiseApproach!$B$9,0),M504)</f>
        <v>2237841.0147214648</v>
      </c>
      <c r="N509" s="34">
        <f t="shared" si="73"/>
        <v>6.7692506912571782E-2</v>
      </c>
      <c r="O509" s="34">
        <f t="shared" si="73"/>
        <v>0.25080862055627667</v>
      </c>
      <c r="P509" s="34">
        <f t="shared" si="74"/>
        <v>4.6885917246888655E-2</v>
      </c>
      <c r="Q509" s="34">
        <f t="shared" si="75"/>
        <v>8.1009599968527218E-2</v>
      </c>
      <c r="R509" s="34">
        <f t="shared" si="76"/>
        <v>3.3471228789777659E-2</v>
      </c>
      <c r="S509" s="34">
        <f t="shared" si="77"/>
        <v>0.32148139561365074</v>
      </c>
      <c r="T509" s="34">
        <f t="shared" si="78"/>
        <v>0.14174541602295751</v>
      </c>
      <c r="U509" s="34">
        <f t="shared" si="79"/>
        <v>5.6905314889349745E-2</v>
      </c>
      <c r="V509" s="33">
        <f>SUM(ClientPortfolioValue[[#This Row],[TCS]:[Cash]])</f>
        <v>39325694.253214538</v>
      </c>
      <c r="W509" s="35">
        <f>(ClientPortfolioValue[[#This Row],[TotalPortfolioValue]]-V504)/V504</f>
        <v>-2.6441025030908452E-3</v>
      </c>
      <c r="X509" s="35">
        <f t="shared" si="81"/>
        <v>204322.76185413543</v>
      </c>
      <c r="Y509" s="35">
        <f>_xlfn.MAXIFS($V$2:$V509,$E$2:$E509,$E509)</f>
        <v>39650503.50677833</v>
      </c>
      <c r="Z509" s="34">
        <f>(ClientPortfolioValue[[#This Row],[TotalPortfolioValue]]-ClientPortfolioValue[[#This Row],[Running Max]])/ClientPortfolioValue[[#This Row],[Running Max]]</f>
        <v>-8.1918065304836477E-3</v>
      </c>
      <c r="AA509" s="35">
        <f t="shared" si="80"/>
        <v>1.0500331448749722</v>
      </c>
      <c r="AB509" s="46">
        <f>ClientPortfolioValue[[#This Row],[Cumulative_Returns]]-1</f>
        <v>5.0033144874972235E-2</v>
      </c>
    </row>
    <row r="510" spans="4:28" x14ac:dyDescent="0.35">
      <c r="D510" s="31">
        <f t="shared" si="72"/>
        <v>45759</v>
      </c>
      <c r="E510" s="32" t="s">
        <v>13</v>
      </c>
      <c r="F510" s="33">
        <f>_xlfn.IFNA(VLOOKUP(ClientPortfolioValue[[#This Row],[Date]],CleanAssets[#All],RowWiseApproach!$B$2,0)*VLOOKUP(ClientPortfolioValue[[#This Row],[Client]],Client_Portfolios!$A$1:$I$6,RowWiseApproach!$B$2,0),F505)</f>
        <v>191683.01285997653</v>
      </c>
      <c r="G510" s="33">
        <f>_xlfn.IFNA(VLOOKUP(ClientPortfolioValue[[#This Row],[Date]],CleanAssets[#All],RowWiseApproach!$B$3,0)*VLOOKUP(ClientPortfolioValue[[#This Row],[Client]],Client_Portfolios!$A$1:$I$6,RowWiseApproach!$B$3,0),G505)</f>
        <v>2095662.4560894177</v>
      </c>
      <c r="H510" s="33">
        <f>_xlfn.IFNA(VLOOKUP(ClientPortfolioValue[[#This Row],[Date]],CleanAssets[#All],RowWiseApproach!$B$4,0)*VLOOKUP(ClientPortfolioValue[[#This Row],[Client]],Client_Portfolios!$A$1:$I$6,RowWiseApproach!$B$4,0),H505)</f>
        <v>2953077.4240953014</v>
      </c>
      <c r="I510" s="33">
        <f>_xlfn.IFNA(VLOOKUP(ClientPortfolioValue[[#This Row],[Date]],CleanAssets[#All],RowWiseApproach!$B$5,0)*VLOOKUP(ClientPortfolioValue[[#This Row],[Client]],Client_Portfolios!$A$1:$I$6,RowWiseApproach!$B$5,0),I505)</f>
        <v>2734714.4060930302</v>
      </c>
      <c r="J510" s="33">
        <f>_xlfn.IFNA(VLOOKUP(ClientPortfolioValue[[#This Row],[Date]],CleanAssets[#All],RowWiseApproach!$B$6,0)*VLOOKUP(ClientPortfolioValue[[#This Row],[Client]],Client_Portfolios!$A$1:$I$6,RowWiseApproach!$B$6,0),J505)</f>
        <v>11407977.439167343</v>
      </c>
      <c r="K510" s="33">
        <f>_xlfn.IFNA(VLOOKUP(ClientPortfolioValue[[#This Row],[Date]],CleanAssets[#All],RowWiseApproach!$B$7,0)*VLOOKUP(ClientPortfolioValue[[#This Row],[Client]],Client_Portfolios!$A$1:$I$6,RowWiseApproach!$B$7,0),K505)</f>
        <v>599125.69993420772</v>
      </c>
      <c r="L510" s="33">
        <f>_xlfn.IFNA(VLOOKUP(ClientPortfolioValue[[#This Row],[Date]],CleanAssets[#All],RowWiseApproach!$B$8,0)*VLOOKUP(ClientPortfolioValue[[#This Row],[Client]],Client_Portfolios!$A$1:$I$6,RowWiseApproach!$B$8,0),L505)</f>
        <v>23053290.167064771</v>
      </c>
      <c r="M510" s="33">
        <f>_xlfn.IFNA(VLOOKUP(ClientPortfolioValue[[#This Row],[Date]],CleanAssets[#All],RowWiseApproach!$B$9,0)*VLOOKUP(ClientPortfolioValue[[#This Row],[Client]],Client_Portfolios!$A$1:$I$6,RowWiseApproach!$B$9,0),M505)</f>
        <v>6418503.8467998579</v>
      </c>
      <c r="N510" s="34">
        <f t="shared" si="73"/>
        <v>3.8759833243862236E-3</v>
      </c>
      <c r="O510" s="34">
        <f t="shared" si="73"/>
        <v>4.237596546585215E-2</v>
      </c>
      <c r="P510" s="34">
        <f t="shared" si="74"/>
        <v>5.9713579626255744E-2</v>
      </c>
      <c r="Q510" s="34">
        <f t="shared" si="75"/>
        <v>5.5298105329335538E-2</v>
      </c>
      <c r="R510" s="34">
        <f t="shared" si="76"/>
        <v>0.23067839794174805</v>
      </c>
      <c r="S510" s="34">
        <f t="shared" si="77"/>
        <v>1.2114799258985823E-2</v>
      </c>
      <c r="T510" s="34">
        <f t="shared" si="78"/>
        <v>0.46615590461869838</v>
      </c>
      <c r="U510" s="34">
        <f t="shared" si="79"/>
        <v>0.12978726443473809</v>
      </c>
      <c r="V510" s="33">
        <f>SUM(ClientPortfolioValue[[#This Row],[TCS]:[Cash]])</f>
        <v>49454034.452103905</v>
      </c>
      <c r="W510" s="35">
        <f>(ClientPortfolioValue[[#This Row],[TotalPortfolioValue]]-V505)/V505</f>
        <v>9.3706166017405463E-3</v>
      </c>
      <c r="X510" s="35">
        <f t="shared" si="81"/>
        <v>277294.68562729075</v>
      </c>
      <c r="Y510" s="35">
        <f>_xlfn.MAXIFS($V$2:$V510,$E$2:$E510,$E510)</f>
        <v>49689567.944838986</v>
      </c>
      <c r="Z510" s="34">
        <f>(ClientPortfolioValue[[#This Row],[TotalPortfolioValue]]-ClientPortfolioValue[[#This Row],[Running Max]])/ClientPortfolioValue[[#This Row],[Running Max]]</f>
        <v>-4.7400994308614058E-3</v>
      </c>
      <c r="AA510" s="35">
        <f t="shared" si="80"/>
        <v>1.0959062780155542</v>
      </c>
      <c r="AB510" s="46">
        <f>ClientPortfolioValue[[#This Row],[Cumulative_Returns]]-1</f>
        <v>9.5906278015554181E-2</v>
      </c>
    </row>
    <row r="511" spans="4:28" x14ac:dyDescent="0.35">
      <c r="D511" s="31">
        <f t="shared" si="72"/>
        <v>45759</v>
      </c>
      <c r="E511" s="32" t="s">
        <v>15</v>
      </c>
      <c r="F511" s="33">
        <f>_xlfn.IFNA(VLOOKUP(ClientPortfolioValue[[#This Row],[Date]],CleanAssets[#All],RowWiseApproach!$B$2,0)*VLOOKUP(ClientPortfolioValue[[#This Row],[Client]],Client_Portfolios!$A$1:$I$6,RowWiseApproach!$B$2,0),F506)</f>
        <v>960397.69539461122</v>
      </c>
      <c r="G511" s="33">
        <f>_xlfn.IFNA(VLOOKUP(ClientPortfolioValue[[#This Row],[Date]],CleanAssets[#All],RowWiseApproach!$B$3,0)*VLOOKUP(ClientPortfolioValue[[#This Row],[Client]],Client_Portfolios!$A$1:$I$6,RowWiseApproach!$B$3,0),G506)</f>
        <v>4789362.38880473</v>
      </c>
      <c r="H511" s="33">
        <f>_xlfn.IFNA(VLOOKUP(ClientPortfolioValue[[#This Row],[Date]],CleanAssets[#All],RowWiseApproach!$B$4,0)*VLOOKUP(ClientPortfolioValue[[#This Row],[Client]],Client_Portfolios!$A$1:$I$6,RowWiseApproach!$B$4,0),H506)</f>
        <v>16110184.450903365</v>
      </c>
      <c r="I511" s="33">
        <f>_xlfn.IFNA(VLOOKUP(ClientPortfolioValue[[#This Row],[Date]],CleanAssets[#All],RowWiseApproach!$B$5,0)*VLOOKUP(ClientPortfolioValue[[#This Row],[Client]],Client_Portfolios!$A$1:$I$6,RowWiseApproach!$B$5,0),I506)</f>
        <v>8732167.7074733432</v>
      </c>
      <c r="J511" s="33">
        <f>_xlfn.IFNA(VLOOKUP(ClientPortfolioValue[[#This Row],[Date]],CleanAssets[#All],RowWiseApproach!$B$6,0)*VLOOKUP(ClientPortfolioValue[[#This Row],[Client]],Client_Portfolios!$A$1:$I$6,RowWiseApproach!$B$6,0),J506)</f>
        <v>13595308.807915812</v>
      </c>
      <c r="K511" s="33">
        <f>_xlfn.IFNA(VLOOKUP(ClientPortfolioValue[[#This Row],[Date]],CleanAssets[#All],RowWiseApproach!$B$7,0)*VLOOKUP(ClientPortfolioValue[[#This Row],[Client]],Client_Portfolios!$A$1:$I$6,RowWiseApproach!$B$7,0),K506)</f>
        <v>2583560.3650416848</v>
      </c>
      <c r="L511" s="33">
        <f>_xlfn.IFNA(VLOOKUP(ClientPortfolioValue[[#This Row],[Date]],CleanAssets[#All],RowWiseApproach!$B$8,0)*VLOOKUP(ClientPortfolioValue[[#This Row],[Client]],Client_Portfolios!$A$1:$I$6,RowWiseApproach!$B$8,0),L506)</f>
        <v>3375623.7697242834</v>
      </c>
      <c r="M511" s="33">
        <f>_xlfn.IFNA(VLOOKUP(ClientPortfolioValue[[#This Row],[Date]],CleanAssets[#All],RowWiseApproach!$B$9,0)*VLOOKUP(ClientPortfolioValue[[#This Row],[Client]],Client_Portfolios!$A$1:$I$6,RowWiseApproach!$B$9,0),M506)</f>
        <v>942743.82608810568</v>
      </c>
      <c r="N511" s="34">
        <f t="shared" si="73"/>
        <v>1.8798393676563108E-2</v>
      </c>
      <c r="O511" s="34">
        <f t="shared" si="73"/>
        <v>9.374483099679165E-2</v>
      </c>
      <c r="P511" s="34">
        <f t="shared" si="74"/>
        <v>0.31533352377078849</v>
      </c>
      <c r="Q511" s="34">
        <f t="shared" si="75"/>
        <v>0.17091953364945206</v>
      </c>
      <c r="R511" s="34">
        <f t="shared" si="76"/>
        <v>0.26610847605234822</v>
      </c>
      <c r="S511" s="34">
        <f t="shared" si="77"/>
        <v>5.0569451657485921E-2</v>
      </c>
      <c r="T511" s="34">
        <f t="shared" si="78"/>
        <v>6.6072945438678879E-2</v>
      </c>
      <c r="U511" s="34">
        <f t="shared" si="79"/>
        <v>1.8452844757891527E-2</v>
      </c>
      <c r="V511" s="33">
        <f>SUM(ClientPortfolioValue[[#This Row],[TCS]:[Cash]])</f>
        <v>51089349.011345945</v>
      </c>
      <c r="W511" s="35">
        <f>(ClientPortfolioValue[[#This Row],[TotalPortfolioValue]]-V506)/V506</f>
        <v>-2.3781226835196106E-3</v>
      </c>
      <c r="X511" s="35">
        <f t="shared" si="81"/>
        <v>220890.33522300035</v>
      </c>
      <c r="Y511" s="35">
        <f>_xlfn.MAXIFS($V$2:$V511,$E$2:$E511,$E511)</f>
        <v>52065242.941301323</v>
      </c>
      <c r="Z511" s="34">
        <f>(ClientPortfolioValue[[#This Row],[TotalPortfolioValue]]-ClientPortfolioValue[[#This Row],[Running Max]])/ClientPortfolioValue[[#This Row],[Running Max]]</f>
        <v>-1.8743673798960414E-2</v>
      </c>
      <c r="AA511" s="35">
        <f t="shared" si="80"/>
        <v>1.0240665784418215</v>
      </c>
      <c r="AB511" s="46">
        <f>ClientPortfolioValue[[#This Row],[Cumulative_Returns]]-1</f>
        <v>2.4066578441821473E-2</v>
      </c>
    </row>
    <row r="512" spans="4:28" x14ac:dyDescent="0.35">
      <c r="D512" s="31">
        <f t="shared" si="72"/>
        <v>45760</v>
      </c>
      <c r="E512" s="32" t="s">
        <v>14</v>
      </c>
      <c r="F512" s="33">
        <f>_xlfn.IFNA(VLOOKUP(ClientPortfolioValue[[#This Row],[Date]],CleanAssets[#All],RowWiseApproach!$B$2,0)*VLOOKUP(ClientPortfolioValue[[#This Row],[Client]],Client_Portfolios!$A$1:$I$6,RowWiseApproach!$B$2,0),F507)</f>
        <v>1694207.1077374995</v>
      </c>
      <c r="G512" s="33">
        <f>_xlfn.IFNA(VLOOKUP(ClientPortfolioValue[[#This Row],[Date]],CleanAssets[#All],RowWiseApproach!$B$3,0)*VLOOKUP(ClientPortfolioValue[[#This Row],[Client]],Client_Portfolios!$A$1:$I$6,RowWiseApproach!$B$3,0),G507)</f>
        <v>11061007.266572857</v>
      </c>
      <c r="H512" s="33">
        <f>_xlfn.IFNA(VLOOKUP(ClientPortfolioValue[[#This Row],[Date]],CleanAssets[#All],RowWiseApproach!$B$4,0)*VLOOKUP(ClientPortfolioValue[[#This Row],[Client]],Client_Portfolios!$A$1:$I$6,RowWiseApproach!$B$4,0),H507)</f>
        <v>2072336.6743909207</v>
      </c>
      <c r="I512" s="33">
        <f>_xlfn.IFNA(VLOOKUP(ClientPortfolioValue[[#This Row],[Date]],CleanAssets[#All],RowWiseApproach!$B$5,0)*VLOOKUP(ClientPortfolioValue[[#This Row],[Client]],Client_Portfolios!$A$1:$I$6,RowWiseApproach!$B$5,0),I507)</f>
        <v>454227.75075264281</v>
      </c>
      <c r="J512" s="33">
        <f>_xlfn.IFNA(VLOOKUP(ClientPortfolioValue[[#This Row],[Date]],CleanAssets[#All],RowWiseApproach!$B$6,0)*VLOOKUP(ClientPortfolioValue[[#This Row],[Client]],Client_Portfolios!$A$1:$I$6,RowWiseApproach!$B$6,0),J507)</f>
        <v>11699996.991766516</v>
      </c>
      <c r="K512" s="33">
        <f>_xlfn.IFNA(VLOOKUP(ClientPortfolioValue[[#This Row],[Date]],CleanAssets[#All],RowWiseApproach!$B$7,0)*VLOOKUP(ClientPortfolioValue[[#This Row],[Client]],Client_Portfolios!$A$1:$I$6,RowWiseApproach!$B$7,0),K507)</f>
        <v>14039580.012700269</v>
      </c>
      <c r="L512" s="33">
        <f>_xlfn.IFNA(VLOOKUP(ClientPortfolioValue[[#This Row],[Date]],CleanAssets[#All],RowWiseApproach!$B$8,0)*VLOOKUP(ClientPortfolioValue[[#This Row],[Client]],Client_Portfolios!$A$1:$I$6,RowWiseApproach!$B$8,0),L507)</f>
        <v>3288079.7215532116</v>
      </c>
      <c r="M512" s="33">
        <f>_xlfn.IFNA(VLOOKUP(ClientPortfolioValue[[#This Row],[Date]],CleanAssets[#All],RowWiseApproach!$B$9,0)*VLOOKUP(ClientPortfolioValue[[#This Row],[Client]],Client_Portfolios!$A$1:$I$6,RowWiseApproach!$B$9,0),M507)</f>
        <v>1152307.7340534674</v>
      </c>
      <c r="N512" s="34">
        <f t="shared" si="73"/>
        <v>3.7266655131673716E-2</v>
      </c>
      <c r="O512" s="34">
        <f t="shared" si="73"/>
        <v>0.24330363231847268</v>
      </c>
      <c r="P512" s="34">
        <f t="shared" si="74"/>
        <v>4.5584188502420048E-2</v>
      </c>
      <c r="Q512" s="34">
        <f t="shared" si="75"/>
        <v>9.991428356796471E-3</v>
      </c>
      <c r="R512" s="34">
        <f t="shared" si="76"/>
        <v>0.2573591805526409</v>
      </c>
      <c r="S512" s="34">
        <f t="shared" si="77"/>
        <v>0.308821857810259</v>
      </c>
      <c r="T512" s="34">
        <f t="shared" si="78"/>
        <v>7.2326300880776948E-2</v>
      </c>
      <c r="U512" s="34">
        <f t="shared" si="79"/>
        <v>2.5346756446960026E-2</v>
      </c>
      <c r="V512" s="33">
        <f>SUM(ClientPortfolioValue[[#This Row],[TCS]:[Cash]])</f>
        <v>45461743.259527393</v>
      </c>
      <c r="W512" s="35">
        <f>(ClientPortfolioValue[[#This Row],[TotalPortfolioValue]]-V507)/V507</f>
        <v>4.1892210450219852E-3</v>
      </c>
      <c r="X512" s="35">
        <f t="shared" si="81"/>
        <v>203326.33554648841</v>
      </c>
      <c r="Y512" s="35">
        <f>_xlfn.MAXIFS($V$2:$V512,$E$2:$E512,$E512)</f>
        <v>45697161.931049824</v>
      </c>
      <c r="Z512" s="34">
        <f>(ClientPortfolioValue[[#This Row],[TotalPortfolioValue]]-ClientPortfolioValue[[#This Row],[Running Max]])/ClientPortfolioValue[[#This Row],[Running Max]]</f>
        <v>-5.1517131824869696E-3</v>
      </c>
      <c r="AA512" s="35">
        <f t="shared" si="80"/>
        <v>1.0713932585595962</v>
      </c>
      <c r="AB512" s="46">
        <f>ClientPortfolioValue[[#This Row],[Cumulative_Returns]]-1</f>
        <v>7.1393258559596218E-2</v>
      </c>
    </row>
    <row r="513" spans="4:28" x14ac:dyDescent="0.35">
      <c r="D513" s="31">
        <f t="shared" si="72"/>
        <v>45760</v>
      </c>
      <c r="E513" s="32" t="s">
        <v>16</v>
      </c>
      <c r="F513" s="33">
        <f>_xlfn.IFNA(VLOOKUP(ClientPortfolioValue[[#This Row],[Date]],CleanAssets[#All],RowWiseApproach!$B$2,0)*VLOOKUP(ClientPortfolioValue[[#This Row],[Client]],Client_Portfolios!$A$1:$I$6,RowWiseApproach!$B$2,0),F508)</f>
        <v>203809.82028581807</v>
      </c>
      <c r="G513" s="33">
        <f>_xlfn.IFNA(VLOOKUP(ClientPortfolioValue[[#This Row],[Date]],CleanAssets[#All],RowWiseApproach!$B$3,0)*VLOOKUP(ClientPortfolioValue[[#This Row],[Client]],Client_Portfolios!$A$1:$I$6,RowWiseApproach!$B$3,0),G508)</f>
        <v>2860382.1049805279</v>
      </c>
      <c r="H513" s="33">
        <f>_xlfn.IFNA(VLOOKUP(ClientPortfolioValue[[#This Row],[Date]],CleanAssets[#All],RowWiseApproach!$B$4,0)*VLOOKUP(ClientPortfolioValue[[#This Row],[Client]],Client_Portfolios!$A$1:$I$6,RowWiseApproach!$B$4,0),H508)</f>
        <v>11124350.045539524</v>
      </c>
      <c r="I513" s="33">
        <f>_xlfn.IFNA(VLOOKUP(ClientPortfolioValue[[#This Row],[Date]],CleanAssets[#All],RowWiseApproach!$B$5,0)*VLOOKUP(ClientPortfolioValue[[#This Row],[Client]],Client_Portfolios!$A$1:$I$6,RowWiseApproach!$B$5,0),I508)</f>
        <v>6250889.5080151511</v>
      </c>
      <c r="J513" s="33">
        <f>_xlfn.IFNA(VLOOKUP(ClientPortfolioValue[[#This Row],[Date]],CleanAssets[#All],RowWiseApproach!$B$6,0)*VLOOKUP(ClientPortfolioValue[[#This Row],[Client]],Client_Portfolios!$A$1:$I$6,RowWiseApproach!$B$6,0),J508)</f>
        <v>8942382.0786506701</v>
      </c>
      <c r="K513" s="33">
        <f>_xlfn.IFNA(VLOOKUP(ClientPortfolioValue[[#This Row],[Date]],CleanAssets[#All],RowWiseApproach!$B$7,0)*VLOOKUP(ClientPortfolioValue[[#This Row],[Client]],Client_Portfolios!$A$1:$I$6,RowWiseApproach!$B$7,0),K508)</f>
        <v>1587871.5082050348</v>
      </c>
      <c r="L513" s="33">
        <f>_xlfn.IFNA(VLOOKUP(ClientPortfolioValue[[#This Row],[Date]],CleanAssets[#All],RowWiseApproach!$B$8,0)*VLOOKUP(ClientPortfolioValue[[#This Row],[Client]],Client_Portfolios!$A$1:$I$6,RowWiseApproach!$B$8,0),L508)</f>
        <v>15272728.031555213</v>
      </c>
      <c r="M513" s="33">
        <f>_xlfn.IFNA(VLOOKUP(ClientPortfolioValue[[#This Row],[Date]],CleanAssets[#All],RowWiseApproach!$B$9,0)*VLOOKUP(ClientPortfolioValue[[#This Row],[Client]],Client_Portfolios!$A$1:$I$6,RowWiseApproach!$B$9,0),M508)</f>
        <v>4670268.4247318106</v>
      </c>
      <c r="N513" s="34">
        <f t="shared" si="73"/>
        <v>4.0031248442079096E-3</v>
      </c>
      <c r="O513" s="34">
        <f t="shared" si="73"/>
        <v>5.6182114543437627E-2</v>
      </c>
      <c r="P513" s="34">
        <f t="shared" si="74"/>
        <v>0.218498608067628</v>
      </c>
      <c r="Q513" s="34">
        <f t="shared" si="75"/>
        <v>0.12277667019598083</v>
      </c>
      <c r="R513" s="34">
        <f t="shared" si="76"/>
        <v>0.17564154570787874</v>
      </c>
      <c r="S513" s="34">
        <f t="shared" si="77"/>
        <v>3.1188133501081187E-2</v>
      </c>
      <c r="T513" s="34">
        <f t="shared" si="78"/>
        <v>0.29997885742801728</v>
      </c>
      <c r="U513" s="34">
        <f t="shared" si="79"/>
        <v>9.1730945711768389E-2</v>
      </c>
      <c r="V513" s="33">
        <f>SUM(ClientPortfolioValue[[#This Row],[TCS]:[Cash]])</f>
        <v>50912681.521963753</v>
      </c>
      <c r="W513" s="35">
        <f>(ClientPortfolioValue[[#This Row],[TotalPortfolioValue]]-V508)/V508</f>
        <v>2.3927014456286562E-4</v>
      </c>
      <c r="X513" s="35">
        <f t="shared" si="81"/>
        <v>300437.65355104132</v>
      </c>
      <c r="Y513" s="35">
        <f>_xlfn.MAXIFS($V$2:$V513,$E$2:$E513,$E513)</f>
        <v>51360464.08904472</v>
      </c>
      <c r="Z513" s="34">
        <f>(ClientPortfolioValue[[#This Row],[TotalPortfolioValue]]-ClientPortfolioValue[[#This Row],[Running Max]])/ClientPortfolioValue[[#This Row],[Running Max]]</f>
        <v>-8.7184291462911439E-3</v>
      </c>
      <c r="AA513" s="35">
        <f t="shared" si="80"/>
        <v>1.0481992824977986</v>
      </c>
      <c r="AB513" s="46">
        <f>ClientPortfolioValue[[#This Row],[Cumulative_Returns]]-1</f>
        <v>4.819928249779859E-2</v>
      </c>
    </row>
    <row r="514" spans="4:28" x14ac:dyDescent="0.35">
      <c r="D514" s="31">
        <f t="shared" ref="D514:D577" si="82">DATE(2025,1,1) + INT((ROW(D514)-2)/5)</f>
        <v>45760</v>
      </c>
      <c r="E514" s="32" t="s">
        <v>12</v>
      </c>
      <c r="F514" s="33">
        <f>_xlfn.IFNA(VLOOKUP(ClientPortfolioValue[[#This Row],[Date]],CleanAssets[#All],RowWiseApproach!$B$2,0)*VLOOKUP(ClientPortfolioValue[[#This Row],[Client]],Client_Portfolios!$A$1:$I$6,RowWiseApproach!$B$2,0),F509)</f>
        <v>2686272.8134533809</v>
      </c>
      <c r="G514" s="33">
        <f>_xlfn.IFNA(VLOOKUP(ClientPortfolioValue[[#This Row],[Date]],CleanAssets[#All],RowWiseApproach!$B$3,0)*VLOOKUP(ClientPortfolioValue[[#This Row],[Client]],Client_Portfolios!$A$1:$I$6,RowWiseApproach!$B$3,0),G509)</f>
        <v>9877667.092490796</v>
      </c>
      <c r="H514" s="33">
        <f>_xlfn.IFNA(VLOOKUP(ClientPortfolioValue[[#This Row],[Date]],CleanAssets[#All],RowWiseApproach!$B$4,0)*VLOOKUP(ClientPortfolioValue[[#This Row],[Client]],Client_Portfolios!$A$1:$I$6,RowWiseApproach!$B$4,0),H509)</f>
        <v>1831158.9313393766</v>
      </c>
      <c r="I514" s="33">
        <f>_xlfn.IFNA(VLOOKUP(ClientPortfolioValue[[#This Row],[Date]],CleanAssets[#All],RowWiseApproach!$B$5,0)*VLOOKUP(ClientPortfolioValue[[#This Row],[Client]],Client_Portfolios!$A$1:$I$6,RowWiseApproach!$B$5,0),I509)</f>
        <v>3188689.7600110108</v>
      </c>
      <c r="J514" s="33">
        <f>_xlfn.IFNA(VLOOKUP(ClientPortfolioValue[[#This Row],[Date]],CleanAssets[#All],RowWiseApproach!$B$6,0)*VLOOKUP(ClientPortfolioValue[[#This Row],[Client]],Client_Portfolios!$A$1:$I$6,RowWiseApproach!$B$6,0),J509)</f>
        <v>1308306.4662345143</v>
      </c>
      <c r="K514" s="33">
        <f>_xlfn.IFNA(VLOOKUP(ClientPortfolioValue[[#This Row],[Date]],CleanAssets[#All],RowWiseApproach!$B$7,0)*VLOOKUP(ClientPortfolioValue[[#This Row],[Client]],Client_Portfolios!$A$1:$I$6,RowWiseApproach!$B$7,0),K509)</f>
        <v>12844133.158628376</v>
      </c>
      <c r="L514" s="33">
        <f>_xlfn.IFNA(VLOOKUP(ClientPortfolioValue[[#This Row],[Date]],CleanAssets[#All],RowWiseApproach!$B$8,0)*VLOOKUP(ClientPortfolioValue[[#This Row],[Client]],Client_Portfolios!$A$1:$I$6,RowWiseApproach!$B$8,0),L509)</f>
        <v>5613751.9671640815</v>
      </c>
      <c r="M514" s="33">
        <f>_xlfn.IFNA(VLOOKUP(ClientPortfolioValue[[#This Row],[Date]],CleanAssets[#All],RowWiseApproach!$B$9,0)*VLOOKUP(ClientPortfolioValue[[#This Row],[Client]],Client_Portfolios!$A$1:$I$6,RowWiseApproach!$B$9,0),M509)</f>
        <v>2237552.5921188635</v>
      </c>
      <c r="N514" s="34">
        <f t="shared" ref="N514:O577" si="83">F514/$V514</f>
        <v>6.7856535245176264E-2</v>
      </c>
      <c r="O514" s="34">
        <f t="shared" si="83"/>
        <v>0.24951459205666102</v>
      </c>
      <c r="P514" s="34">
        <f t="shared" si="74"/>
        <v>4.6255949857978228E-2</v>
      </c>
      <c r="Q514" s="34">
        <f t="shared" si="75"/>
        <v>8.0547827459102134E-2</v>
      </c>
      <c r="R514" s="34">
        <f t="shared" si="76"/>
        <v>3.3048446677835915E-2</v>
      </c>
      <c r="S514" s="34">
        <f t="shared" si="77"/>
        <v>0.3244489427906459</v>
      </c>
      <c r="T514" s="34">
        <f t="shared" si="78"/>
        <v>0.14180605793640025</v>
      </c>
      <c r="U514" s="34">
        <f t="shared" si="79"/>
        <v>5.6521647976200295E-2</v>
      </c>
      <c r="V514" s="33">
        <f>SUM(ClientPortfolioValue[[#This Row],[TCS]:[Cash]])</f>
        <v>39587532.7814404</v>
      </c>
      <c r="W514" s="35">
        <f>(ClientPortfolioValue[[#This Row],[TotalPortfolioValue]]-V509)/V509</f>
        <v>6.6582048504956384E-3</v>
      </c>
      <c r="X514" s="35">
        <f t="shared" si="81"/>
        <v>194684.06600346166</v>
      </c>
      <c r="Y514" s="35">
        <f>_xlfn.MAXIFS($V$2:$V514,$E$2:$E514,$E514)</f>
        <v>39650503.50677833</v>
      </c>
      <c r="Z514" s="34">
        <f>(ClientPortfolioValue[[#This Row],[TotalPortfolioValue]]-ClientPortfolioValue[[#This Row],[Running Max]])/ClientPortfolioValue[[#This Row],[Running Max]]</f>
        <v>-1.5881444059635979E-3</v>
      </c>
      <c r="AA514" s="35">
        <f t="shared" si="80"/>
        <v>1.05702448065336</v>
      </c>
      <c r="AB514" s="46">
        <f>ClientPortfolioValue[[#This Row],[Cumulative_Returns]]-1</f>
        <v>5.7024480653359966E-2</v>
      </c>
    </row>
    <row r="515" spans="4:28" x14ac:dyDescent="0.35">
      <c r="D515" s="31">
        <f t="shared" si="82"/>
        <v>45760</v>
      </c>
      <c r="E515" s="32" t="s">
        <v>13</v>
      </c>
      <c r="F515" s="33">
        <f>_xlfn.IFNA(VLOOKUP(ClientPortfolioValue[[#This Row],[Date]],CleanAssets[#All],RowWiseApproach!$B$2,0)*VLOOKUP(ClientPortfolioValue[[#This Row],[Client]],Client_Portfolios!$A$1:$I$6,RowWiseApproach!$B$2,0),F510)</f>
        <v>193426.84471740076</v>
      </c>
      <c r="G515" s="33">
        <f>_xlfn.IFNA(VLOOKUP(ClientPortfolioValue[[#This Row],[Date]],CleanAssets[#All],RowWiseApproach!$B$3,0)*VLOOKUP(ClientPortfolioValue[[#This Row],[Client]],Client_Portfolios!$A$1:$I$6,RowWiseApproach!$B$3,0),G510)</f>
        <v>2098731.3995339465</v>
      </c>
      <c r="H515" s="33">
        <f>_xlfn.IFNA(VLOOKUP(ClientPortfolioValue[[#This Row],[Date]],CleanAssets[#All],RowWiseApproach!$B$4,0)*VLOOKUP(ClientPortfolioValue[[#This Row],[Client]],Client_Portfolios!$A$1:$I$6,RowWiseApproach!$B$4,0),H510)</f>
        <v>2932797.3687964994</v>
      </c>
      <c r="I515" s="33">
        <f>_xlfn.IFNA(VLOOKUP(ClientPortfolioValue[[#This Row],[Date]],CleanAssets[#All],RowWiseApproach!$B$5,0)*VLOOKUP(ClientPortfolioValue[[#This Row],[Client]],Client_Portfolios!$A$1:$I$6,RowWiseApproach!$B$5,0),I510)</f>
        <v>2737230.4309176444</v>
      </c>
      <c r="J515" s="33">
        <f>_xlfn.IFNA(VLOOKUP(ClientPortfolioValue[[#This Row],[Date]],CleanAssets[#All],RowWiseApproach!$B$6,0)*VLOOKUP(ClientPortfolioValue[[#This Row],[Client]],Client_Portfolios!$A$1:$I$6,RowWiseApproach!$B$6,0),J510)</f>
        <v>11338878.109468378</v>
      </c>
      <c r="K515" s="33">
        <f>_xlfn.IFNA(VLOOKUP(ClientPortfolioValue[[#This Row],[Date]],CleanAssets[#All],RowWiseApproach!$B$7,0)*VLOOKUP(ClientPortfolioValue[[#This Row],[Client]],Client_Portfolios!$A$1:$I$6,RowWiseApproach!$B$7,0),K510)</f>
        <v>608682.06503541046</v>
      </c>
      <c r="L515" s="33">
        <f>_xlfn.IFNA(VLOOKUP(ClientPortfolioValue[[#This Row],[Date]],CleanAssets[#All],RowWiseApproach!$B$8,0)*VLOOKUP(ClientPortfolioValue[[#This Row],[Client]],Client_Portfolios!$A$1:$I$6,RowWiseApproach!$B$8,0),L510)</f>
        <v>23216712.085454948</v>
      </c>
      <c r="M515" s="33">
        <f>_xlfn.IFNA(VLOOKUP(ClientPortfolioValue[[#This Row],[Date]],CleanAssets[#All],RowWiseApproach!$B$9,0)*VLOOKUP(ClientPortfolioValue[[#This Row],[Client]],Client_Portfolios!$A$1:$I$6,RowWiseApproach!$B$9,0),M510)</f>
        <v>6417676.602338735</v>
      </c>
      <c r="N515" s="34">
        <f t="shared" si="83"/>
        <v>3.9041320447589312E-3</v>
      </c>
      <c r="O515" s="34">
        <f t="shared" si="83"/>
        <v>4.2360844598552917E-2</v>
      </c>
      <c r="P515" s="34">
        <f t="shared" ref="P515:P578" si="84">H515/$V515</f>
        <v>5.9195652004931043E-2</v>
      </c>
      <c r="Q515" s="34">
        <f t="shared" ref="Q515:Q578" si="85">I515/$V515</f>
        <v>5.5248324268784968E-2</v>
      </c>
      <c r="R515" s="34">
        <f t="shared" ref="R515:R578" si="86">J515/$V515</f>
        <v>0.22886418606201175</v>
      </c>
      <c r="S515" s="34">
        <f t="shared" ref="S515:S578" si="87">K515/$V515</f>
        <v>1.2285653310669995E-2</v>
      </c>
      <c r="T515" s="34">
        <f t="shared" ref="T515:T578" si="88">L515/$V515</f>
        <v>0.46860667018166224</v>
      </c>
      <c r="U515" s="34">
        <f t="shared" ref="U515:U578" si="89">M515/$V515</f>
        <v>0.12953453752862815</v>
      </c>
      <c r="V515" s="33">
        <f>SUM(ClientPortfolioValue[[#This Row],[TCS]:[Cash]])</f>
        <v>49544134.906262964</v>
      </c>
      <c r="W515" s="35">
        <f>(ClientPortfolioValue[[#This Row],[TotalPortfolioValue]]-V510)/V510</f>
        <v>1.8219030086679918E-3</v>
      </c>
      <c r="X515" s="35">
        <f t="shared" si="81"/>
        <v>413145.27508483676</v>
      </c>
      <c r="Y515" s="35">
        <f>_xlfn.MAXIFS($V$2:$V515,$E$2:$E515,$E515)</f>
        <v>49689567.944838986</v>
      </c>
      <c r="Z515" s="34">
        <f>(ClientPortfolioValue[[#This Row],[TotalPortfolioValue]]-ClientPortfolioValue[[#This Row],[Running Max]])/ClientPortfolioValue[[#This Row],[Running Max]]</f>
        <v>-2.9268324236078856E-3</v>
      </c>
      <c r="AA515" s="35">
        <f t="shared" si="80"/>
        <v>1.0979029129606888</v>
      </c>
      <c r="AB515" s="46">
        <f>ClientPortfolioValue[[#This Row],[Cumulative_Returns]]-1</f>
        <v>9.7902912960688759E-2</v>
      </c>
    </row>
    <row r="516" spans="4:28" x14ac:dyDescent="0.35">
      <c r="D516" s="31">
        <f t="shared" si="82"/>
        <v>45760</v>
      </c>
      <c r="E516" s="32" t="s">
        <v>15</v>
      </c>
      <c r="F516" s="33">
        <f>_xlfn.IFNA(VLOOKUP(ClientPortfolioValue[[#This Row],[Date]],CleanAssets[#All],RowWiseApproach!$B$2,0)*VLOOKUP(ClientPortfolioValue[[#This Row],[Client]],Client_Portfolios!$A$1:$I$6,RowWiseApproach!$B$2,0),F511)</f>
        <v>969134.8916231019</v>
      </c>
      <c r="G516" s="33">
        <f>_xlfn.IFNA(VLOOKUP(ClientPortfolioValue[[#This Row],[Date]],CleanAssets[#All],RowWiseApproach!$B$3,0)*VLOOKUP(ClientPortfolioValue[[#This Row],[Client]],Client_Portfolios!$A$1:$I$6,RowWiseApproach!$B$3,0),G511)</f>
        <v>4796376.057567982</v>
      </c>
      <c r="H516" s="33">
        <f>_xlfn.IFNA(VLOOKUP(ClientPortfolioValue[[#This Row],[Date]],CleanAssets[#All],RowWiseApproach!$B$4,0)*VLOOKUP(ClientPortfolioValue[[#This Row],[Client]],Client_Portfolios!$A$1:$I$6,RowWiseApproach!$B$4,0),H511)</f>
        <v>15999548.871601438</v>
      </c>
      <c r="I516" s="33">
        <f>_xlfn.IFNA(VLOOKUP(ClientPortfolioValue[[#This Row],[Date]],CleanAssets[#All],RowWiseApproach!$B$5,0)*VLOOKUP(ClientPortfolioValue[[#This Row],[Client]],Client_Portfolios!$A$1:$I$6,RowWiseApproach!$B$5,0),I511)</f>
        <v>8740201.5813856423</v>
      </c>
      <c r="J516" s="33">
        <f>_xlfn.IFNA(VLOOKUP(ClientPortfolioValue[[#This Row],[Date]],CleanAssets[#All],RowWiseApproach!$B$6,0)*VLOOKUP(ClientPortfolioValue[[#This Row],[Client]],Client_Portfolios!$A$1:$I$6,RowWiseApproach!$B$6,0),J511)</f>
        <v>13512960.580047475</v>
      </c>
      <c r="K516" s="33">
        <f>_xlfn.IFNA(VLOOKUP(ClientPortfolioValue[[#This Row],[Date]],CleanAssets[#All],RowWiseApproach!$B$7,0)*VLOOKUP(ClientPortfolioValue[[#This Row],[Client]],Client_Portfolios!$A$1:$I$6,RowWiseApproach!$B$7,0),K511)</f>
        <v>2624769.4904590161</v>
      </c>
      <c r="L516" s="33">
        <f>_xlfn.IFNA(VLOOKUP(ClientPortfolioValue[[#This Row],[Date]],CleanAssets[#All],RowWiseApproach!$B$8,0)*VLOOKUP(ClientPortfolioValue[[#This Row],[Client]],Client_Portfolios!$A$1:$I$6,RowWiseApproach!$B$8,0),L511)</f>
        <v>3399553.1484903544</v>
      </c>
      <c r="M516" s="33">
        <f>_xlfn.IFNA(VLOOKUP(ClientPortfolioValue[[#This Row],[Date]],CleanAssets[#All],RowWiseApproach!$B$9,0)*VLOOKUP(ClientPortfolioValue[[#This Row],[Client]],Client_Portfolios!$A$1:$I$6,RowWiseApproach!$B$9,0),M511)</f>
        <v>942622.32119740162</v>
      </c>
      <c r="N516" s="34">
        <f t="shared" si="83"/>
        <v>1.9008173352035841E-2</v>
      </c>
      <c r="O516" s="34">
        <f t="shared" si="83"/>
        <v>9.4073950233196979E-2</v>
      </c>
      <c r="P516" s="34">
        <f t="shared" si="84"/>
        <v>0.31380791377393019</v>
      </c>
      <c r="Q516" s="34">
        <f t="shared" si="85"/>
        <v>0.1714263599698424</v>
      </c>
      <c r="R516" s="34">
        <f t="shared" si="86"/>
        <v>0.26503709589341784</v>
      </c>
      <c r="S516" s="34">
        <f t="shared" si="87"/>
        <v>5.1481041406135714E-2</v>
      </c>
      <c r="T516" s="34">
        <f t="shared" si="88"/>
        <v>6.6677297582114547E-2</v>
      </c>
      <c r="U516" s="34">
        <f t="shared" si="89"/>
        <v>1.8488167789326455E-2</v>
      </c>
      <c r="V516" s="33">
        <f>SUM(ClientPortfolioValue[[#This Row],[TCS]:[Cash]])</f>
        <v>50985166.942372411</v>
      </c>
      <c r="W516" s="35">
        <f>(ClientPortfolioValue[[#This Row],[TotalPortfolioValue]]-V511)/V511</f>
        <v>-2.0392130843240341E-3</v>
      </c>
      <c r="X516" s="35">
        <f t="shared" si="81"/>
        <v>248564.30761632303</v>
      </c>
      <c r="Y516" s="35">
        <f>_xlfn.MAXIFS($V$2:$V516,$E$2:$E516,$E516)</f>
        <v>52065242.941301323</v>
      </c>
      <c r="Z516" s="34">
        <f>(ClientPortfolioValue[[#This Row],[TotalPortfolioValue]]-ClientPortfolioValue[[#This Row],[Running Max]])/ClientPortfolioValue[[#This Row],[Running Max]]</f>
        <v>-2.0744664538425304E-2</v>
      </c>
      <c r="AA516" s="35">
        <f t="shared" si="80"/>
        <v>1.0219782884758439</v>
      </c>
      <c r="AB516" s="46">
        <f>ClientPortfolioValue[[#This Row],[Cumulative_Returns]]-1</f>
        <v>2.1978288475843932E-2</v>
      </c>
    </row>
    <row r="517" spans="4:28" x14ac:dyDescent="0.35">
      <c r="D517" s="31">
        <f t="shared" si="82"/>
        <v>45761</v>
      </c>
      <c r="E517" s="32" t="s">
        <v>14</v>
      </c>
      <c r="F517" s="33">
        <f>_xlfn.IFNA(VLOOKUP(ClientPortfolioValue[[#This Row],[Date]],CleanAssets[#All],RowWiseApproach!$B$2,0)*VLOOKUP(ClientPortfolioValue[[#This Row],[Client]],Client_Portfolios!$A$1:$I$6,RowWiseApproach!$B$2,0),F512)</f>
        <v>1680627.4340435651</v>
      </c>
      <c r="G517" s="33">
        <f>_xlfn.IFNA(VLOOKUP(ClientPortfolioValue[[#This Row],[Date]],CleanAssets[#All],RowWiseApproach!$B$3,0)*VLOOKUP(ClientPortfolioValue[[#This Row],[Client]],Client_Portfolios!$A$1:$I$6,RowWiseApproach!$B$3,0),G512)</f>
        <v>7382032.7568355286</v>
      </c>
      <c r="H517" s="33">
        <f>_xlfn.IFNA(VLOOKUP(ClientPortfolioValue[[#This Row],[Date]],CleanAssets[#All],RowWiseApproach!$B$4,0)*VLOOKUP(ClientPortfolioValue[[#This Row],[Client]],Client_Portfolios!$A$1:$I$6,RowWiseApproach!$B$4,0),H512)</f>
        <v>2049110.3727372803</v>
      </c>
      <c r="I517" s="33">
        <f>_xlfn.IFNA(VLOOKUP(ClientPortfolioValue[[#This Row],[Date]],CleanAssets[#All],RowWiseApproach!$B$5,0)*VLOOKUP(ClientPortfolioValue[[#This Row],[Client]],Client_Portfolios!$A$1:$I$6,RowWiseApproach!$B$5,0),I512)</f>
        <v>456929.11002206284</v>
      </c>
      <c r="J517" s="33">
        <f>_xlfn.IFNA(VLOOKUP(ClientPortfolioValue[[#This Row],[Date]],CleanAssets[#All],RowWiseApproach!$B$6,0)*VLOOKUP(ClientPortfolioValue[[#This Row],[Client]],Client_Portfolios!$A$1:$I$6,RowWiseApproach!$B$6,0),J512)</f>
        <v>11640052.930057839</v>
      </c>
      <c r="K517" s="33">
        <f>_xlfn.IFNA(VLOOKUP(ClientPortfolioValue[[#This Row],[Date]],CleanAssets[#All],RowWiseApproach!$B$7,0)*VLOOKUP(ClientPortfolioValue[[#This Row],[Client]],Client_Portfolios!$A$1:$I$6,RowWiseApproach!$B$7,0),K512)</f>
        <v>14106430.089325588</v>
      </c>
      <c r="L517" s="33">
        <f>_xlfn.IFNA(VLOOKUP(ClientPortfolioValue[[#This Row],[Date]],CleanAssets[#All],RowWiseApproach!$B$8,0)*VLOOKUP(ClientPortfolioValue[[#This Row],[Client]],Client_Portfolios!$A$1:$I$6,RowWiseApproach!$B$8,0),L512)</f>
        <v>3283004.8846127307</v>
      </c>
      <c r="M517" s="33">
        <f>_xlfn.IFNA(VLOOKUP(ClientPortfolioValue[[#This Row],[Date]],CleanAssets[#All],RowWiseApproach!$B$9,0)*VLOOKUP(ClientPortfolioValue[[#This Row],[Client]],Client_Portfolios!$A$1:$I$6,RowWiseApproach!$B$9,0),M512)</f>
        <v>1152336.4307456187</v>
      </c>
      <c r="N517" s="34">
        <f t="shared" si="83"/>
        <v>4.0254044085919198E-2</v>
      </c>
      <c r="O517" s="34">
        <f t="shared" si="83"/>
        <v>0.17681293665568842</v>
      </c>
      <c r="P517" s="34">
        <f t="shared" si="84"/>
        <v>4.907987196342687E-2</v>
      </c>
      <c r="Q517" s="34">
        <f t="shared" si="85"/>
        <v>1.0944272458241424E-2</v>
      </c>
      <c r="R517" s="34">
        <f t="shared" si="86"/>
        <v>0.2788001637469612</v>
      </c>
      <c r="S517" s="34">
        <f t="shared" si="87"/>
        <v>0.33787432431971703</v>
      </c>
      <c r="T517" s="34">
        <f t="shared" si="88"/>
        <v>7.8633860594270924E-2</v>
      </c>
      <c r="U517" s="34">
        <f t="shared" si="89"/>
        <v>2.7600526175774954E-2</v>
      </c>
      <c r="V517" s="33">
        <f>SUM(ClientPortfolioValue[[#This Row],[TCS]:[Cash]])</f>
        <v>41750524.008380212</v>
      </c>
      <c r="W517" s="35">
        <f>(ClientPortfolioValue[[#This Row],[TotalPortfolioValue]]-V512)/V512</f>
        <v>-8.1633896658140637E-2</v>
      </c>
      <c r="X517" s="35">
        <f t="shared" si="81"/>
        <v>109121.67480977403</v>
      </c>
      <c r="Y517" s="35">
        <f>_xlfn.MAXIFS($V$2:$V517,$E$2:$E517,$E517)</f>
        <v>45697161.931049824</v>
      </c>
      <c r="Z517" s="34">
        <f>(ClientPortfolioValue[[#This Row],[TotalPortfolioValue]]-ClientPortfolioValue[[#This Row],[Running Max]])/ClientPortfolioValue[[#This Row],[Running Max]]</f>
        <v>-8.6365055419076089E-2</v>
      </c>
      <c r="AA517" s="35">
        <f t="shared" si="80"/>
        <v>0.98393125201011356</v>
      </c>
      <c r="AB517" s="46">
        <f>ClientPortfolioValue[[#This Row],[Cumulative_Returns]]-1</f>
        <v>-1.6068747989886445E-2</v>
      </c>
    </row>
    <row r="518" spans="4:28" x14ac:dyDescent="0.35">
      <c r="D518" s="31">
        <f t="shared" si="82"/>
        <v>45761</v>
      </c>
      <c r="E518" s="32" t="s">
        <v>16</v>
      </c>
      <c r="F518" s="33">
        <f>_xlfn.IFNA(VLOOKUP(ClientPortfolioValue[[#This Row],[Date]],CleanAssets[#All],RowWiseApproach!$B$2,0)*VLOOKUP(ClientPortfolioValue[[#This Row],[Client]],Client_Portfolios!$A$1:$I$6,RowWiseApproach!$B$2,0),F513)</f>
        <v>202176.21194923352</v>
      </c>
      <c r="G518" s="33">
        <f>_xlfn.IFNA(VLOOKUP(ClientPortfolioValue[[#This Row],[Date]],CleanAssets[#All],RowWiseApproach!$B$3,0)*VLOOKUP(ClientPortfolioValue[[#This Row],[Client]],Client_Portfolios!$A$1:$I$6,RowWiseApproach!$B$3,0),G513)</f>
        <v>1908997.4255640125</v>
      </c>
      <c r="H518" s="33">
        <f>_xlfn.IFNA(VLOOKUP(ClientPortfolioValue[[#This Row],[Date]],CleanAssets[#All],RowWiseApproach!$B$4,0)*VLOOKUP(ClientPortfolioValue[[#This Row],[Client]],Client_Portfolios!$A$1:$I$6,RowWiseApproach!$B$4,0),H513)</f>
        <v>10999670.73399169</v>
      </c>
      <c r="I518" s="33">
        <f>_xlfn.IFNA(VLOOKUP(ClientPortfolioValue[[#This Row],[Date]],CleanAssets[#All],RowWiseApproach!$B$5,0)*VLOOKUP(ClientPortfolioValue[[#This Row],[Client]],Client_Portfolios!$A$1:$I$6,RowWiseApproach!$B$5,0),I513)</f>
        <v>6288064.4676837698</v>
      </c>
      <c r="J518" s="33">
        <f>_xlfn.IFNA(VLOOKUP(ClientPortfolioValue[[#This Row],[Date]],CleanAssets[#All],RowWiseApproach!$B$6,0)*VLOOKUP(ClientPortfolioValue[[#This Row],[Client]],Client_Portfolios!$A$1:$I$6,RowWiseApproach!$B$6,0),J513)</f>
        <v>8896566.4512173962</v>
      </c>
      <c r="K518" s="33">
        <f>_xlfn.IFNA(VLOOKUP(ClientPortfolioValue[[#This Row],[Date]],CleanAssets[#All],RowWiseApproach!$B$7,0)*VLOOKUP(ClientPortfolioValue[[#This Row],[Client]],Client_Portfolios!$A$1:$I$6,RowWiseApproach!$B$7,0),K513)</f>
        <v>1595432.2281053914</v>
      </c>
      <c r="L518" s="33">
        <f>_xlfn.IFNA(VLOOKUP(ClientPortfolioValue[[#This Row],[Date]],CleanAssets[#All],RowWiseApproach!$B$8,0)*VLOOKUP(ClientPortfolioValue[[#This Row],[Client]],Client_Portfolios!$A$1:$I$6,RowWiseApproach!$B$8,0),L513)</f>
        <v>15249156.034839805</v>
      </c>
      <c r="M518" s="33">
        <f>_xlfn.IFNA(VLOOKUP(ClientPortfolioValue[[#This Row],[Date]],CleanAssets[#All],RowWiseApproach!$B$9,0)*VLOOKUP(ClientPortfolioValue[[#This Row],[Client]],Client_Portfolios!$A$1:$I$6,RowWiseApproach!$B$9,0),M513)</f>
        <v>4670384.7315579196</v>
      </c>
      <c r="N518" s="34">
        <f t="shared" si="83"/>
        <v>4.0589117125148554E-3</v>
      </c>
      <c r="O518" s="34">
        <f t="shared" si="83"/>
        <v>3.8325240813830826E-2</v>
      </c>
      <c r="P518" s="34">
        <f t="shared" si="84"/>
        <v>0.22083059102530092</v>
      </c>
      <c r="Q518" s="34">
        <f t="shared" si="85"/>
        <v>0.12623986902741505</v>
      </c>
      <c r="R518" s="34">
        <f t="shared" si="86"/>
        <v>0.17860843974601884</v>
      </c>
      <c r="S518" s="34">
        <f t="shared" si="87"/>
        <v>3.2030071662469864E-2</v>
      </c>
      <c r="T518" s="34">
        <f t="shared" si="88"/>
        <v>0.30614372204836698</v>
      </c>
      <c r="U518" s="34">
        <f t="shared" si="89"/>
        <v>9.3763153964082649E-2</v>
      </c>
      <c r="V518" s="33">
        <f>SUM(ClientPortfolioValue[[#This Row],[TCS]:[Cash]])</f>
        <v>49810448.284909219</v>
      </c>
      <c r="W518" s="35">
        <f>(ClientPortfolioValue[[#This Row],[TotalPortfolioValue]]-V513)/V513</f>
        <v>-2.1649483077787416E-2</v>
      </c>
      <c r="X518" s="35">
        <f t="shared" si="81"/>
        <v>275163.26097878715</v>
      </c>
      <c r="Y518" s="35">
        <f>_xlfn.MAXIFS($V$2:$V518,$E$2:$E518,$E518)</f>
        <v>51360464.08904472</v>
      </c>
      <c r="Z518" s="34">
        <f>(ClientPortfolioValue[[#This Row],[TotalPortfolioValue]]-ClientPortfolioValue[[#This Row],[Running Max]])/ClientPortfolioValue[[#This Row],[Running Max]]</f>
        <v>-3.0179162739811041E-2</v>
      </c>
      <c r="AA518" s="35">
        <f t="shared" si="80"/>
        <v>1.0255063098692134</v>
      </c>
      <c r="AB518" s="46">
        <f>ClientPortfolioValue[[#This Row],[Cumulative_Returns]]-1</f>
        <v>2.5506309869213428E-2</v>
      </c>
    </row>
    <row r="519" spans="4:28" x14ac:dyDescent="0.35">
      <c r="D519" s="31">
        <f t="shared" si="82"/>
        <v>45761</v>
      </c>
      <c r="E519" s="32" t="s">
        <v>12</v>
      </c>
      <c r="F519" s="33">
        <f>_xlfn.IFNA(VLOOKUP(ClientPortfolioValue[[#This Row],[Date]],CleanAssets[#All],RowWiseApproach!$B$2,0)*VLOOKUP(ClientPortfolioValue[[#This Row],[Client]],Client_Portfolios!$A$1:$I$6,RowWiseApproach!$B$2,0),F514)</f>
        <v>2664741.3796086144</v>
      </c>
      <c r="G519" s="33">
        <f>_xlfn.IFNA(VLOOKUP(ClientPortfolioValue[[#This Row],[Date]],CleanAssets[#All],RowWiseApproach!$B$3,0)*VLOOKUP(ClientPortfolioValue[[#This Row],[Client]],Client_Portfolios!$A$1:$I$6,RowWiseApproach!$B$3,0),G514)</f>
        <v>6592280.456974701</v>
      </c>
      <c r="H519" s="33">
        <f>_xlfn.IFNA(VLOOKUP(ClientPortfolioValue[[#This Row],[Date]],CleanAssets[#All],RowWiseApproach!$B$4,0)*VLOOKUP(ClientPortfolioValue[[#This Row],[Client]],Client_Portfolios!$A$1:$I$6,RowWiseApproach!$B$4,0),H514)</f>
        <v>1810635.6977158892</v>
      </c>
      <c r="I519" s="33">
        <f>_xlfn.IFNA(VLOOKUP(ClientPortfolioValue[[#This Row],[Date]],CleanAssets[#All],RowWiseApproach!$B$5,0)*VLOOKUP(ClientPortfolioValue[[#This Row],[Client]],Client_Portfolios!$A$1:$I$6,RowWiseApproach!$B$5,0),I514)</f>
        <v>3207653.3672019797</v>
      </c>
      <c r="J519" s="33">
        <f>_xlfn.IFNA(VLOOKUP(ClientPortfolioValue[[#This Row],[Date]],CleanAssets[#All],RowWiseApproach!$B$6,0)*VLOOKUP(ClientPortfolioValue[[#This Row],[Client]],Client_Portfolios!$A$1:$I$6,RowWiseApproach!$B$6,0),J514)</f>
        <v>1301603.4556610063</v>
      </c>
      <c r="K519" s="33">
        <f>_xlfn.IFNA(VLOOKUP(ClientPortfolioValue[[#This Row],[Date]],CleanAssets[#All],RowWiseApproach!$B$7,0)*VLOOKUP(ClientPortfolioValue[[#This Row],[Client]],Client_Portfolios!$A$1:$I$6,RowWiseApproach!$B$7,0),K514)</f>
        <v>12905291.06257304</v>
      </c>
      <c r="L519" s="33">
        <f>_xlfn.IFNA(VLOOKUP(ClientPortfolioValue[[#This Row],[Date]],CleanAssets[#All],RowWiseApproach!$B$8,0)*VLOOKUP(ClientPortfolioValue[[#This Row],[Client]],Client_Portfolios!$A$1:$I$6,RowWiseApproach!$B$8,0),L514)</f>
        <v>5605087.6772836028</v>
      </c>
      <c r="M519" s="33">
        <f>_xlfn.IFNA(VLOOKUP(ClientPortfolioValue[[#This Row],[Date]],CleanAssets[#All],RowWiseApproach!$B$9,0)*VLOOKUP(ClientPortfolioValue[[#This Row],[Client]],Client_Portfolios!$A$1:$I$6,RowWiseApproach!$B$9,0),M514)</f>
        <v>2237608.3153913976</v>
      </c>
      <c r="N519" s="34">
        <f t="shared" si="83"/>
        <v>7.335853026426159E-2</v>
      </c>
      <c r="O519" s="34">
        <f t="shared" si="83"/>
        <v>0.18148102818312067</v>
      </c>
      <c r="P519" s="34">
        <f t="shared" si="84"/>
        <v>4.9845577752822036E-2</v>
      </c>
      <c r="Q519" s="34">
        <f t="shared" si="85"/>
        <v>8.8304530569382367E-2</v>
      </c>
      <c r="R519" s="34">
        <f t="shared" si="86"/>
        <v>3.583226395808798E-2</v>
      </c>
      <c r="S519" s="34">
        <f t="shared" si="87"/>
        <v>0.35527394599243178</v>
      </c>
      <c r="T519" s="34">
        <f t="shared" si="88"/>
        <v>0.15430427776381112</v>
      </c>
      <c r="U519" s="34">
        <f t="shared" si="89"/>
        <v>6.159984551608251E-2</v>
      </c>
      <c r="V519" s="33">
        <f>SUM(ClientPortfolioValue[[#This Row],[TCS]:[Cash]])</f>
        <v>36324901.412410229</v>
      </c>
      <c r="W519" s="35">
        <f>(ClientPortfolioValue[[#This Row],[TotalPortfolioValue]]-V514)/V514</f>
        <v>-8.241562784533446E-2</v>
      </c>
      <c r="X519" s="35">
        <f t="shared" si="81"/>
        <v>110672.19212190266</v>
      </c>
      <c r="Y519" s="35">
        <f>_xlfn.MAXIFS($V$2:$V519,$E$2:$E519,$E519)</f>
        <v>39650503.50677833</v>
      </c>
      <c r="Z519" s="34">
        <f>(ClientPortfolioValue[[#This Row],[TotalPortfolioValue]]-ClientPortfolioValue[[#This Row],[Running Max]])/ClientPortfolioValue[[#This Row],[Running Max]]</f>
        <v>-8.3872884332971506E-2</v>
      </c>
      <c r="AA519" s="35">
        <f t="shared" ref="AA519:AA582" si="90">AA514*(1+W519)</f>
        <v>0.96990914443242471</v>
      </c>
      <c r="AB519" s="46">
        <f>ClientPortfolioValue[[#This Row],[Cumulative_Returns]]-1</f>
        <v>-3.0090855567575292E-2</v>
      </c>
    </row>
    <row r="520" spans="4:28" x14ac:dyDescent="0.35">
      <c r="D520" s="31">
        <f t="shared" si="82"/>
        <v>45761</v>
      </c>
      <c r="E520" s="32" t="s">
        <v>13</v>
      </c>
      <c r="F520" s="33">
        <f>_xlfn.IFNA(VLOOKUP(ClientPortfolioValue[[#This Row],[Date]],CleanAssets[#All],RowWiseApproach!$B$2,0)*VLOOKUP(ClientPortfolioValue[[#This Row],[Client]],Client_Portfolios!$A$1:$I$6,RowWiseApproach!$B$2,0),F515)</f>
        <v>191876.45962993801</v>
      </c>
      <c r="G520" s="33">
        <f>_xlfn.IFNA(VLOOKUP(ClientPortfolioValue[[#This Row],[Date]],CleanAssets[#All],RowWiseApproach!$B$3,0)*VLOOKUP(ClientPortfolioValue[[#This Row],[Client]],Client_Portfolios!$A$1:$I$6,RowWiseApproach!$B$3,0),G515)</f>
        <v>1400677.4939909417</v>
      </c>
      <c r="H520" s="33">
        <f>_xlfn.IFNA(VLOOKUP(ClientPortfolioValue[[#This Row],[Date]],CleanAssets[#All],RowWiseApproach!$B$4,0)*VLOOKUP(ClientPortfolioValue[[#This Row],[Client]],Client_Portfolios!$A$1:$I$6,RowWiseApproach!$B$4,0),H515)</f>
        <v>2899927.2096093148</v>
      </c>
      <c r="I520" s="33">
        <f>_xlfn.IFNA(VLOOKUP(ClientPortfolioValue[[#This Row],[Date]],CleanAssets[#All],RowWiseApproach!$B$5,0)*VLOOKUP(ClientPortfolioValue[[#This Row],[Client]],Client_Portfolios!$A$1:$I$6,RowWiseApproach!$B$5,0),I515)</f>
        <v>2753509.1430501505</v>
      </c>
      <c r="J520" s="33">
        <f>_xlfn.IFNA(VLOOKUP(ClientPortfolioValue[[#This Row],[Date]],CleanAssets[#All],RowWiseApproach!$B$6,0)*VLOOKUP(ClientPortfolioValue[[#This Row],[Client]],Client_Portfolios!$A$1:$I$6,RowWiseApproach!$B$6,0),J515)</f>
        <v>11280784.213411869</v>
      </c>
      <c r="K520" s="33">
        <f>_xlfn.IFNA(VLOOKUP(ClientPortfolioValue[[#This Row],[Date]],CleanAssets[#All],RowWiseApproach!$B$7,0)*VLOOKUP(ClientPortfolioValue[[#This Row],[Client]],Client_Portfolios!$A$1:$I$6,RowWiseApproach!$B$7,0),K515)</f>
        <v>611580.33141170291</v>
      </c>
      <c r="L520" s="33">
        <f>_xlfn.IFNA(VLOOKUP(ClientPortfolioValue[[#This Row],[Date]],CleanAssets[#All],RowWiseApproach!$B$8,0)*VLOOKUP(ClientPortfolioValue[[#This Row],[Client]],Client_Portfolios!$A$1:$I$6,RowWiseApproach!$B$8,0),L515)</f>
        <v>23180879.308239892</v>
      </c>
      <c r="M520" s="33">
        <f>_xlfn.IFNA(VLOOKUP(ClientPortfolioValue[[#This Row],[Date]],CleanAssets[#All],RowWiseApproach!$B$9,0)*VLOOKUP(ClientPortfolioValue[[#This Row],[Client]],Client_Portfolios!$A$1:$I$6,RowWiseApproach!$B$9,0),M515)</f>
        <v>6417836.4260423696</v>
      </c>
      <c r="N520" s="34">
        <f t="shared" si="83"/>
        <v>3.9369715357383869E-3</v>
      </c>
      <c r="O520" s="34">
        <f t="shared" si="83"/>
        <v>2.8739468276760466E-2</v>
      </c>
      <c r="P520" s="34">
        <f t="shared" si="84"/>
        <v>5.9501467256402124E-2</v>
      </c>
      <c r="Q520" s="34">
        <f t="shared" si="85"/>
        <v>5.6497222955287564E-2</v>
      </c>
      <c r="R520" s="34">
        <f t="shared" si="86"/>
        <v>0.23146208990235073</v>
      </c>
      <c r="S520" s="34">
        <f t="shared" si="87"/>
        <v>1.2548565682466057E-2</v>
      </c>
      <c r="T520" s="34">
        <f t="shared" si="88"/>
        <v>0.47563136294019864</v>
      </c>
      <c r="U520" s="34">
        <f t="shared" si="89"/>
        <v>0.13168285145079603</v>
      </c>
      <c r="V520" s="33">
        <f>SUM(ClientPortfolioValue[[#This Row],[TCS]:[Cash]])</f>
        <v>48737070.585386179</v>
      </c>
      <c r="W520" s="35">
        <f>(ClientPortfolioValue[[#This Row],[TotalPortfolioValue]]-V515)/V515</f>
        <v>-1.6289805491684187E-2</v>
      </c>
      <c r="X520" s="35">
        <f t="shared" si="81"/>
        <v>406255.97147420479</v>
      </c>
      <c r="Y520" s="35">
        <f>_xlfn.MAXIFS($V$2:$V520,$E$2:$E520,$E520)</f>
        <v>49689567.944838986</v>
      </c>
      <c r="Z520" s="34">
        <f>(ClientPortfolioValue[[#This Row],[TotalPortfolioValue]]-ClientPortfolioValue[[#This Row],[Running Max]])/ClientPortfolioValue[[#This Row],[Running Max]]</f>
        <v>-1.9168960384404746E-2</v>
      </c>
      <c r="AA520" s="35">
        <f t="shared" si="90"/>
        <v>1.0800182880598057</v>
      </c>
      <c r="AB520" s="46">
        <f>ClientPortfolioValue[[#This Row],[Cumulative_Returns]]-1</f>
        <v>8.0018288059805709E-2</v>
      </c>
    </row>
    <row r="521" spans="4:28" x14ac:dyDescent="0.35">
      <c r="D521" s="31">
        <f t="shared" si="82"/>
        <v>45761</v>
      </c>
      <c r="E521" s="32" t="s">
        <v>15</v>
      </c>
      <c r="F521" s="33">
        <f>_xlfn.IFNA(VLOOKUP(ClientPortfolioValue[[#This Row],[Date]],CleanAssets[#All],RowWiseApproach!$B$2,0)*VLOOKUP(ClientPortfolioValue[[#This Row],[Client]],Client_Portfolios!$A$1:$I$6,RowWiseApproach!$B$2,0),F516)</f>
        <v>961366.93011854705</v>
      </c>
      <c r="G521" s="33">
        <f>_xlfn.IFNA(VLOOKUP(ClientPortfolioValue[[#This Row],[Date]],CleanAssets[#All],RowWiseApproach!$B$3,0)*VLOOKUP(ClientPortfolioValue[[#This Row],[Client]],Client_Portfolios!$A$1:$I$6,RowWiseApproach!$B$3,0),G516)</f>
        <v>3201065.1758697382</v>
      </c>
      <c r="H521" s="33">
        <f>_xlfn.IFNA(VLOOKUP(ClientPortfolioValue[[#This Row],[Date]],CleanAssets[#All],RowWiseApproach!$B$4,0)*VLOOKUP(ClientPortfolioValue[[#This Row],[Client]],Client_Portfolios!$A$1:$I$6,RowWiseApproach!$B$4,0),H516)</f>
        <v>15820229.385049768</v>
      </c>
      <c r="I521" s="33">
        <f>_xlfn.IFNA(VLOOKUP(ClientPortfolioValue[[#This Row],[Date]],CleanAssets[#All],RowWiseApproach!$B$5,0)*VLOOKUP(ClientPortfolioValue[[#This Row],[Client]],Client_Portfolios!$A$1:$I$6,RowWiseApproach!$B$5,0),I516)</f>
        <v>8792180.846235387</v>
      </c>
      <c r="J521" s="33">
        <f>_xlfn.IFNA(VLOOKUP(ClientPortfolioValue[[#This Row],[Date]],CleanAssets[#All],RowWiseApproach!$B$6,0)*VLOOKUP(ClientPortfolioValue[[#This Row],[Client]],Client_Portfolios!$A$1:$I$6,RowWiseApproach!$B$6,0),J516)</f>
        <v>13443727.934650445</v>
      </c>
      <c r="K521" s="33">
        <f>_xlfn.IFNA(VLOOKUP(ClientPortfolioValue[[#This Row],[Date]],CleanAssets[#All],RowWiseApproach!$B$7,0)*VLOOKUP(ClientPortfolioValue[[#This Row],[Client]],Client_Portfolios!$A$1:$I$6,RowWiseApproach!$B$7,0),K516)</f>
        <v>2637267.4456259268</v>
      </c>
      <c r="L521" s="33">
        <f>_xlfn.IFNA(VLOOKUP(ClientPortfolioValue[[#This Row],[Date]],CleanAssets[#All],RowWiseApproach!$B$8,0)*VLOOKUP(ClientPortfolioValue[[#This Row],[Client]],Client_Portfolios!$A$1:$I$6,RowWiseApproach!$B$8,0),L516)</f>
        <v>3394306.2629644354</v>
      </c>
      <c r="M521" s="33">
        <f>_xlfn.IFNA(VLOOKUP(ClientPortfolioValue[[#This Row],[Date]],CleanAssets[#All],RowWiseApproach!$B$9,0)*VLOOKUP(ClientPortfolioValue[[#This Row],[Client]],Client_Portfolios!$A$1:$I$6,RowWiseApproach!$B$9,0),M516)</f>
        <v>942645.79595311731</v>
      </c>
      <c r="N521" s="34">
        <f t="shared" si="83"/>
        <v>1.9542842243487516E-2</v>
      </c>
      <c r="O521" s="34">
        <f t="shared" si="83"/>
        <v>6.5071836551970672E-2</v>
      </c>
      <c r="P521" s="34">
        <f t="shared" si="84"/>
        <v>0.32159650747471497</v>
      </c>
      <c r="Q521" s="34">
        <f t="shared" si="85"/>
        <v>0.17872905533894631</v>
      </c>
      <c r="R521" s="34">
        <f t="shared" si="86"/>
        <v>0.27328655267853091</v>
      </c>
      <c r="S521" s="34">
        <f t="shared" si="87"/>
        <v>5.3610853493158292E-2</v>
      </c>
      <c r="T521" s="34">
        <f t="shared" si="88"/>
        <v>6.900007660448218E-2</v>
      </c>
      <c r="U521" s="34">
        <f t="shared" si="89"/>
        <v>1.9162275614709217E-2</v>
      </c>
      <c r="V521" s="33">
        <f>SUM(ClientPortfolioValue[[#This Row],[TCS]:[Cash]])</f>
        <v>49192789.776467361</v>
      </c>
      <c r="W521" s="35">
        <f>(ClientPortfolioValue[[#This Row],[TotalPortfolioValue]]-V516)/V516</f>
        <v>-3.5154874905694466E-2</v>
      </c>
      <c r="X521" s="35">
        <f t="shared" si="81"/>
        <v>222468.61639938186</v>
      </c>
      <c r="Y521" s="35">
        <f>_xlfn.MAXIFS($V$2:$V521,$E$2:$E521,$E521)</f>
        <v>52065242.941301323</v>
      </c>
      <c r="Z521" s="34">
        <f>(ClientPortfolioValue[[#This Row],[TotalPortfolioValue]]-ClientPortfolioValue[[#This Row],[Running Max]])/ClientPortfolioValue[[#This Row],[Running Max]]</f>
        <v>-5.5170263357310831E-2</v>
      </c>
      <c r="AA521" s="35">
        <f t="shared" si="90"/>
        <v>0.98605076958813986</v>
      </c>
      <c r="AB521" s="46">
        <f>ClientPortfolioValue[[#This Row],[Cumulative_Returns]]-1</f>
        <v>-1.3949230411860136E-2</v>
      </c>
    </row>
    <row r="522" spans="4:28" x14ac:dyDescent="0.35">
      <c r="D522" s="31">
        <f t="shared" si="82"/>
        <v>45762</v>
      </c>
      <c r="E522" s="32" t="s">
        <v>14</v>
      </c>
      <c r="F522" s="33">
        <f>_xlfn.IFNA(VLOOKUP(ClientPortfolioValue[[#This Row],[Date]],CleanAssets[#All],RowWiseApproach!$B$2,0)*VLOOKUP(ClientPortfolioValue[[#This Row],[Client]],Client_Portfolios!$A$1:$I$6,RowWiseApproach!$B$2,0),F517)</f>
        <v>1684185.4293536835</v>
      </c>
      <c r="G522" s="33">
        <f>_xlfn.IFNA(VLOOKUP(ClientPortfolioValue[[#This Row],[Date]],CleanAssets[#All],RowWiseApproach!$B$3,0)*VLOOKUP(ClientPortfolioValue[[#This Row],[Client]],Client_Portfolios!$A$1:$I$6,RowWiseApproach!$B$3,0),G517)</f>
        <v>11085091.00393373</v>
      </c>
      <c r="H522" s="33">
        <f>_xlfn.IFNA(VLOOKUP(ClientPortfolioValue[[#This Row],[Date]],CleanAssets[#All],RowWiseApproach!$B$4,0)*VLOOKUP(ClientPortfolioValue[[#This Row],[Client]],Client_Portfolios!$A$1:$I$6,RowWiseApproach!$B$4,0),H517)</f>
        <v>2064070.6517217108</v>
      </c>
      <c r="I522" s="33">
        <f>_xlfn.IFNA(VLOOKUP(ClientPortfolioValue[[#This Row],[Date]],CleanAssets[#All],RowWiseApproach!$B$5,0)*VLOOKUP(ClientPortfolioValue[[#This Row],[Client]],Client_Portfolios!$A$1:$I$6,RowWiseApproach!$B$5,0),I517)</f>
        <v>462209.34114943171</v>
      </c>
      <c r="J522" s="33">
        <f>_xlfn.IFNA(VLOOKUP(ClientPortfolioValue[[#This Row],[Date]],CleanAssets[#All],RowWiseApproach!$B$6,0)*VLOOKUP(ClientPortfolioValue[[#This Row],[Client]],Client_Portfolios!$A$1:$I$6,RowWiseApproach!$B$6,0),J517)</f>
        <v>11526110.978177583</v>
      </c>
      <c r="K522" s="33">
        <f>_xlfn.IFNA(VLOOKUP(ClientPortfolioValue[[#This Row],[Date]],CleanAssets[#All],RowWiseApproach!$B$7,0)*VLOOKUP(ClientPortfolioValue[[#This Row],[Client]],Client_Portfolios!$A$1:$I$6,RowWiseApproach!$B$7,0),K517)</f>
        <v>13954693.006088756</v>
      </c>
      <c r="L522" s="33">
        <f>_xlfn.IFNA(VLOOKUP(ClientPortfolioValue[[#This Row],[Date]],CleanAssets[#All],RowWiseApproach!$B$8,0)*VLOOKUP(ClientPortfolioValue[[#This Row],[Client]],Client_Portfolios!$A$1:$I$6,RowWiseApproach!$B$8,0),L517)</f>
        <v>3263062.1680950238</v>
      </c>
      <c r="M522" s="33">
        <f>_xlfn.IFNA(VLOOKUP(ClientPortfolioValue[[#This Row],[Date]],CleanAssets[#All],RowWiseApproach!$B$9,0)*VLOOKUP(ClientPortfolioValue[[#This Row],[Client]],Client_Portfolios!$A$1:$I$6,RowWiseApproach!$B$9,0),M517)</f>
        <v>1152266.388879217</v>
      </c>
      <c r="N522" s="34">
        <f t="shared" si="83"/>
        <v>3.7267592069166508E-2</v>
      </c>
      <c r="O522" s="34">
        <f t="shared" si="83"/>
        <v>0.24529047834283005</v>
      </c>
      <c r="P522" s="34">
        <f t="shared" si="84"/>
        <v>4.5673678034266703E-2</v>
      </c>
      <c r="Q522" s="34">
        <f t="shared" si="85"/>
        <v>1.0227750980558952E-2</v>
      </c>
      <c r="R522" s="34">
        <f t="shared" si="86"/>
        <v>0.25504935180653265</v>
      </c>
      <c r="S522" s="34">
        <f t="shared" si="87"/>
        <v>0.30878892391376522</v>
      </c>
      <c r="T522" s="34">
        <f t="shared" si="88"/>
        <v>7.2204917378701355E-2</v>
      </c>
      <c r="U522" s="34">
        <f t="shared" si="89"/>
        <v>2.549730747417852E-2</v>
      </c>
      <c r="V522" s="33">
        <f>SUM(ClientPortfolioValue[[#This Row],[TCS]:[Cash]])</f>
        <v>45191688.967399135</v>
      </c>
      <c r="W522" s="35">
        <f>(ClientPortfolioValue[[#This Row],[TotalPortfolioValue]]-V517)/V517</f>
        <v>8.2422078303213839E-2</v>
      </c>
      <c r="X522" s="35">
        <f t="shared" si="81"/>
        <v>1446509.3604131904</v>
      </c>
      <c r="Y522" s="35">
        <f>_xlfn.MAXIFS($V$2:$V522,$E$2:$E522,$E522)</f>
        <v>45697161.931049824</v>
      </c>
      <c r="Z522" s="34">
        <f>(ClientPortfolioValue[[#This Row],[TotalPortfolioValue]]-ClientPortfolioValue[[#This Row],[Running Max]])/ClientPortfolioValue[[#This Row],[Running Max]]</f>
        <v>-1.1061364476274732E-2</v>
      </c>
      <c r="AA522" s="35">
        <f t="shared" si="90"/>
        <v>1.0650289107082704</v>
      </c>
      <c r="AB522" s="46">
        <f>ClientPortfolioValue[[#This Row],[Cumulative_Returns]]-1</f>
        <v>6.5028910708270438E-2</v>
      </c>
    </row>
    <row r="523" spans="4:28" x14ac:dyDescent="0.35">
      <c r="D523" s="31">
        <f t="shared" si="82"/>
        <v>45762</v>
      </c>
      <c r="E523" s="32" t="s">
        <v>16</v>
      </c>
      <c r="F523" s="33">
        <f>_xlfn.IFNA(VLOOKUP(ClientPortfolioValue[[#This Row],[Date]],CleanAssets[#All],RowWiseApproach!$B$2,0)*VLOOKUP(ClientPortfolioValue[[#This Row],[Client]],Client_Portfolios!$A$1:$I$6,RowWiseApproach!$B$2,0),F518)</f>
        <v>202604.23186570135</v>
      </c>
      <c r="G523" s="33">
        <f>_xlfn.IFNA(VLOOKUP(ClientPortfolioValue[[#This Row],[Date]],CleanAssets[#All],RowWiseApproach!$B$3,0)*VLOOKUP(ClientPortfolioValue[[#This Row],[Client]],Client_Portfolios!$A$1:$I$6,RowWiseApproach!$B$3,0),G518)</f>
        <v>2866610.17171151</v>
      </c>
      <c r="H523" s="33">
        <f>_xlfn.IFNA(VLOOKUP(ClientPortfolioValue[[#This Row],[Date]],CleanAssets[#All],RowWiseApproach!$B$4,0)*VLOOKUP(ClientPortfolioValue[[#This Row],[Client]],Client_Portfolios!$A$1:$I$6,RowWiseApproach!$B$4,0),H518)</f>
        <v>11079977.849268045</v>
      </c>
      <c r="I523" s="33">
        <f>_xlfn.IFNA(VLOOKUP(ClientPortfolioValue[[#This Row],[Date]],CleanAssets[#All],RowWiseApproach!$B$5,0)*VLOOKUP(ClientPortfolioValue[[#This Row],[Client]],Client_Portfolios!$A$1:$I$6,RowWiseApproach!$B$5,0),I518)</f>
        <v>6360728.76725436</v>
      </c>
      <c r="J523" s="33">
        <f>_xlfn.IFNA(VLOOKUP(ClientPortfolioValue[[#This Row],[Date]],CleanAssets[#All],RowWiseApproach!$B$6,0)*VLOOKUP(ClientPortfolioValue[[#This Row],[Client]],Client_Portfolios!$A$1:$I$6,RowWiseApproach!$B$6,0),J518)</f>
        <v>8809479.8930569533</v>
      </c>
      <c r="K523" s="33">
        <f>_xlfn.IFNA(VLOOKUP(ClientPortfolioValue[[#This Row],[Date]],CleanAssets[#All],RowWiseApproach!$B$7,0)*VLOOKUP(ClientPortfolioValue[[#This Row],[Client]],Client_Portfolios!$A$1:$I$6,RowWiseApproach!$B$7,0),K518)</f>
        <v>1578270.817935575</v>
      </c>
      <c r="L523" s="33">
        <f>_xlfn.IFNA(VLOOKUP(ClientPortfolioValue[[#This Row],[Date]],CleanAssets[#All],RowWiseApproach!$B$8,0)*VLOOKUP(ClientPortfolioValue[[#This Row],[Client]],Client_Portfolios!$A$1:$I$6,RowWiseApproach!$B$8,0),L518)</f>
        <v>15156524.556476055</v>
      </c>
      <c r="M523" s="33">
        <f>_xlfn.IFNA(VLOOKUP(ClientPortfolioValue[[#This Row],[Date]],CleanAssets[#All],RowWiseApproach!$B$9,0)*VLOOKUP(ClientPortfolioValue[[#This Row],[Client]],Client_Portfolios!$A$1:$I$6,RowWiseApproach!$B$9,0),M518)</f>
        <v>4670100.8539899765</v>
      </c>
      <c r="N523" s="34">
        <f t="shared" si="83"/>
        <v>3.9942245291302164E-3</v>
      </c>
      <c r="O523" s="34">
        <f t="shared" si="83"/>
        <v>5.6513551360042609E-2</v>
      </c>
      <c r="P523" s="34">
        <f t="shared" si="84"/>
        <v>0.21843531549282472</v>
      </c>
      <c r="Q523" s="34">
        <f t="shared" si="85"/>
        <v>0.12539806612801829</v>
      </c>
      <c r="R523" s="34">
        <f t="shared" si="86"/>
        <v>0.17367376956396285</v>
      </c>
      <c r="S523" s="34">
        <f t="shared" si="87"/>
        <v>3.1114690727621842E-2</v>
      </c>
      <c r="T523" s="34">
        <f t="shared" si="88"/>
        <v>0.29880206154810152</v>
      </c>
      <c r="U523" s="34">
        <f t="shared" si="89"/>
        <v>9.2068320650298088E-2</v>
      </c>
      <c r="V523" s="33">
        <f>SUM(ClientPortfolioValue[[#This Row],[TCS]:[Cash]])</f>
        <v>50724297.14155817</v>
      </c>
      <c r="W523" s="35">
        <f>(ClientPortfolioValue[[#This Row],[TotalPortfolioValue]]-V518)/V518</f>
        <v>1.8346529455463969E-2</v>
      </c>
      <c r="X523" s="35">
        <f t="shared" si="81"/>
        <v>410534.79607744043</v>
      </c>
      <c r="Y523" s="35">
        <f>_xlfn.MAXIFS($V$2:$V523,$E$2:$E523,$E523)</f>
        <v>51360464.08904472</v>
      </c>
      <c r="Z523" s="34">
        <f>(ClientPortfolioValue[[#This Row],[TotalPortfolioValue]]-ClientPortfolioValue[[#This Row],[Running Max]])/ClientPortfolioValue[[#This Row],[Running Max]]</f>
        <v>-1.2386316182494254E-2</v>
      </c>
      <c r="AA523" s="35">
        <f t="shared" si="90"/>
        <v>1.044320791589993</v>
      </c>
      <c r="AB523" s="46">
        <f>ClientPortfolioValue[[#This Row],[Cumulative_Returns]]-1</f>
        <v>4.4320791589993025E-2</v>
      </c>
    </row>
    <row r="524" spans="4:28" x14ac:dyDescent="0.35">
      <c r="D524" s="31">
        <f t="shared" si="82"/>
        <v>45762</v>
      </c>
      <c r="E524" s="32" t="s">
        <v>12</v>
      </c>
      <c r="F524" s="33">
        <f>_xlfn.IFNA(VLOOKUP(ClientPortfolioValue[[#This Row],[Date]],CleanAssets[#All],RowWiseApproach!$B$2,0)*VLOOKUP(ClientPortfolioValue[[#This Row],[Client]],Client_Portfolios!$A$1:$I$6,RowWiseApproach!$B$2,0),F519)</f>
        <v>2670382.8068156629</v>
      </c>
      <c r="G524" s="33">
        <f>_xlfn.IFNA(VLOOKUP(ClientPortfolioValue[[#This Row],[Date]],CleanAssets[#All],RowWiseApproach!$B$3,0)*VLOOKUP(ClientPortfolioValue[[#This Row],[Client]],Client_Portfolios!$A$1:$I$6,RowWiseApproach!$B$3,0),G519)</f>
        <v>9899174.2784333099</v>
      </c>
      <c r="H524" s="33">
        <f>_xlfn.IFNA(VLOOKUP(ClientPortfolioValue[[#This Row],[Date]],CleanAssets[#All],RowWiseApproach!$B$4,0)*VLOOKUP(ClientPortfolioValue[[#This Row],[Client]],Client_Portfolios!$A$1:$I$6,RowWiseApproach!$B$4,0),H519)</f>
        <v>1823854.9052009471</v>
      </c>
      <c r="I524" s="33">
        <f>_xlfn.IFNA(VLOOKUP(ClientPortfolioValue[[#This Row],[Date]],CleanAssets[#All],RowWiseApproach!$B$5,0)*VLOOKUP(ClientPortfolioValue[[#This Row],[Client]],Client_Portfolios!$A$1:$I$6,RowWiseApproach!$B$5,0),I519)</f>
        <v>3244720.7170026777</v>
      </c>
      <c r="J524" s="33">
        <f>_xlfn.IFNA(VLOOKUP(ClientPortfolioValue[[#This Row],[Date]],CleanAssets[#All],RowWiseApproach!$B$6,0)*VLOOKUP(ClientPortfolioValue[[#This Row],[Client]],Client_Portfolios!$A$1:$I$6,RowWiseApproach!$B$6,0),J519)</f>
        <v>1288862.3419218126</v>
      </c>
      <c r="K524" s="33">
        <f>_xlfn.IFNA(VLOOKUP(ClientPortfolioValue[[#This Row],[Date]],CleanAssets[#All],RowWiseApproach!$B$7,0)*VLOOKUP(ClientPortfolioValue[[#This Row],[Client]],Client_Portfolios!$A$1:$I$6,RowWiseApproach!$B$7,0),K519)</f>
        <v>12766474.13924394</v>
      </c>
      <c r="L524" s="33">
        <f>_xlfn.IFNA(VLOOKUP(ClientPortfolioValue[[#This Row],[Date]],CleanAssets[#All],RowWiseApproach!$B$8,0)*VLOOKUP(ClientPortfolioValue[[#This Row],[Client]],Client_Portfolios!$A$1:$I$6,RowWiseApproach!$B$8,0),L519)</f>
        <v>5571039.3957446786</v>
      </c>
      <c r="M524" s="33">
        <f>_xlfn.IFNA(VLOOKUP(ClientPortfolioValue[[#This Row],[Date]],CleanAssets[#All],RowWiseApproach!$B$9,0)*VLOOKUP(ClientPortfolioValue[[#This Row],[Client]],Client_Portfolios!$A$1:$I$6,RowWiseApproach!$B$9,0),M519)</f>
        <v>2237472.3080080464</v>
      </c>
      <c r="N524" s="34">
        <f t="shared" si="83"/>
        <v>6.7601237874412204E-2</v>
      </c>
      <c r="O524" s="34">
        <f t="shared" si="83"/>
        <v>0.25059943969405118</v>
      </c>
      <c r="P524" s="34">
        <f t="shared" si="84"/>
        <v>4.6171226454954403E-2</v>
      </c>
      <c r="Q524" s="34">
        <f t="shared" si="85"/>
        <v>8.2140708989845185E-2</v>
      </c>
      <c r="R524" s="34">
        <f t="shared" si="86"/>
        <v>3.2627790121044976E-2</v>
      </c>
      <c r="S524" s="34">
        <f t="shared" si="87"/>
        <v>0.32318566944852878</v>
      </c>
      <c r="T524" s="34">
        <f t="shared" si="88"/>
        <v>0.14103189941091282</v>
      </c>
      <c r="U524" s="34">
        <f t="shared" si="89"/>
        <v>5.6642028006250282E-2</v>
      </c>
      <c r="V524" s="33">
        <f>SUM(ClientPortfolioValue[[#This Row],[TCS]:[Cash]])</f>
        <v>39501980.892371081</v>
      </c>
      <c r="W524" s="35">
        <f>(ClientPortfolioValue[[#This Row],[TotalPortfolioValue]]-V519)/V519</f>
        <v>8.746285210495898E-2</v>
      </c>
      <c r="X524" s="35">
        <f t="shared" si="81"/>
        <v>1251843.3143285429</v>
      </c>
      <c r="Y524" s="35">
        <f>_xlfn.MAXIFS($V$2:$V524,$E$2:$E524,$E524)</f>
        <v>39650503.50677833</v>
      </c>
      <c r="Z524" s="34">
        <f>(ClientPortfolioValue[[#This Row],[TotalPortfolioValue]]-ClientPortfolioValue[[#This Row],[Running Max]])/ClientPortfolioValue[[#This Row],[Running Max]]</f>
        <v>-3.745793906043553E-3</v>
      </c>
      <c r="AA524" s="35">
        <f t="shared" si="90"/>
        <v>1.0547401644871652</v>
      </c>
      <c r="AB524" s="46">
        <f>ClientPortfolioValue[[#This Row],[Cumulative_Returns]]-1</f>
        <v>5.4740164487165233E-2</v>
      </c>
    </row>
    <row r="525" spans="4:28" x14ac:dyDescent="0.35">
      <c r="D525" s="31">
        <f t="shared" si="82"/>
        <v>45762</v>
      </c>
      <c r="E525" s="32" t="s">
        <v>13</v>
      </c>
      <c r="F525" s="33">
        <f>_xlfn.IFNA(VLOOKUP(ClientPortfolioValue[[#This Row],[Date]],CleanAssets[#All],RowWiseApproach!$B$2,0)*VLOOKUP(ClientPortfolioValue[[#This Row],[Client]],Client_Portfolios!$A$1:$I$6,RowWiseApproach!$B$2,0),F520)</f>
        <v>192282.67431479704</v>
      </c>
      <c r="G525" s="33">
        <f>_xlfn.IFNA(VLOOKUP(ClientPortfolioValue[[#This Row],[Date]],CleanAssets[#All],RowWiseApproach!$B$3,0)*VLOOKUP(ClientPortfolioValue[[#This Row],[Client]],Client_Portfolios!$A$1:$I$6,RowWiseApproach!$B$3,0),G520)</f>
        <v>2103301.0824388787</v>
      </c>
      <c r="H525" s="33">
        <f>_xlfn.IFNA(VLOOKUP(ClientPortfolioValue[[#This Row],[Date]],CleanAssets[#All],RowWiseApproach!$B$4,0)*VLOOKUP(ClientPortfolioValue[[#This Row],[Client]],Client_Portfolios!$A$1:$I$6,RowWiseApproach!$B$4,0),H520)</f>
        <v>2921099.1877845768</v>
      </c>
      <c r="I525" s="33">
        <f>_xlfn.IFNA(VLOOKUP(ClientPortfolioValue[[#This Row],[Date]],CleanAssets[#All],RowWiseApproach!$B$5,0)*VLOOKUP(ClientPortfolioValue[[#This Row],[Client]],Client_Portfolios!$A$1:$I$6,RowWiseApproach!$B$5,0),I520)</f>
        <v>2785328.4436106379</v>
      </c>
      <c r="J525" s="33">
        <f>_xlfn.IFNA(VLOOKUP(ClientPortfolioValue[[#This Row],[Date]],CleanAssets[#All],RowWiseApproach!$B$6,0)*VLOOKUP(ClientPortfolioValue[[#This Row],[Client]],Client_Portfolios!$A$1:$I$6,RowWiseApproach!$B$6,0),J520)</f>
        <v>11170359.065026421</v>
      </c>
      <c r="K525" s="33">
        <f>_xlfn.IFNA(VLOOKUP(ClientPortfolioValue[[#This Row],[Date]],CleanAssets[#All],RowWiseApproach!$B$7,0)*VLOOKUP(ClientPortfolioValue[[#This Row],[Client]],Client_Portfolios!$A$1:$I$6,RowWiseApproach!$B$7,0),K520)</f>
        <v>605001.81260391115</v>
      </c>
      <c r="L525" s="33">
        <f>_xlfn.IFNA(VLOOKUP(ClientPortfolioValue[[#This Row],[Date]],CleanAssets[#All],RowWiseApproach!$B$8,0)*VLOOKUP(ClientPortfolioValue[[#This Row],[Client]],Client_Portfolios!$A$1:$I$6,RowWiseApproach!$B$8,0),L520)</f>
        <v>23040066.327168148</v>
      </c>
      <c r="M525" s="33">
        <f>_xlfn.IFNA(VLOOKUP(ClientPortfolioValue[[#This Row],[Date]],CleanAssets[#All],RowWiseApproach!$B$9,0)*VLOOKUP(ClientPortfolioValue[[#This Row],[Client]],Client_Portfolios!$A$1:$I$6,RowWiseApproach!$B$9,0),M520)</f>
        <v>6417446.3340262296</v>
      </c>
      <c r="N525" s="34">
        <f t="shared" si="83"/>
        <v>3.9054153289886928E-3</v>
      </c>
      <c r="O525" s="34">
        <f t="shared" si="83"/>
        <v>4.2719731864074566E-2</v>
      </c>
      <c r="P525" s="34">
        <f t="shared" si="84"/>
        <v>5.9329867270274381E-2</v>
      </c>
      <c r="Q525" s="34">
        <f t="shared" si="85"/>
        <v>5.6572254565881608E-2</v>
      </c>
      <c r="R525" s="34">
        <f t="shared" si="86"/>
        <v>0.22687895141005354</v>
      </c>
      <c r="S525" s="34">
        <f t="shared" si="87"/>
        <v>1.2288072034722226E-2</v>
      </c>
      <c r="T525" s="34">
        <f t="shared" si="88"/>
        <v>0.46796222559150374</v>
      </c>
      <c r="U525" s="34">
        <f t="shared" si="89"/>
        <v>0.13034348193450121</v>
      </c>
      <c r="V525" s="33">
        <f>SUM(ClientPortfolioValue[[#This Row],[TCS]:[Cash]])</f>
        <v>49234884.926973604</v>
      </c>
      <c r="W525" s="35">
        <f>(ClientPortfolioValue[[#This Row],[TotalPortfolioValue]]-V520)/V520</f>
        <v>1.0214285257774479E-2</v>
      </c>
      <c r="X525" s="35">
        <f t="shared" si="81"/>
        <v>325233.60912776453</v>
      </c>
      <c r="Y525" s="35">
        <f>_xlfn.MAXIFS($V$2:$V525,$E$2:$E525,$E525)</f>
        <v>49689567.944838986</v>
      </c>
      <c r="Z525" s="34">
        <f>(ClientPortfolioValue[[#This Row],[TotalPortfolioValue]]-ClientPortfolioValue[[#This Row],[Running Max]])/ClientPortfolioValue[[#This Row],[Running Max]]</f>
        <v>-9.1504723560915536E-3</v>
      </c>
      <c r="AA525" s="35">
        <f t="shared" si="90"/>
        <v>1.0910499029376617</v>
      </c>
      <c r="AB525" s="46">
        <f>ClientPortfolioValue[[#This Row],[Cumulative_Returns]]-1</f>
        <v>9.1049902937661686E-2</v>
      </c>
    </row>
    <row r="526" spans="4:28" x14ac:dyDescent="0.35">
      <c r="D526" s="31">
        <f t="shared" si="82"/>
        <v>45762</v>
      </c>
      <c r="E526" s="32" t="s">
        <v>15</v>
      </c>
      <c r="F526" s="33">
        <f>_xlfn.IFNA(VLOOKUP(ClientPortfolioValue[[#This Row],[Date]],CleanAssets[#All],RowWiseApproach!$B$2,0)*VLOOKUP(ClientPortfolioValue[[#This Row],[Client]],Client_Portfolios!$A$1:$I$6,RowWiseApproach!$B$2,0),F521)</f>
        <v>963402.20513511333</v>
      </c>
      <c r="G526" s="33">
        <f>_xlfn.IFNA(VLOOKUP(ClientPortfolioValue[[#This Row],[Date]],CleanAssets[#All],RowWiseApproach!$B$3,0)*VLOOKUP(ClientPortfolioValue[[#This Row],[Client]],Client_Portfolios!$A$1:$I$6,RowWiseApproach!$B$3,0),G521)</f>
        <v>4806819.4700412322</v>
      </c>
      <c r="H526" s="33">
        <f>_xlfn.IFNA(VLOOKUP(ClientPortfolioValue[[#This Row],[Date]],CleanAssets[#All],RowWiseApproach!$B$4,0)*VLOOKUP(ClientPortfolioValue[[#This Row],[Client]],Client_Portfolios!$A$1:$I$6,RowWiseApproach!$B$4,0),H521)</f>
        <v>15935730.750104044</v>
      </c>
      <c r="I526" s="33">
        <f>_xlfn.IFNA(VLOOKUP(ClientPortfolioValue[[#This Row],[Date]],CleanAssets[#All],RowWiseApproach!$B$5,0)*VLOOKUP(ClientPortfolioValue[[#This Row],[Client]],Client_Portfolios!$A$1:$I$6,RowWiseApproach!$B$5,0),I521)</f>
        <v>8893782.4863224179</v>
      </c>
      <c r="J526" s="33">
        <f>_xlfn.IFNA(VLOOKUP(ClientPortfolioValue[[#This Row],[Date]],CleanAssets[#All],RowWiseApproach!$B$6,0)*VLOOKUP(ClientPortfolioValue[[#This Row],[Client]],Client_Portfolios!$A$1:$I$6,RowWiseApproach!$B$6,0),J521)</f>
        <v>13312130.199603584</v>
      </c>
      <c r="K526" s="33">
        <f>_xlfn.IFNA(VLOOKUP(ClientPortfolioValue[[#This Row],[Date]],CleanAssets[#All],RowWiseApproach!$B$7,0)*VLOOKUP(ClientPortfolioValue[[#This Row],[Client]],Client_Portfolios!$A$1:$I$6,RowWiseApproach!$B$7,0),K521)</f>
        <v>2608899.4412916806</v>
      </c>
      <c r="L526" s="33">
        <f>_xlfn.IFNA(VLOOKUP(ClientPortfolioValue[[#This Row],[Date]],CleanAssets[#All],RowWiseApproach!$B$8,0)*VLOOKUP(ClientPortfolioValue[[#This Row],[Client]],Client_Portfolios!$A$1:$I$6,RowWiseApproach!$B$8,0),L521)</f>
        <v>3373687.4427202609</v>
      </c>
      <c r="M526" s="33">
        <f>_xlfn.IFNA(VLOOKUP(ClientPortfolioValue[[#This Row],[Date]],CleanAssets[#All],RowWiseApproach!$B$9,0)*VLOOKUP(ClientPortfolioValue[[#This Row],[Client]],Client_Portfolios!$A$1:$I$6,RowWiseApproach!$B$9,0),M521)</f>
        <v>942588.49960359419</v>
      </c>
      <c r="N526" s="34">
        <f t="shared" si="83"/>
        <v>1.8950792488269294E-2</v>
      </c>
      <c r="O526" s="34">
        <f t="shared" si="83"/>
        <v>9.4553487442504386E-2</v>
      </c>
      <c r="P526" s="34">
        <f t="shared" si="84"/>
        <v>0.31346692480509752</v>
      </c>
      <c r="Q526" s="34">
        <f t="shared" si="85"/>
        <v>0.1749468969820992</v>
      </c>
      <c r="R526" s="34">
        <f t="shared" si="86"/>
        <v>0.26185887435676958</v>
      </c>
      <c r="S526" s="34">
        <f t="shared" si="87"/>
        <v>5.131886938928739E-2</v>
      </c>
      <c r="T526" s="34">
        <f t="shared" si="88"/>
        <v>6.6362782134492898E-2</v>
      </c>
      <c r="U526" s="34">
        <f t="shared" si="89"/>
        <v>1.8541372401479642E-2</v>
      </c>
      <c r="V526" s="33">
        <f>SUM(ClientPortfolioValue[[#This Row],[TCS]:[Cash]])</f>
        <v>50837040.494821928</v>
      </c>
      <c r="W526" s="35">
        <f>(ClientPortfolioValue[[#This Row],[TotalPortfolioValue]]-V521)/V521</f>
        <v>3.3424628402374888E-2</v>
      </c>
      <c r="X526" s="35">
        <f t="shared" si="81"/>
        <v>741337.55354425882</v>
      </c>
      <c r="Y526" s="35">
        <f>_xlfn.MAXIFS($V$2:$V526,$E$2:$E526,$E526)</f>
        <v>52065242.941301323</v>
      </c>
      <c r="Z526" s="34">
        <f>(ClientPortfolioValue[[#This Row],[TotalPortfolioValue]]-ClientPortfolioValue[[#This Row],[Running Max]])/ClientPortfolioValue[[#This Row],[Running Max]]</f>
        <v>-2.358968050651522E-2</v>
      </c>
      <c r="AA526" s="35">
        <f t="shared" si="90"/>
        <v>1.0190091501474992</v>
      </c>
      <c r="AB526" s="46">
        <f>ClientPortfolioValue[[#This Row],[Cumulative_Returns]]-1</f>
        <v>1.9009150147499154E-2</v>
      </c>
    </row>
    <row r="527" spans="4:28" x14ac:dyDescent="0.35">
      <c r="D527" s="31">
        <f t="shared" si="82"/>
        <v>45763</v>
      </c>
      <c r="E527" s="32" t="s">
        <v>14</v>
      </c>
      <c r="F527" s="33">
        <f>_xlfn.IFNA(VLOOKUP(ClientPortfolioValue[[#This Row],[Date]],CleanAssets[#All],RowWiseApproach!$B$2,0)*VLOOKUP(ClientPortfolioValue[[#This Row],[Client]],Client_Portfolios!$A$1:$I$6,RowWiseApproach!$B$2,0),F522)</f>
        <v>1667783.2944408979</v>
      </c>
      <c r="G527" s="33">
        <f>_xlfn.IFNA(VLOOKUP(ClientPortfolioValue[[#This Row],[Date]],CleanAssets[#All],RowWiseApproach!$B$3,0)*VLOOKUP(ClientPortfolioValue[[#This Row],[Client]],Client_Portfolios!$A$1:$I$6,RowWiseApproach!$B$3,0),G522)</f>
        <v>11257200.912486279</v>
      </c>
      <c r="H527" s="33">
        <f>_xlfn.IFNA(VLOOKUP(ClientPortfolioValue[[#This Row],[Date]],CleanAssets[#All],RowWiseApproach!$B$4,0)*VLOOKUP(ClientPortfolioValue[[#This Row],[Client]],Client_Portfolios!$A$1:$I$6,RowWiseApproach!$B$4,0),H522)</f>
        <v>1366379.2933960254</v>
      </c>
      <c r="I527" s="33">
        <f>_xlfn.IFNA(VLOOKUP(ClientPortfolioValue[[#This Row],[Date]],CleanAssets[#All],RowWiseApproach!$B$5,0)*VLOOKUP(ClientPortfolioValue[[#This Row],[Client]],Client_Portfolios!$A$1:$I$6,RowWiseApproach!$B$5,0),I522)</f>
        <v>459107.46674925566</v>
      </c>
      <c r="J527" s="33">
        <f>_xlfn.IFNA(VLOOKUP(ClientPortfolioValue[[#This Row],[Date]],CleanAssets[#All],RowWiseApproach!$B$6,0)*VLOOKUP(ClientPortfolioValue[[#This Row],[Client]],Client_Portfolios!$A$1:$I$6,RowWiseApproach!$B$6,0),J522)</f>
        <v>7685934.5431959126</v>
      </c>
      <c r="K527" s="33">
        <f>_xlfn.IFNA(VLOOKUP(ClientPortfolioValue[[#This Row],[Date]],CleanAssets[#All],RowWiseApproach!$B$7,0)*VLOOKUP(ClientPortfolioValue[[#This Row],[Client]],Client_Portfolios!$A$1:$I$6,RowWiseApproach!$B$7,0),K522)</f>
        <v>14116912.928962845</v>
      </c>
      <c r="L527" s="33">
        <f>_xlfn.IFNA(VLOOKUP(ClientPortfolioValue[[#This Row],[Date]],CleanAssets[#All],RowWiseApproach!$B$8,0)*VLOOKUP(ClientPortfolioValue[[#This Row],[Client]],Client_Portfolios!$A$1:$I$6,RowWiseApproach!$B$8,0),L522)</f>
        <v>3307641.1734627192</v>
      </c>
      <c r="M527" s="33">
        <f>_xlfn.IFNA(VLOOKUP(ClientPortfolioValue[[#This Row],[Date]],CleanAssets[#All],RowWiseApproach!$B$9,0)*VLOOKUP(ClientPortfolioValue[[#This Row],[Client]],Client_Portfolios!$A$1:$I$6,RowWiseApproach!$B$9,0),M522)</f>
        <v>1152216.290911569</v>
      </c>
      <c r="N527" s="34">
        <f t="shared" si="83"/>
        <v>4.0664573218146746E-2</v>
      </c>
      <c r="O527" s="34">
        <f t="shared" si="83"/>
        <v>0.27447766880927277</v>
      </c>
      <c r="P527" s="34">
        <f t="shared" si="84"/>
        <v>3.3315617805542971E-2</v>
      </c>
      <c r="Q527" s="34">
        <f t="shared" si="85"/>
        <v>1.1194145701574286E-2</v>
      </c>
      <c r="R527" s="34">
        <f t="shared" si="86"/>
        <v>0.18740159409406368</v>
      </c>
      <c r="S527" s="34">
        <f t="shared" si="87"/>
        <v>0.34420433477627405</v>
      </c>
      <c r="T527" s="34">
        <f t="shared" si="88"/>
        <v>8.0648257555980721E-2</v>
      </c>
      <c r="U527" s="34">
        <f t="shared" si="89"/>
        <v>2.8093808039144724E-2</v>
      </c>
      <c r="V527" s="33">
        <f>SUM(ClientPortfolioValue[[#This Row],[TCS]:[Cash]])</f>
        <v>41013175.903605506</v>
      </c>
      <c r="W527" s="35">
        <f>(ClientPortfolioValue[[#This Row],[TotalPortfolioValue]]-V522)/V522</f>
        <v>-9.2461980493979107E-2</v>
      </c>
      <c r="X527" s="35">
        <f t="shared" si="81"/>
        <v>1437249.3851342383</v>
      </c>
      <c r="Y527" s="35">
        <f>_xlfn.MAXIFS($V$2:$V527,$E$2:$E527,$E527)</f>
        <v>45697161.931049824</v>
      </c>
      <c r="Z527" s="34">
        <f>(ClientPortfolioValue[[#This Row],[TotalPortfolioValue]]-ClientPortfolioValue[[#This Row],[Running Max]])/ClientPortfolioValue[[#This Row],[Running Max]]</f>
        <v>-0.10250058930381173</v>
      </c>
      <c r="AA527" s="35">
        <f t="shared" si="90"/>
        <v>0.96655422834083848</v>
      </c>
      <c r="AB527" s="46">
        <f>ClientPortfolioValue[[#This Row],[Cumulative_Returns]]-1</f>
        <v>-3.3445771659161516E-2</v>
      </c>
    </row>
    <row r="528" spans="4:28" x14ac:dyDescent="0.35">
      <c r="D528" s="31">
        <f t="shared" si="82"/>
        <v>45763</v>
      </c>
      <c r="E528" s="32" t="s">
        <v>16</v>
      </c>
      <c r="F528" s="33">
        <f>_xlfn.IFNA(VLOOKUP(ClientPortfolioValue[[#This Row],[Date]],CleanAssets[#All],RowWiseApproach!$B$2,0)*VLOOKUP(ClientPortfolioValue[[#This Row],[Client]],Client_Portfolios!$A$1:$I$6,RowWiseApproach!$B$2,0),F523)</f>
        <v>200631.08693341335</v>
      </c>
      <c r="G528" s="33">
        <f>_xlfn.IFNA(VLOOKUP(ClientPortfolioValue[[#This Row],[Date]],CleanAssets[#All],RowWiseApproach!$B$3,0)*VLOOKUP(ClientPortfolioValue[[#This Row],[Client]],Client_Portfolios!$A$1:$I$6,RowWiseApproach!$B$3,0),G523)</f>
        <v>2911117.8816016675</v>
      </c>
      <c r="H528" s="33">
        <f>_xlfn.IFNA(VLOOKUP(ClientPortfolioValue[[#This Row],[Date]],CleanAssets[#All],RowWiseApproach!$B$4,0)*VLOOKUP(ClientPortfolioValue[[#This Row],[Client]],Client_Portfolios!$A$1:$I$6,RowWiseApproach!$B$4,0),H523)</f>
        <v>7334754.8892757911</v>
      </c>
      <c r="I528" s="33">
        <f>_xlfn.IFNA(VLOOKUP(ClientPortfolioValue[[#This Row],[Date]],CleanAssets[#All],RowWiseApproach!$B$5,0)*VLOOKUP(ClientPortfolioValue[[#This Row],[Client]],Client_Portfolios!$A$1:$I$6,RowWiseApproach!$B$5,0),I523)</f>
        <v>6318042.088355693</v>
      </c>
      <c r="J528" s="33">
        <f>_xlfn.IFNA(VLOOKUP(ClientPortfolioValue[[#This Row],[Date]],CleanAssets[#All],RowWiseApproach!$B$6,0)*VLOOKUP(ClientPortfolioValue[[#This Row],[Client]],Client_Portfolios!$A$1:$I$6,RowWiseApproach!$B$6,0),J523)</f>
        <v>5874408.6314829057</v>
      </c>
      <c r="K528" s="33">
        <f>_xlfn.IFNA(VLOOKUP(ClientPortfolioValue[[#This Row],[Date]],CleanAssets[#All],RowWiseApproach!$B$7,0)*VLOOKUP(ClientPortfolioValue[[#This Row],[Client]],Client_Portfolios!$A$1:$I$6,RowWiseApproach!$B$7,0),K523)</f>
        <v>1596617.8335415956</v>
      </c>
      <c r="L528" s="33">
        <f>_xlfn.IFNA(VLOOKUP(ClientPortfolioValue[[#This Row],[Date]],CleanAssets[#All],RowWiseApproach!$B$8,0)*VLOOKUP(ClientPortfolioValue[[#This Row],[Client]],Client_Portfolios!$A$1:$I$6,RowWiseApproach!$B$8,0),L523)</f>
        <v>15363588.582459111</v>
      </c>
      <c r="M528" s="33">
        <f>_xlfn.IFNA(VLOOKUP(ClientPortfolioValue[[#This Row],[Date]],CleanAssets[#All],RowWiseApproach!$B$9,0)*VLOOKUP(ClientPortfolioValue[[#This Row],[Client]],Client_Portfolios!$A$1:$I$6,RowWiseApproach!$B$9,0),M523)</f>
        <v>4669897.808441001</v>
      </c>
      <c r="N528" s="34">
        <f t="shared" si="83"/>
        <v>4.5320838608824444E-3</v>
      </c>
      <c r="O528" s="34">
        <f t="shared" si="83"/>
        <v>6.5759651557447452E-2</v>
      </c>
      <c r="P528" s="34">
        <f t="shared" si="84"/>
        <v>0.16568581053567177</v>
      </c>
      <c r="Q528" s="34">
        <f t="shared" si="85"/>
        <v>0.14271914197681659</v>
      </c>
      <c r="R528" s="34">
        <f t="shared" si="86"/>
        <v>0.13269784337961599</v>
      </c>
      <c r="S528" s="34">
        <f t="shared" si="87"/>
        <v>3.6066224960404507E-2</v>
      </c>
      <c r="T528" s="34">
        <f t="shared" si="88"/>
        <v>0.34705026486204327</v>
      </c>
      <c r="U528" s="34">
        <f t="shared" si="89"/>
        <v>0.10548897886711803</v>
      </c>
      <c r="V528" s="33">
        <f>SUM(ClientPortfolioValue[[#This Row],[TCS]:[Cash]])</f>
        <v>44269058.802091174</v>
      </c>
      <c r="W528" s="35">
        <f>(ClientPortfolioValue[[#This Row],[TotalPortfolioValue]]-V523)/V523</f>
        <v>-0.12726126734594517</v>
      </c>
      <c r="X528" s="35">
        <f t="shared" si="81"/>
        <v>410803.30994756933</v>
      </c>
      <c r="Y528" s="35">
        <f>_xlfn.MAXIFS($V$2:$V528,$E$2:$E528,$E528)</f>
        <v>51360464.08904472</v>
      </c>
      <c r="Z528" s="34">
        <f>(ClientPortfolioValue[[#This Row],[TotalPortfolioValue]]-ClientPortfolioValue[[#This Row],[Running Max]])/ClientPortfolioValue[[#This Row],[Running Max]]</f>
        <v>-0.13807128523330761</v>
      </c>
      <c r="AA528" s="35">
        <f t="shared" si="90"/>
        <v>0.91141920413652977</v>
      </c>
      <c r="AB528" s="46">
        <f>ClientPortfolioValue[[#This Row],[Cumulative_Returns]]-1</f>
        <v>-8.858079586347023E-2</v>
      </c>
    </row>
    <row r="529" spans="4:28" x14ac:dyDescent="0.35">
      <c r="D529" s="31">
        <f t="shared" si="82"/>
        <v>45763</v>
      </c>
      <c r="E529" s="32" t="s">
        <v>12</v>
      </c>
      <c r="F529" s="33">
        <f>_xlfn.IFNA(VLOOKUP(ClientPortfolioValue[[#This Row],[Date]],CleanAssets[#All],RowWiseApproach!$B$2,0)*VLOOKUP(ClientPortfolioValue[[#This Row],[Client]],Client_Portfolios!$A$1:$I$6,RowWiseApproach!$B$2,0),F524)</f>
        <v>2644376.1817120472</v>
      </c>
      <c r="G529" s="33">
        <f>_xlfn.IFNA(VLOOKUP(ClientPortfolioValue[[#This Row],[Date]],CleanAssets[#All],RowWiseApproach!$B$3,0)*VLOOKUP(ClientPortfolioValue[[#This Row],[Client]],Client_Portfolios!$A$1:$I$6,RowWiseApproach!$B$3,0),G524)</f>
        <v>10052871.34589106</v>
      </c>
      <c r="H529" s="33">
        <f>_xlfn.IFNA(VLOOKUP(ClientPortfolioValue[[#This Row],[Date]],CleanAssets[#All],RowWiseApproach!$B$4,0)*VLOOKUP(ClientPortfolioValue[[#This Row],[Client]],Client_Portfolios!$A$1:$I$6,RowWiseApproach!$B$4,0),H524)</f>
        <v>1207360.5981203304</v>
      </c>
      <c r="I529" s="33">
        <f>_xlfn.IFNA(VLOOKUP(ClientPortfolioValue[[#This Row],[Date]],CleanAssets[#All],RowWiseApproach!$B$5,0)*VLOOKUP(ClientPortfolioValue[[#This Row],[Client]],Client_Portfolios!$A$1:$I$6,RowWiseApproach!$B$5,0),I524)</f>
        <v>3222945.4839388835</v>
      </c>
      <c r="J529" s="33">
        <f>_xlfn.IFNA(VLOOKUP(ClientPortfolioValue[[#This Row],[Date]],CleanAssets[#All],RowWiseApproach!$B$6,0)*VLOOKUP(ClientPortfolioValue[[#This Row],[Client]],Client_Portfolios!$A$1:$I$6,RowWiseApproach!$B$6,0),J524)</f>
        <v>859449.61088406213</v>
      </c>
      <c r="K529" s="33">
        <f>_xlfn.IFNA(VLOOKUP(ClientPortfolioValue[[#This Row],[Date]],CleanAssets[#All],RowWiseApproach!$B$7,0)*VLOOKUP(ClientPortfolioValue[[#This Row],[Client]],Client_Portfolios!$A$1:$I$6,RowWiseApproach!$B$7,0),K524)</f>
        <v>12914881.305875165</v>
      </c>
      <c r="L529" s="33">
        <f>_xlfn.IFNA(VLOOKUP(ClientPortfolioValue[[#This Row],[Date]],CleanAssets[#All],RowWiseApproach!$B$8,0)*VLOOKUP(ClientPortfolioValue[[#This Row],[Client]],Client_Portfolios!$A$1:$I$6,RowWiseApproach!$B$8,0),L524)</f>
        <v>5647149.3140768604</v>
      </c>
      <c r="M529" s="33">
        <f>_xlfn.IFNA(VLOOKUP(ClientPortfolioValue[[#This Row],[Date]],CleanAssets[#All],RowWiseApproach!$B$9,0)*VLOOKUP(ClientPortfolioValue[[#This Row],[Client]],Client_Portfolios!$A$1:$I$6,RowWiseApproach!$B$9,0),M524)</f>
        <v>2237375.0277121169</v>
      </c>
      <c r="N529" s="34">
        <f t="shared" si="83"/>
        <v>6.8177907129715928E-2</v>
      </c>
      <c r="O529" s="34">
        <f t="shared" si="83"/>
        <v>0.25918541157158864</v>
      </c>
      <c r="P529" s="34">
        <f t="shared" si="84"/>
        <v>3.1128445075251279E-2</v>
      </c>
      <c r="Q529" s="34">
        <f t="shared" si="85"/>
        <v>8.3094712245464442E-2</v>
      </c>
      <c r="R529" s="34">
        <f t="shared" si="86"/>
        <v>2.2158525008188372E-2</v>
      </c>
      <c r="S529" s="34">
        <f t="shared" si="87"/>
        <v>0.33297440218705698</v>
      </c>
      <c r="T529" s="34">
        <f t="shared" si="88"/>
        <v>0.14559608581616545</v>
      </c>
      <c r="U529" s="34">
        <f t="shared" si="89"/>
        <v>5.7684510966568944E-2</v>
      </c>
      <c r="V529" s="33">
        <f>SUM(ClientPortfolioValue[[#This Row],[TCS]:[Cash]])</f>
        <v>38786408.868210524</v>
      </c>
      <c r="W529" s="35">
        <f>(ClientPortfolioValue[[#This Row],[TotalPortfolioValue]]-V524)/V524</f>
        <v>-1.8114839002890439E-2</v>
      </c>
      <c r="X529" s="35">
        <f t="shared" si="81"/>
        <v>1257498.0542201344</v>
      </c>
      <c r="Y529" s="35">
        <f>_xlfn.MAXIFS($V$2:$V529,$E$2:$E529,$E529)</f>
        <v>39650503.50677833</v>
      </c>
      <c r="Z529" s="34">
        <f>(ClientPortfolioValue[[#This Row],[TotalPortfolioValue]]-ClientPortfolioValue[[#This Row],[Running Max]])/ClientPortfolioValue[[#This Row],[Running Max]]</f>
        <v>-2.1792778455388004E-2</v>
      </c>
      <c r="AA529" s="35">
        <f t="shared" si="90"/>
        <v>1.0356337162175981</v>
      </c>
      <c r="AB529" s="46">
        <f>ClientPortfolioValue[[#This Row],[Cumulative_Returns]]-1</f>
        <v>3.5633716217598144E-2</v>
      </c>
    </row>
    <row r="530" spans="4:28" x14ac:dyDescent="0.35">
      <c r="D530" s="31">
        <f t="shared" si="82"/>
        <v>45763</v>
      </c>
      <c r="E530" s="32" t="s">
        <v>13</v>
      </c>
      <c r="F530" s="33">
        <f>_xlfn.IFNA(VLOOKUP(ClientPortfolioValue[[#This Row],[Date]],CleanAssets[#All],RowWiseApproach!$B$2,0)*VLOOKUP(ClientPortfolioValue[[#This Row],[Client]],Client_Portfolios!$A$1:$I$6,RowWiseApproach!$B$2,0),F525)</f>
        <v>190410.05013070535</v>
      </c>
      <c r="G530" s="33">
        <f>_xlfn.IFNA(VLOOKUP(ClientPortfolioValue[[#This Row],[Date]],CleanAssets[#All],RowWiseApproach!$B$3,0)*VLOOKUP(ClientPortfolioValue[[#This Row],[Client]],Client_Portfolios!$A$1:$I$6,RowWiseApproach!$B$3,0),G525)</f>
        <v>2135957.4635934019</v>
      </c>
      <c r="H530" s="33">
        <f>_xlfn.IFNA(VLOOKUP(ClientPortfolioValue[[#This Row],[Date]],CleanAssets[#All],RowWiseApproach!$B$4,0)*VLOOKUP(ClientPortfolioValue[[#This Row],[Client]],Client_Portfolios!$A$1:$I$6,RowWiseApproach!$B$4,0),H525)</f>
        <v>1933717.4533320803</v>
      </c>
      <c r="I530" s="33">
        <f>_xlfn.IFNA(VLOOKUP(ClientPortfolioValue[[#This Row],[Date]],CleanAssets[#All],RowWiseApproach!$B$5,0)*VLOOKUP(ClientPortfolioValue[[#This Row],[Client]],Client_Portfolios!$A$1:$I$6,RowWiseApproach!$B$5,0),I525)</f>
        <v>2766636.1796814138</v>
      </c>
      <c r="J530" s="33">
        <f>_xlfn.IFNA(VLOOKUP(ClientPortfolioValue[[#This Row],[Date]],CleanAssets[#All],RowWiseApproach!$B$6,0)*VLOOKUP(ClientPortfolioValue[[#This Row],[Client]],Client_Portfolios!$A$1:$I$6,RowWiseApproach!$B$6,0),J525)</f>
        <v>7448709.1752228485</v>
      </c>
      <c r="K530" s="33">
        <f>_xlfn.IFNA(VLOOKUP(ClientPortfolioValue[[#This Row],[Date]],CleanAssets[#All],RowWiseApproach!$B$7,0)*VLOOKUP(ClientPortfolioValue[[#This Row],[Client]],Client_Portfolios!$A$1:$I$6,RowWiseApproach!$B$7,0),K525)</f>
        <v>612034.81199246587</v>
      </c>
      <c r="L530" s="33">
        <f>_xlfn.IFNA(VLOOKUP(ClientPortfolioValue[[#This Row],[Date]],CleanAssets[#All],RowWiseApproach!$B$8,0)*VLOOKUP(ClientPortfolioValue[[#This Row],[Client]],Client_Portfolios!$A$1:$I$6,RowWiseApproach!$B$8,0),L525)</f>
        <v>23354833.005692851</v>
      </c>
      <c r="M530" s="33">
        <f>_xlfn.IFNA(VLOOKUP(ClientPortfolioValue[[#This Row],[Date]],CleanAssets[#All],RowWiseApproach!$B$9,0)*VLOOKUP(ClientPortfolioValue[[#This Row],[Client]],Client_Portfolios!$A$1:$I$6,RowWiseApproach!$B$9,0),M525)</f>
        <v>6417167.3178005312</v>
      </c>
      <c r="N530" s="34">
        <f t="shared" si="83"/>
        <v>4.2445902595814114E-3</v>
      </c>
      <c r="O530" s="34">
        <f t="shared" si="83"/>
        <v>4.7614420765213349E-2</v>
      </c>
      <c r="P530" s="34">
        <f t="shared" si="84"/>
        <v>4.3106118934172433E-2</v>
      </c>
      <c r="Q530" s="34">
        <f t="shared" si="85"/>
        <v>6.1673409423610846E-2</v>
      </c>
      <c r="R530" s="34">
        <f t="shared" si="86"/>
        <v>0.16604542874655284</v>
      </c>
      <c r="S530" s="34">
        <f t="shared" si="87"/>
        <v>1.3643381742322415E-2</v>
      </c>
      <c r="T530" s="34">
        <f t="shared" si="88"/>
        <v>0.52062218681244099</v>
      </c>
      <c r="U530" s="34">
        <f t="shared" si="89"/>
        <v>0.14305046331610566</v>
      </c>
      <c r="V530" s="33">
        <f>SUM(ClientPortfolioValue[[#This Row],[TCS]:[Cash]])</f>
        <v>44859465.457446299</v>
      </c>
      <c r="W530" s="35">
        <f>(ClientPortfolioValue[[#This Row],[TotalPortfolioValue]]-V525)/V525</f>
        <v>-8.8868278579650059E-2</v>
      </c>
      <c r="X530" s="35">
        <f t="shared" si="81"/>
        <v>296747.58602857817</v>
      </c>
      <c r="Y530" s="35">
        <f>_xlfn.MAXIFS($V$2:$V530,$E$2:$E530,$E530)</f>
        <v>49689567.944838986</v>
      </c>
      <c r="Z530" s="34">
        <f>(ClientPortfolioValue[[#This Row],[TotalPortfolioValue]]-ClientPortfolioValue[[#This Row],[Running Max]])/ClientPortfolioValue[[#This Row],[Running Max]]</f>
        <v>-9.7205564209265086E-2</v>
      </c>
      <c r="AA530" s="35">
        <f t="shared" si="90"/>
        <v>0.99409017621909734</v>
      </c>
      <c r="AB530" s="46">
        <f>ClientPortfolioValue[[#This Row],[Cumulative_Returns]]-1</f>
        <v>-5.9098237809026566E-3</v>
      </c>
    </row>
    <row r="531" spans="4:28" x14ac:dyDescent="0.35">
      <c r="D531" s="31">
        <f t="shared" si="82"/>
        <v>45763</v>
      </c>
      <c r="E531" s="32" t="s">
        <v>15</v>
      </c>
      <c r="F531" s="33">
        <f>_xlfn.IFNA(VLOOKUP(ClientPortfolioValue[[#This Row],[Date]],CleanAssets[#All],RowWiseApproach!$B$2,0)*VLOOKUP(ClientPortfolioValue[[#This Row],[Client]],Client_Portfolios!$A$1:$I$6,RowWiseApproach!$B$2,0),F526)</f>
        <v>954019.71513817436</v>
      </c>
      <c r="G531" s="33">
        <f>_xlfn.IFNA(VLOOKUP(ClientPortfolioValue[[#This Row],[Date]],CleanAssets[#All],RowWiseApproach!$B$3,0)*VLOOKUP(ClientPortfolioValue[[#This Row],[Client]],Client_Portfolios!$A$1:$I$6,RowWiseApproach!$B$3,0),G526)</f>
        <v>4881451.3570617214</v>
      </c>
      <c r="H531" s="33">
        <f>_xlfn.IFNA(VLOOKUP(ClientPortfolioValue[[#This Row],[Date]],CleanAssets[#All],RowWiseApproach!$B$4,0)*VLOOKUP(ClientPortfolioValue[[#This Row],[Client]],Client_Portfolios!$A$1:$I$6,RowWiseApproach!$B$4,0),H526)</f>
        <v>10549179.847072503</v>
      </c>
      <c r="I531" s="33">
        <f>_xlfn.IFNA(VLOOKUP(ClientPortfolioValue[[#This Row],[Date]],CleanAssets[#All],RowWiseApproach!$B$5,0)*VLOOKUP(ClientPortfolioValue[[#This Row],[Client]],Client_Portfolios!$A$1:$I$6,RowWiseApproach!$B$5,0),I526)</f>
        <v>8834096.552354807</v>
      </c>
      <c r="J531" s="33">
        <f>_xlfn.IFNA(VLOOKUP(ClientPortfolioValue[[#This Row],[Date]],CleanAssets[#All],RowWiseApproach!$B$6,0)*VLOOKUP(ClientPortfolioValue[[#This Row],[Client]],Client_Portfolios!$A$1:$I$6,RowWiseApproach!$B$6,0),J526)</f>
        <v>8876902.3253697753</v>
      </c>
      <c r="K531" s="33">
        <f>_xlfn.IFNA(VLOOKUP(ClientPortfolioValue[[#This Row],[Date]],CleanAssets[#All],RowWiseApproach!$B$7,0)*VLOOKUP(ClientPortfolioValue[[#This Row],[Client]],Client_Portfolios!$A$1:$I$6,RowWiseApproach!$B$7,0),K526)</f>
        <v>2639227.2647678354</v>
      </c>
      <c r="L531" s="33">
        <f>_xlfn.IFNA(VLOOKUP(ClientPortfolioValue[[#This Row],[Date]],CleanAssets[#All],RowWiseApproach!$B$8,0)*VLOOKUP(ClientPortfolioValue[[#This Row],[Client]],Client_Portfolios!$A$1:$I$6,RowWiseApproach!$B$8,0),L526)</f>
        <v>3419777.7783836336</v>
      </c>
      <c r="M531" s="33">
        <f>_xlfn.IFNA(VLOOKUP(ClientPortfolioValue[[#This Row],[Date]],CleanAssets[#All],RowWiseApproach!$B$9,0)*VLOOKUP(ClientPortfolioValue[[#This Row],[Client]],Client_Portfolios!$A$1:$I$6,RowWiseApproach!$B$9,0),M526)</f>
        <v>942547.51796201</v>
      </c>
      <c r="N531" s="34">
        <f t="shared" si="83"/>
        <v>2.3213738658536699E-2</v>
      </c>
      <c r="O531" s="34">
        <f t="shared" si="83"/>
        <v>0.11877819114123656</v>
      </c>
      <c r="P531" s="34">
        <f t="shared" si="84"/>
        <v>0.25668851507578694</v>
      </c>
      <c r="Q531" s="34">
        <f t="shared" si="85"/>
        <v>0.21495615383686609</v>
      </c>
      <c r="R531" s="34">
        <f t="shared" si="86"/>
        <v>0.21599772772897605</v>
      </c>
      <c r="S531" s="34">
        <f t="shared" si="87"/>
        <v>6.4219146640938904E-2</v>
      </c>
      <c r="T531" s="34">
        <f t="shared" si="88"/>
        <v>8.3211936145545118E-2</v>
      </c>
      <c r="U531" s="34">
        <f t="shared" si="89"/>
        <v>2.2934590772113711E-2</v>
      </c>
      <c r="V531" s="33">
        <f>SUM(ClientPortfolioValue[[#This Row],[TCS]:[Cash]])</f>
        <v>41097202.358110458</v>
      </c>
      <c r="W531" s="35">
        <f>(ClientPortfolioValue[[#This Row],[TotalPortfolioValue]]-V526)/V526</f>
        <v>-0.19158940099401606</v>
      </c>
      <c r="X531" s="35">
        <f t="shared" si="81"/>
        <v>745362.40250283421</v>
      </c>
      <c r="Y531" s="35">
        <f>_xlfn.MAXIFS($V$2:$V531,$E$2:$E531,$E531)</f>
        <v>52065242.941301323</v>
      </c>
      <c r="Z531" s="34">
        <f>(ClientPortfolioValue[[#This Row],[TotalPortfolioValue]]-ClientPortfolioValue[[#This Row],[Running Max]])/ClientPortfolioValue[[#This Row],[Running Max]]</f>
        <v>-0.21065954874264781</v>
      </c>
      <c r="AA531" s="35">
        <f t="shared" si="90"/>
        <v>0.82377779746331847</v>
      </c>
      <c r="AB531" s="46">
        <f>ClientPortfolioValue[[#This Row],[Cumulative_Returns]]-1</f>
        <v>-0.17622220253668153</v>
      </c>
    </row>
    <row r="532" spans="4:28" x14ac:dyDescent="0.35">
      <c r="D532" s="31">
        <f t="shared" si="82"/>
        <v>45764</v>
      </c>
      <c r="E532" s="32" t="s">
        <v>14</v>
      </c>
      <c r="F532" s="33">
        <f>_xlfn.IFNA(VLOOKUP(ClientPortfolioValue[[#This Row],[Date]],CleanAssets[#All],RowWiseApproach!$B$2,0)*VLOOKUP(ClientPortfolioValue[[#This Row],[Client]],Client_Portfolios!$A$1:$I$6,RowWiseApproach!$B$2,0),F527)</f>
        <v>1630088.3194593238</v>
      </c>
      <c r="G532" s="33">
        <f>_xlfn.IFNA(VLOOKUP(ClientPortfolioValue[[#This Row],[Date]],CleanAssets[#All],RowWiseApproach!$B$3,0)*VLOOKUP(ClientPortfolioValue[[#This Row],[Client]],Client_Portfolios!$A$1:$I$6,RowWiseApproach!$B$3,0),G527)</f>
        <v>11318180.927593714</v>
      </c>
      <c r="H532" s="33">
        <f>_xlfn.IFNA(VLOOKUP(ClientPortfolioValue[[#This Row],[Date]],CleanAssets[#All],RowWiseApproach!$B$4,0)*VLOOKUP(ClientPortfolioValue[[#This Row],[Client]],Client_Portfolios!$A$1:$I$6,RowWiseApproach!$B$4,0),H527)</f>
        <v>2035067.2284663653</v>
      </c>
      <c r="I532" s="33">
        <f>_xlfn.IFNA(VLOOKUP(ClientPortfolioValue[[#This Row],[Date]],CleanAssets[#All],RowWiseApproach!$B$5,0)*VLOOKUP(ClientPortfolioValue[[#This Row],[Client]],Client_Portfolios!$A$1:$I$6,RowWiseApproach!$B$5,0),I527)</f>
        <v>464067.83283538336</v>
      </c>
      <c r="J532" s="33">
        <f>_xlfn.IFNA(VLOOKUP(ClientPortfolioValue[[#This Row],[Date]],CleanAssets[#All],RowWiseApproach!$B$6,0)*VLOOKUP(ClientPortfolioValue[[#This Row],[Client]],Client_Portfolios!$A$1:$I$6,RowWiseApproach!$B$6,0),J527)</f>
        <v>11531692.651410157</v>
      </c>
      <c r="K532" s="33">
        <f>_xlfn.IFNA(VLOOKUP(ClientPortfolioValue[[#This Row],[Date]],CleanAssets[#All],RowWiseApproach!$B$7,0)*VLOOKUP(ClientPortfolioValue[[#This Row],[Client]],Client_Portfolios!$A$1:$I$6,RowWiseApproach!$B$7,0),K527)</f>
        <v>14359198.661063392</v>
      </c>
      <c r="L532" s="33">
        <f>_xlfn.IFNA(VLOOKUP(ClientPortfolioValue[[#This Row],[Date]],CleanAssets[#All],RowWiseApproach!$B$8,0)*VLOOKUP(ClientPortfolioValue[[#This Row],[Client]],Client_Portfolios!$A$1:$I$6,RowWiseApproach!$B$8,0),L527)</f>
        <v>3261788.929367085</v>
      </c>
      <c r="M532" s="33">
        <f>_xlfn.IFNA(VLOOKUP(ClientPortfolioValue[[#This Row],[Date]],CleanAssets[#All],RowWiseApproach!$B$9,0)*VLOOKUP(ClientPortfolioValue[[#This Row],[Client]],Client_Portfolios!$A$1:$I$6,RowWiseApproach!$B$9,0),M527)</f>
        <v>1152176.3131738203</v>
      </c>
      <c r="N532" s="34">
        <f t="shared" si="83"/>
        <v>3.562858509500294E-2</v>
      </c>
      <c r="O532" s="34">
        <f t="shared" si="83"/>
        <v>0.24737970788795313</v>
      </c>
      <c r="P532" s="34">
        <f t="shared" si="84"/>
        <v>4.4480145681624811E-2</v>
      </c>
      <c r="Q532" s="34">
        <f t="shared" si="85"/>
        <v>1.0143057940267413E-2</v>
      </c>
      <c r="R532" s="34">
        <f t="shared" si="86"/>
        <v>0.25204640019533564</v>
      </c>
      <c r="S532" s="34">
        <f t="shared" si="87"/>
        <v>0.31384675620609248</v>
      </c>
      <c r="T532" s="34">
        <f t="shared" si="88"/>
        <v>7.1292409769821458E-2</v>
      </c>
      <c r="U532" s="34">
        <f t="shared" si="89"/>
        <v>2.5182937223902094E-2</v>
      </c>
      <c r="V532" s="33">
        <f>SUM(ClientPortfolioValue[[#This Row],[TCS]:[Cash]])</f>
        <v>45752260.863369241</v>
      </c>
      <c r="W532" s="35">
        <f>(ClientPortfolioValue[[#This Row],[TotalPortfolioValue]]-V527)/V527</f>
        <v>0.11555030439247496</v>
      </c>
      <c r="X532" s="35">
        <f t="shared" si="81"/>
        <v>1939724.5647791123</v>
      </c>
      <c r="Y532" s="35">
        <f>_xlfn.MAXIFS($V$2:$V532,$E$2:$E532,$E532)</f>
        <v>45752260.863369241</v>
      </c>
      <c r="Z532" s="34">
        <f>(ClientPortfolioValue[[#This Row],[TotalPortfolioValue]]-ClientPortfolioValue[[#This Row],[Running Max]])/ClientPortfolioValue[[#This Row],[Running Max]]</f>
        <v>0</v>
      </c>
      <c r="AA532" s="35">
        <f t="shared" si="90"/>
        <v>1.0782398636374562</v>
      </c>
      <c r="AB532" s="46">
        <f>ClientPortfolioValue[[#This Row],[Cumulative_Returns]]-1</f>
        <v>7.8239863637456164E-2</v>
      </c>
    </row>
    <row r="533" spans="4:28" x14ac:dyDescent="0.35">
      <c r="D533" s="31">
        <f t="shared" si="82"/>
        <v>45764</v>
      </c>
      <c r="E533" s="32" t="s">
        <v>16</v>
      </c>
      <c r="F533" s="33">
        <f>_xlfn.IFNA(VLOOKUP(ClientPortfolioValue[[#This Row],[Date]],CleanAssets[#All],RowWiseApproach!$B$2,0)*VLOOKUP(ClientPortfolioValue[[#This Row],[Client]],Client_Portfolios!$A$1:$I$6,RowWiseApproach!$B$2,0),F528)</f>
        <v>196096.45474967008</v>
      </c>
      <c r="G533" s="33">
        <f>_xlfn.IFNA(VLOOKUP(ClientPortfolioValue[[#This Row],[Date]],CleanAssets[#All],RowWiseApproach!$B$3,0)*VLOOKUP(ClientPortfolioValue[[#This Row],[Client]],Client_Portfolios!$A$1:$I$6,RowWiseApproach!$B$3,0),G528)</f>
        <v>2926887.344524079</v>
      </c>
      <c r="H533" s="33">
        <f>_xlfn.IFNA(VLOOKUP(ClientPortfolioValue[[#This Row],[Date]],CleanAssets[#All],RowWiseApproach!$B$4,0)*VLOOKUP(ClientPortfolioValue[[#This Row],[Client]],Client_Portfolios!$A$1:$I$6,RowWiseApproach!$B$4,0),H528)</f>
        <v>10924286.818559324</v>
      </c>
      <c r="I533" s="33">
        <f>_xlfn.IFNA(VLOOKUP(ClientPortfolioValue[[#This Row],[Date]],CleanAssets[#All],RowWiseApproach!$B$5,0)*VLOOKUP(ClientPortfolioValue[[#This Row],[Client]],Client_Portfolios!$A$1:$I$6,RowWiseApproach!$B$5,0),I528)</f>
        <v>6386304.5409960542</v>
      </c>
      <c r="J533" s="33">
        <f>_xlfn.IFNA(VLOOKUP(ClientPortfolioValue[[#This Row],[Date]],CleanAssets[#All],RowWiseApproach!$B$6,0)*VLOOKUP(ClientPortfolioValue[[#This Row],[Client]],Client_Portfolios!$A$1:$I$6,RowWiseApproach!$B$6,0),J528)</f>
        <v>8813746.0013917647</v>
      </c>
      <c r="K533" s="33">
        <f>_xlfn.IFNA(VLOOKUP(ClientPortfolioValue[[#This Row],[Date]],CleanAssets[#All],RowWiseApproach!$B$7,0)*VLOOKUP(ClientPortfolioValue[[#This Row],[Client]],Client_Portfolios!$A$1:$I$6,RowWiseApproach!$B$7,0),K528)</f>
        <v>1624020.2637068168</v>
      </c>
      <c r="L533" s="33">
        <f>_xlfn.IFNA(VLOOKUP(ClientPortfolioValue[[#This Row],[Date]],CleanAssets[#All],RowWiseApproach!$B$8,0)*VLOOKUP(ClientPortfolioValue[[#This Row],[Client]],Client_Portfolios!$A$1:$I$6,RowWiseApproach!$B$8,0),L528)</f>
        <v>15150610.518357215</v>
      </c>
      <c r="M533" s="33">
        <f>_xlfn.IFNA(VLOOKUP(ClientPortfolioValue[[#This Row],[Date]],CleanAssets[#All],RowWiseApproach!$B$9,0)*VLOOKUP(ClientPortfolioValue[[#This Row],[Client]],Client_Portfolios!$A$1:$I$6,RowWiseApproach!$B$9,0),M528)</f>
        <v>4669735.7798779849</v>
      </c>
      <c r="N533" s="34">
        <f t="shared" si="83"/>
        <v>3.8684144000976865E-3</v>
      </c>
      <c r="O533" s="34">
        <f t="shared" si="83"/>
        <v>5.7738999746193391E-2</v>
      </c>
      <c r="P533" s="34">
        <f t="shared" si="84"/>
        <v>0.21550450003626764</v>
      </c>
      <c r="Q533" s="34">
        <f t="shared" si="85"/>
        <v>0.125983269209715</v>
      </c>
      <c r="R533" s="34">
        <f t="shared" si="86"/>
        <v>0.17386964998481019</v>
      </c>
      <c r="S533" s="34">
        <f t="shared" si="87"/>
        <v>3.2037210372792127E-2</v>
      </c>
      <c r="T533" s="34">
        <f t="shared" si="88"/>
        <v>0.29887761088951115</v>
      </c>
      <c r="U533" s="34">
        <f t="shared" si="89"/>
        <v>9.2120345360612838E-2</v>
      </c>
      <c r="V533" s="33">
        <f>SUM(ClientPortfolioValue[[#This Row],[TCS]:[Cash]])</f>
        <v>50691687.72216291</v>
      </c>
      <c r="W533" s="35">
        <f>(ClientPortfolioValue[[#This Row],[TotalPortfolioValue]]-V528)/V528</f>
        <v>0.14508166863869137</v>
      </c>
      <c r="X533" s="35">
        <f t="shared" si="81"/>
        <v>2559654.7420100025</v>
      </c>
      <c r="Y533" s="35">
        <f>_xlfn.MAXIFS($V$2:$V533,$E$2:$E533,$E533)</f>
        <v>51360464.08904472</v>
      </c>
      <c r="Z533" s="34">
        <f>(ClientPortfolioValue[[#This Row],[TotalPortfolioValue]]-ClientPortfolioValue[[#This Row],[Running Max]])/ClientPortfolioValue[[#This Row],[Running Max]]</f>
        <v>-1.3021229047353202E-2</v>
      </c>
      <c r="AA533" s="35">
        <f t="shared" si="90"/>
        <v>1.0436494231020055</v>
      </c>
      <c r="AB533" s="46">
        <f>ClientPortfolioValue[[#This Row],[Cumulative_Returns]]-1</f>
        <v>4.364942310200548E-2</v>
      </c>
    </row>
    <row r="534" spans="4:28" x14ac:dyDescent="0.35">
      <c r="D534" s="31">
        <f t="shared" si="82"/>
        <v>45764</v>
      </c>
      <c r="E534" s="32" t="s">
        <v>12</v>
      </c>
      <c r="F534" s="33">
        <f>_xlfn.IFNA(VLOOKUP(ClientPortfolioValue[[#This Row],[Date]],CleanAssets[#All],RowWiseApproach!$B$2,0)*VLOOKUP(ClientPortfolioValue[[#This Row],[Client]],Client_Portfolios!$A$1:$I$6,RowWiseApproach!$B$2,0),F529)</f>
        <v>2584608.4083186085</v>
      </c>
      <c r="G534" s="33">
        <f>_xlfn.IFNA(VLOOKUP(ClientPortfolioValue[[#This Row],[Date]],CleanAssets[#All],RowWiseApproach!$B$3,0)*VLOOKUP(ClientPortfolioValue[[#This Row],[Client]],Client_Portfolios!$A$1:$I$6,RowWiseApproach!$B$3,0),G529)</f>
        <v>10107327.533651337</v>
      </c>
      <c r="H534" s="33">
        <f>_xlfn.IFNA(VLOOKUP(ClientPortfolioValue[[#This Row],[Date]],CleanAssets[#All],RowWiseApproach!$B$4,0)*VLOOKUP(ClientPortfolioValue[[#This Row],[Client]],Client_Portfolios!$A$1:$I$6,RowWiseApproach!$B$4,0),H529)</f>
        <v>1798226.889160044</v>
      </c>
      <c r="I534" s="33">
        <f>_xlfn.IFNA(VLOOKUP(ClientPortfolioValue[[#This Row],[Date]],CleanAssets[#All],RowWiseApproach!$B$5,0)*VLOOKUP(ClientPortfolioValue[[#This Row],[Client]],Client_Portfolios!$A$1:$I$6,RowWiseApproach!$B$5,0),I529)</f>
        <v>3257767.3734393222</v>
      </c>
      <c r="J534" s="33">
        <f>_xlfn.IFNA(VLOOKUP(ClientPortfolioValue[[#This Row],[Date]],CleanAssets[#All],RowWiseApproach!$B$6,0)*VLOOKUP(ClientPortfolioValue[[#This Row],[Client]],Client_Portfolios!$A$1:$I$6,RowWiseApproach!$B$6,0),J529)</f>
        <v>1289486.4907303741</v>
      </c>
      <c r="K534" s="33">
        <f>_xlfn.IFNA(VLOOKUP(ClientPortfolioValue[[#This Row],[Date]],CleanAssets[#All],RowWiseApproach!$B$7,0)*VLOOKUP(ClientPortfolioValue[[#This Row],[Client]],Client_Portfolios!$A$1:$I$6,RowWiseApproach!$B$7,0),K529)</f>
        <v>13136536.811433032</v>
      </c>
      <c r="L534" s="33">
        <f>_xlfn.IFNA(VLOOKUP(ClientPortfolioValue[[#This Row],[Date]],CleanAssets[#All],RowWiseApproach!$B$8,0)*VLOOKUP(ClientPortfolioValue[[#This Row],[Client]],Client_Portfolios!$A$1:$I$6,RowWiseApproach!$B$8,0),L529)</f>
        <v>5568865.5900529297</v>
      </c>
      <c r="M534" s="33">
        <f>_xlfn.IFNA(VLOOKUP(ClientPortfolioValue[[#This Row],[Date]],CleanAssets[#All],RowWiseApproach!$B$9,0)*VLOOKUP(ClientPortfolioValue[[#This Row],[Client]],Client_Portfolios!$A$1:$I$6,RowWiseApproach!$B$9,0),M529)</f>
        <v>2237297.3988912012</v>
      </c>
      <c r="N534" s="34">
        <f t="shared" si="83"/>
        <v>6.4647345602359324E-2</v>
      </c>
      <c r="O534" s="34">
        <f t="shared" si="83"/>
        <v>0.25280885649105767</v>
      </c>
      <c r="P534" s="34">
        <f t="shared" si="84"/>
        <v>4.49780302504744E-2</v>
      </c>
      <c r="Q534" s="34">
        <f t="shared" si="85"/>
        <v>8.1484689365314694E-2</v>
      </c>
      <c r="R534" s="34">
        <f t="shared" si="86"/>
        <v>3.2253194931780887E-2</v>
      </c>
      <c r="S534" s="34">
        <f t="shared" si="87"/>
        <v>0.32857675171740724</v>
      </c>
      <c r="T534" s="34">
        <f t="shared" si="88"/>
        <v>0.13929087952145175</v>
      </c>
      <c r="U534" s="34">
        <f t="shared" si="89"/>
        <v>5.5960252120153917E-2</v>
      </c>
      <c r="V534" s="33">
        <f>SUM(ClientPortfolioValue[[#This Row],[TCS]:[Cash]])</f>
        <v>39980116.495676853</v>
      </c>
      <c r="W534" s="35">
        <f>(ClientPortfolioValue[[#This Row],[TotalPortfolioValue]]-V529)/V529</f>
        <v>3.0776441085905618E-2</v>
      </c>
      <c r="X534" s="35">
        <f t="shared" si="81"/>
        <v>1222358.3957722327</v>
      </c>
      <c r="Y534" s="35">
        <f>_xlfn.MAXIFS($V$2:$V534,$E$2:$E534,$E534)</f>
        <v>39980116.495676853</v>
      </c>
      <c r="Z534" s="34">
        <f>(ClientPortfolioValue[[#This Row],[TotalPortfolioValue]]-ClientPortfolioValue[[#This Row],[Running Max]])/ClientPortfolioValue[[#This Row],[Running Max]]</f>
        <v>0</v>
      </c>
      <c r="AA534" s="35">
        <f t="shared" si="90"/>
        <v>1.0675068362713467</v>
      </c>
      <c r="AB534" s="46">
        <f>ClientPortfolioValue[[#This Row],[Cumulative_Returns]]-1</f>
        <v>6.7506836271346682E-2</v>
      </c>
    </row>
    <row r="535" spans="4:28" x14ac:dyDescent="0.35">
      <c r="D535" s="31">
        <f t="shared" si="82"/>
        <v>45764</v>
      </c>
      <c r="E535" s="32" t="s">
        <v>13</v>
      </c>
      <c r="F535" s="33">
        <f>_xlfn.IFNA(VLOOKUP(ClientPortfolioValue[[#This Row],[Date]],CleanAssets[#All],RowWiseApproach!$B$2,0)*VLOOKUP(ClientPortfolioValue[[#This Row],[Client]],Client_Portfolios!$A$1:$I$6,RowWiseApproach!$B$2,0),F530)</f>
        <v>186106.43220873585</v>
      </c>
      <c r="G535" s="33">
        <f>_xlfn.IFNA(VLOOKUP(ClientPortfolioValue[[#This Row],[Date]],CleanAssets[#All],RowWiseApproach!$B$3,0)*VLOOKUP(ClientPortfolioValue[[#This Row],[Client]],Client_Portfolios!$A$1:$I$6,RowWiseApproach!$B$3,0),G530)</f>
        <v>2147527.8992115748</v>
      </c>
      <c r="H535" s="33">
        <f>_xlfn.IFNA(VLOOKUP(ClientPortfolioValue[[#This Row],[Date]],CleanAssets[#All],RowWiseApproach!$B$4,0)*VLOOKUP(ClientPortfolioValue[[#This Row],[Client]],Client_Portfolios!$A$1:$I$6,RowWiseApproach!$B$4,0),H530)</f>
        <v>2880053.1722116633</v>
      </c>
      <c r="I535" s="33">
        <f>_xlfn.IFNA(VLOOKUP(ClientPortfolioValue[[#This Row],[Date]],CleanAssets[#All],RowWiseApproach!$B$5,0)*VLOOKUP(ClientPortfolioValue[[#This Row],[Client]],Client_Portfolios!$A$1:$I$6,RowWiseApproach!$B$5,0),I530)</f>
        <v>2796527.9354733988</v>
      </c>
      <c r="J535" s="33">
        <f>_xlfn.IFNA(VLOOKUP(ClientPortfolioValue[[#This Row],[Date]],CleanAssets[#All],RowWiseApproach!$B$6,0)*VLOOKUP(ClientPortfolioValue[[#This Row],[Client]],Client_Portfolios!$A$1:$I$6,RowWiseApproach!$B$6,0),J530)</f>
        <v>11175768.460642127</v>
      </c>
      <c r="K535" s="33">
        <f>_xlfn.IFNA(VLOOKUP(ClientPortfolioValue[[#This Row],[Date]],CleanAssets[#All],RowWiseApproach!$B$7,0)*VLOOKUP(ClientPortfolioValue[[#This Row],[Client]],Client_Portfolios!$A$1:$I$6,RowWiseApproach!$B$7,0),K530)</f>
        <v>622539.04214822338</v>
      </c>
      <c r="L535" s="33">
        <f>_xlfn.IFNA(VLOOKUP(ClientPortfolioValue[[#This Row],[Date]],CleanAssets[#All],RowWiseApproach!$B$8,0)*VLOOKUP(ClientPortfolioValue[[#This Row],[Client]],Client_Portfolios!$A$1:$I$6,RowWiseApproach!$B$8,0),L530)</f>
        <v>23031076.150692549</v>
      </c>
      <c r="M535" s="33">
        <f>_xlfn.IFNA(VLOOKUP(ClientPortfolioValue[[#This Row],[Date]],CleanAssets[#All],RowWiseApproach!$B$9,0)*VLOOKUP(ClientPortfolioValue[[#This Row],[Client]],Client_Portfolios!$A$1:$I$6,RowWiseApproach!$B$9,0),M530)</f>
        <v>6416944.6653053835</v>
      </c>
      <c r="N535" s="34">
        <f t="shared" si="83"/>
        <v>3.7783087892542433E-3</v>
      </c>
      <c r="O535" s="34">
        <f t="shared" si="83"/>
        <v>4.3598834497343725E-2</v>
      </c>
      <c r="P535" s="34">
        <f t="shared" si="84"/>
        <v>5.8470468134502789E-2</v>
      </c>
      <c r="Q535" s="34">
        <f t="shared" si="85"/>
        <v>5.6774749548383373E-2</v>
      </c>
      <c r="R535" s="34">
        <f t="shared" si="86"/>
        <v>0.226889010231278</v>
      </c>
      <c r="S535" s="34">
        <f t="shared" si="87"/>
        <v>1.2638707360551617E-2</v>
      </c>
      <c r="T535" s="34">
        <f t="shared" si="88"/>
        <v>0.46757393827498667</v>
      </c>
      <c r="U535" s="34">
        <f t="shared" si="89"/>
        <v>0.13027598316369954</v>
      </c>
      <c r="V535" s="33">
        <f>SUM(ClientPortfolioValue[[#This Row],[TCS]:[Cash]])</f>
        <v>49256543.757893659</v>
      </c>
      <c r="W535" s="35">
        <f>(ClientPortfolioValue[[#This Row],[TotalPortfolioValue]]-V530)/V530</f>
        <v>9.801896334717651E-2</v>
      </c>
      <c r="X535" s="35">
        <f t="shared" si="81"/>
        <v>1775401.9086695353</v>
      </c>
      <c r="Y535" s="35">
        <f>_xlfn.MAXIFS($V$2:$V535,$E$2:$E535,$E535)</f>
        <v>49689567.944838986</v>
      </c>
      <c r="Z535" s="34">
        <f>(ClientPortfolioValue[[#This Row],[TotalPortfolioValue]]-ClientPortfolioValue[[#This Row],[Running Max]])/ClientPortfolioValue[[#This Row],[Running Max]]</f>
        <v>-8.7145894974581424E-3</v>
      </c>
      <c r="AA535" s="35">
        <f t="shared" si="90"/>
        <v>1.0915298647657052</v>
      </c>
      <c r="AB535" s="46">
        <f>ClientPortfolioValue[[#This Row],[Cumulative_Returns]]-1</f>
        <v>9.1529864765705238E-2</v>
      </c>
    </row>
    <row r="536" spans="4:28" x14ac:dyDescent="0.35">
      <c r="D536" s="31">
        <f t="shared" si="82"/>
        <v>45764</v>
      </c>
      <c r="E536" s="32" t="s">
        <v>15</v>
      </c>
      <c r="F536" s="33">
        <f>_xlfn.IFNA(VLOOKUP(ClientPortfolioValue[[#This Row],[Date]],CleanAssets[#All],RowWiseApproach!$B$2,0)*VLOOKUP(ClientPortfolioValue[[#This Row],[Client]],Client_Portfolios!$A$1:$I$6,RowWiseApproach!$B$2,0),F531)</f>
        <v>932457.11200266471</v>
      </c>
      <c r="G536" s="33">
        <f>_xlfn.IFNA(VLOOKUP(ClientPortfolioValue[[#This Row],[Date]],CleanAssets[#All],RowWiseApproach!$B$3,0)*VLOOKUP(ClientPortfolioValue[[#This Row],[Client]],Client_Portfolios!$A$1:$I$6,RowWiseApproach!$B$3,0),G531)</f>
        <v>4907894.0740225287</v>
      </c>
      <c r="H536" s="33">
        <f>_xlfn.IFNA(VLOOKUP(ClientPortfolioValue[[#This Row],[Date]],CleanAssets[#All],RowWiseApproach!$B$4,0)*VLOOKUP(ClientPortfolioValue[[#This Row],[Client]],Client_Portfolios!$A$1:$I$6,RowWiseApproach!$B$4,0),H531)</f>
        <v>15711808.79111346</v>
      </c>
      <c r="I536" s="33">
        <f>_xlfn.IFNA(VLOOKUP(ClientPortfolioValue[[#This Row],[Date]],CleanAssets[#All],RowWiseApproach!$B$5,0)*VLOOKUP(ClientPortfolioValue[[#This Row],[Client]],Client_Portfolios!$A$1:$I$6,RowWiseApproach!$B$5,0),I531)</f>
        <v>8929543.3836820163</v>
      </c>
      <c r="J536" s="33">
        <f>_xlfn.IFNA(VLOOKUP(ClientPortfolioValue[[#This Row],[Date]],CleanAssets[#All],RowWiseApproach!$B$6,0)*VLOOKUP(ClientPortfolioValue[[#This Row],[Client]],Client_Portfolios!$A$1:$I$6,RowWiseApproach!$B$6,0),J531)</f>
        <v>13318576.776505744</v>
      </c>
      <c r="K536" s="33">
        <f>_xlfn.IFNA(VLOOKUP(ClientPortfolioValue[[#This Row],[Date]],CleanAssets[#All],RowWiseApproach!$B$7,0)*VLOOKUP(ClientPortfolioValue[[#This Row],[Client]],Client_Portfolios!$A$1:$I$6,RowWiseApproach!$B$7,0),K531)</f>
        <v>2684523.7905197288</v>
      </c>
      <c r="L536" s="33">
        <f>_xlfn.IFNA(VLOOKUP(ClientPortfolioValue[[#This Row],[Date]],CleanAssets[#All],RowWiseApproach!$B$8,0)*VLOOKUP(ClientPortfolioValue[[#This Row],[Client]],Client_Portfolios!$A$1:$I$6,RowWiseApproach!$B$8,0),L531)</f>
        <v>3372371.0382857905</v>
      </c>
      <c r="M536" s="33">
        <f>_xlfn.IFNA(VLOOKUP(ClientPortfolioValue[[#This Row],[Date]],CleanAssets[#All],RowWiseApproach!$B$9,0)*VLOOKUP(ClientPortfolioValue[[#This Row],[Client]],Client_Portfolios!$A$1:$I$6,RowWiseApproach!$B$9,0),M531)</f>
        <v>942514.81497231429</v>
      </c>
      <c r="N536" s="34">
        <f t="shared" si="83"/>
        <v>1.8355567052094617E-2</v>
      </c>
      <c r="O536" s="34">
        <f t="shared" si="83"/>
        <v>9.6612678053165951E-2</v>
      </c>
      <c r="P536" s="34">
        <f t="shared" si="84"/>
        <v>0.30928946335726876</v>
      </c>
      <c r="Q536" s="34">
        <f t="shared" si="85"/>
        <v>0.17577948649213015</v>
      </c>
      <c r="R536" s="34">
        <f t="shared" si="86"/>
        <v>0.26217830923565605</v>
      </c>
      <c r="S536" s="34">
        <f t="shared" si="87"/>
        <v>5.2845279215037261E-2</v>
      </c>
      <c r="T536" s="34">
        <f t="shared" si="88"/>
        <v>6.638566205457809E-2</v>
      </c>
      <c r="U536" s="34">
        <f t="shared" si="89"/>
        <v>1.8553554540069215E-2</v>
      </c>
      <c r="V536" s="33">
        <f>SUM(ClientPortfolioValue[[#This Row],[TCS]:[Cash]])</f>
        <v>50799689.781104244</v>
      </c>
      <c r="W536" s="35">
        <f>(ClientPortfolioValue[[#This Row],[TotalPortfolioValue]]-V531)/V531</f>
        <v>0.23608632379520156</v>
      </c>
      <c r="X536" s="35">
        <f t="shared" si="81"/>
        <v>3834722.3583123838</v>
      </c>
      <c r="Y536" s="35">
        <f>_xlfn.MAXIFS($V$2:$V536,$E$2:$E536,$E536)</f>
        <v>52065242.941301323</v>
      </c>
      <c r="Z536" s="34">
        <f>(ClientPortfolioValue[[#This Row],[TotalPortfolioValue]]-ClientPortfolioValue[[#This Row],[Running Max]])/ClientPortfolioValue[[#This Row],[Running Max]]</f>
        <v>-2.4307063382454041E-2</v>
      </c>
      <c r="AA536" s="35">
        <f t="shared" si="90"/>
        <v>1.0182604692905415</v>
      </c>
      <c r="AB536" s="46">
        <f>ClientPortfolioValue[[#This Row],[Cumulative_Returns]]-1</f>
        <v>1.8260469290541481E-2</v>
      </c>
    </row>
    <row r="537" spans="4:28" x14ac:dyDescent="0.35">
      <c r="D537" s="31">
        <f t="shared" si="82"/>
        <v>45765</v>
      </c>
      <c r="E537" s="32" t="s">
        <v>14</v>
      </c>
      <c r="F537" s="33">
        <f>_xlfn.IFNA(VLOOKUP(ClientPortfolioValue[[#This Row],[Date]],CleanAssets[#All],RowWiseApproach!$B$2,0)*VLOOKUP(ClientPortfolioValue[[#This Row],[Client]],Client_Portfolios!$A$1:$I$6,RowWiseApproach!$B$2,0),F532)</f>
        <v>1653322.4080965617</v>
      </c>
      <c r="G537" s="33">
        <f>_xlfn.IFNA(VLOOKUP(ClientPortfolioValue[[#This Row],[Date]],CleanAssets[#All],RowWiseApproach!$B$3,0)*VLOOKUP(ClientPortfolioValue[[#This Row],[Client]],Client_Portfolios!$A$1:$I$6,RowWiseApproach!$B$3,0),G532)</f>
        <v>11460294.933054812</v>
      </c>
      <c r="H537" s="33">
        <f>_xlfn.IFNA(VLOOKUP(ClientPortfolioValue[[#This Row],[Date]],CleanAssets[#All],RowWiseApproach!$B$4,0)*VLOOKUP(ClientPortfolioValue[[#This Row],[Client]],Client_Portfolios!$A$1:$I$6,RowWiseApproach!$B$4,0),H532)</f>
        <v>2013413.8565507664</v>
      </c>
      <c r="I537" s="33">
        <f>_xlfn.IFNA(VLOOKUP(ClientPortfolioValue[[#This Row],[Date]],CleanAssets[#All],RowWiseApproach!$B$5,0)*VLOOKUP(ClientPortfolioValue[[#This Row],[Client]],Client_Portfolios!$A$1:$I$6,RowWiseApproach!$B$5,0),I532)</f>
        <v>466267.07409675186</v>
      </c>
      <c r="J537" s="33">
        <f>_xlfn.IFNA(VLOOKUP(ClientPortfolioValue[[#This Row],[Date]],CleanAssets[#All],RowWiseApproach!$B$6,0)*VLOOKUP(ClientPortfolioValue[[#This Row],[Client]],Client_Portfolios!$A$1:$I$6,RowWiseApproach!$B$6,0),J532)</f>
        <v>11437188.852001421</v>
      </c>
      <c r="K537" s="33">
        <f>_xlfn.IFNA(VLOOKUP(ClientPortfolioValue[[#This Row],[Date]],CleanAssets[#All],RowWiseApproach!$B$7,0)*VLOOKUP(ClientPortfolioValue[[#This Row],[Client]],Client_Portfolios!$A$1:$I$6,RowWiseApproach!$B$7,0),K532)</f>
        <v>14300653.316731311</v>
      </c>
      <c r="L537" s="33">
        <f>_xlfn.IFNA(VLOOKUP(ClientPortfolioValue[[#This Row],[Date]],CleanAssets[#All],RowWiseApproach!$B$8,0)*VLOOKUP(ClientPortfolioValue[[#This Row],[Client]],Client_Portfolios!$A$1:$I$6,RowWiseApproach!$B$8,0),L532)</f>
        <v>3304668.2942024036</v>
      </c>
      <c r="M537" s="33">
        <f>_xlfn.IFNA(VLOOKUP(ClientPortfolioValue[[#This Row],[Date]],CleanAssets[#All],RowWiseApproach!$B$9,0)*VLOOKUP(ClientPortfolioValue[[#This Row],[Client]],Client_Portfolios!$A$1:$I$6,RowWiseApproach!$B$9,0),M532)</f>
        <v>1152018.9915795075</v>
      </c>
      <c r="N537" s="34">
        <f t="shared" si="83"/>
        <v>3.6108339054189802E-2</v>
      </c>
      <c r="O537" s="34">
        <f t="shared" si="83"/>
        <v>0.250291300158552</v>
      </c>
      <c r="P537" s="34">
        <f t="shared" si="84"/>
        <v>4.3972687863366125E-2</v>
      </c>
      <c r="Q537" s="34">
        <f t="shared" si="85"/>
        <v>1.0183210194721589E-2</v>
      </c>
      <c r="R537" s="34">
        <f t="shared" si="86"/>
        <v>0.24978666645564951</v>
      </c>
      <c r="S537" s="34">
        <f t="shared" si="87"/>
        <v>0.31232434528692332</v>
      </c>
      <c r="T537" s="34">
        <f t="shared" si="88"/>
        <v>7.2173511133904772E-2</v>
      </c>
      <c r="U537" s="34">
        <f t="shared" si="89"/>
        <v>2.515993985269278E-2</v>
      </c>
      <c r="V537" s="33">
        <f>SUM(ClientPortfolioValue[[#This Row],[TCS]:[Cash]])</f>
        <v>45787827.726313539</v>
      </c>
      <c r="W537" s="35">
        <f>(ClientPortfolioValue[[#This Row],[TotalPortfolioValue]]-V532)/V532</f>
        <v>7.7737935291354065E-4</v>
      </c>
      <c r="X537" s="35">
        <f t="shared" si="81"/>
        <v>2023388.8854016634</v>
      </c>
      <c r="Y537" s="35">
        <f>_xlfn.MAXIFS($V$2:$V537,$E$2:$E537,$E537)</f>
        <v>45787827.726313539</v>
      </c>
      <c r="Z537" s="34">
        <f>(ClientPortfolioValue[[#This Row],[TotalPortfolioValue]]-ClientPortfolioValue[[#This Row],[Running Max]])/ClientPortfolioValue[[#This Row],[Running Max]]</f>
        <v>0</v>
      </c>
      <c r="AA537" s="35">
        <f t="shared" si="90"/>
        <v>1.0790780650449363</v>
      </c>
      <c r="AB537" s="46">
        <f>ClientPortfolioValue[[#This Row],[Cumulative_Returns]]-1</f>
        <v>7.9078065044936308E-2</v>
      </c>
    </row>
    <row r="538" spans="4:28" x14ac:dyDescent="0.35">
      <c r="D538" s="31">
        <f t="shared" si="82"/>
        <v>45765</v>
      </c>
      <c r="E538" s="32" t="s">
        <v>16</v>
      </c>
      <c r="F538" s="33">
        <f>_xlfn.IFNA(VLOOKUP(ClientPortfolioValue[[#This Row],[Date]],CleanAssets[#All],RowWiseApproach!$B$2,0)*VLOOKUP(ClientPortfolioValue[[#This Row],[Client]],Client_Portfolios!$A$1:$I$6,RowWiseApproach!$B$2,0),F533)</f>
        <v>198891.47042870591</v>
      </c>
      <c r="G538" s="33">
        <f>_xlfn.IFNA(VLOOKUP(ClientPortfolioValue[[#This Row],[Date]],CleanAssets[#All],RowWiseApproach!$B$3,0)*VLOOKUP(ClientPortfolioValue[[#This Row],[Client]],Client_Portfolios!$A$1:$I$6,RowWiseApproach!$B$3,0),G533)</f>
        <v>2963638.0986182839</v>
      </c>
      <c r="H538" s="33">
        <f>_xlfn.IFNA(VLOOKUP(ClientPortfolioValue[[#This Row],[Date]],CleanAssets[#All],RowWiseApproach!$B$4,0)*VLOOKUP(ClientPortfolioValue[[#This Row],[Client]],Client_Portfolios!$A$1:$I$6,RowWiseApproach!$B$4,0),H533)</f>
        <v>10808051.029349942</v>
      </c>
      <c r="I538" s="33">
        <f>_xlfn.IFNA(VLOOKUP(ClientPortfolioValue[[#This Row],[Date]],CleanAssets[#All],RowWiseApproach!$B$5,0)*VLOOKUP(ClientPortfolioValue[[#This Row],[Client]],Client_Portfolios!$A$1:$I$6,RowWiseApproach!$B$5,0),I533)</f>
        <v>6416569.5657628225</v>
      </c>
      <c r="J538" s="33">
        <f>_xlfn.IFNA(VLOOKUP(ClientPortfolioValue[[#This Row],[Date]],CleanAssets[#All],RowWiseApproach!$B$6,0)*VLOOKUP(ClientPortfolioValue[[#This Row],[Client]],Client_Portfolios!$A$1:$I$6,RowWiseApproach!$B$6,0),J533)</f>
        <v>8741516.1467352416</v>
      </c>
      <c r="K538" s="33">
        <f>_xlfn.IFNA(VLOOKUP(ClientPortfolioValue[[#This Row],[Date]],CleanAssets[#All],RowWiseApproach!$B$7,0)*VLOOKUP(ClientPortfolioValue[[#This Row],[Client]],Client_Portfolios!$A$1:$I$6,RowWiseApproach!$B$7,0),K533)</f>
        <v>1617398.8060763984</v>
      </c>
      <c r="L538" s="33">
        <f>_xlfn.IFNA(VLOOKUP(ClientPortfolioValue[[#This Row],[Date]],CleanAssets[#All],RowWiseApproach!$B$8,0)*VLOOKUP(ClientPortfolioValue[[#This Row],[Client]],Client_Portfolios!$A$1:$I$6,RowWiseApproach!$B$8,0),L533)</f>
        <v>15349779.922007287</v>
      </c>
      <c r="M538" s="33">
        <f>_xlfn.IFNA(VLOOKUP(ClientPortfolioValue[[#This Row],[Date]],CleanAssets[#All],RowWiseApproach!$B$9,0)*VLOOKUP(ClientPortfolioValue[[#This Row],[Client]],Client_Portfolios!$A$1:$I$6,RowWiseApproach!$B$9,0),M533)</f>
        <v>4669098.1602103096</v>
      </c>
      <c r="N538" s="34">
        <f t="shared" si="83"/>
        <v>3.9178901402155677E-3</v>
      </c>
      <c r="O538" s="34">
        <f t="shared" si="83"/>
        <v>5.8379620104955225E-2</v>
      </c>
      <c r="P538" s="34">
        <f t="shared" si="84"/>
        <v>0.21290383379218689</v>
      </c>
      <c r="Q538" s="34">
        <f t="shared" si="85"/>
        <v>0.12639765084707771</v>
      </c>
      <c r="R538" s="34">
        <f t="shared" si="86"/>
        <v>0.17219592096135536</v>
      </c>
      <c r="S538" s="34">
        <f t="shared" si="87"/>
        <v>3.186054596240024E-2</v>
      </c>
      <c r="T538" s="34">
        <f t="shared" si="88"/>
        <v>0.30236968574511303</v>
      </c>
      <c r="U538" s="34">
        <f t="shared" si="89"/>
        <v>9.1974852446695968E-2</v>
      </c>
      <c r="V538" s="33">
        <f>SUM(ClientPortfolioValue[[#This Row],[TCS]:[Cash]])</f>
        <v>50764943.199188992</v>
      </c>
      <c r="W538" s="35">
        <f>(ClientPortfolioValue[[#This Row],[TotalPortfolioValue]]-V533)/V533</f>
        <v>1.4451181311537701E-3</v>
      </c>
      <c r="X538" s="35">
        <f t="shared" si="81"/>
        <v>2535168.5987686268</v>
      </c>
      <c r="Y538" s="35">
        <f>_xlfn.MAXIFS($V$2:$V538,$E$2:$E538,$E538)</f>
        <v>51360464.08904472</v>
      </c>
      <c r="Z538" s="34">
        <f>(ClientPortfolioValue[[#This Row],[TotalPortfolioValue]]-ClientPortfolioValue[[#This Row],[Running Max]])/ClientPortfolioValue[[#This Row],[Running Max]]</f>
        <v>-1.1594928130385668E-2</v>
      </c>
      <c r="AA538" s="35">
        <f t="shared" si="90"/>
        <v>1.0451576198058983</v>
      </c>
      <c r="AB538" s="46">
        <f>ClientPortfolioValue[[#This Row],[Cumulative_Returns]]-1</f>
        <v>4.5157619805898275E-2</v>
      </c>
    </row>
    <row r="539" spans="4:28" x14ac:dyDescent="0.35">
      <c r="D539" s="31">
        <f t="shared" si="82"/>
        <v>45765</v>
      </c>
      <c r="E539" s="32" t="s">
        <v>12</v>
      </c>
      <c r="F539" s="33">
        <f>_xlfn.IFNA(VLOOKUP(ClientPortfolioValue[[#This Row],[Date]],CleanAssets[#All],RowWiseApproach!$B$2,0)*VLOOKUP(ClientPortfolioValue[[#This Row],[Client]],Client_Portfolios!$A$1:$I$6,RowWiseApproach!$B$2,0),F534)</f>
        <v>2621447.529324851</v>
      </c>
      <c r="G539" s="33">
        <f>_xlfn.IFNA(VLOOKUP(ClientPortfolioValue[[#This Row],[Date]],CleanAssets[#All],RowWiseApproach!$B$3,0)*VLOOKUP(ClientPortfolioValue[[#This Row],[Client]],Client_Portfolios!$A$1:$I$6,RowWiseApproach!$B$3,0),G534)</f>
        <v>10234237.750894155</v>
      </c>
      <c r="H539" s="33">
        <f>_xlfn.IFNA(VLOOKUP(ClientPortfolioValue[[#This Row],[Date]],CleanAssets[#All],RowWiseApproach!$B$4,0)*VLOOKUP(ClientPortfolioValue[[#This Row],[Client]],Client_Portfolios!$A$1:$I$6,RowWiseApproach!$B$4,0),H534)</f>
        <v>1779093.5283182224</v>
      </c>
      <c r="I539" s="33">
        <f>_xlfn.IFNA(VLOOKUP(ClientPortfolioValue[[#This Row],[Date]],CleanAssets[#All],RowWiseApproach!$B$5,0)*VLOOKUP(ClientPortfolioValue[[#This Row],[Client]],Client_Portfolios!$A$1:$I$6,RowWiseApproach!$B$5,0),I534)</f>
        <v>3273206.1001095874</v>
      </c>
      <c r="J539" s="33">
        <f>_xlfn.IFNA(VLOOKUP(ClientPortfolioValue[[#This Row],[Date]],CleanAssets[#All],RowWiseApproach!$B$6,0)*VLOOKUP(ClientPortfolioValue[[#This Row],[Client]],Client_Portfolios!$A$1:$I$6,RowWiseApproach!$B$6,0),J534)</f>
        <v>1278918.9724705673</v>
      </c>
      <c r="K539" s="33">
        <f>_xlfn.IFNA(VLOOKUP(ClientPortfolioValue[[#This Row],[Date]],CleanAssets[#All],RowWiseApproach!$B$7,0)*VLOOKUP(ClientPortfolioValue[[#This Row],[Client]],Client_Portfolios!$A$1:$I$6,RowWiseApproach!$B$7,0),K534)</f>
        <v>13082976.505659016</v>
      </c>
      <c r="L539" s="33">
        <f>_xlfn.IFNA(VLOOKUP(ClientPortfolioValue[[#This Row],[Date]],CleanAssets[#All],RowWiseApproach!$B$8,0)*VLOOKUP(ClientPortfolioValue[[#This Row],[Client]],Client_Portfolios!$A$1:$I$6,RowWiseApproach!$B$8,0),L534)</f>
        <v>5642073.7051473251</v>
      </c>
      <c r="M539" s="33">
        <f>_xlfn.IFNA(VLOOKUP(ClientPortfolioValue[[#This Row],[Date]],CleanAssets[#All],RowWiseApproach!$B$9,0)*VLOOKUP(ClientPortfolioValue[[#This Row],[Client]],Client_Portfolios!$A$1:$I$6,RowWiseApproach!$B$9,0),M534)</f>
        <v>2236991.9116235659</v>
      </c>
      <c r="N539" s="34">
        <f t="shared" si="83"/>
        <v>6.5293059725484132E-2</v>
      </c>
      <c r="O539" s="34">
        <f t="shared" si="83"/>
        <v>0.25490676019215863</v>
      </c>
      <c r="P539" s="34">
        <f t="shared" si="84"/>
        <v>4.4312334579369367E-2</v>
      </c>
      <c r="Q539" s="34">
        <f t="shared" si="85"/>
        <v>8.1526576060561809E-2</v>
      </c>
      <c r="R539" s="34">
        <f t="shared" si="86"/>
        <v>3.1854359821988115E-2</v>
      </c>
      <c r="S539" s="34">
        <f t="shared" si="87"/>
        <v>0.32586102022461788</v>
      </c>
      <c r="T539" s="34">
        <f t="shared" si="88"/>
        <v>0.14052856343100087</v>
      </c>
      <c r="U539" s="34">
        <f t="shared" si="89"/>
        <v>5.5717325964819105E-2</v>
      </c>
      <c r="V539" s="33">
        <f>SUM(ClientPortfolioValue[[#This Row],[TCS]:[Cash]])</f>
        <v>40148946.003547296</v>
      </c>
      <c r="W539" s="35">
        <f>(ClientPortfolioValue[[#This Row],[TotalPortfolioValue]]-V534)/V534</f>
        <v>4.2228368166135561E-3</v>
      </c>
      <c r="X539" s="35">
        <f t="shared" si="81"/>
        <v>1313423.7584512492</v>
      </c>
      <c r="Y539" s="35">
        <f>_xlfn.MAXIFS($V$2:$V539,$E$2:$E539,$E539)</f>
        <v>40148946.003547296</v>
      </c>
      <c r="Z539" s="34">
        <f>(ClientPortfolioValue[[#This Row],[TotalPortfolioValue]]-ClientPortfolioValue[[#This Row],[Running Max]])/ClientPortfolioValue[[#This Row],[Running Max]]</f>
        <v>0</v>
      </c>
      <c r="AA539" s="35">
        <f t="shared" si="90"/>
        <v>1.0720147434415399</v>
      </c>
      <c r="AB539" s="46">
        <f>ClientPortfolioValue[[#This Row],[Cumulative_Returns]]-1</f>
        <v>7.2014743441539908E-2</v>
      </c>
    </row>
    <row r="540" spans="4:28" x14ac:dyDescent="0.35">
      <c r="D540" s="31">
        <f t="shared" si="82"/>
        <v>45765</v>
      </c>
      <c r="E540" s="32" t="s">
        <v>13</v>
      </c>
      <c r="F540" s="33">
        <f>_xlfn.IFNA(VLOOKUP(ClientPortfolioValue[[#This Row],[Date]],CleanAssets[#All],RowWiseApproach!$B$2,0)*VLOOKUP(ClientPortfolioValue[[#This Row],[Client]],Client_Portfolios!$A$1:$I$6,RowWiseApproach!$B$2,0),F535)</f>
        <v>188759.05740105186</v>
      </c>
      <c r="G540" s="33">
        <f>_xlfn.IFNA(VLOOKUP(ClientPortfolioValue[[#This Row],[Date]],CleanAssets[#All],RowWiseApproach!$B$3,0)*VLOOKUP(ClientPortfolioValue[[#This Row],[Client]],Client_Portfolios!$A$1:$I$6,RowWiseApproach!$B$3,0),G535)</f>
        <v>2174492.8146470892</v>
      </c>
      <c r="H540" s="33">
        <f>_xlfn.IFNA(VLOOKUP(ClientPortfolioValue[[#This Row],[Date]],CleanAssets[#All],RowWiseApproach!$B$4,0)*VLOOKUP(ClientPortfolioValue[[#This Row],[Client]],Client_Portfolios!$A$1:$I$6,RowWiseApproach!$B$4,0),H535)</f>
        <v>2849409.0433090543</v>
      </c>
      <c r="I540" s="33">
        <f>_xlfn.IFNA(VLOOKUP(ClientPortfolioValue[[#This Row],[Date]],CleanAssets[#All],RowWiseApproach!$B$5,0)*VLOOKUP(ClientPortfolioValue[[#This Row],[Client]],Client_Portfolios!$A$1:$I$6,RowWiseApproach!$B$5,0),I535)</f>
        <v>2809780.8247906473</v>
      </c>
      <c r="J540" s="33">
        <f>_xlfn.IFNA(VLOOKUP(ClientPortfolioValue[[#This Row],[Date]],CleanAssets[#All],RowWiseApproach!$B$6,0)*VLOOKUP(ClientPortfolioValue[[#This Row],[Client]],Client_Portfolios!$A$1:$I$6,RowWiseApproach!$B$6,0),J535)</f>
        <v>11084181.508685526</v>
      </c>
      <c r="K540" s="33">
        <f>_xlfn.IFNA(VLOOKUP(ClientPortfolioValue[[#This Row],[Date]],CleanAssets[#All],RowWiseApproach!$B$7,0)*VLOOKUP(ClientPortfolioValue[[#This Row],[Client]],Client_Portfolios!$A$1:$I$6,RowWiseApproach!$B$7,0),K535)</f>
        <v>620000.82511794008</v>
      </c>
      <c r="L540" s="33">
        <f>_xlfn.IFNA(VLOOKUP(ClientPortfolioValue[[#This Row],[Date]],CleanAssets[#All],RowWiseApproach!$B$8,0)*VLOOKUP(ClientPortfolioValue[[#This Row],[Client]],Client_Portfolios!$A$1:$I$6,RowWiseApproach!$B$8,0),L535)</f>
        <v>23333841.883914646</v>
      </c>
      <c r="M540" s="33">
        <f>_xlfn.IFNA(VLOOKUP(ClientPortfolioValue[[#This Row],[Date]],CleanAssets[#All],RowWiseApproach!$B$9,0)*VLOOKUP(ClientPortfolioValue[[#This Row],[Client]],Client_Portfolios!$A$1:$I$6,RowWiseApproach!$B$9,0),M535)</f>
        <v>6416068.4765191535</v>
      </c>
      <c r="N540" s="34">
        <f t="shared" si="83"/>
        <v>3.8151228569046351E-3</v>
      </c>
      <c r="O540" s="34">
        <f t="shared" si="83"/>
        <v>4.3949982340231661E-2</v>
      </c>
      <c r="P540" s="34">
        <f t="shared" si="84"/>
        <v>5.7591120232721421E-2</v>
      </c>
      <c r="Q540" s="34">
        <f t="shared" si="85"/>
        <v>5.6790170469941226E-2</v>
      </c>
      <c r="R540" s="34">
        <f t="shared" si="86"/>
        <v>0.2240290601473951</v>
      </c>
      <c r="S540" s="34">
        <f t="shared" si="87"/>
        <v>1.2531209637170002E-2</v>
      </c>
      <c r="T540" s="34">
        <f t="shared" si="88"/>
        <v>0.47161431475883925</v>
      </c>
      <c r="U540" s="34">
        <f t="shared" si="89"/>
        <v>0.12967901955679673</v>
      </c>
      <c r="V540" s="33">
        <f>SUM(ClientPortfolioValue[[#This Row],[TCS]:[Cash]])</f>
        <v>49476534.434385106</v>
      </c>
      <c r="W540" s="35">
        <f>(ClientPortfolioValue[[#This Row],[TotalPortfolioValue]]-V535)/V535</f>
        <v>4.4662223474864083E-3</v>
      </c>
      <c r="X540" s="35">
        <f t="shared" si="81"/>
        <v>1752807.8060578187</v>
      </c>
      <c r="Y540" s="35">
        <f>_xlfn.MAXIFS($V$2:$V540,$E$2:$E540,$E540)</f>
        <v>49689567.944838986</v>
      </c>
      <c r="Z540" s="34">
        <f>(ClientPortfolioValue[[#This Row],[TotalPortfolioValue]]-ClientPortfolioValue[[#This Row],[Running Max]])/ClientPortfolioValue[[#This Row],[Running Max]]</f>
        <v>-4.2872884443344531E-3</v>
      </c>
      <c r="AA540" s="35">
        <f t="shared" si="90"/>
        <v>1.0964048798406707</v>
      </c>
      <c r="AB540" s="46">
        <f>ClientPortfolioValue[[#This Row],[Cumulative_Returns]]-1</f>
        <v>9.6404879840670699E-2</v>
      </c>
    </row>
    <row r="541" spans="4:28" x14ac:dyDescent="0.35">
      <c r="D541" s="31">
        <f t="shared" si="82"/>
        <v>45765</v>
      </c>
      <c r="E541" s="32" t="s">
        <v>15</v>
      </c>
      <c r="F541" s="33">
        <f>_xlfn.IFNA(VLOOKUP(ClientPortfolioValue[[#This Row],[Date]],CleanAssets[#All],RowWiseApproach!$B$2,0)*VLOOKUP(ClientPortfolioValue[[#This Row],[Client]],Client_Portfolios!$A$1:$I$6,RowWiseApproach!$B$2,0),F536)</f>
        <v>945747.67480964109</v>
      </c>
      <c r="G541" s="33">
        <f>_xlfn.IFNA(VLOOKUP(ClientPortfolioValue[[#This Row],[Date]],CleanAssets[#All],RowWiseApproach!$B$3,0)*VLOOKUP(ClientPortfolioValue[[#This Row],[Client]],Client_Portfolios!$A$1:$I$6,RowWiseApproach!$B$3,0),G536)</f>
        <v>4969518.8606998362</v>
      </c>
      <c r="H541" s="33">
        <f>_xlfn.IFNA(VLOOKUP(ClientPortfolioValue[[#This Row],[Date]],CleanAssets[#All],RowWiseApproach!$B$4,0)*VLOOKUP(ClientPortfolioValue[[#This Row],[Client]],Client_Portfolios!$A$1:$I$6,RowWiseApproach!$B$4,0),H536)</f>
        <v>15544633.164450187</v>
      </c>
      <c r="I541" s="33">
        <f>_xlfn.IFNA(VLOOKUP(ClientPortfolioValue[[#This Row],[Date]],CleanAssets[#All],RowWiseApproach!$B$5,0)*VLOOKUP(ClientPortfolioValue[[#This Row],[Client]],Client_Portfolios!$A$1:$I$6,RowWiseApproach!$B$5,0),I536)</f>
        <v>8971860.9477643762</v>
      </c>
      <c r="J541" s="33">
        <f>_xlfn.IFNA(VLOOKUP(ClientPortfolioValue[[#This Row],[Date]],CleanAssets[#All],RowWiseApproach!$B$6,0)*VLOOKUP(ClientPortfolioValue[[#This Row],[Client]],Client_Portfolios!$A$1:$I$6,RowWiseApproach!$B$6,0),J536)</f>
        <v>13209429.217153925</v>
      </c>
      <c r="K541" s="33">
        <f>_xlfn.IFNA(VLOOKUP(ClientPortfolioValue[[#This Row],[Date]],CleanAssets[#All],RowWiseApproach!$B$7,0)*VLOOKUP(ClientPortfolioValue[[#This Row],[Client]],Client_Portfolios!$A$1:$I$6,RowWiseApproach!$B$7,0),K536)</f>
        <v>2673578.4464658285</v>
      </c>
      <c r="L541" s="33">
        <f>_xlfn.IFNA(VLOOKUP(ClientPortfolioValue[[#This Row],[Date]],CleanAssets[#All],RowWiseApproach!$B$8,0)*VLOOKUP(ClientPortfolioValue[[#This Row],[Client]],Client_Portfolios!$A$1:$I$6,RowWiseApproach!$B$8,0),L536)</f>
        <v>3416704.1117133154</v>
      </c>
      <c r="M541" s="33">
        <f>_xlfn.IFNA(VLOOKUP(ClientPortfolioValue[[#This Row],[Date]],CleanAssets[#All],RowWiseApproach!$B$9,0)*VLOOKUP(ClientPortfolioValue[[#This Row],[Client]],Client_Portfolios!$A$1:$I$6,RowWiseApproach!$B$9,0),M536)</f>
        <v>942386.12118503579</v>
      </c>
      <c r="N541" s="34">
        <f t="shared" si="83"/>
        <v>1.8663423350403271E-2</v>
      </c>
      <c r="O541" s="34">
        <f t="shared" si="83"/>
        <v>9.806868873742991E-2</v>
      </c>
      <c r="P541" s="34">
        <f t="shared" si="84"/>
        <v>0.3067584275406724</v>
      </c>
      <c r="Q541" s="34">
        <f t="shared" si="85"/>
        <v>0.1770510714105431</v>
      </c>
      <c r="R541" s="34">
        <f t="shared" si="86"/>
        <v>0.26067541719999643</v>
      </c>
      <c r="S541" s="34">
        <f t="shared" si="87"/>
        <v>5.2760506566350986E-2</v>
      </c>
      <c r="T541" s="34">
        <f t="shared" si="88"/>
        <v>6.7425378881110304E-2</v>
      </c>
      <c r="U541" s="34">
        <f t="shared" si="89"/>
        <v>1.8597086313493591E-2</v>
      </c>
      <c r="V541" s="33">
        <f>SUM(ClientPortfolioValue[[#This Row],[TCS]:[Cash]])</f>
        <v>50673858.544242144</v>
      </c>
      <c r="W541" s="35">
        <f>(ClientPortfolioValue[[#This Row],[TotalPortfolioValue]]-V536)/V536</f>
        <v>-2.4770079778893769E-3</v>
      </c>
      <c r="X541" s="35">
        <f t="shared" si="81"/>
        <v>3799311.1514734859</v>
      </c>
      <c r="Y541" s="35">
        <f>_xlfn.MAXIFS($V$2:$V541,$E$2:$E541,$E541)</f>
        <v>52065242.941301323</v>
      </c>
      <c r="Z541" s="34">
        <f>(ClientPortfolioValue[[#This Row],[TotalPortfolioValue]]-ClientPortfolioValue[[#This Row],[Running Max]])/ClientPortfolioValue[[#This Row],[Running Max]]</f>
        <v>-2.6723862570426016E-2</v>
      </c>
      <c r="AA541" s="35">
        <f t="shared" si="90"/>
        <v>1.0157382299845394</v>
      </c>
      <c r="AB541" s="46">
        <f>ClientPortfolioValue[[#This Row],[Cumulative_Returns]]-1</f>
        <v>1.5738229984539442E-2</v>
      </c>
    </row>
    <row r="542" spans="4:28" x14ac:dyDescent="0.35">
      <c r="D542" s="31">
        <f t="shared" si="82"/>
        <v>45766</v>
      </c>
      <c r="E542" s="32" t="s">
        <v>14</v>
      </c>
      <c r="F542" s="33">
        <f>_xlfn.IFNA(VLOOKUP(ClientPortfolioValue[[#This Row],[Date]],CleanAssets[#All],RowWiseApproach!$B$2,0)*VLOOKUP(ClientPortfolioValue[[#This Row],[Client]],Client_Portfolios!$A$1:$I$6,RowWiseApproach!$B$2,0),F537)</f>
        <v>1683856.2582038487</v>
      </c>
      <c r="G542" s="33">
        <f>_xlfn.IFNA(VLOOKUP(ClientPortfolioValue[[#This Row],[Date]],CleanAssets[#All],RowWiseApproach!$B$3,0)*VLOOKUP(ClientPortfolioValue[[#This Row],[Client]],Client_Portfolios!$A$1:$I$6,RowWiseApproach!$B$3,0),G537)</f>
        <v>11488919.349745866</v>
      </c>
      <c r="H542" s="33">
        <f>_xlfn.IFNA(VLOOKUP(ClientPortfolioValue[[#This Row],[Date]],CleanAssets[#All],RowWiseApproach!$B$4,0)*VLOOKUP(ClientPortfolioValue[[#This Row],[Client]],Client_Portfolios!$A$1:$I$6,RowWiseApproach!$B$4,0),H537)</f>
        <v>1991632.5660200689</v>
      </c>
      <c r="I542" s="33">
        <f>_xlfn.IFNA(VLOOKUP(ClientPortfolioValue[[#This Row],[Date]],CleanAssets[#All],RowWiseApproach!$B$5,0)*VLOOKUP(ClientPortfolioValue[[#This Row],[Client]],Client_Portfolios!$A$1:$I$6,RowWiseApproach!$B$5,0),I537)</f>
        <v>469752.87453938101</v>
      </c>
      <c r="J542" s="33">
        <f>_xlfn.IFNA(VLOOKUP(ClientPortfolioValue[[#This Row],[Date]],CleanAssets[#All],RowWiseApproach!$B$6,0)*VLOOKUP(ClientPortfolioValue[[#This Row],[Client]],Client_Portfolios!$A$1:$I$6,RowWiseApproach!$B$6,0),J537)</f>
        <v>11290869.310383024</v>
      </c>
      <c r="K542" s="33">
        <f>_xlfn.IFNA(VLOOKUP(ClientPortfolioValue[[#This Row],[Date]],CleanAssets[#All],RowWiseApproach!$B$7,0)*VLOOKUP(ClientPortfolioValue[[#This Row],[Client]],Client_Portfolios!$A$1:$I$6,RowWiseApproach!$B$7,0),K537)</f>
        <v>14167225.770817138</v>
      </c>
      <c r="L542" s="33">
        <f>_xlfn.IFNA(VLOOKUP(ClientPortfolioValue[[#This Row],[Date]],CleanAssets[#All],RowWiseApproach!$B$8,0)*VLOOKUP(ClientPortfolioValue[[#This Row],[Client]],Client_Portfolios!$A$1:$I$6,RowWiseApproach!$B$8,0),L537)</f>
        <v>3287833.6245540543</v>
      </c>
      <c r="M542" s="33">
        <f>_xlfn.IFNA(VLOOKUP(ClientPortfolioValue[[#This Row],[Date]],CleanAssets[#All],RowWiseApproach!$B$9,0)*VLOOKUP(ClientPortfolioValue[[#This Row],[Client]],Client_Portfolios!$A$1:$I$6,RowWiseApproach!$B$9,0),M537)</f>
        <v>1152172.4610705136</v>
      </c>
      <c r="N542" s="34">
        <f t="shared" si="83"/>
        <v>3.6981607683810112E-2</v>
      </c>
      <c r="O542" s="34">
        <f t="shared" si="83"/>
        <v>0.25232480862496537</v>
      </c>
      <c r="P542" s="34">
        <f t="shared" si="84"/>
        <v>4.3741129237135669E-2</v>
      </c>
      <c r="Q542" s="34">
        <f t="shared" si="85"/>
        <v>1.0316923686281997E-2</v>
      </c>
      <c r="R542" s="34">
        <f t="shared" si="86"/>
        <v>0.24797514467841661</v>
      </c>
      <c r="S542" s="34">
        <f t="shared" si="87"/>
        <v>0.31114697758298604</v>
      </c>
      <c r="T542" s="34">
        <f t="shared" si="88"/>
        <v>7.2208879255878725E-2</v>
      </c>
      <c r="U542" s="34">
        <f t="shared" si="89"/>
        <v>2.5304529250525502E-2</v>
      </c>
      <c r="V542" s="33">
        <f>SUM(ClientPortfolioValue[[#This Row],[TCS]:[Cash]])</f>
        <v>45532262.215333894</v>
      </c>
      <c r="W542" s="35">
        <f>(ClientPortfolioValue[[#This Row],[TotalPortfolioValue]]-V537)/V537</f>
        <v>-5.581516391370004E-3</v>
      </c>
      <c r="X542" s="35">
        <f t="shared" si="81"/>
        <v>2079289.327156022</v>
      </c>
      <c r="Y542" s="35">
        <f>_xlfn.MAXIFS($V$2:$V542,$E$2:$E542,$E542)</f>
        <v>45787827.726313539</v>
      </c>
      <c r="Z542" s="34">
        <f>(ClientPortfolioValue[[#This Row],[TotalPortfolioValue]]-ClientPortfolioValue[[#This Row],[Running Max]])/ClientPortfolioValue[[#This Row],[Running Max]]</f>
        <v>-5.581516391370004E-3</v>
      </c>
      <c r="AA542" s="35">
        <f t="shared" si="90"/>
        <v>1.0730551731373201</v>
      </c>
      <c r="AB542" s="46">
        <f>ClientPortfolioValue[[#This Row],[Cumulative_Returns]]-1</f>
        <v>7.3055173137320129E-2</v>
      </c>
    </row>
    <row r="543" spans="4:28" x14ac:dyDescent="0.35">
      <c r="D543" s="31">
        <f t="shared" si="82"/>
        <v>45766</v>
      </c>
      <c r="E543" s="32" t="s">
        <v>16</v>
      </c>
      <c r="F543" s="33">
        <f>_xlfn.IFNA(VLOOKUP(ClientPortfolioValue[[#This Row],[Date]],CleanAssets[#All],RowWiseApproach!$B$2,0)*VLOOKUP(ClientPortfolioValue[[#This Row],[Client]],Client_Portfolios!$A$1:$I$6,RowWiseApproach!$B$2,0),F538)</f>
        <v>202564.63321652517</v>
      </c>
      <c r="G543" s="33">
        <f>_xlfn.IFNA(VLOOKUP(ClientPortfolioValue[[#This Row],[Date]],CleanAssets[#All],RowWiseApproach!$B$3,0)*VLOOKUP(ClientPortfolioValue[[#This Row],[Client]],Client_Portfolios!$A$1:$I$6,RowWiseApproach!$B$3,0),G538)</f>
        <v>2971040.3873335291</v>
      </c>
      <c r="H543" s="33">
        <f>_xlfn.IFNA(VLOOKUP(ClientPortfolioValue[[#This Row],[Date]],CleanAssets[#All],RowWiseApproach!$B$4,0)*VLOOKUP(ClientPortfolioValue[[#This Row],[Client]],Client_Portfolios!$A$1:$I$6,RowWiseApproach!$B$4,0),H538)</f>
        <v>10691128.570127293</v>
      </c>
      <c r="I543" s="33">
        <f>_xlfn.IFNA(VLOOKUP(ClientPortfolioValue[[#This Row],[Date]],CleanAssets[#All],RowWiseApproach!$B$5,0)*VLOOKUP(ClientPortfolioValue[[#This Row],[Client]],Client_Portfolios!$A$1:$I$6,RowWiseApproach!$B$5,0),I538)</f>
        <v>6464539.6718995804</v>
      </c>
      <c r="J543" s="33">
        <f>_xlfn.IFNA(VLOOKUP(ClientPortfolioValue[[#This Row],[Date]],CleanAssets[#All],RowWiseApproach!$B$6,0)*VLOOKUP(ClientPortfolioValue[[#This Row],[Client]],Client_Portfolios!$A$1:$I$6,RowWiseApproach!$B$6,0),J538)</f>
        <v>8629683.1909109354</v>
      </c>
      <c r="K543" s="33">
        <f>_xlfn.IFNA(VLOOKUP(ClientPortfolioValue[[#This Row],[Date]],CleanAssets[#All],RowWiseApproach!$B$7,0)*VLOOKUP(ClientPortfolioValue[[#This Row],[Client]],Client_Portfolios!$A$1:$I$6,RowWiseApproach!$B$7,0),K538)</f>
        <v>1602308.1980685249</v>
      </c>
      <c r="L543" s="33">
        <f>_xlfn.IFNA(VLOOKUP(ClientPortfolioValue[[#This Row],[Date]],CleanAssets[#All],RowWiseApproach!$B$8,0)*VLOOKUP(ClientPortfolioValue[[#This Row],[Client]],Client_Portfolios!$A$1:$I$6,RowWiseApproach!$B$8,0),L538)</f>
        <v>15271584.941102486</v>
      </c>
      <c r="M543" s="33">
        <f>_xlfn.IFNA(VLOOKUP(ClientPortfolioValue[[#This Row],[Date]],CleanAssets[#All],RowWiseApproach!$B$9,0)*VLOOKUP(ClientPortfolioValue[[#This Row],[Client]],Client_Portfolios!$A$1:$I$6,RowWiseApproach!$B$9,0),M538)</f>
        <v>4669720.1674196888</v>
      </c>
      <c r="N543" s="34">
        <f t="shared" si="83"/>
        <v>4.0109767518533108E-3</v>
      </c>
      <c r="O543" s="34">
        <f t="shared" si="83"/>
        <v>5.8829489300207587E-2</v>
      </c>
      <c r="P543" s="34">
        <f t="shared" si="84"/>
        <v>0.21169474386981496</v>
      </c>
      <c r="Q543" s="34">
        <f t="shared" si="85"/>
        <v>0.12800417290863664</v>
      </c>
      <c r="R543" s="34">
        <f t="shared" si="86"/>
        <v>0.17087612040155142</v>
      </c>
      <c r="S543" s="34">
        <f t="shared" si="87"/>
        <v>3.1727260725158642E-2</v>
      </c>
      <c r="T543" s="34">
        <f t="shared" si="88"/>
        <v>0.30239223496255468</v>
      </c>
      <c r="U543" s="34">
        <f t="shared" si="89"/>
        <v>9.2465001080222736E-2</v>
      </c>
      <c r="V543" s="33">
        <f>SUM(ClientPortfolioValue[[#This Row],[TCS]:[Cash]])</f>
        <v>50502569.760078564</v>
      </c>
      <c r="W543" s="35">
        <f>(ClientPortfolioValue[[#This Row],[TotalPortfolioValue]]-V538)/V538</f>
        <v>-5.1683981617184141E-3</v>
      </c>
      <c r="X543" s="35">
        <f t="shared" si="81"/>
        <v>2516780.6485756049</v>
      </c>
      <c r="Y543" s="35">
        <f>_xlfn.MAXIFS($V$2:$V543,$E$2:$E543,$E543)</f>
        <v>51360464.08904472</v>
      </c>
      <c r="Z543" s="34">
        <f>(ClientPortfolioValue[[#This Row],[TotalPortfolioValue]]-ClientPortfolioValue[[#This Row],[Running Max]])/ClientPortfolioValue[[#This Row],[Running Max]]</f>
        <v>-1.6703399086869741E-2</v>
      </c>
      <c r="AA543" s="35">
        <f t="shared" si="90"/>
        <v>1.0397558290849875</v>
      </c>
      <c r="AB543" s="46">
        <f>ClientPortfolioValue[[#This Row],[Cumulative_Returns]]-1</f>
        <v>3.9755829084987537E-2</v>
      </c>
    </row>
    <row r="544" spans="4:28" x14ac:dyDescent="0.35">
      <c r="D544" s="31">
        <f t="shared" si="82"/>
        <v>45766</v>
      </c>
      <c r="E544" s="32" t="s">
        <v>12</v>
      </c>
      <c r="F544" s="33">
        <f>_xlfn.IFNA(VLOOKUP(ClientPortfolioValue[[#This Row],[Date]],CleanAssets[#All],RowWiseApproach!$B$2,0)*VLOOKUP(ClientPortfolioValue[[#This Row],[Client]],Client_Portfolios!$A$1:$I$6,RowWiseApproach!$B$2,0),F539)</f>
        <v>2669860.885082047</v>
      </c>
      <c r="G544" s="33">
        <f>_xlfn.IFNA(VLOOKUP(ClientPortfolioValue[[#This Row],[Date]],CleanAssets[#All],RowWiseApproach!$B$3,0)*VLOOKUP(ClientPortfolioValue[[#This Row],[Client]],Client_Portfolios!$A$1:$I$6,RowWiseApproach!$B$3,0),G539)</f>
        <v>10259799.840492038</v>
      </c>
      <c r="H544" s="33">
        <f>_xlfn.IFNA(VLOOKUP(ClientPortfolioValue[[#This Row],[Date]],CleanAssets[#All],RowWiseApproach!$B$4,0)*VLOOKUP(ClientPortfolioValue[[#This Row],[Client]],Client_Portfolios!$A$1:$I$6,RowWiseApproach!$B$4,0),H539)</f>
        <v>1759847.1359804007</v>
      </c>
      <c r="I544" s="33">
        <f>_xlfn.IFNA(VLOOKUP(ClientPortfolioValue[[#This Row],[Date]],CleanAssets[#All],RowWiseApproach!$B$5,0)*VLOOKUP(ClientPortfolioValue[[#This Row],[Client]],Client_Portfolios!$A$1:$I$6,RowWiseApproach!$B$5,0),I539)</f>
        <v>3297676.5032464191</v>
      </c>
      <c r="J544" s="33">
        <f>_xlfn.IFNA(VLOOKUP(ClientPortfolioValue[[#This Row],[Date]],CleanAssets[#All],RowWiseApproach!$B$6,0)*VLOOKUP(ClientPortfolioValue[[#This Row],[Client]],Client_Portfolios!$A$1:$I$6,RowWiseApproach!$B$6,0),J539)</f>
        <v>1262557.3612179719</v>
      </c>
      <c r="K544" s="33">
        <f>_xlfn.IFNA(VLOOKUP(ClientPortfolioValue[[#This Row],[Date]],CleanAssets[#All],RowWiseApproach!$B$7,0)*VLOOKUP(ClientPortfolioValue[[#This Row],[Client]],Client_Portfolios!$A$1:$I$6,RowWiseApproach!$B$7,0),K539)</f>
        <v>12960910.093045507</v>
      </c>
      <c r="L544" s="33">
        <f>_xlfn.IFNA(VLOOKUP(ClientPortfolioValue[[#This Row],[Date]],CleanAssets[#All],RowWiseApproach!$B$8,0)*VLOOKUP(ClientPortfolioValue[[#This Row],[Client]],Client_Portfolios!$A$1:$I$6,RowWiseApproach!$B$8,0),L539)</f>
        <v>5613331.8047501119</v>
      </c>
      <c r="M544" s="33">
        <f>_xlfn.IFNA(VLOOKUP(ClientPortfolioValue[[#This Row],[Date]],CleanAssets[#All],RowWiseApproach!$B$9,0)*VLOOKUP(ClientPortfolioValue[[#This Row],[Client]],Client_Portfolios!$A$1:$I$6,RowWiseApproach!$B$9,0),M539)</f>
        <v>2237289.918872206</v>
      </c>
      <c r="N544" s="34">
        <f t="shared" si="83"/>
        <v>6.6644433613355189E-2</v>
      </c>
      <c r="O544" s="34">
        <f t="shared" si="83"/>
        <v>0.2561026880376096</v>
      </c>
      <c r="P544" s="34">
        <f t="shared" si="84"/>
        <v>4.3928886437053012E-2</v>
      </c>
      <c r="Q544" s="34">
        <f t="shared" si="85"/>
        <v>8.2315818036404351E-2</v>
      </c>
      <c r="R544" s="34">
        <f t="shared" si="86"/>
        <v>3.1515657131385807E-2</v>
      </c>
      <c r="S544" s="34">
        <f t="shared" si="87"/>
        <v>0.32352716094347816</v>
      </c>
      <c r="T544" s="34">
        <f t="shared" si="88"/>
        <v>0.14011865595757728</v>
      </c>
      <c r="U544" s="34">
        <f t="shared" si="89"/>
        <v>5.5846699843136394E-2</v>
      </c>
      <c r="V544" s="33">
        <f>SUM(ClientPortfolioValue[[#This Row],[TCS]:[Cash]])</f>
        <v>40061273.542686708</v>
      </c>
      <c r="W544" s="35">
        <f>(ClientPortfolioValue[[#This Row],[TotalPortfolioValue]]-V539)/V539</f>
        <v>-2.183680260319698E-3</v>
      </c>
      <c r="X544" s="35">
        <f t="shared" ref="X544:X607" si="91">_xlfn.STDEV.P($V519,$V524,$V529,$V534,$V539)</f>
        <v>1394359.163152064</v>
      </c>
      <c r="Y544" s="35">
        <f>_xlfn.MAXIFS($V$2:$V544,$E$2:$E544,$E544)</f>
        <v>40148946.003547296</v>
      </c>
      <c r="Z544" s="34">
        <f>(ClientPortfolioValue[[#This Row],[TotalPortfolioValue]]-ClientPortfolioValue[[#This Row],[Running Max]])/ClientPortfolioValue[[#This Row],[Running Max]]</f>
        <v>-2.183680260319698E-3</v>
      </c>
      <c r="AA544" s="35">
        <f t="shared" si="90"/>
        <v>1.069673806007515</v>
      </c>
      <c r="AB544" s="46">
        <f>ClientPortfolioValue[[#This Row],[Cumulative_Returns]]-1</f>
        <v>6.9673806007515049E-2</v>
      </c>
    </row>
    <row r="545" spans="4:28" x14ac:dyDescent="0.35">
      <c r="D545" s="31">
        <f t="shared" si="82"/>
        <v>45766</v>
      </c>
      <c r="E545" s="32" t="s">
        <v>13</v>
      </c>
      <c r="F545" s="33">
        <f>_xlfn.IFNA(VLOOKUP(ClientPortfolioValue[[#This Row],[Date]],CleanAssets[#All],RowWiseApproach!$B$2,0)*VLOOKUP(ClientPortfolioValue[[#This Row],[Client]],Client_Portfolios!$A$1:$I$6,RowWiseApproach!$B$2,0),F540)</f>
        <v>192245.09299631845</v>
      </c>
      <c r="G545" s="33">
        <f>_xlfn.IFNA(VLOOKUP(ClientPortfolioValue[[#This Row],[Date]],CleanAssets[#All],RowWiseApproach!$B$3,0)*VLOOKUP(ClientPortfolioValue[[#This Row],[Client]],Client_Portfolios!$A$1:$I$6,RowWiseApproach!$B$3,0),G540)</f>
        <v>2179924.0525673833</v>
      </c>
      <c r="H545" s="33">
        <f>_xlfn.IFNA(VLOOKUP(ClientPortfolioValue[[#This Row],[Date]],CleanAssets[#All],RowWiseApproach!$B$4,0)*VLOOKUP(ClientPortfolioValue[[#This Row],[Client]],Client_Portfolios!$A$1:$I$6,RowWiseApproach!$B$4,0),H540)</f>
        <v>2818583.8823461542</v>
      </c>
      <c r="I545" s="33">
        <f>_xlfn.IFNA(VLOOKUP(ClientPortfolioValue[[#This Row],[Date]],CleanAssets[#All],RowWiseApproach!$B$5,0)*VLOOKUP(ClientPortfolioValue[[#This Row],[Client]],Client_Portfolios!$A$1:$I$6,RowWiseApproach!$B$5,0),I540)</f>
        <v>2830786.672698136</v>
      </c>
      <c r="J545" s="33">
        <f>_xlfn.IFNA(VLOOKUP(ClientPortfolioValue[[#This Row],[Date]],CleanAssets[#All],RowWiseApproach!$B$6,0)*VLOOKUP(ClientPortfolioValue[[#This Row],[Client]],Client_Portfolios!$A$1:$I$6,RowWiseApproach!$B$6,0),J540)</f>
        <v>10942378.100649454</v>
      </c>
      <c r="K545" s="33">
        <f>_xlfn.IFNA(VLOOKUP(ClientPortfolioValue[[#This Row],[Date]],CleanAssets[#All],RowWiseApproach!$B$7,0)*VLOOKUP(ClientPortfolioValue[[#This Row],[Client]],Client_Portfolios!$A$1:$I$6,RowWiseApproach!$B$7,0),K540)</f>
        <v>614216.1111801886</v>
      </c>
      <c r="L545" s="33">
        <f>_xlfn.IFNA(VLOOKUP(ClientPortfolioValue[[#This Row],[Date]],CleanAssets[#All],RowWiseApproach!$B$8,0)*VLOOKUP(ClientPortfolioValue[[#This Row],[Client]],Client_Portfolios!$A$1:$I$6,RowWiseApproach!$B$8,0),L540)</f>
        <v>23214974.425891198</v>
      </c>
      <c r="M545" s="33">
        <f>_xlfn.IFNA(VLOOKUP(ClientPortfolioValue[[#This Row],[Date]],CleanAssets[#All],RowWiseApproach!$B$9,0)*VLOOKUP(ClientPortfolioValue[[#This Row],[Client]],Client_Portfolios!$A$1:$I$6,RowWiseApproach!$B$9,0),M540)</f>
        <v>6416923.2113547325</v>
      </c>
      <c r="N545" s="34">
        <f t="shared" si="83"/>
        <v>3.9066240549393552E-3</v>
      </c>
      <c r="O545" s="34">
        <f t="shared" si="83"/>
        <v>4.4298367302741559E-2</v>
      </c>
      <c r="P545" s="34">
        <f t="shared" si="84"/>
        <v>5.7276611974947579E-2</v>
      </c>
      <c r="Q545" s="34">
        <f t="shared" si="85"/>
        <v>5.7524585608934413E-2</v>
      </c>
      <c r="R545" s="34">
        <f t="shared" si="86"/>
        <v>0.22236072109813176</v>
      </c>
      <c r="S545" s="34">
        <f t="shared" si="87"/>
        <v>1.2481522401790415E-2</v>
      </c>
      <c r="T545" s="34">
        <f t="shared" si="88"/>
        <v>0.47175288645065855</v>
      </c>
      <c r="U545" s="34">
        <f t="shared" si="89"/>
        <v>0.13039868110785624</v>
      </c>
      <c r="V545" s="33">
        <f>SUM(ClientPortfolioValue[[#This Row],[TCS]:[Cash]])</f>
        <v>49210031.549683571</v>
      </c>
      <c r="W545" s="35">
        <f>(ClientPortfolioValue[[#This Row],[TotalPortfolioValue]]-V540)/V540</f>
        <v>-5.3864501171755766E-3</v>
      </c>
      <c r="X545" s="35">
        <f t="shared" si="91"/>
        <v>1743599.4763405232</v>
      </c>
      <c r="Y545" s="35">
        <f>_xlfn.MAXIFS($V$2:$V545,$E$2:$E545,$E545)</f>
        <v>49689567.944838986</v>
      </c>
      <c r="Z545" s="34">
        <f>(ClientPortfolioValue[[#This Row],[TotalPortfolioValue]]-ClientPortfolioValue[[#This Row],[Running Max]])/ClientPortfolioValue[[#This Row],[Running Max]]</f>
        <v>-9.6506452961666791E-3</v>
      </c>
      <c r="AA545" s="35">
        <f t="shared" si="90"/>
        <v>1.0904991496471812</v>
      </c>
      <c r="AB545" s="46">
        <f>ClientPortfolioValue[[#This Row],[Cumulative_Returns]]-1</f>
        <v>9.0499149647181198E-2</v>
      </c>
    </row>
    <row r="546" spans="4:28" x14ac:dyDescent="0.35">
      <c r="D546" s="31">
        <f t="shared" si="82"/>
        <v>45766</v>
      </c>
      <c r="E546" s="32" t="s">
        <v>15</v>
      </c>
      <c r="F546" s="33">
        <f>_xlfn.IFNA(VLOOKUP(ClientPortfolioValue[[#This Row],[Date]],CleanAssets[#All],RowWiseApproach!$B$2,0)*VLOOKUP(ClientPortfolioValue[[#This Row],[Client]],Client_Portfolios!$A$1:$I$6,RowWiseApproach!$B$2,0),F541)</f>
        <v>963213.90982861642</v>
      </c>
      <c r="G546" s="33">
        <f>_xlfn.IFNA(VLOOKUP(ClientPortfolioValue[[#This Row],[Date]],CleanAssets[#All],RowWiseApproach!$B$3,0)*VLOOKUP(ClientPortfolioValue[[#This Row],[Client]],Client_Portfolios!$A$1:$I$6,RowWiseApproach!$B$3,0),G541)</f>
        <v>4981931.2444520583</v>
      </c>
      <c r="H546" s="33">
        <f>_xlfn.IFNA(VLOOKUP(ClientPortfolioValue[[#This Row],[Date]],CleanAssets[#All],RowWiseApproach!$B$4,0)*VLOOKUP(ClientPortfolioValue[[#This Row],[Client]],Client_Portfolios!$A$1:$I$6,RowWiseApproach!$B$4,0),H541)</f>
        <v>15376469.93757738</v>
      </c>
      <c r="I546" s="33">
        <f>_xlfn.IFNA(VLOOKUP(ClientPortfolioValue[[#This Row],[Date]],CleanAssets[#All],RowWiseApproach!$B$5,0)*VLOOKUP(ClientPortfolioValue[[#This Row],[Client]],Client_Portfolios!$A$1:$I$6,RowWiseApproach!$B$5,0),I541)</f>
        <v>9038934.3453949261</v>
      </c>
      <c r="J546" s="33">
        <f>_xlfn.IFNA(VLOOKUP(ClientPortfolioValue[[#This Row],[Date]],CleanAssets[#All],RowWiseApproach!$B$6,0)*VLOOKUP(ClientPortfolioValue[[#This Row],[Client]],Client_Portfolios!$A$1:$I$6,RowWiseApproach!$B$6,0),J541)</f>
        <v>13040436.849089948</v>
      </c>
      <c r="K546" s="33">
        <f>_xlfn.IFNA(VLOOKUP(ClientPortfolioValue[[#This Row],[Date]],CleanAssets[#All],RowWiseApproach!$B$7,0)*VLOOKUP(ClientPortfolioValue[[#This Row],[Client]],Client_Portfolios!$A$1:$I$6,RowWiseApproach!$B$7,0),K541)</f>
        <v>2648633.5014328905</v>
      </c>
      <c r="L546" s="33">
        <f>_xlfn.IFNA(VLOOKUP(ClientPortfolioValue[[#This Row],[Date]],CleanAssets[#All],RowWiseApproach!$B$8,0)*VLOOKUP(ClientPortfolioValue[[#This Row],[Client]],Client_Portfolios!$A$1:$I$6,RowWiseApproach!$B$8,0),L541)</f>
        <v>3399298.7082397621</v>
      </c>
      <c r="M546" s="33">
        <f>_xlfn.IFNA(VLOOKUP(ClientPortfolioValue[[#This Row],[Date]],CleanAssets[#All],RowWiseApproach!$B$9,0)*VLOOKUP(ClientPortfolioValue[[#This Row],[Client]],Client_Portfolios!$A$1:$I$6,RowWiseApproach!$B$9,0),M541)</f>
        <v>942511.66383616102</v>
      </c>
      <c r="N546" s="34">
        <f t="shared" si="83"/>
        <v>1.9114637286004949E-2</v>
      </c>
      <c r="O546" s="34">
        <f t="shared" si="83"/>
        <v>9.8864652752429755E-2</v>
      </c>
      <c r="P546" s="34">
        <f t="shared" si="84"/>
        <v>0.30514057427622371</v>
      </c>
      <c r="Q546" s="34">
        <f t="shared" si="85"/>
        <v>0.17937443562767735</v>
      </c>
      <c r="R546" s="34">
        <f t="shared" si="86"/>
        <v>0.25878282890013365</v>
      </c>
      <c r="S546" s="34">
        <f t="shared" si="87"/>
        <v>5.2561189333799274E-2</v>
      </c>
      <c r="T546" s="34">
        <f t="shared" si="88"/>
        <v>6.7457873242662558E-2</v>
      </c>
      <c r="U546" s="34">
        <f t="shared" si="89"/>
        <v>1.8703808581068737E-2</v>
      </c>
      <c r="V546" s="33">
        <f>SUM(ClientPortfolioValue[[#This Row],[TCS]:[Cash]])</f>
        <v>50391430.159851745</v>
      </c>
      <c r="W546" s="35">
        <f>(ClientPortfolioValue[[#This Row],[TotalPortfolioValue]]-V541)/V541</f>
        <v>-5.5734533051951694E-3</v>
      </c>
      <c r="X546" s="35">
        <f t="shared" si="91"/>
        <v>3761790.5212698625</v>
      </c>
      <c r="Y546" s="35">
        <f>_xlfn.MAXIFS($V$2:$V546,$E$2:$E546,$E546)</f>
        <v>52065242.941301323</v>
      </c>
      <c r="Z546" s="34">
        <f>(ClientPortfolioValue[[#This Row],[TotalPortfolioValue]]-ClientPortfolioValue[[#This Row],[Running Max]])/ClientPortfolioValue[[#This Row],[Running Max]]</f>
        <v>-3.2148371675450461E-2</v>
      </c>
      <c r="AA546" s="35">
        <f t="shared" si="90"/>
        <v>1.0100770603894189</v>
      </c>
      <c r="AB546" s="46">
        <f>ClientPortfolioValue[[#This Row],[Cumulative_Returns]]-1</f>
        <v>1.0077060389418913E-2</v>
      </c>
    </row>
    <row r="547" spans="4:28" x14ac:dyDescent="0.35">
      <c r="D547" s="31">
        <f t="shared" si="82"/>
        <v>45767</v>
      </c>
      <c r="E547" s="32" t="s">
        <v>14</v>
      </c>
      <c r="F547" s="33">
        <f>_xlfn.IFNA(VLOOKUP(ClientPortfolioValue[[#This Row],[Date]],CleanAssets[#All],RowWiseApproach!$B$2,0)*VLOOKUP(ClientPortfolioValue[[#This Row],[Client]],Client_Portfolios!$A$1:$I$6,RowWiseApproach!$B$2,0),F542)</f>
        <v>1654709.8804485218</v>
      </c>
      <c r="G547" s="33">
        <f>_xlfn.IFNA(VLOOKUP(ClientPortfolioValue[[#This Row],[Date]],CleanAssets[#All],RowWiseApproach!$B$3,0)*VLOOKUP(ClientPortfolioValue[[#This Row],[Client]],Client_Portfolios!$A$1:$I$6,RowWiseApproach!$B$3,0),G542)</f>
        <v>11443610.743866768</v>
      </c>
      <c r="H547" s="33">
        <f>_xlfn.IFNA(VLOOKUP(ClientPortfolioValue[[#This Row],[Date]],CleanAssets[#All],RowWiseApproach!$B$4,0)*VLOOKUP(ClientPortfolioValue[[#This Row],[Client]],Client_Portfolios!$A$1:$I$6,RowWiseApproach!$B$4,0),H542)</f>
        <v>2009613.4887551276</v>
      </c>
      <c r="I547" s="33">
        <f>_xlfn.IFNA(VLOOKUP(ClientPortfolioValue[[#This Row],[Date]],CleanAssets[#All],RowWiseApproach!$B$5,0)*VLOOKUP(ClientPortfolioValue[[#This Row],[Client]],Client_Portfolios!$A$1:$I$6,RowWiseApproach!$B$5,0),I542)</f>
        <v>469967.49091457023</v>
      </c>
      <c r="J547" s="33">
        <f>_xlfn.IFNA(VLOOKUP(ClientPortfolioValue[[#This Row],[Date]],CleanAssets[#All],RowWiseApproach!$B$6,0)*VLOOKUP(ClientPortfolioValue[[#This Row],[Client]],Client_Portfolios!$A$1:$I$6,RowWiseApproach!$B$6,0),J542)</f>
        <v>11351942.21949614</v>
      </c>
      <c r="K547" s="33">
        <f>_xlfn.IFNA(VLOOKUP(ClientPortfolioValue[[#This Row],[Date]],CleanAssets[#All],RowWiseApproach!$B$7,0)*VLOOKUP(ClientPortfolioValue[[#This Row],[Client]],Client_Portfolios!$A$1:$I$6,RowWiseApproach!$B$7,0),K542)</f>
        <v>14045079.297794031</v>
      </c>
      <c r="L547" s="33">
        <f>_xlfn.IFNA(VLOOKUP(ClientPortfolioValue[[#This Row],[Date]],CleanAssets[#All],RowWiseApproach!$B$8,0)*VLOOKUP(ClientPortfolioValue[[#This Row],[Client]],Client_Portfolios!$A$1:$I$6,RowWiseApproach!$B$8,0),L542)</f>
        <v>3293144.6472293227</v>
      </c>
      <c r="M547" s="33">
        <f>_xlfn.IFNA(VLOOKUP(ClientPortfolioValue[[#This Row],[Date]],CleanAssets[#All],RowWiseApproach!$B$9,0)*VLOOKUP(ClientPortfolioValue[[#This Row],[Client]],Client_Portfolios!$A$1:$I$6,RowWiseApproach!$B$9,0),M542)</f>
        <v>1151934.930631913</v>
      </c>
      <c r="N547" s="34">
        <f t="shared" si="83"/>
        <v>3.6431302996817835E-2</v>
      </c>
      <c r="O547" s="34">
        <f t="shared" si="83"/>
        <v>0.25195090409108134</v>
      </c>
      <c r="P547" s="34">
        <f t="shared" si="84"/>
        <v>4.4245120416810065E-2</v>
      </c>
      <c r="Q547" s="34">
        <f t="shared" si="85"/>
        <v>1.0347148018190366E-2</v>
      </c>
      <c r="R547" s="34">
        <f t="shared" si="86"/>
        <v>0.24993266281140014</v>
      </c>
      <c r="S547" s="34">
        <f t="shared" si="87"/>
        <v>0.30922673851054355</v>
      </c>
      <c r="T547" s="34">
        <f t="shared" si="88"/>
        <v>7.2504281187370734E-2</v>
      </c>
      <c r="U547" s="34">
        <f t="shared" si="89"/>
        <v>2.5361841967786049E-2</v>
      </c>
      <c r="V547" s="33">
        <f>SUM(ClientPortfolioValue[[#This Row],[TCS]:[Cash]])</f>
        <v>45420002.699136391</v>
      </c>
      <c r="W547" s="35">
        <f>(ClientPortfolioValue[[#This Row],[TotalPortfolioValue]]-V542)/V542</f>
        <v>-2.4654939318981823E-3</v>
      </c>
      <c r="X547" s="35">
        <f t="shared" si="91"/>
        <v>1833454.9827690085</v>
      </c>
      <c r="Y547" s="35">
        <f>_xlfn.MAXIFS($V$2:$V547,$E$2:$E547,$E547)</f>
        <v>45787827.726313539</v>
      </c>
      <c r="Z547" s="34">
        <f>(ClientPortfolioValue[[#This Row],[TotalPortfolioValue]]-ClientPortfolioValue[[#This Row],[Running Max]])/ClientPortfolioValue[[#This Row],[Running Max]]</f>
        <v>-8.0332491284744734E-3</v>
      </c>
      <c r="AA547" s="35">
        <f t="shared" si="90"/>
        <v>1.0704095621193581</v>
      </c>
      <c r="AB547" s="46">
        <f>ClientPortfolioValue[[#This Row],[Cumulative_Returns]]-1</f>
        <v>7.0409562119358116E-2</v>
      </c>
    </row>
    <row r="548" spans="4:28" x14ac:dyDescent="0.35">
      <c r="D548" s="31">
        <f t="shared" si="82"/>
        <v>45767</v>
      </c>
      <c r="E548" s="32" t="s">
        <v>16</v>
      </c>
      <c r="F548" s="33">
        <f>_xlfn.IFNA(VLOOKUP(ClientPortfolioValue[[#This Row],[Date]],CleanAssets[#All],RowWiseApproach!$B$2,0)*VLOOKUP(ClientPortfolioValue[[#This Row],[Client]],Client_Portfolios!$A$1:$I$6,RowWiseApproach!$B$2,0),F543)</f>
        <v>199058.3806543879</v>
      </c>
      <c r="G548" s="33">
        <f>_xlfn.IFNA(VLOOKUP(ClientPortfolioValue[[#This Row],[Date]],CleanAssets[#All],RowWiseApproach!$B$3,0)*VLOOKUP(ClientPortfolioValue[[#This Row],[Client]],Client_Portfolios!$A$1:$I$6,RowWiseApproach!$B$3,0),G543)</f>
        <v>2959323.5588083505</v>
      </c>
      <c r="H548" s="33">
        <f>_xlfn.IFNA(VLOOKUP(ClientPortfolioValue[[#This Row],[Date]],CleanAssets[#All],RowWiseApproach!$B$4,0)*VLOOKUP(ClientPortfolioValue[[#This Row],[Client]],Client_Portfolios!$A$1:$I$6,RowWiseApproach!$B$4,0),H543)</f>
        <v>10787650.569239905</v>
      </c>
      <c r="I548" s="33">
        <f>_xlfn.IFNA(VLOOKUP(ClientPortfolioValue[[#This Row],[Date]],CleanAssets[#All],RowWiseApproach!$B$5,0)*VLOOKUP(ClientPortfolioValue[[#This Row],[Client]],Client_Portfolios!$A$1:$I$6,RowWiseApproach!$B$5,0),I543)</f>
        <v>6467493.1313606016</v>
      </c>
      <c r="J548" s="33">
        <f>_xlfn.IFNA(VLOOKUP(ClientPortfolioValue[[#This Row],[Date]],CleanAssets[#All],RowWiseApproach!$B$6,0)*VLOOKUP(ClientPortfolioValue[[#This Row],[Client]],Client_Portfolios!$A$1:$I$6,RowWiseApproach!$B$6,0),J543)</f>
        <v>8676361.6035915986</v>
      </c>
      <c r="K548" s="33">
        <f>_xlfn.IFNA(VLOOKUP(ClientPortfolioValue[[#This Row],[Date]],CleanAssets[#All],RowWiseApproach!$B$7,0)*VLOOKUP(ClientPortfolioValue[[#This Row],[Client]],Client_Portfolios!$A$1:$I$6,RowWiseApproach!$B$7,0),K543)</f>
        <v>1588493.4753940806</v>
      </c>
      <c r="L548" s="33">
        <f>_xlfn.IFNA(VLOOKUP(ClientPortfolioValue[[#This Row],[Date]],CleanAssets[#All],RowWiseApproach!$B$8,0)*VLOOKUP(ClientPortfolioValue[[#This Row],[Client]],Client_Portfolios!$A$1:$I$6,RowWiseApproach!$B$8,0),L543)</f>
        <v>15296253.991660204</v>
      </c>
      <c r="M548" s="33">
        <f>_xlfn.IFNA(VLOOKUP(ClientPortfolioValue[[#This Row],[Date]],CleanAssets[#All],RowWiseApproach!$B$9,0)*VLOOKUP(ClientPortfolioValue[[#This Row],[Client]],Client_Portfolios!$A$1:$I$6,RowWiseApproach!$B$9,0),M543)</f>
        <v>4668757.4637299329</v>
      </c>
      <c r="N548" s="34">
        <f t="shared" si="83"/>
        <v>3.9305894038207312E-3</v>
      </c>
      <c r="O548" s="34">
        <f t="shared" si="83"/>
        <v>5.8434544601891666E-2</v>
      </c>
      <c r="P548" s="34">
        <f t="shared" si="84"/>
        <v>0.21301200622743222</v>
      </c>
      <c r="Q548" s="34">
        <f t="shared" si="85"/>
        <v>0.12770655466923683</v>
      </c>
      <c r="R548" s="34">
        <f t="shared" si="86"/>
        <v>0.17132267865679757</v>
      </c>
      <c r="S548" s="34">
        <f t="shared" si="87"/>
        <v>3.1366253467433242E-2</v>
      </c>
      <c r="T548" s="34">
        <f t="shared" si="88"/>
        <v>0.30203849574240393</v>
      </c>
      <c r="U548" s="34">
        <f t="shared" si="89"/>
        <v>9.2188877230983901E-2</v>
      </c>
      <c r="V548" s="33">
        <f>SUM(ClientPortfolioValue[[#This Row],[TCS]:[Cash]])</f>
        <v>50643392.174439058</v>
      </c>
      <c r="W548" s="35">
        <f>(ClientPortfolioValue[[#This Row],[TotalPortfolioValue]]-V543)/V543</f>
        <v>2.7884207680816111E-3</v>
      </c>
      <c r="X548" s="35">
        <f t="shared" si="91"/>
        <v>2562305.8952908348</v>
      </c>
      <c r="Y548" s="35">
        <f>_xlfn.MAXIFS($V$2:$V548,$E$2:$E548,$E548)</f>
        <v>51360464.08904472</v>
      </c>
      <c r="Z548" s="34">
        <f>(ClientPortfolioValue[[#This Row],[TotalPortfolioValue]]-ClientPortfolioValue[[#This Row],[Running Max]])/ClientPortfolioValue[[#This Row],[Running Max]]</f>
        <v>-1.3961554423699512E-2</v>
      </c>
      <c r="AA548" s="35">
        <f t="shared" si="90"/>
        <v>1.042655105832542</v>
      </c>
      <c r="AB548" s="46">
        <f>ClientPortfolioValue[[#This Row],[Cumulative_Returns]]-1</f>
        <v>4.2655105832541951E-2</v>
      </c>
    </row>
    <row r="549" spans="4:28" x14ac:dyDescent="0.35">
      <c r="D549" s="31">
        <f t="shared" si="82"/>
        <v>45767</v>
      </c>
      <c r="E549" s="32" t="s">
        <v>12</v>
      </c>
      <c r="F549" s="33">
        <f>_xlfn.IFNA(VLOOKUP(ClientPortfolioValue[[#This Row],[Date]],CleanAssets[#All],RowWiseApproach!$B$2,0)*VLOOKUP(ClientPortfolioValue[[#This Row],[Client]],Client_Portfolios!$A$1:$I$6,RowWiseApproach!$B$2,0),F544)</f>
        <v>2623647.4547303501</v>
      </c>
      <c r="G549" s="33">
        <f>_xlfn.IFNA(VLOOKUP(ClientPortfolioValue[[#This Row],[Date]],CleanAssets[#All],RowWiseApproach!$B$3,0)*VLOOKUP(ClientPortfolioValue[[#This Row],[Client]],Client_Portfolios!$A$1:$I$6,RowWiseApproach!$B$3,0),G544)</f>
        <v>10219338.486972174</v>
      </c>
      <c r="H549" s="33">
        <f>_xlfn.IFNA(VLOOKUP(ClientPortfolioValue[[#This Row],[Date]],CleanAssets[#All],RowWiseApproach!$B$4,0)*VLOOKUP(ClientPortfolioValue[[#This Row],[Client]],Client_Portfolios!$A$1:$I$6,RowWiseApproach!$B$4,0),H544)</f>
        <v>1775735.4458611798</v>
      </c>
      <c r="I549" s="33">
        <f>_xlfn.IFNA(VLOOKUP(ClientPortfolioValue[[#This Row],[Date]],CleanAssets[#All],RowWiseApproach!$B$5,0)*VLOOKUP(ClientPortfolioValue[[#This Row],[Client]],Client_Portfolios!$A$1:$I$6,RowWiseApproach!$B$5,0),I544)</f>
        <v>3299183.1153738433</v>
      </c>
      <c r="J549" s="33">
        <f>_xlfn.IFNA(VLOOKUP(ClientPortfolioValue[[#This Row],[Date]],CleanAssets[#All],RowWiseApproach!$B$6,0)*VLOOKUP(ClientPortfolioValue[[#This Row],[Client]],Client_Portfolios!$A$1:$I$6,RowWiseApproach!$B$6,0),J544)</f>
        <v>1269386.6007434754</v>
      </c>
      <c r="K549" s="33">
        <f>_xlfn.IFNA(VLOOKUP(ClientPortfolioValue[[#This Row],[Date]],CleanAssets[#All],RowWiseApproach!$B$7,0)*VLOOKUP(ClientPortfolioValue[[#This Row],[Client]],Client_Portfolios!$A$1:$I$6,RowWiseApproach!$B$7,0),K544)</f>
        <v>12849164.18875589</v>
      </c>
      <c r="L549" s="33">
        <f>_xlfn.IFNA(VLOOKUP(ClientPortfolioValue[[#This Row],[Date]],CleanAssets[#All],RowWiseApproach!$B$8,0)*VLOOKUP(ClientPortfolioValue[[#This Row],[Client]],Client_Portfolios!$A$1:$I$6,RowWiseApproach!$B$8,0),L544)</f>
        <v>5622399.3355023349</v>
      </c>
      <c r="M549" s="33">
        <f>_xlfn.IFNA(VLOOKUP(ClientPortfolioValue[[#This Row],[Date]],CleanAssets[#All],RowWiseApproach!$B$9,0)*VLOOKUP(ClientPortfolioValue[[#This Row],[Client]],Client_Portfolios!$A$1:$I$6,RowWiseApproach!$B$9,0),M544)</f>
        <v>2236828.6819709069</v>
      </c>
      <c r="N549" s="34">
        <f t="shared" si="83"/>
        <v>6.5762690022121553E-2</v>
      </c>
      <c r="O549" s="34">
        <f t="shared" si="83"/>
        <v>0.25615148404874349</v>
      </c>
      <c r="P549" s="34">
        <f t="shared" si="84"/>
        <v>4.4509463143349248E-2</v>
      </c>
      <c r="Q549" s="34">
        <f t="shared" si="85"/>
        <v>8.269524022801536E-2</v>
      </c>
      <c r="R549" s="34">
        <f t="shared" si="86"/>
        <v>3.1817642798166026E-2</v>
      </c>
      <c r="S549" s="34">
        <f t="shared" si="87"/>
        <v>0.32206903410936533</v>
      </c>
      <c r="T549" s="34">
        <f t="shared" si="88"/>
        <v>0.14092751067396109</v>
      </c>
      <c r="U549" s="34">
        <f t="shared" si="89"/>
        <v>5.606693497627787E-2</v>
      </c>
      <c r="V549" s="33">
        <f>SUM(ClientPortfolioValue[[#This Row],[TCS]:[Cash]])</f>
        <v>39895683.309910156</v>
      </c>
      <c r="W549" s="35">
        <f>(ClientPortfolioValue[[#This Row],[TotalPortfolioValue]]-V544)/V544</f>
        <v>-4.1334240809920873E-3</v>
      </c>
      <c r="X549" s="35">
        <f t="shared" si="91"/>
        <v>506814.78720956529</v>
      </c>
      <c r="Y549" s="35">
        <f>_xlfn.MAXIFS($V$2:$V549,$E$2:$E549,$E549)</f>
        <v>40148946.003547296</v>
      </c>
      <c r="Z549" s="34">
        <f>(ClientPortfolioValue[[#This Row],[TotalPortfolioValue]]-ClientPortfolioValue[[#This Row],[Running Max]])/ClientPortfolioValue[[#This Row],[Running Max]]</f>
        <v>-6.308078264738593E-3</v>
      </c>
      <c r="AA549" s="35">
        <f t="shared" si="90"/>
        <v>1.0652523905389573</v>
      </c>
      <c r="AB549" s="46">
        <f>ClientPortfolioValue[[#This Row],[Cumulative_Returns]]-1</f>
        <v>6.5252390538957261E-2</v>
      </c>
    </row>
    <row r="550" spans="4:28" x14ac:dyDescent="0.35">
      <c r="D550" s="31">
        <f t="shared" si="82"/>
        <v>45767</v>
      </c>
      <c r="E550" s="32" t="s">
        <v>13</v>
      </c>
      <c r="F550" s="33">
        <f>_xlfn.IFNA(VLOOKUP(ClientPortfolioValue[[#This Row],[Date]],CleanAssets[#All],RowWiseApproach!$B$2,0)*VLOOKUP(ClientPortfolioValue[[#This Row],[Client]],Client_Portfolios!$A$1:$I$6,RowWiseApproach!$B$2,0),F545)</f>
        <v>188917.46448006044</v>
      </c>
      <c r="G550" s="33">
        <f>_xlfn.IFNA(VLOOKUP(ClientPortfolioValue[[#This Row],[Date]],CleanAssets[#All],RowWiseApproach!$B$3,0)*VLOOKUP(ClientPortfolioValue[[#This Row],[Client]],Client_Portfolios!$A$1:$I$6,RowWiseApproach!$B$3,0),G545)</f>
        <v>2171327.1326363259</v>
      </c>
      <c r="H550" s="33">
        <f>_xlfn.IFNA(VLOOKUP(ClientPortfolioValue[[#This Row],[Date]],CleanAssets[#All],RowWiseApproach!$B$4,0)*VLOOKUP(ClientPortfolioValue[[#This Row],[Client]],Client_Portfolios!$A$1:$I$6,RowWiseApproach!$B$4,0),H545)</f>
        <v>2844030.7141942717</v>
      </c>
      <c r="I550" s="33">
        <f>_xlfn.IFNA(VLOOKUP(ClientPortfolioValue[[#This Row],[Date]],CleanAssets[#All],RowWiseApproach!$B$5,0)*VLOOKUP(ClientPortfolioValue[[#This Row],[Client]],Client_Portfolios!$A$1:$I$6,RowWiseApproach!$B$5,0),I545)</f>
        <v>2832079.9764915914</v>
      </c>
      <c r="J550" s="33">
        <f>_xlfn.IFNA(VLOOKUP(ClientPortfolioValue[[#This Row],[Date]],CleanAssets[#All],RowWiseApproach!$B$6,0)*VLOOKUP(ClientPortfolioValue[[#This Row],[Client]],Client_Portfolios!$A$1:$I$6,RowWiseApproach!$B$6,0),J545)</f>
        <v>11001566.002382385</v>
      </c>
      <c r="K550" s="33">
        <f>_xlfn.IFNA(VLOOKUP(ClientPortfolioValue[[#This Row],[Date]],CleanAssets[#All],RowWiseApproach!$B$7,0)*VLOOKUP(ClientPortfolioValue[[#This Row],[Client]],Client_Portfolios!$A$1:$I$6,RowWiseApproach!$B$7,0),K545)</f>
        <v>608920.48500267882</v>
      </c>
      <c r="L550" s="33">
        <f>_xlfn.IFNA(VLOOKUP(ClientPortfolioValue[[#This Row],[Date]],CleanAssets[#All],RowWiseApproach!$B$8,0)*VLOOKUP(ClientPortfolioValue[[#This Row],[Client]],Client_Portfolios!$A$1:$I$6,RowWiseApproach!$B$8,0),L545)</f>
        <v>23252474.880494773</v>
      </c>
      <c r="M550" s="33">
        <f>_xlfn.IFNA(VLOOKUP(ClientPortfolioValue[[#This Row],[Date]],CleanAssets[#All],RowWiseApproach!$B$9,0)*VLOOKUP(ClientPortfolioValue[[#This Row],[Client]],Client_Portfolios!$A$1:$I$6,RowWiseApproach!$B$9,0),M545)</f>
        <v>6415600.3064630097</v>
      </c>
      <c r="N550" s="34">
        <f t="shared" si="83"/>
        <v>3.8308381341304182E-3</v>
      </c>
      <c r="O550" s="34">
        <f t="shared" si="83"/>
        <v>4.4029824369431071E-2</v>
      </c>
      <c r="P550" s="34">
        <f t="shared" si="84"/>
        <v>5.7670800021368672E-2</v>
      </c>
      <c r="Q550" s="34">
        <f t="shared" si="85"/>
        <v>5.7428464873327076E-2</v>
      </c>
      <c r="R550" s="34">
        <f t="shared" si="86"/>
        <v>0.22308799608904054</v>
      </c>
      <c r="S550" s="34">
        <f t="shared" si="87"/>
        <v>1.2347592219816485E-2</v>
      </c>
      <c r="T550" s="34">
        <f t="shared" si="88"/>
        <v>0.47150996722439453</v>
      </c>
      <c r="U550" s="34">
        <f t="shared" si="89"/>
        <v>0.13009451706849115</v>
      </c>
      <c r="V550" s="33">
        <f>SUM(ClientPortfolioValue[[#This Row],[TCS]:[Cash]])</f>
        <v>49314916.962145098</v>
      </c>
      <c r="W550" s="35">
        <f>(ClientPortfolioValue[[#This Row],[TotalPortfolioValue]]-V545)/V545</f>
        <v>2.1313827518202664E-3</v>
      </c>
      <c r="X550" s="35">
        <f t="shared" si="91"/>
        <v>1776563.0720678712</v>
      </c>
      <c r="Y550" s="35">
        <f>_xlfn.MAXIFS($V$2:$V550,$E$2:$E550,$E550)</f>
        <v>49689567.944838986</v>
      </c>
      <c r="Z550" s="34">
        <f>(ClientPortfolioValue[[#This Row],[TotalPortfolioValue]]-ClientPortfolioValue[[#This Row],[Running Max]])/ClientPortfolioValue[[#This Row],[Running Max]]</f>
        <v>-7.5398317632745975E-3</v>
      </c>
      <c r="AA550" s="35">
        <f t="shared" si="90"/>
        <v>1.092823420725614</v>
      </c>
      <c r="AB550" s="46">
        <f>ClientPortfolioValue[[#This Row],[Cumulative_Returns]]-1</f>
        <v>9.2823420725614003E-2</v>
      </c>
    </row>
    <row r="551" spans="4:28" x14ac:dyDescent="0.35">
      <c r="D551" s="31">
        <f t="shared" si="82"/>
        <v>45767</v>
      </c>
      <c r="E551" s="32" t="s">
        <v>15</v>
      </c>
      <c r="F551" s="33">
        <f>_xlfn.IFNA(VLOOKUP(ClientPortfolioValue[[#This Row],[Date]],CleanAssets[#All],RowWiseApproach!$B$2,0)*VLOOKUP(ClientPortfolioValue[[#This Row],[Client]],Client_Portfolios!$A$1:$I$6,RowWiseApproach!$B$2,0),F546)</f>
        <v>946541.34865347401</v>
      </c>
      <c r="G551" s="33">
        <f>_xlfn.IFNA(VLOOKUP(ClientPortfolioValue[[#This Row],[Date]],CleanAssets[#All],RowWiseApproach!$B$3,0)*VLOOKUP(ClientPortfolioValue[[#This Row],[Client]],Client_Portfolios!$A$1:$I$6,RowWiseApproach!$B$3,0),G546)</f>
        <v>4962284.1085987948</v>
      </c>
      <c r="H551" s="33">
        <f>_xlfn.IFNA(VLOOKUP(ClientPortfolioValue[[#This Row],[Date]],CleanAssets[#All],RowWiseApproach!$B$4,0)*VLOOKUP(ClientPortfolioValue[[#This Row],[Client]],Client_Portfolios!$A$1:$I$6,RowWiseApproach!$B$4,0),H546)</f>
        <v>15515292.289954372</v>
      </c>
      <c r="I551" s="33">
        <f>_xlfn.IFNA(VLOOKUP(ClientPortfolioValue[[#This Row],[Date]],CleanAssets[#All],RowWiseApproach!$B$5,0)*VLOOKUP(ClientPortfolioValue[[#This Row],[Client]],Client_Portfolios!$A$1:$I$6,RowWiseApproach!$B$5,0),I546)</f>
        <v>9043063.9706296492</v>
      </c>
      <c r="J551" s="33">
        <f>_xlfn.IFNA(VLOOKUP(ClientPortfolioValue[[#This Row],[Date]],CleanAssets[#All],RowWiseApproach!$B$6,0)*VLOOKUP(ClientPortfolioValue[[#This Row],[Client]],Client_Portfolios!$A$1:$I$6,RowWiseApproach!$B$6,0),J546)</f>
        <v>13110973.261529639</v>
      </c>
      <c r="K551" s="33">
        <f>_xlfn.IFNA(VLOOKUP(ClientPortfolioValue[[#This Row],[Date]],CleanAssets[#All],RowWiseApproach!$B$7,0)*VLOOKUP(ClientPortfolioValue[[#This Row],[Client]],Client_Portfolios!$A$1:$I$6,RowWiseApproach!$B$7,0),K546)</f>
        <v>2625797.6092289779</v>
      </c>
      <c r="L551" s="33">
        <f>_xlfn.IFNA(VLOOKUP(ClientPortfolioValue[[#This Row],[Date]],CleanAssets[#All],RowWiseApproach!$B$8,0)*VLOOKUP(ClientPortfolioValue[[#This Row],[Client]],Client_Portfolios!$A$1:$I$6,RowWiseApproach!$B$8,0),L546)</f>
        <v>3404789.7867373619</v>
      </c>
      <c r="M551" s="33">
        <f>_xlfn.IFNA(VLOOKUP(ClientPortfolioValue[[#This Row],[Date]],CleanAssets[#All],RowWiseApproach!$B$9,0)*VLOOKUP(ClientPortfolioValue[[#This Row],[Client]],Client_Portfolios!$A$1:$I$6,RowWiseApproach!$B$9,0),M546)</f>
        <v>942317.35680621432</v>
      </c>
      <c r="N551" s="34">
        <f t="shared" si="83"/>
        <v>1.8724461043329983E-2</v>
      </c>
      <c r="O551" s="34">
        <f t="shared" si="83"/>
        <v>9.8163799827206383E-2</v>
      </c>
      <c r="P551" s="34">
        <f t="shared" si="84"/>
        <v>0.30692318562988163</v>
      </c>
      <c r="Q551" s="34">
        <f t="shared" si="85"/>
        <v>0.17888970119612363</v>
      </c>
      <c r="R551" s="34">
        <f t="shared" si="86"/>
        <v>0.25936099719773376</v>
      </c>
      <c r="S551" s="34">
        <f t="shared" si="87"/>
        <v>5.1943473057590402E-2</v>
      </c>
      <c r="T551" s="34">
        <f t="shared" si="88"/>
        <v>6.7353479922651824E-2</v>
      </c>
      <c r="U551" s="34">
        <f t="shared" si="89"/>
        <v>1.8640902125482528E-2</v>
      </c>
      <c r="V551" s="33">
        <f>SUM(ClientPortfolioValue[[#This Row],[TCS]:[Cash]])</f>
        <v>50551059.732138477</v>
      </c>
      <c r="W551" s="35">
        <f>(ClientPortfolioValue[[#This Row],[TotalPortfolioValue]]-V546)/V546</f>
        <v>3.1677920586963976E-3</v>
      </c>
      <c r="X551" s="35">
        <f t="shared" si="91"/>
        <v>3834509.5669041909</v>
      </c>
      <c r="Y551" s="35">
        <f>_xlfn.MAXIFS($V$2:$V551,$E$2:$E551,$E551)</f>
        <v>52065242.941301323</v>
      </c>
      <c r="Z551" s="34">
        <f>(ClientPortfolioValue[[#This Row],[TotalPortfolioValue]]-ClientPortfolioValue[[#This Row],[Running Max]])/ClientPortfolioValue[[#This Row],[Running Max]]</f>
        <v>-2.9082418973247579E-2</v>
      </c>
      <c r="AA551" s="35">
        <f t="shared" si="90"/>
        <v>1.0132767744799918</v>
      </c>
      <c r="AB551" s="46">
        <f>ClientPortfolioValue[[#This Row],[Cumulative_Returns]]-1</f>
        <v>1.327677447999176E-2</v>
      </c>
    </row>
    <row r="552" spans="4:28" x14ac:dyDescent="0.35">
      <c r="D552" s="31">
        <f t="shared" si="82"/>
        <v>45768</v>
      </c>
      <c r="E552" s="32" t="s">
        <v>14</v>
      </c>
      <c r="F552" s="33">
        <f>_xlfn.IFNA(VLOOKUP(ClientPortfolioValue[[#This Row],[Date]],CleanAssets[#All],RowWiseApproach!$B$2,0)*VLOOKUP(ClientPortfolioValue[[#This Row],[Client]],Client_Portfolios!$A$1:$I$6,RowWiseApproach!$B$2,0),F547)</f>
        <v>1631882.4402241835</v>
      </c>
      <c r="G552" s="33">
        <f>_xlfn.IFNA(VLOOKUP(ClientPortfolioValue[[#This Row],[Date]],CleanAssets[#All],RowWiseApproach!$B$3,0)*VLOOKUP(ClientPortfolioValue[[#This Row],[Client]],Client_Portfolios!$A$1:$I$6,RowWiseApproach!$B$3,0),G547)</f>
        <v>11437351.321118081</v>
      </c>
      <c r="H552" s="33">
        <f>_xlfn.IFNA(VLOOKUP(ClientPortfolioValue[[#This Row],[Date]],CleanAssets[#All],RowWiseApproach!$B$4,0)*VLOOKUP(ClientPortfolioValue[[#This Row],[Client]],Client_Portfolios!$A$1:$I$6,RowWiseApproach!$B$4,0),H547)</f>
        <v>1956549.6410575293</v>
      </c>
      <c r="I552" s="33">
        <f>_xlfn.IFNA(VLOOKUP(ClientPortfolioValue[[#This Row],[Date]],CleanAssets[#All],RowWiseApproach!$B$5,0)*VLOOKUP(ClientPortfolioValue[[#This Row],[Client]],Client_Portfolios!$A$1:$I$6,RowWiseApproach!$B$5,0),I547)</f>
        <v>466166.7808231581</v>
      </c>
      <c r="J552" s="33">
        <f>_xlfn.IFNA(VLOOKUP(ClientPortfolioValue[[#This Row],[Date]],CleanAssets[#All],RowWiseApproach!$B$6,0)*VLOOKUP(ClientPortfolioValue[[#This Row],[Client]],Client_Portfolios!$A$1:$I$6,RowWiseApproach!$B$6,0),J547)</f>
        <v>11321973.047342893</v>
      </c>
      <c r="K552" s="33">
        <f>_xlfn.IFNA(VLOOKUP(ClientPortfolioValue[[#This Row],[Date]],CleanAssets[#All],RowWiseApproach!$B$7,0)*VLOOKUP(ClientPortfolioValue[[#This Row],[Client]],Client_Portfolios!$A$1:$I$6,RowWiseApproach!$B$7,0),K547)</f>
        <v>14165946.07243811</v>
      </c>
      <c r="L552" s="33">
        <f>_xlfn.IFNA(VLOOKUP(ClientPortfolioValue[[#This Row],[Date]],CleanAssets[#All],RowWiseApproach!$B$8,0)*VLOOKUP(ClientPortfolioValue[[#This Row],[Client]],Client_Portfolios!$A$1:$I$6,RowWiseApproach!$B$8,0),L547)</f>
        <v>3272778.0534663792</v>
      </c>
      <c r="M552" s="33">
        <f>_xlfn.IFNA(VLOOKUP(ClientPortfolioValue[[#This Row],[Date]],CleanAssets[#All],RowWiseApproach!$B$9,0)*VLOOKUP(ClientPortfolioValue[[#This Row],[Client]],Client_Portfolios!$A$1:$I$6,RowWiseApproach!$B$9,0),M547)</f>
        <v>1151941.8701061192</v>
      </c>
      <c r="N552" s="34">
        <f t="shared" si="83"/>
        <v>3.5940914079870184E-2</v>
      </c>
      <c r="O552" s="34">
        <f t="shared" si="83"/>
        <v>0.25189857492254353</v>
      </c>
      <c r="P552" s="34">
        <f t="shared" si="84"/>
        <v>4.3091451203181717E-2</v>
      </c>
      <c r="Q552" s="34">
        <f t="shared" si="85"/>
        <v>1.0266952939424435E-2</v>
      </c>
      <c r="R552" s="34">
        <f t="shared" si="86"/>
        <v>0.24935746012026153</v>
      </c>
      <c r="S552" s="34">
        <f t="shared" si="87"/>
        <v>0.31199370622532635</v>
      </c>
      <c r="T552" s="34">
        <f t="shared" si="88"/>
        <v>7.208033613374791E-2</v>
      </c>
      <c r="U552" s="34">
        <f t="shared" si="89"/>
        <v>2.5370604375644448E-2</v>
      </c>
      <c r="V552" s="33">
        <f>SUM(ClientPortfolioValue[[#This Row],[TCS]:[Cash]])</f>
        <v>45404589.226576447</v>
      </c>
      <c r="W552" s="35">
        <f>(ClientPortfolioValue[[#This Row],[TotalPortfolioValue]]-V547)/V547</f>
        <v>-3.393542854244891E-4</v>
      </c>
      <c r="X552" s="35">
        <f t="shared" si="91"/>
        <v>1849018.7760775324</v>
      </c>
      <c r="Y552" s="35">
        <f>_xlfn.MAXIFS($V$2:$V552,$E$2:$E552,$E552)</f>
        <v>45787827.726313539</v>
      </c>
      <c r="Z552" s="34">
        <f>(ClientPortfolioValue[[#This Row],[TotalPortfolioValue]]-ClientPortfolioValue[[#This Row],[Running Max]])/ClientPortfolioValue[[#This Row],[Running Max]]</f>
        <v>-8.3698772963813322E-3</v>
      </c>
      <c r="AA552" s="35">
        <f t="shared" si="90"/>
        <v>1.0700463140472936</v>
      </c>
      <c r="AB552" s="46">
        <f>ClientPortfolioValue[[#This Row],[Cumulative_Returns]]-1</f>
        <v>7.0046314047293556E-2</v>
      </c>
    </row>
    <row r="553" spans="4:28" x14ac:dyDescent="0.35">
      <c r="D553" s="31">
        <f t="shared" si="82"/>
        <v>45768</v>
      </c>
      <c r="E553" s="32" t="s">
        <v>16</v>
      </c>
      <c r="F553" s="33">
        <f>_xlfn.IFNA(VLOOKUP(ClientPortfolioValue[[#This Row],[Date]],CleanAssets[#All],RowWiseApproach!$B$2,0)*VLOOKUP(ClientPortfolioValue[[#This Row],[Client]],Client_Portfolios!$A$1:$I$6,RowWiseApproach!$B$2,0),F548)</f>
        <v>196312.28398860266</v>
      </c>
      <c r="G553" s="33">
        <f>_xlfn.IFNA(VLOOKUP(ClientPortfolioValue[[#This Row],[Date]],CleanAssets[#All],RowWiseApproach!$B$3,0)*VLOOKUP(ClientPortfolioValue[[#This Row],[Client]],Client_Portfolios!$A$1:$I$6,RowWiseApproach!$B$3,0),G548)</f>
        <v>2957704.8689018749</v>
      </c>
      <c r="H553" s="33">
        <f>_xlfn.IFNA(VLOOKUP(ClientPortfolioValue[[#This Row],[Date]],CleanAssets[#All],RowWiseApproach!$B$4,0)*VLOOKUP(ClientPortfolioValue[[#This Row],[Client]],Client_Portfolios!$A$1:$I$6,RowWiseApproach!$B$4,0),H548)</f>
        <v>10502802.637026004</v>
      </c>
      <c r="I553" s="33">
        <f>_xlfn.IFNA(VLOOKUP(ClientPortfolioValue[[#This Row],[Date]],CleanAssets[#All],RowWiseApproach!$B$5,0)*VLOOKUP(ClientPortfolioValue[[#This Row],[Client]],Client_Portfolios!$A$1:$I$6,RowWiseApproach!$B$5,0),I548)</f>
        <v>6415189.3723012982</v>
      </c>
      <c r="J553" s="33">
        <f>_xlfn.IFNA(VLOOKUP(ClientPortfolioValue[[#This Row],[Date]],CleanAssets[#All],RowWiseApproach!$B$6,0)*VLOOKUP(ClientPortfolioValue[[#This Row],[Client]],Client_Portfolios!$A$1:$I$6,RowWiseApproach!$B$6,0),J548)</f>
        <v>8653455.9747983776</v>
      </c>
      <c r="K553" s="33">
        <f>_xlfn.IFNA(VLOOKUP(ClientPortfolioValue[[#This Row],[Date]],CleanAssets[#All],RowWiseApproach!$B$7,0)*VLOOKUP(ClientPortfolioValue[[#This Row],[Client]],Client_Portfolios!$A$1:$I$6,RowWiseApproach!$B$7,0),K548)</f>
        <v>1602163.4646368043</v>
      </c>
      <c r="L553" s="33">
        <f>_xlfn.IFNA(VLOOKUP(ClientPortfolioValue[[#This Row],[Date]],CleanAssets[#All],RowWiseApproach!$B$8,0)*VLOOKUP(ClientPortfolioValue[[#This Row],[Client]],Client_Portfolios!$A$1:$I$6,RowWiseApproach!$B$8,0),L548)</f>
        <v>15201653.65535094</v>
      </c>
      <c r="M553" s="33">
        <f>_xlfn.IFNA(VLOOKUP(ClientPortfolioValue[[#This Row],[Date]],CleanAssets[#All],RowWiseApproach!$B$9,0)*VLOOKUP(ClientPortfolioValue[[#This Row],[Client]],Client_Portfolios!$A$1:$I$6,RowWiseApproach!$B$9,0),M548)</f>
        <v>4668785.5892091878</v>
      </c>
      <c r="N553" s="34">
        <f t="shared" si="83"/>
        <v>3.9107537881741868E-3</v>
      </c>
      <c r="O553" s="34">
        <f t="shared" si="83"/>
        <v>5.8920691488825949E-2</v>
      </c>
      <c r="P553" s="34">
        <f t="shared" si="84"/>
        <v>0.20922722900814458</v>
      </c>
      <c r="Q553" s="34">
        <f t="shared" si="85"/>
        <v>0.12779753579270992</v>
      </c>
      <c r="R553" s="34">
        <f t="shared" si="86"/>
        <v>0.17238623608600084</v>
      </c>
      <c r="S553" s="34">
        <f t="shared" si="87"/>
        <v>3.1916835316155912E-2</v>
      </c>
      <c r="T553" s="34">
        <f t="shared" si="88"/>
        <v>0.30283344175562216</v>
      </c>
      <c r="U553" s="34">
        <f t="shared" si="89"/>
        <v>9.30072767643665E-2</v>
      </c>
      <c r="V553" s="33">
        <f>SUM(ClientPortfolioValue[[#This Row],[TCS]:[Cash]])</f>
        <v>50198067.846213087</v>
      </c>
      <c r="W553" s="35">
        <f>(ClientPortfolioValue[[#This Row],[TotalPortfolioValue]]-V548)/V548</f>
        <v>-8.793335302107512E-3</v>
      </c>
      <c r="X553" s="35">
        <f t="shared" si="91"/>
        <v>2554074.1649729707</v>
      </c>
      <c r="Y553" s="35">
        <f>_xlfn.MAXIFS($V$2:$V553,$E$2:$E553,$E553)</f>
        <v>51360464.08904472</v>
      </c>
      <c r="Z553" s="34">
        <f>(ClientPortfolioValue[[#This Row],[TotalPortfolioValue]]-ClientPortfolioValue[[#This Row],[Running Max]])/ClientPortfolioValue[[#This Row],[Running Max]]</f>
        <v>-2.263212109642081E-2</v>
      </c>
      <c r="AA553" s="35">
        <f t="shared" si="90"/>
        <v>1.0334866898825021</v>
      </c>
      <c r="AB553" s="46">
        <f>ClientPortfolioValue[[#This Row],[Cumulative_Returns]]-1</f>
        <v>3.3486689882502141E-2</v>
      </c>
    </row>
    <row r="554" spans="4:28" x14ac:dyDescent="0.35">
      <c r="D554" s="31">
        <f t="shared" si="82"/>
        <v>45768</v>
      </c>
      <c r="E554" s="32" t="s">
        <v>12</v>
      </c>
      <c r="F554" s="33">
        <f>_xlfn.IFNA(VLOOKUP(ClientPortfolioValue[[#This Row],[Date]],CleanAssets[#All],RowWiseApproach!$B$2,0)*VLOOKUP(ClientPortfolioValue[[#This Row],[Client]],Client_Portfolios!$A$1:$I$6,RowWiseApproach!$B$2,0),F549)</f>
        <v>2587453.100571807</v>
      </c>
      <c r="G554" s="33">
        <f>_xlfn.IFNA(VLOOKUP(ClientPortfolioValue[[#This Row],[Date]],CleanAssets[#All],RowWiseApproach!$B$3,0)*VLOOKUP(ClientPortfolioValue[[#This Row],[Client]],Client_Portfolios!$A$1:$I$6,RowWiseApproach!$B$3,0),G549)</f>
        <v>10213748.71629283</v>
      </c>
      <c r="H554" s="33">
        <f>_xlfn.IFNA(VLOOKUP(ClientPortfolioValue[[#This Row],[Date]],CleanAssets[#All],RowWiseApproach!$B$4,0)*VLOOKUP(ClientPortfolioValue[[#This Row],[Client]],Client_Portfolios!$A$1:$I$6,RowWiseApproach!$B$4,0),H549)</f>
        <v>1728847.1482966691</v>
      </c>
      <c r="I554" s="33">
        <f>_xlfn.IFNA(VLOOKUP(ClientPortfolioValue[[#This Row],[Date]],CleanAssets[#All],RowWiseApproach!$B$5,0)*VLOOKUP(ClientPortfolioValue[[#This Row],[Client]],Client_Portfolios!$A$1:$I$6,RowWiseApproach!$B$5,0),I549)</f>
        <v>3272502.0389112644</v>
      </c>
      <c r="J554" s="33">
        <f>_xlfn.IFNA(VLOOKUP(ClientPortfolioValue[[#This Row],[Date]],CleanAssets[#All],RowWiseApproach!$B$6,0)*VLOOKUP(ClientPortfolioValue[[#This Row],[Client]],Client_Portfolios!$A$1:$I$6,RowWiseApproach!$B$6,0),J549)</f>
        <v>1266035.4151198054</v>
      </c>
      <c r="K554" s="33">
        <f>_xlfn.IFNA(VLOOKUP(ClientPortfolioValue[[#This Row],[Date]],CleanAssets[#All],RowWiseApproach!$B$7,0)*VLOOKUP(ClientPortfolioValue[[#This Row],[Client]],Client_Portfolios!$A$1:$I$6,RowWiseApproach!$B$7,0),K549)</f>
        <v>12959739.358852016</v>
      </c>
      <c r="L554" s="33">
        <f>_xlfn.IFNA(VLOOKUP(ClientPortfolioValue[[#This Row],[Date]],CleanAssets[#All],RowWiseApproach!$B$8,0)*VLOOKUP(ClientPortfolioValue[[#This Row],[Client]],Client_Portfolios!$A$1:$I$6,RowWiseApproach!$B$8,0),L549)</f>
        <v>5587627.3666076306</v>
      </c>
      <c r="M554" s="33">
        <f>_xlfn.IFNA(VLOOKUP(ClientPortfolioValue[[#This Row],[Date]],CleanAssets[#All],RowWiseApproach!$B$9,0)*VLOOKUP(ClientPortfolioValue[[#This Row],[Client]],Client_Portfolios!$A$1:$I$6,RowWiseApproach!$B$9,0),M549)</f>
        <v>2236842.1570505574</v>
      </c>
      <c r="N554" s="34">
        <f t="shared" si="83"/>
        <v>6.4925260097408191E-2</v>
      </c>
      <c r="O554" s="34">
        <f t="shared" si="83"/>
        <v>0.25628688374229253</v>
      </c>
      <c r="P554" s="34">
        <f t="shared" si="84"/>
        <v>4.3380825239699314E-2</v>
      </c>
      <c r="Q554" s="34">
        <f t="shared" si="85"/>
        <v>8.2114742871535987E-2</v>
      </c>
      <c r="R554" s="34">
        <f t="shared" si="86"/>
        <v>3.1767794593462767E-2</v>
      </c>
      <c r="S554" s="34">
        <f t="shared" si="87"/>
        <v>0.32519022218495058</v>
      </c>
      <c r="T554" s="34">
        <f t="shared" si="88"/>
        <v>0.14020666114652486</v>
      </c>
      <c r="U554" s="34">
        <f t="shared" si="89"/>
        <v>5.6127610124125871E-2</v>
      </c>
      <c r="V554" s="33">
        <f>SUM(ClientPortfolioValue[[#This Row],[TCS]:[Cash]])</f>
        <v>39852795.301702574</v>
      </c>
      <c r="W554" s="35">
        <f>(ClientPortfolioValue[[#This Row],[TotalPortfolioValue]]-V549)/V549</f>
        <v>-1.0750037259526894E-3</v>
      </c>
      <c r="X554" s="35">
        <f t="shared" si="91"/>
        <v>501145.98590497981</v>
      </c>
      <c r="Y554" s="35">
        <f>_xlfn.MAXIFS($V$2:$V554,$E$2:$E554,$E554)</f>
        <v>40148946.003547296</v>
      </c>
      <c r="Z554" s="34">
        <f>(ClientPortfolioValue[[#This Row],[TotalPortfolioValue]]-ClientPortfolioValue[[#This Row],[Running Max]])/ClientPortfolioValue[[#This Row],[Running Max]]</f>
        <v>-7.3763007830530873E-3</v>
      </c>
      <c r="AA554" s="35">
        <f t="shared" si="90"/>
        <v>1.0641072402500478</v>
      </c>
      <c r="AB554" s="46">
        <f>ClientPortfolioValue[[#This Row],[Cumulative_Returns]]-1</f>
        <v>6.410724025004777E-2</v>
      </c>
    </row>
    <row r="555" spans="4:28" x14ac:dyDescent="0.35">
      <c r="D555" s="31">
        <f t="shared" si="82"/>
        <v>45768</v>
      </c>
      <c r="E555" s="32" t="s">
        <v>13</v>
      </c>
      <c r="F555" s="33">
        <f>_xlfn.IFNA(VLOOKUP(ClientPortfolioValue[[#This Row],[Date]],CleanAssets[#All],RowWiseApproach!$B$2,0)*VLOOKUP(ClientPortfolioValue[[#This Row],[Client]],Client_Portfolios!$A$1:$I$6,RowWiseApproach!$B$2,0),F550)</f>
        <v>186311.26614964183</v>
      </c>
      <c r="G555" s="33">
        <f>_xlfn.IFNA(VLOOKUP(ClientPortfolioValue[[#This Row],[Date]],CleanAssets[#All],RowWiseApproach!$B$3,0)*VLOOKUP(ClientPortfolioValue[[#This Row],[Client]],Client_Portfolios!$A$1:$I$6,RowWiseApproach!$B$3,0),G550)</f>
        <v>2170139.4607770615</v>
      </c>
      <c r="H555" s="33">
        <f>_xlfn.IFNA(VLOOKUP(ClientPortfolioValue[[#This Row],[Date]],CleanAssets[#All],RowWiseApproach!$B$4,0)*VLOOKUP(ClientPortfolioValue[[#This Row],[Client]],Client_Portfolios!$A$1:$I$6,RowWiseApproach!$B$4,0),H550)</f>
        <v>2768934.0781944888</v>
      </c>
      <c r="I555" s="33">
        <f>_xlfn.IFNA(VLOOKUP(ClientPortfolioValue[[#This Row],[Date]],CleanAssets[#All],RowWiseApproach!$B$5,0)*VLOOKUP(ClientPortfolioValue[[#This Row],[Client]],Client_Portfolios!$A$1:$I$6,RowWiseApproach!$B$5,0),I550)</f>
        <v>2809176.4455997185</v>
      </c>
      <c r="J555" s="33">
        <f>_xlfn.IFNA(VLOOKUP(ClientPortfolioValue[[#This Row],[Date]],CleanAssets[#All],RowWiseApproach!$B$6,0)*VLOOKUP(ClientPortfolioValue[[#This Row],[Client]],Client_Portfolios!$A$1:$I$6,RowWiseApproach!$B$6,0),J550)</f>
        <v>10972521.824821785</v>
      </c>
      <c r="K555" s="33">
        <f>_xlfn.IFNA(VLOOKUP(ClientPortfolioValue[[#This Row],[Date]],CleanAssets[#All],RowWiseApproach!$B$7,0)*VLOOKUP(ClientPortfolioValue[[#This Row],[Client]],Client_Portfolios!$A$1:$I$6,RowWiseApproach!$B$7,0),K550)</f>
        <v>614160.63021485589</v>
      </c>
      <c r="L555" s="33">
        <f>_xlfn.IFNA(VLOOKUP(ClientPortfolioValue[[#This Row],[Date]],CleanAssets[#All],RowWiseApproach!$B$8,0)*VLOOKUP(ClientPortfolioValue[[#This Row],[Client]],Client_Portfolios!$A$1:$I$6,RowWiseApproach!$B$8,0),L550)</f>
        <v>23108668.956186976</v>
      </c>
      <c r="M555" s="33">
        <f>_xlfn.IFNA(VLOOKUP(ClientPortfolioValue[[#This Row],[Date]],CleanAssets[#All],RowWiseApproach!$B$9,0)*VLOOKUP(ClientPortfolioValue[[#This Row],[Client]],Client_Portfolios!$A$1:$I$6,RowWiseApproach!$B$9,0),M550)</f>
        <v>6415638.9552544123</v>
      </c>
      <c r="N555" s="34">
        <f t="shared" si="83"/>
        <v>3.7987393352979957E-3</v>
      </c>
      <c r="O555" s="34">
        <f t="shared" si="83"/>
        <v>4.4247426916818544E-2</v>
      </c>
      <c r="P555" s="34">
        <f t="shared" si="84"/>
        <v>5.6456375489586687E-2</v>
      </c>
      <c r="Q555" s="34">
        <f t="shared" si="85"/>
        <v>5.7276885527261907E-2</v>
      </c>
      <c r="R555" s="34">
        <f t="shared" si="86"/>
        <v>0.22372104019672237</v>
      </c>
      <c r="S555" s="34">
        <f t="shared" si="87"/>
        <v>1.2522249418426085E-2</v>
      </c>
      <c r="T555" s="34">
        <f t="shared" si="88"/>
        <v>0.47116747990827768</v>
      </c>
      <c r="U555" s="34">
        <f t="shared" si="89"/>
        <v>0.13080980320760879</v>
      </c>
      <c r="V555" s="33">
        <f>SUM(ClientPortfolioValue[[#This Row],[TCS]:[Cash]])</f>
        <v>49045551.617198937</v>
      </c>
      <c r="W555" s="35">
        <f>(ClientPortfolioValue[[#This Row],[TotalPortfolioValue]]-V550)/V550</f>
        <v>-5.462147389458852E-3</v>
      </c>
      <c r="X555" s="35">
        <f t="shared" si="91"/>
        <v>1784289.3107407028</v>
      </c>
      <c r="Y555" s="35">
        <f>_xlfn.MAXIFS($V$2:$V555,$E$2:$E555,$E555)</f>
        <v>49689567.944838986</v>
      </c>
      <c r="Z555" s="34">
        <f>(ClientPortfolioValue[[#This Row],[TotalPortfolioValue]]-ClientPortfolioValue[[#This Row],[Running Max]])/ClientPortfolioValue[[#This Row],[Running Max]]</f>
        <v>-1.296079548035072E-2</v>
      </c>
      <c r="AA555" s="35">
        <f t="shared" si="90"/>
        <v>1.0868542581309582</v>
      </c>
      <c r="AB555" s="46">
        <f>ClientPortfolioValue[[#This Row],[Cumulative_Returns]]-1</f>
        <v>8.6854258130958151E-2</v>
      </c>
    </row>
    <row r="556" spans="4:28" x14ac:dyDescent="0.35">
      <c r="D556" s="31">
        <f t="shared" si="82"/>
        <v>45768</v>
      </c>
      <c r="E556" s="32" t="s">
        <v>15</v>
      </c>
      <c r="F556" s="33">
        <f>_xlfn.IFNA(VLOOKUP(ClientPortfolioValue[[#This Row],[Date]],CleanAssets[#All],RowWiseApproach!$B$2,0)*VLOOKUP(ClientPortfolioValue[[#This Row],[Client]],Client_Portfolios!$A$1:$I$6,RowWiseApproach!$B$2,0),F551)</f>
        <v>933483.40036202187</v>
      </c>
      <c r="G556" s="33">
        <f>_xlfn.IFNA(VLOOKUP(ClientPortfolioValue[[#This Row],[Date]],CleanAssets[#All],RowWiseApproach!$B$3,0)*VLOOKUP(ClientPortfolioValue[[#This Row],[Client]],Client_Portfolios!$A$1:$I$6,RowWiseApproach!$B$3,0),G551)</f>
        <v>4959569.8399356939</v>
      </c>
      <c r="H556" s="33">
        <f>_xlfn.IFNA(VLOOKUP(ClientPortfolioValue[[#This Row],[Date]],CleanAssets[#All],RowWiseApproach!$B$4,0)*VLOOKUP(ClientPortfolioValue[[#This Row],[Client]],Client_Portfolios!$A$1:$I$6,RowWiseApproach!$B$4,0),H551)</f>
        <v>15105610.969807649</v>
      </c>
      <c r="I556" s="33">
        <f>_xlfn.IFNA(VLOOKUP(ClientPortfolioValue[[#This Row],[Date]],CleanAssets[#All],RowWiseApproach!$B$5,0)*VLOOKUP(ClientPortfolioValue[[#This Row],[Client]],Client_Portfolios!$A$1:$I$6,RowWiseApproach!$B$5,0),I551)</f>
        <v>8969931.1153685916</v>
      </c>
      <c r="J556" s="33">
        <f>_xlfn.IFNA(VLOOKUP(ClientPortfolioValue[[#This Row],[Date]],CleanAssets[#All],RowWiseApproach!$B$6,0)*VLOOKUP(ClientPortfolioValue[[#This Row],[Client]],Client_Portfolios!$A$1:$I$6,RowWiseApproach!$B$6,0),J551)</f>
        <v>13076360.240499934</v>
      </c>
      <c r="K556" s="33">
        <f>_xlfn.IFNA(VLOOKUP(ClientPortfolioValue[[#This Row],[Date]],CleanAssets[#All],RowWiseApproach!$B$7,0)*VLOOKUP(ClientPortfolioValue[[#This Row],[Client]],Client_Portfolios!$A$1:$I$6,RowWiseApproach!$B$7,0),K551)</f>
        <v>2648394.2554398323</v>
      </c>
      <c r="L556" s="33">
        <f>_xlfn.IFNA(VLOOKUP(ClientPortfolioValue[[#This Row],[Date]],CleanAssets[#All],RowWiseApproach!$B$8,0)*VLOOKUP(ClientPortfolioValue[[#This Row],[Client]],Client_Portfolios!$A$1:$I$6,RowWiseApproach!$B$8,0),L551)</f>
        <v>3383732.7188393446</v>
      </c>
      <c r="M556" s="33">
        <f>_xlfn.IFNA(VLOOKUP(ClientPortfolioValue[[#This Row],[Date]],CleanAssets[#All],RowWiseApproach!$B$9,0)*VLOOKUP(ClientPortfolioValue[[#This Row],[Client]],Client_Portfolios!$A$1:$I$6,RowWiseApproach!$B$9,0),M551)</f>
        <v>942323.03350445291</v>
      </c>
      <c r="N556" s="34">
        <f t="shared" si="83"/>
        <v>1.8662424905980291E-2</v>
      </c>
      <c r="O556" s="34">
        <f t="shared" si="83"/>
        <v>9.9152914414834856E-2</v>
      </c>
      <c r="P556" s="34">
        <f t="shared" si="84"/>
        <v>0.30199501166668691</v>
      </c>
      <c r="Q556" s="34">
        <f t="shared" si="85"/>
        <v>0.17932902265585154</v>
      </c>
      <c r="R556" s="34">
        <f t="shared" si="86"/>
        <v>0.26142574247944267</v>
      </c>
      <c r="S556" s="34">
        <f t="shared" si="87"/>
        <v>5.2947335640256013E-2</v>
      </c>
      <c r="T556" s="34">
        <f t="shared" si="88"/>
        <v>6.7648399256759778E-2</v>
      </c>
      <c r="U556" s="34">
        <f t="shared" si="89"/>
        <v>1.8839148980187775E-2</v>
      </c>
      <c r="V556" s="33">
        <f>SUM(ClientPortfolioValue[[#This Row],[TCS]:[Cash]])</f>
        <v>50019405.573757529</v>
      </c>
      <c r="W556" s="35">
        <f>(ClientPortfolioValue[[#This Row],[TotalPortfolioValue]]-V551)/V551</f>
        <v>-1.051717137480586E-2</v>
      </c>
      <c r="X556" s="35">
        <f t="shared" si="91"/>
        <v>3805119.4401255138</v>
      </c>
      <c r="Y556" s="35">
        <f>_xlfn.MAXIFS($V$2:$V556,$E$2:$E556,$E556)</f>
        <v>52065242.941301323</v>
      </c>
      <c r="Z556" s="34">
        <f>(ClientPortfolioValue[[#This Row],[TotalPortfolioValue]]-ClientPortfolioValue[[#This Row],[Running Max]])/ClientPortfolioValue[[#This Row],[Running Max]]</f>
        <v>-3.9293725563717886E-2</v>
      </c>
      <c r="AA556" s="35">
        <f t="shared" si="90"/>
        <v>1.0026199689926751</v>
      </c>
      <c r="AB556" s="46">
        <f>ClientPortfolioValue[[#This Row],[Cumulative_Returns]]-1</f>
        <v>2.6199689926751368E-3</v>
      </c>
    </row>
    <row r="557" spans="4:28" x14ac:dyDescent="0.35">
      <c r="D557" s="31">
        <f t="shared" si="82"/>
        <v>45769</v>
      </c>
      <c r="E557" s="32" t="s">
        <v>14</v>
      </c>
      <c r="F557" s="33">
        <f>_xlfn.IFNA(VLOOKUP(ClientPortfolioValue[[#This Row],[Date]],CleanAssets[#All],RowWiseApproach!$B$2,0)*VLOOKUP(ClientPortfolioValue[[#This Row],[Client]],Client_Portfolios!$A$1:$I$6,RowWiseApproach!$B$2,0),F552)</f>
        <v>1625548.1674775288</v>
      </c>
      <c r="G557" s="33">
        <f>_xlfn.IFNA(VLOOKUP(ClientPortfolioValue[[#This Row],[Date]],CleanAssets[#All],RowWiseApproach!$B$3,0)*VLOOKUP(ClientPortfolioValue[[#This Row],[Client]],Client_Portfolios!$A$1:$I$6,RowWiseApproach!$B$3,0),G552)</f>
        <v>11241334.628030013</v>
      </c>
      <c r="H557" s="33">
        <f>_xlfn.IFNA(VLOOKUP(ClientPortfolioValue[[#This Row],[Date]],CleanAssets[#All],RowWiseApproach!$B$4,0)*VLOOKUP(ClientPortfolioValue[[#This Row],[Client]],Client_Portfolios!$A$1:$I$6,RowWiseApproach!$B$4,0),H552)</f>
        <v>1953033.4706932437</v>
      </c>
      <c r="I557" s="33">
        <f>_xlfn.IFNA(VLOOKUP(ClientPortfolioValue[[#This Row],[Date]],CleanAssets[#All],RowWiseApproach!$B$5,0)*VLOOKUP(ClientPortfolioValue[[#This Row],[Client]],Client_Portfolios!$A$1:$I$6,RowWiseApproach!$B$5,0),I552)</f>
        <v>471932.71044641058</v>
      </c>
      <c r="J557" s="33">
        <f>_xlfn.IFNA(VLOOKUP(ClientPortfolioValue[[#This Row],[Date]],CleanAssets[#All],RowWiseApproach!$B$6,0)*VLOOKUP(ClientPortfolioValue[[#This Row],[Client]],Client_Portfolios!$A$1:$I$6,RowWiseApproach!$B$6,0),J552)</f>
        <v>11328452.920073655</v>
      </c>
      <c r="K557" s="33">
        <f>_xlfn.IFNA(VLOOKUP(ClientPortfolioValue[[#This Row],[Date]],CleanAssets[#All],RowWiseApproach!$B$7,0)*VLOOKUP(ClientPortfolioValue[[#This Row],[Client]],Client_Portfolios!$A$1:$I$6,RowWiseApproach!$B$7,0),K552)</f>
        <v>14113135.274361867</v>
      </c>
      <c r="L557" s="33">
        <f>_xlfn.IFNA(VLOOKUP(ClientPortfolioValue[[#This Row],[Date]],CleanAssets[#All],RowWiseApproach!$B$8,0)*VLOOKUP(ClientPortfolioValue[[#This Row],[Client]],Client_Portfolios!$A$1:$I$6,RowWiseApproach!$B$8,0),L552)</f>
        <v>2182572.1540041021</v>
      </c>
      <c r="M557" s="33">
        <f>_xlfn.IFNA(VLOOKUP(ClientPortfolioValue[[#This Row],[Date]],CleanAssets[#All],RowWiseApproach!$B$9,0)*VLOOKUP(ClientPortfolioValue[[#This Row],[Client]],Client_Portfolios!$A$1:$I$6,RowWiseApproach!$B$9,0),M552)</f>
        <v>1152005.933327765</v>
      </c>
      <c r="N557" s="34">
        <f t="shared" si="83"/>
        <v>3.6887256164030165E-2</v>
      </c>
      <c r="O557" s="34">
        <f t="shared" si="83"/>
        <v>0.25509055858565199</v>
      </c>
      <c r="P557" s="34">
        <f t="shared" si="84"/>
        <v>4.4318616557624993E-2</v>
      </c>
      <c r="Q557" s="34">
        <f t="shared" si="85"/>
        <v>1.0709189140445738E-2</v>
      </c>
      <c r="R557" s="34">
        <f t="shared" si="86"/>
        <v>0.25706746386565565</v>
      </c>
      <c r="S557" s="34">
        <f t="shared" si="87"/>
        <v>0.32025801914614316</v>
      </c>
      <c r="T557" s="34">
        <f t="shared" si="88"/>
        <v>4.9527353142761514E-2</v>
      </c>
      <c r="U557" s="34">
        <f t="shared" si="89"/>
        <v>2.6141543397686706E-2</v>
      </c>
      <c r="V557" s="33">
        <f>SUM(ClientPortfolioValue[[#This Row],[TCS]:[Cash]])</f>
        <v>44068015.258414589</v>
      </c>
      <c r="W557" s="35">
        <f>(ClientPortfolioValue[[#This Row],[TotalPortfolioValue]]-V552)/V552</f>
        <v>-2.9436979629793199E-2</v>
      </c>
      <c r="X557" s="35">
        <f t="shared" si="91"/>
        <v>162179.69743208287</v>
      </c>
      <c r="Y557" s="35">
        <f>_xlfn.MAXIFS($V$2:$V557,$E$2:$E557,$E557)</f>
        <v>45787827.726313539</v>
      </c>
      <c r="Z557" s="34">
        <f>(ClientPortfolioValue[[#This Row],[TotalPortfolioValue]]-ClientPortfolioValue[[#This Row],[Running Max]])/ClientPortfolioValue[[#This Row],[Running Max]]</f>
        <v>-3.7560473018697083E-2</v>
      </c>
      <c r="AA557" s="35">
        <f t="shared" si="90"/>
        <v>1.038547382497748</v>
      </c>
      <c r="AB557" s="46">
        <f>ClientPortfolioValue[[#This Row],[Cumulative_Returns]]-1</f>
        <v>3.8547382497748028E-2</v>
      </c>
    </row>
    <row r="558" spans="4:28" x14ac:dyDescent="0.35">
      <c r="D558" s="31">
        <f t="shared" si="82"/>
        <v>45769</v>
      </c>
      <c r="E558" s="32" t="s">
        <v>16</v>
      </c>
      <c r="F558" s="33">
        <f>_xlfn.IFNA(VLOOKUP(ClientPortfolioValue[[#This Row],[Date]],CleanAssets[#All],RowWiseApproach!$B$2,0)*VLOOKUP(ClientPortfolioValue[[#This Row],[Client]],Client_Portfolios!$A$1:$I$6,RowWiseApproach!$B$2,0),F553)</f>
        <v>195550.28329562888</v>
      </c>
      <c r="G558" s="33">
        <f>_xlfn.IFNA(VLOOKUP(ClientPortfolioValue[[#This Row],[Date]],CleanAssets[#All],RowWiseApproach!$B$3,0)*VLOOKUP(ClientPortfolioValue[[#This Row],[Client]],Client_Portfolios!$A$1:$I$6,RowWiseApproach!$B$3,0),G553)</f>
        <v>2907014.8523713737</v>
      </c>
      <c r="H558" s="33">
        <f>_xlfn.IFNA(VLOOKUP(ClientPortfolioValue[[#This Row],[Date]],CleanAssets[#All],RowWiseApproach!$B$4,0)*VLOOKUP(ClientPortfolioValue[[#This Row],[Client]],Client_Portfolios!$A$1:$I$6,RowWiseApproach!$B$4,0),H553)</f>
        <v>10483927.755142462</v>
      </c>
      <c r="I558" s="33">
        <f>_xlfn.IFNA(VLOOKUP(ClientPortfolioValue[[#This Row],[Date]],CleanAssets[#All],RowWiseApproach!$B$5,0)*VLOOKUP(ClientPortfolioValue[[#This Row],[Client]],Client_Portfolios!$A$1:$I$6,RowWiseApproach!$B$5,0),I553)</f>
        <v>6494537.6484165769</v>
      </c>
      <c r="J558" s="33">
        <f>_xlfn.IFNA(VLOOKUP(ClientPortfolioValue[[#This Row],[Date]],CleanAssets[#All],RowWiseApproach!$B$6,0)*VLOOKUP(ClientPortfolioValue[[#This Row],[Client]],Client_Portfolios!$A$1:$I$6,RowWiseApproach!$B$6,0),J553)</f>
        <v>8658408.5827195831</v>
      </c>
      <c r="K558" s="33">
        <f>_xlfn.IFNA(VLOOKUP(ClientPortfolioValue[[#This Row],[Date]],CleanAssets[#All],RowWiseApproach!$B$7,0)*VLOOKUP(ClientPortfolioValue[[#This Row],[Client]],Client_Portfolios!$A$1:$I$6,RowWiseApproach!$B$7,0),K553)</f>
        <v>1596190.5821492244</v>
      </c>
      <c r="L558" s="33">
        <f>_xlfn.IFNA(VLOOKUP(ClientPortfolioValue[[#This Row],[Date]],CleanAssets[#All],RowWiseApproach!$B$8,0)*VLOOKUP(ClientPortfolioValue[[#This Row],[Client]],Client_Portfolios!$A$1:$I$6,RowWiseApproach!$B$8,0),L553)</f>
        <v>10137780.631913686</v>
      </c>
      <c r="M558" s="33">
        <f>_xlfn.IFNA(VLOOKUP(ClientPortfolioValue[[#This Row],[Date]],CleanAssets[#All],RowWiseApproach!$B$9,0)*VLOOKUP(ClientPortfolioValue[[#This Row],[Client]],Client_Portfolios!$A$1:$I$6,RowWiseApproach!$B$9,0),M553)</f>
        <v>4669045.2355106026</v>
      </c>
      <c r="N558" s="34">
        <f t="shared" si="83"/>
        <v>4.3318486072566166E-3</v>
      </c>
      <c r="O558" s="34">
        <f t="shared" si="83"/>
        <v>6.4396471471645886E-2</v>
      </c>
      <c r="P558" s="34">
        <f t="shared" si="84"/>
        <v>0.23224097188361381</v>
      </c>
      <c r="Q558" s="34">
        <f t="shared" si="85"/>
        <v>0.1438676200971675</v>
      </c>
      <c r="R558" s="34">
        <f t="shared" si="86"/>
        <v>0.1918018963102722</v>
      </c>
      <c r="S558" s="34">
        <f t="shared" si="87"/>
        <v>3.5358966674295812E-2</v>
      </c>
      <c r="T558" s="34">
        <f t="shared" si="88"/>
        <v>0.22457308765254058</v>
      </c>
      <c r="U558" s="34">
        <f t="shared" si="89"/>
        <v>0.10342913730320762</v>
      </c>
      <c r="V558" s="33">
        <f>SUM(ClientPortfolioValue[[#This Row],[TCS]:[Cash]])</f>
        <v>45142455.571519136</v>
      </c>
      <c r="W558" s="35">
        <f>(ClientPortfolioValue[[#This Row],[TotalPortfolioValue]]-V553)/V553</f>
        <v>-0.10071328422803714</v>
      </c>
      <c r="X558" s="35">
        <f t="shared" si="91"/>
        <v>200295.10973399604</v>
      </c>
      <c r="Y558" s="35">
        <f>_xlfn.MAXIFS($V$2:$V558,$E$2:$E558,$E558)</f>
        <v>51360464.08904472</v>
      </c>
      <c r="Z558" s="34">
        <f>(ClientPortfolioValue[[#This Row],[TotalPortfolioValue]]-ClientPortfolioValue[[#This Row],[Running Max]])/ClientPortfolioValue[[#This Row],[Running Max]]</f>
        <v>-0.12106605007979077</v>
      </c>
      <c r="AA558" s="35">
        <f t="shared" si="90"/>
        <v>0.92940085113847237</v>
      </c>
      <c r="AB558" s="46">
        <f>ClientPortfolioValue[[#This Row],[Cumulative_Returns]]-1</f>
        <v>-7.0599148861527627E-2</v>
      </c>
    </row>
    <row r="559" spans="4:28" x14ac:dyDescent="0.35">
      <c r="D559" s="31">
        <f t="shared" si="82"/>
        <v>45769</v>
      </c>
      <c r="E559" s="32" t="s">
        <v>12</v>
      </c>
      <c r="F559" s="33">
        <f>_xlfn.IFNA(VLOOKUP(ClientPortfolioValue[[#This Row],[Date]],CleanAssets[#All],RowWiseApproach!$B$2,0)*VLOOKUP(ClientPortfolioValue[[#This Row],[Client]],Client_Portfolios!$A$1:$I$6,RowWiseApproach!$B$2,0),F554)</f>
        <v>2577409.7094216775</v>
      </c>
      <c r="G559" s="33">
        <f>_xlfn.IFNA(VLOOKUP(ClientPortfolioValue[[#This Row],[Date]],CleanAssets[#All],RowWiseApproach!$B$3,0)*VLOOKUP(ClientPortfolioValue[[#This Row],[Client]],Client_Portfolios!$A$1:$I$6,RowWiseApproach!$B$3,0),G554)</f>
        <v>10038702.484766867</v>
      </c>
      <c r="H559" s="33">
        <f>_xlfn.IFNA(VLOOKUP(ClientPortfolioValue[[#This Row],[Date]],CleanAssets[#All],RowWiseApproach!$B$4,0)*VLOOKUP(ClientPortfolioValue[[#This Row],[Client]],Client_Portfolios!$A$1:$I$6,RowWiseApproach!$B$4,0),H554)</f>
        <v>1725740.1884835083</v>
      </c>
      <c r="I559" s="33">
        <f>_xlfn.IFNA(VLOOKUP(ClientPortfolioValue[[#This Row],[Date]],CleanAssets[#All],RowWiseApproach!$B$5,0)*VLOOKUP(ClientPortfolioValue[[#This Row],[Client]],Client_Portfolios!$A$1:$I$6,RowWiseApproach!$B$5,0),I554)</f>
        <v>3312979.0038614348</v>
      </c>
      <c r="J559" s="33">
        <f>_xlfn.IFNA(VLOOKUP(ClientPortfolioValue[[#This Row],[Date]],CleanAssets[#All],RowWiseApproach!$B$6,0)*VLOOKUP(ClientPortfolioValue[[#This Row],[Client]],Client_Portfolios!$A$1:$I$6,RowWiseApproach!$B$6,0),J554)</f>
        <v>1266760.001579101</v>
      </c>
      <c r="K559" s="33">
        <f>_xlfn.IFNA(VLOOKUP(ClientPortfolioValue[[#This Row],[Date]],CleanAssets[#All],RowWiseApproach!$B$7,0)*VLOOKUP(ClientPortfolioValue[[#This Row],[Client]],Client_Portfolios!$A$1:$I$6,RowWiseApproach!$B$7,0),K554)</f>
        <v>12911425.312271485</v>
      </c>
      <c r="L559" s="33">
        <f>_xlfn.IFNA(VLOOKUP(ClientPortfolioValue[[#This Row],[Date]],CleanAssets[#All],RowWiseApproach!$B$8,0)*VLOOKUP(ClientPortfolioValue[[#This Row],[Client]],Client_Portfolios!$A$1:$I$6,RowWiseApproach!$B$8,0),L554)</f>
        <v>3726314.3720950661</v>
      </c>
      <c r="M559" s="33">
        <f>_xlfn.IFNA(VLOOKUP(ClientPortfolioValue[[#This Row],[Date]],CleanAssets[#All],RowWiseApproach!$B$9,0)*VLOOKUP(ClientPortfolioValue[[#This Row],[Client]],Client_Portfolios!$A$1:$I$6,RowWiseApproach!$B$9,0),M554)</f>
        <v>2236966.5550940805</v>
      </c>
      <c r="N559" s="34">
        <f t="shared" si="83"/>
        <v>6.819212121828043E-2</v>
      </c>
      <c r="O559" s="34">
        <f t="shared" si="83"/>
        <v>0.26560015437711593</v>
      </c>
      <c r="P559" s="34">
        <f t="shared" si="84"/>
        <v>4.565897447120703E-2</v>
      </c>
      <c r="Q559" s="34">
        <f t="shared" si="85"/>
        <v>8.7653532536598106E-2</v>
      </c>
      <c r="R559" s="34">
        <f t="shared" si="86"/>
        <v>3.3515452070495187E-2</v>
      </c>
      <c r="S559" s="34">
        <f t="shared" si="87"/>
        <v>0.34160555722929647</v>
      </c>
      <c r="T559" s="34">
        <f t="shared" si="88"/>
        <v>9.8589401766606882E-2</v>
      </c>
      <c r="U559" s="34">
        <f t="shared" si="89"/>
        <v>5.9184806330400075E-2</v>
      </c>
      <c r="V559" s="33">
        <f>SUM(ClientPortfolioValue[[#This Row],[TCS]:[Cash]])</f>
        <v>37796297.627573214</v>
      </c>
      <c r="W559" s="35">
        <f>(ClientPortfolioValue[[#This Row],[TotalPortfolioValue]]-V554)/V554</f>
        <v>-5.1602344542228451E-2</v>
      </c>
      <c r="X559" s="35">
        <f t="shared" si="91"/>
        <v>107830.58792171045</v>
      </c>
      <c r="Y559" s="35">
        <f>_xlfn.MAXIFS($V$2:$V559,$E$2:$E559,$E559)</f>
        <v>40148946.003547296</v>
      </c>
      <c r="Z559" s="34">
        <f>(ClientPortfolioValue[[#This Row],[TotalPortfolioValue]]-ClientPortfolioValue[[#This Row],[Running Max]])/ClientPortfolioValue[[#This Row],[Running Max]]</f>
        <v>-5.8598010910827322E-2</v>
      </c>
      <c r="AA559" s="35">
        <f t="shared" si="90"/>
        <v>1.0091968118087848</v>
      </c>
      <c r="AB559" s="46">
        <f>ClientPortfolioValue[[#This Row],[Cumulative_Returns]]-1</f>
        <v>9.1968118087848438E-3</v>
      </c>
    </row>
    <row r="560" spans="4:28" x14ac:dyDescent="0.35">
      <c r="D560" s="31">
        <f t="shared" si="82"/>
        <v>45769</v>
      </c>
      <c r="E560" s="32" t="s">
        <v>13</v>
      </c>
      <c r="F560" s="33">
        <f>_xlfn.IFNA(VLOOKUP(ClientPortfolioValue[[#This Row],[Date]],CleanAssets[#All],RowWiseApproach!$B$2,0)*VLOOKUP(ClientPortfolioValue[[#This Row],[Client]],Client_Portfolios!$A$1:$I$6,RowWiseApproach!$B$2,0),F555)</f>
        <v>185588.08514929703</v>
      </c>
      <c r="G560" s="33">
        <f>_xlfn.IFNA(VLOOKUP(ClientPortfolioValue[[#This Row],[Date]],CleanAssets[#All],RowWiseApproach!$B$3,0)*VLOOKUP(ClientPortfolioValue[[#This Row],[Client]],Client_Portfolios!$A$1:$I$6,RowWiseApproach!$B$3,0),G555)</f>
        <v>2132946.9720007475</v>
      </c>
      <c r="H560" s="33">
        <f>_xlfn.IFNA(VLOOKUP(ClientPortfolioValue[[#This Row],[Date]],CleanAssets[#All],RowWiseApproach!$B$4,0)*VLOOKUP(ClientPortfolioValue[[#This Row],[Client]],Client_Portfolios!$A$1:$I$6,RowWiseApproach!$B$4,0),H555)</f>
        <v>2763957.9489197186</v>
      </c>
      <c r="I560" s="33">
        <f>_xlfn.IFNA(VLOOKUP(ClientPortfolioValue[[#This Row],[Date]],CleanAssets[#All],RowWiseApproach!$B$5,0)*VLOOKUP(ClientPortfolioValue[[#This Row],[Client]],Client_Portfolios!$A$1:$I$6,RowWiseApproach!$B$5,0),I555)</f>
        <v>2843922.6230429611</v>
      </c>
      <c r="J560" s="33">
        <f>_xlfn.IFNA(VLOOKUP(ClientPortfolioValue[[#This Row],[Date]],CleanAssets[#All],RowWiseApproach!$B$6,0)*VLOOKUP(ClientPortfolioValue[[#This Row],[Client]],Client_Portfolios!$A$1:$I$6,RowWiseApproach!$B$6,0),J555)</f>
        <v>10978801.69712523</v>
      </c>
      <c r="K560" s="33">
        <f>_xlfn.IFNA(VLOOKUP(ClientPortfolioValue[[#This Row],[Date]],CleanAssets[#All],RowWiseApproach!$B$7,0)*VLOOKUP(ClientPortfolioValue[[#This Row],[Client]],Client_Portfolios!$A$1:$I$6,RowWiseApproach!$B$7,0),K555)</f>
        <v>611871.03283372789</v>
      </c>
      <c r="L560" s="33">
        <f>_xlfn.IFNA(VLOOKUP(ClientPortfolioValue[[#This Row],[Date]],CleanAssets[#All],RowWiseApproach!$B$8,0)*VLOOKUP(ClientPortfolioValue[[#This Row],[Client]],Client_Portfolios!$A$1:$I$6,RowWiseApproach!$B$8,0),L555)</f>
        <v>15410863.968136439</v>
      </c>
      <c r="M560" s="33">
        <f>_xlfn.IFNA(VLOOKUP(ClientPortfolioValue[[#This Row],[Date]],CleanAssets[#All],RowWiseApproach!$B$9,0)*VLOOKUP(ClientPortfolioValue[[#This Row],[Client]],Client_Portfolios!$A$1:$I$6,RowWiseApproach!$B$9,0),M555)</f>
        <v>6415995.7497342872</v>
      </c>
      <c r="N560" s="34">
        <f t="shared" si="83"/>
        <v>4.4888815360330766E-3</v>
      </c>
      <c r="O560" s="34">
        <f t="shared" si="83"/>
        <v>5.1590306954509148E-2</v>
      </c>
      <c r="P560" s="34">
        <f t="shared" si="84"/>
        <v>6.6852782026910057E-2</v>
      </c>
      <c r="Q560" s="34">
        <f t="shared" si="85"/>
        <v>6.8786914538261551E-2</v>
      </c>
      <c r="R560" s="34">
        <f t="shared" si="86"/>
        <v>0.26554797516418432</v>
      </c>
      <c r="S560" s="34">
        <f t="shared" si="87"/>
        <v>1.479953079698669E-2</v>
      </c>
      <c r="T560" s="34">
        <f t="shared" si="88"/>
        <v>0.37274775837702601</v>
      </c>
      <c r="U560" s="34">
        <f t="shared" si="89"/>
        <v>0.15518585060608903</v>
      </c>
      <c r="V560" s="33">
        <f>SUM(ClientPortfolioValue[[#This Row],[TCS]:[Cash]])</f>
        <v>41343948.076942414</v>
      </c>
      <c r="W560" s="35">
        <f>(ClientPortfolioValue[[#This Row],[TotalPortfolioValue]]-V555)/V555</f>
        <v>-0.15702960383375075</v>
      </c>
      <c r="X560" s="35">
        <f t="shared" si="91"/>
        <v>140283.55117515667</v>
      </c>
      <c r="Y560" s="35">
        <f>_xlfn.MAXIFS($V$2:$V560,$E$2:$E560,$E560)</f>
        <v>49689567.944838986</v>
      </c>
      <c r="Z560" s="34">
        <f>(ClientPortfolioValue[[#This Row],[TotalPortfolioValue]]-ClientPortfolioValue[[#This Row],[Running Max]])/ClientPortfolioValue[[#This Row],[Running Max]]</f>
        <v>-0.16795517073445174</v>
      </c>
      <c r="AA560" s="35">
        <f t="shared" si="90"/>
        <v>0.91618596455162871</v>
      </c>
      <c r="AB560" s="46">
        <f>ClientPortfolioValue[[#This Row],[Cumulative_Returns]]-1</f>
        <v>-8.3814035448371293E-2</v>
      </c>
    </row>
    <row r="561" spans="4:28" x14ac:dyDescent="0.35">
      <c r="D561" s="31">
        <f t="shared" si="82"/>
        <v>45769</v>
      </c>
      <c r="E561" s="32" t="s">
        <v>15</v>
      </c>
      <c r="F561" s="33">
        <f>_xlfn.IFNA(VLOOKUP(ClientPortfolioValue[[#This Row],[Date]],CleanAssets[#All],RowWiseApproach!$B$2,0)*VLOOKUP(ClientPortfolioValue[[#This Row],[Client]],Client_Portfolios!$A$1:$I$6,RowWiseApproach!$B$2,0),F556)</f>
        <v>929860.01529663964</v>
      </c>
      <c r="G561" s="33">
        <f>_xlfn.IFNA(VLOOKUP(ClientPortfolioValue[[#This Row],[Date]],CleanAssets[#All],RowWiseApproach!$B$3,0)*VLOOKUP(ClientPortfolioValue[[#This Row],[Client]],Client_Portfolios!$A$1:$I$6,RowWiseApproach!$B$3,0),G556)</f>
        <v>4874571.2723592557</v>
      </c>
      <c r="H561" s="33">
        <f>_xlfn.IFNA(VLOOKUP(ClientPortfolioValue[[#This Row],[Date]],CleanAssets[#All],RowWiseApproach!$B$4,0)*VLOOKUP(ClientPortfolioValue[[#This Row],[Client]],Client_Portfolios!$A$1:$I$6,RowWiseApproach!$B$4,0),H556)</f>
        <v>15078464.251670839</v>
      </c>
      <c r="I561" s="33">
        <f>_xlfn.IFNA(VLOOKUP(ClientPortfolioValue[[#This Row],[Date]],CleanAssets[#All],RowWiseApproach!$B$5,0)*VLOOKUP(ClientPortfolioValue[[#This Row],[Client]],Client_Portfolios!$A$1:$I$6,RowWiseApproach!$B$5,0),I556)</f>
        <v>9080878.5137338527</v>
      </c>
      <c r="J561" s="33">
        <f>_xlfn.IFNA(VLOOKUP(ClientPortfolioValue[[#This Row],[Date]],CleanAssets[#All],RowWiseApproach!$B$6,0)*VLOOKUP(ClientPortfolioValue[[#This Row],[Client]],Client_Portfolios!$A$1:$I$6,RowWiseApproach!$B$6,0),J556)</f>
        <v>13083844.196678394</v>
      </c>
      <c r="K561" s="33">
        <f>_xlfn.IFNA(VLOOKUP(ClientPortfolioValue[[#This Row],[Date]],CleanAssets[#All],RowWiseApproach!$B$7,0)*VLOOKUP(ClientPortfolioValue[[#This Row],[Client]],Client_Portfolios!$A$1:$I$6,RowWiseApproach!$B$7,0),K556)</f>
        <v>2638521.0134032527</v>
      </c>
      <c r="L561" s="33">
        <f>_xlfn.IFNA(VLOOKUP(ClientPortfolioValue[[#This Row],[Date]],CleanAssets[#All],RowWiseApproach!$B$8,0)*VLOOKUP(ClientPortfolioValue[[#This Row],[Client]],Client_Portfolios!$A$1:$I$6,RowWiseApproach!$B$8,0),L556)</f>
        <v>2256566.3445797157</v>
      </c>
      <c r="M561" s="33">
        <f>_xlfn.IFNA(VLOOKUP(ClientPortfolioValue[[#This Row],[Date]],CleanAssets[#All],RowWiseApproach!$B$9,0)*VLOOKUP(ClientPortfolioValue[[#This Row],[Client]],Client_Portfolios!$A$1:$I$6,RowWiseApproach!$B$9,0),M556)</f>
        <v>942375.43914307398</v>
      </c>
      <c r="N561" s="34">
        <f t="shared" si="83"/>
        <v>1.9021345477676588E-2</v>
      </c>
      <c r="O561" s="34">
        <f t="shared" si="83"/>
        <v>9.9714906224377814E-2</v>
      </c>
      <c r="P561" s="34">
        <f t="shared" si="84"/>
        <v>0.30844715665328354</v>
      </c>
      <c r="Q561" s="34">
        <f t="shared" si="85"/>
        <v>0.18575971071886366</v>
      </c>
      <c r="R561" s="34">
        <f t="shared" si="86"/>
        <v>0.26764493208337337</v>
      </c>
      <c r="S561" s="34">
        <f t="shared" si="87"/>
        <v>5.397395190720379E-2</v>
      </c>
      <c r="T561" s="34">
        <f t="shared" si="88"/>
        <v>4.6160634211005934E-2</v>
      </c>
      <c r="U561" s="34">
        <f t="shared" si="89"/>
        <v>1.927736272421518E-2</v>
      </c>
      <c r="V561" s="33">
        <f>SUM(ClientPortfolioValue[[#This Row],[TCS]:[Cash]])</f>
        <v>48885081.046865031</v>
      </c>
      <c r="W561" s="35">
        <f>(ClientPortfolioValue[[#This Row],[TotalPortfolioValue]]-V556)/V556</f>
        <v>-2.267768906649336E-2</v>
      </c>
      <c r="X561" s="35">
        <f t="shared" si="91"/>
        <v>270026.94919353817</v>
      </c>
      <c r="Y561" s="35">
        <f>_xlfn.MAXIFS($V$2:$V561,$E$2:$E561,$E561)</f>
        <v>52065242.941301323</v>
      </c>
      <c r="Z561" s="34">
        <f>(ClientPortfolioValue[[#This Row],[TotalPortfolioValue]]-ClientPortfolioValue[[#This Row],[Running Max]])/ClientPortfolioValue[[#This Row],[Running Max]]</f>
        <v>-6.1080323739613133E-2</v>
      </c>
      <c r="AA561" s="35">
        <f t="shared" si="90"/>
        <v>0.97988286508400202</v>
      </c>
      <c r="AB561" s="46">
        <f>ClientPortfolioValue[[#This Row],[Cumulative_Returns]]-1</f>
        <v>-2.0117134915997981E-2</v>
      </c>
    </row>
    <row r="562" spans="4:28" x14ac:dyDescent="0.35">
      <c r="D562" s="31">
        <f t="shared" si="82"/>
        <v>45770</v>
      </c>
      <c r="E562" s="32" t="s">
        <v>14</v>
      </c>
      <c r="F562" s="33">
        <f>_xlfn.IFNA(VLOOKUP(ClientPortfolioValue[[#This Row],[Date]],CleanAssets[#All],RowWiseApproach!$B$2,0)*VLOOKUP(ClientPortfolioValue[[#This Row],[Client]],Client_Portfolios!$A$1:$I$6,RowWiseApproach!$B$2,0),F557)</f>
        <v>1617847.8544534235</v>
      </c>
      <c r="G562" s="33">
        <f>_xlfn.IFNA(VLOOKUP(ClientPortfolioValue[[#This Row],[Date]],CleanAssets[#All],RowWiseApproach!$B$3,0)*VLOOKUP(ClientPortfolioValue[[#This Row],[Client]],Client_Portfolios!$A$1:$I$6,RowWiseApproach!$B$3,0),G557)</f>
        <v>11252649.527908443</v>
      </c>
      <c r="H562" s="33">
        <f>_xlfn.IFNA(VLOOKUP(ClientPortfolioValue[[#This Row],[Date]],CleanAssets[#All],RowWiseApproach!$B$4,0)*VLOOKUP(ClientPortfolioValue[[#This Row],[Client]],Client_Portfolios!$A$1:$I$6,RowWiseApproach!$B$4,0),H557)</f>
        <v>1968043.8090267945</v>
      </c>
      <c r="I562" s="33">
        <f>_xlfn.IFNA(VLOOKUP(ClientPortfolioValue[[#This Row],[Date]],CleanAssets[#All],RowWiseApproach!$B$5,0)*VLOOKUP(ClientPortfolioValue[[#This Row],[Client]],Client_Portfolios!$A$1:$I$6,RowWiseApproach!$B$5,0),I557)</f>
        <v>479541.82070274209</v>
      </c>
      <c r="J562" s="33">
        <f>_xlfn.IFNA(VLOOKUP(ClientPortfolioValue[[#This Row],[Date]],CleanAssets[#All],RowWiseApproach!$B$6,0)*VLOOKUP(ClientPortfolioValue[[#This Row],[Client]],Client_Portfolios!$A$1:$I$6,RowWiseApproach!$B$6,0),J557)</f>
        <v>11482531.432537207</v>
      </c>
      <c r="K562" s="33">
        <f>_xlfn.IFNA(VLOOKUP(ClientPortfolioValue[[#This Row],[Date]],CleanAssets[#All],RowWiseApproach!$B$7,0)*VLOOKUP(ClientPortfolioValue[[#This Row],[Client]],Client_Portfolios!$A$1:$I$6,RowWiseApproach!$B$7,0),K557)</f>
        <v>13969795.227986343</v>
      </c>
      <c r="L562" s="33">
        <f>_xlfn.IFNA(VLOOKUP(ClientPortfolioValue[[#This Row],[Date]],CleanAssets[#All],RowWiseApproach!$B$8,0)*VLOOKUP(ClientPortfolioValue[[#This Row],[Client]],Client_Portfolios!$A$1:$I$6,RowWiseApproach!$B$8,0),L557)</f>
        <v>3274938.4085459281</v>
      </c>
      <c r="M562" s="33">
        <f>_xlfn.IFNA(VLOOKUP(ClientPortfolioValue[[#This Row],[Date]],CleanAssets[#All],RowWiseApproach!$B$9,0)*VLOOKUP(ClientPortfolioValue[[#This Row],[Client]],Client_Portfolios!$A$1:$I$6,RowWiseApproach!$B$9,0),M557)</f>
        <v>1151769.1100657608</v>
      </c>
      <c r="N562" s="34">
        <f t="shared" si="83"/>
        <v>3.5795377116827912E-2</v>
      </c>
      <c r="O562" s="34">
        <f t="shared" si="83"/>
        <v>0.24896830212199311</v>
      </c>
      <c r="P562" s="34">
        <f t="shared" si="84"/>
        <v>4.3543569398466368E-2</v>
      </c>
      <c r="Q562" s="34">
        <f t="shared" si="85"/>
        <v>1.0610009011721383E-2</v>
      </c>
      <c r="R562" s="34">
        <f t="shared" si="86"/>
        <v>0.2540545093607457</v>
      </c>
      <c r="S562" s="34">
        <f t="shared" si="87"/>
        <v>0.30908597928670695</v>
      </c>
      <c r="T562" s="34">
        <f t="shared" si="88"/>
        <v>7.2459010929609408E-2</v>
      </c>
      <c r="U562" s="34">
        <f t="shared" si="89"/>
        <v>2.5483242773929275E-2</v>
      </c>
      <c r="V562" s="33">
        <f>SUM(ClientPortfolioValue[[#This Row],[TCS]:[Cash]])</f>
        <v>45197117.191226639</v>
      </c>
      <c r="W562" s="35">
        <f>(ClientPortfolioValue[[#This Row],[TotalPortfolioValue]]-V557)/V557</f>
        <v>2.5621801349368759E-2</v>
      </c>
      <c r="X562" s="35">
        <f t="shared" si="91"/>
        <v>603081.91757664073</v>
      </c>
      <c r="Y562" s="35">
        <f>_xlfn.MAXIFS($V$2:$V562,$E$2:$E562,$E562)</f>
        <v>45787827.726313539</v>
      </c>
      <c r="Z562" s="34">
        <f>(ClientPortfolioValue[[#This Row],[TotalPortfolioValue]]-ClientPortfolioValue[[#This Row],[Running Max]])/ClientPortfolioValue[[#This Row],[Running Max]]</f>
        <v>-1.2901038647601708E-2</v>
      </c>
      <c r="AA562" s="35">
        <f t="shared" si="90"/>
        <v>1.0651568372240121</v>
      </c>
      <c r="AB562" s="46">
        <f>ClientPortfolioValue[[#This Row],[Cumulative_Returns]]-1</f>
        <v>6.515683722401211E-2</v>
      </c>
    </row>
    <row r="563" spans="4:28" x14ac:dyDescent="0.35">
      <c r="D563" s="31">
        <f t="shared" si="82"/>
        <v>45770</v>
      </c>
      <c r="E563" s="32" t="s">
        <v>16</v>
      </c>
      <c r="F563" s="33">
        <f>_xlfn.IFNA(VLOOKUP(ClientPortfolioValue[[#This Row],[Date]],CleanAssets[#All],RowWiseApproach!$B$2,0)*VLOOKUP(ClientPortfolioValue[[#This Row],[Client]],Client_Portfolios!$A$1:$I$6,RowWiseApproach!$B$2,0),F558)</f>
        <v>194623.95061385701</v>
      </c>
      <c r="G563" s="33">
        <f>_xlfn.IFNA(VLOOKUP(ClientPortfolioValue[[#This Row],[Date]],CleanAssets[#All],RowWiseApproach!$B$3,0)*VLOOKUP(ClientPortfolioValue[[#This Row],[Client]],Client_Portfolios!$A$1:$I$6,RowWiseApproach!$B$3,0),G558)</f>
        <v>2909940.8912349152</v>
      </c>
      <c r="H563" s="33">
        <f>_xlfn.IFNA(VLOOKUP(ClientPortfolioValue[[#This Row],[Date]],CleanAssets[#All],RowWiseApproach!$B$4,0)*VLOOKUP(ClientPortfolioValue[[#This Row],[Client]],Client_Portfolios!$A$1:$I$6,RowWiseApproach!$B$4,0),H558)</f>
        <v>10564503.590134852</v>
      </c>
      <c r="I563" s="33">
        <f>_xlfn.IFNA(VLOOKUP(ClientPortfolioValue[[#This Row],[Date]],CleanAssets[#All],RowWiseApproach!$B$5,0)*VLOOKUP(ClientPortfolioValue[[#This Row],[Client]],Client_Portfolios!$A$1:$I$6,RowWiseApproach!$B$5,0),I558)</f>
        <v>6599250.9940627236</v>
      </c>
      <c r="J563" s="33">
        <f>_xlfn.IFNA(VLOOKUP(ClientPortfolioValue[[#This Row],[Date]],CleanAssets[#All],RowWiseApproach!$B$6,0)*VLOOKUP(ClientPortfolioValue[[#This Row],[Client]],Client_Portfolios!$A$1:$I$6,RowWiseApproach!$B$6,0),J558)</f>
        <v>8776171.7692852579</v>
      </c>
      <c r="K563" s="33">
        <f>_xlfn.IFNA(VLOOKUP(ClientPortfolioValue[[#This Row],[Date]],CleanAssets[#All],RowWiseApproach!$B$7,0)*VLOOKUP(ClientPortfolioValue[[#This Row],[Client]],Client_Portfolios!$A$1:$I$6,RowWiseApproach!$B$7,0),K558)</f>
        <v>1579978.8738631795</v>
      </c>
      <c r="L563" s="33">
        <f>_xlfn.IFNA(VLOOKUP(ClientPortfolioValue[[#This Row],[Date]],CleanAssets[#All],RowWiseApproach!$B$8,0)*VLOOKUP(ClientPortfolioValue[[#This Row],[Client]],Client_Portfolios!$A$1:$I$6,RowWiseApproach!$B$8,0),L558)</f>
        <v>15211688.240390122</v>
      </c>
      <c r="M563" s="33">
        <f>_xlfn.IFNA(VLOOKUP(ClientPortfolioValue[[#This Row],[Date]],CleanAssets[#All],RowWiseApproach!$B$9,0)*VLOOKUP(ClientPortfolioValue[[#This Row],[Client]],Client_Portfolios!$A$1:$I$6,RowWiseApproach!$B$9,0),M558)</f>
        <v>4668085.3979862202</v>
      </c>
      <c r="N563" s="34">
        <f t="shared" si="83"/>
        <v>3.8536157820868587E-3</v>
      </c>
      <c r="O563" s="34">
        <f t="shared" si="83"/>
        <v>5.7617750066390638E-2</v>
      </c>
      <c r="P563" s="34">
        <f t="shared" si="84"/>
        <v>0.20918051265761495</v>
      </c>
      <c r="Q563" s="34">
        <f t="shared" si="85"/>
        <v>0.13066725703831153</v>
      </c>
      <c r="R563" s="34">
        <f t="shared" si="86"/>
        <v>0.17377097695197474</v>
      </c>
      <c r="S563" s="34">
        <f t="shared" si="87"/>
        <v>3.128408145286856E-2</v>
      </c>
      <c r="T563" s="34">
        <f t="shared" si="88"/>
        <v>0.30119623864617395</v>
      </c>
      <c r="U563" s="34">
        <f t="shared" si="89"/>
        <v>9.2429567404578805E-2</v>
      </c>
      <c r="V563" s="33">
        <f>SUM(ClientPortfolioValue[[#This Row],[TCS]:[Cash]])</f>
        <v>50504243.707571127</v>
      </c>
      <c r="W563" s="35">
        <f>(ClientPortfolioValue[[#This Row],[TotalPortfolioValue]]-V558)/V558</f>
        <v>0.11877484439359565</v>
      </c>
      <c r="X563" s="35">
        <f t="shared" si="91"/>
        <v>2162207.5615749839</v>
      </c>
      <c r="Y563" s="35">
        <f>_xlfn.MAXIFS($V$2:$V563,$E$2:$E563,$E563)</f>
        <v>51360464.08904472</v>
      </c>
      <c r="Z563" s="34">
        <f>(ClientPortfolioValue[[#This Row],[TotalPortfolioValue]]-ClientPortfolioValue[[#This Row],[Running Max]])/ClientPortfolioValue[[#This Row],[Running Max]]</f>
        <v>-1.6670806945769532E-2</v>
      </c>
      <c r="AA563" s="35">
        <f t="shared" si="90"/>
        <v>1.0397902926117197</v>
      </c>
      <c r="AB563" s="46">
        <f>ClientPortfolioValue[[#This Row],[Cumulative_Returns]]-1</f>
        <v>3.9790292611719735E-2</v>
      </c>
    </row>
    <row r="564" spans="4:28" x14ac:dyDescent="0.35">
      <c r="D564" s="31">
        <f t="shared" si="82"/>
        <v>45770</v>
      </c>
      <c r="E564" s="32" t="s">
        <v>12</v>
      </c>
      <c r="F564" s="33">
        <f>_xlfn.IFNA(VLOOKUP(ClientPortfolioValue[[#This Row],[Date]],CleanAssets[#All],RowWiseApproach!$B$2,0)*VLOOKUP(ClientPortfolioValue[[#This Row],[Client]],Client_Portfolios!$A$1:$I$6,RowWiseApproach!$B$2,0),F559)</f>
        <v>2565200.3747793748</v>
      </c>
      <c r="G564" s="33">
        <f>_xlfn.IFNA(VLOOKUP(ClientPortfolioValue[[#This Row],[Date]],CleanAssets[#All],RowWiseApproach!$B$3,0)*VLOOKUP(ClientPortfolioValue[[#This Row],[Client]],Client_Portfolios!$A$1:$I$6,RowWiseApproach!$B$3,0),G559)</f>
        <v>10048806.882267965</v>
      </c>
      <c r="H564" s="33">
        <f>_xlfn.IFNA(VLOOKUP(ClientPortfolioValue[[#This Row],[Date]],CleanAssets[#All],RowWiseApproach!$B$4,0)*VLOOKUP(ClientPortfolioValue[[#This Row],[Client]],Client_Portfolios!$A$1:$I$6,RowWiseApproach!$B$4,0),H559)</f>
        <v>1739003.6294299392</v>
      </c>
      <c r="I564" s="33">
        <f>_xlfn.IFNA(VLOOKUP(ClientPortfolioValue[[#This Row],[Date]],CleanAssets[#All],RowWiseApproach!$B$5,0)*VLOOKUP(ClientPortfolioValue[[#This Row],[Client]],Client_Portfolios!$A$1:$I$6,RowWiseApproach!$B$5,0),I559)</f>
        <v>3366395.1412879918</v>
      </c>
      <c r="J564" s="33">
        <f>_xlfn.IFNA(VLOOKUP(ClientPortfolioValue[[#This Row],[Date]],CleanAssets[#All],RowWiseApproach!$B$6,0)*VLOOKUP(ClientPortfolioValue[[#This Row],[Client]],Client_Portfolios!$A$1:$I$6,RowWiseApproach!$B$6,0),J559)</f>
        <v>1283989.2294417848</v>
      </c>
      <c r="K564" s="33">
        <f>_xlfn.IFNA(VLOOKUP(ClientPortfolioValue[[#This Row],[Date]],CleanAssets[#All],RowWiseApproach!$B$7,0)*VLOOKUP(ClientPortfolioValue[[#This Row],[Client]],Client_Portfolios!$A$1:$I$6,RowWiseApproach!$B$7,0),K559)</f>
        <v>12780290.43210087</v>
      </c>
      <c r="L564" s="33">
        <f>_xlfn.IFNA(VLOOKUP(ClientPortfolioValue[[#This Row],[Date]],CleanAssets[#All],RowWiseApproach!$B$8,0)*VLOOKUP(ClientPortfolioValue[[#This Row],[Client]],Client_Portfolios!$A$1:$I$6,RowWiseApproach!$B$8,0),L559)</f>
        <v>5591315.7496775696</v>
      </c>
      <c r="M564" s="33">
        <f>_xlfn.IFNA(VLOOKUP(ClientPortfolioValue[[#This Row],[Date]],CleanAssets[#All],RowWiseApproach!$B$9,0)*VLOOKUP(ClientPortfolioValue[[#This Row],[Client]],Client_Portfolios!$A$1:$I$6,RowWiseApproach!$B$9,0),M559)</f>
        <v>2236506.6913891761</v>
      </c>
      <c r="N564" s="34">
        <f t="shared" si="83"/>
        <v>6.4758967680211665E-2</v>
      </c>
      <c r="O564" s="34">
        <f t="shared" si="83"/>
        <v>0.25368402660141071</v>
      </c>
      <c r="P564" s="34">
        <f t="shared" si="84"/>
        <v>4.3901474887204466E-2</v>
      </c>
      <c r="Q564" s="34">
        <f t="shared" si="85"/>
        <v>8.4985280797894996E-2</v>
      </c>
      <c r="R564" s="34">
        <f t="shared" si="86"/>
        <v>3.2414550468912937E-2</v>
      </c>
      <c r="S564" s="34">
        <f t="shared" si="87"/>
        <v>0.32264084442421825</v>
      </c>
      <c r="T564" s="34">
        <f t="shared" si="88"/>
        <v>0.14115382154283768</v>
      </c>
      <c r="U564" s="34">
        <f t="shared" si="89"/>
        <v>5.6461033597309335E-2</v>
      </c>
      <c r="V564" s="33">
        <f>SUM(ClientPortfolioValue[[#This Row],[TCS]:[Cash]])</f>
        <v>39611508.13037467</v>
      </c>
      <c r="W564" s="35">
        <f>(ClientPortfolioValue[[#This Row],[TotalPortfolioValue]]-V559)/V559</f>
        <v>4.802614585924999E-2</v>
      </c>
      <c r="X564" s="35">
        <f t="shared" si="91"/>
        <v>883944.10633039824</v>
      </c>
      <c r="Y564" s="35">
        <f>_xlfn.MAXIFS($V$2:$V564,$E$2:$E564,$E564)</f>
        <v>40148946.003547296</v>
      </c>
      <c r="Z564" s="34">
        <f>(ClientPortfolioValue[[#This Row],[TotalPortfolioValue]]-ClientPortfolioValue[[#This Row],[Running Max]])/ClientPortfolioValue[[#This Row],[Running Max]]</f>
        <v>-1.3386101670642647E-2</v>
      </c>
      <c r="AA564" s="35">
        <f t="shared" si="90"/>
        <v>1.0576646450934035</v>
      </c>
      <c r="AB564" s="46">
        <f>ClientPortfolioValue[[#This Row],[Cumulative_Returns]]-1</f>
        <v>5.7664645093403522E-2</v>
      </c>
    </row>
    <row r="565" spans="4:28" x14ac:dyDescent="0.35">
      <c r="D565" s="31">
        <f t="shared" si="82"/>
        <v>45770</v>
      </c>
      <c r="E565" s="32" t="s">
        <v>13</v>
      </c>
      <c r="F565" s="33">
        <f>_xlfn.IFNA(VLOOKUP(ClientPortfolioValue[[#This Row],[Date]],CleanAssets[#All],RowWiseApproach!$B$2,0)*VLOOKUP(ClientPortfolioValue[[#This Row],[Client]],Client_Portfolios!$A$1:$I$6,RowWiseApproach!$B$2,0),F560)</f>
        <v>184708.94396001348</v>
      </c>
      <c r="G565" s="33">
        <f>_xlfn.IFNA(VLOOKUP(ClientPortfolioValue[[#This Row],[Date]],CleanAssets[#All],RowWiseApproach!$B$3,0)*VLOOKUP(ClientPortfolioValue[[#This Row],[Client]],Client_Portfolios!$A$1:$I$6,RowWiseApproach!$B$3,0),G560)</f>
        <v>2135093.8773489799</v>
      </c>
      <c r="H565" s="33">
        <f>_xlfn.IFNA(VLOOKUP(ClientPortfolioValue[[#This Row],[Date]],CleanAssets[#All],RowWiseApproach!$B$4,0)*VLOOKUP(ClientPortfolioValue[[#This Row],[Client]],Client_Portfolios!$A$1:$I$6,RowWiseApproach!$B$4,0),H560)</f>
        <v>2785200.7717261631</v>
      </c>
      <c r="I565" s="33">
        <f>_xlfn.IFNA(VLOOKUP(ClientPortfolioValue[[#This Row],[Date]],CleanAssets[#All],RowWiseApproach!$B$5,0)*VLOOKUP(ClientPortfolioValue[[#This Row],[Client]],Client_Portfolios!$A$1:$I$6,RowWiseApproach!$B$5,0),I560)</f>
        <v>2889776.0261239638</v>
      </c>
      <c r="J565" s="33">
        <f>_xlfn.IFNA(VLOOKUP(ClientPortfolioValue[[#This Row],[Date]],CleanAssets[#All],RowWiseApproach!$B$6,0)*VLOOKUP(ClientPortfolioValue[[#This Row],[Client]],Client_Portfolios!$A$1:$I$6,RowWiseApproach!$B$6,0),J560)</f>
        <v>11128124.596382543</v>
      </c>
      <c r="K565" s="33">
        <f>_xlfn.IFNA(VLOOKUP(ClientPortfolioValue[[#This Row],[Date]],CleanAssets[#All],RowWiseApproach!$B$7,0)*VLOOKUP(ClientPortfolioValue[[#This Row],[Client]],Client_Portfolios!$A$1:$I$6,RowWiseApproach!$B$7,0),K560)</f>
        <v>605656.56521067931</v>
      </c>
      <c r="L565" s="33">
        <f>_xlfn.IFNA(VLOOKUP(ClientPortfolioValue[[#This Row],[Date]],CleanAssets[#All],RowWiseApproach!$B$8,0)*VLOOKUP(ClientPortfolioValue[[#This Row],[Client]],Client_Portfolios!$A$1:$I$6,RowWiseApproach!$B$8,0),L560)</f>
        <v>23123922.948222347</v>
      </c>
      <c r="M565" s="33">
        <f>_xlfn.IFNA(VLOOKUP(ClientPortfolioValue[[#This Row],[Date]],CleanAssets[#All],RowWiseApproach!$B$9,0)*VLOOKUP(ClientPortfolioValue[[#This Row],[Client]],Client_Portfolios!$A$1:$I$6,RowWiseApproach!$B$9,0),M560)</f>
        <v>6414676.7834004341</v>
      </c>
      <c r="N565" s="34">
        <f t="shared" si="83"/>
        <v>3.7491290758195324E-3</v>
      </c>
      <c r="O565" s="34">
        <f t="shared" si="83"/>
        <v>4.333705971978391E-2</v>
      </c>
      <c r="P565" s="34">
        <f t="shared" si="84"/>
        <v>5.6532601894654873E-2</v>
      </c>
      <c r="Q565" s="34">
        <f t="shared" si="85"/>
        <v>5.8655217716436052E-2</v>
      </c>
      <c r="R565" s="34">
        <f t="shared" si="86"/>
        <v>0.22587306596627055</v>
      </c>
      <c r="S565" s="34">
        <f t="shared" si="87"/>
        <v>1.2293311790488679E-2</v>
      </c>
      <c r="T565" s="34">
        <f t="shared" si="88"/>
        <v>0.46935773662892527</v>
      </c>
      <c r="U565" s="34">
        <f t="shared" si="89"/>
        <v>0.1302018772076213</v>
      </c>
      <c r="V565" s="33">
        <f>SUM(ClientPortfolioValue[[#This Row],[TCS]:[Cash]])</f>
        <v>49267160.512375116</v>
      </c>
      <c r="W565" s="35">
        <f>(ClientPortfolioValue[[#This Row],[TotalPortfolioValue]]-V560)/V560</f>
        <v>0.19164140833108995</v>
      </c>
      <c r="X565" s="35">
        <f t="shared" si="91"/>
        <v>3170228.8535192423</v>
      </c>
      <c r="Y565" s="35">
        <f>_xlfn.MAXIFS($V$2:$V565,$E$2:$E565,$E565)</f>
        <v>49689567.944838986</v>
      </c>
      <c r="Z565" s="34">
        <f>(ClientPortfolioValue[[#This Row],[TotalPortfolioValue]]-ClientPortfolioValue[[#This Row],[Running Max]])/ClientPortfolioValue[[#This Row],[Running Max]]</f>
        <v>-8.5009278594007746E-3</v>
      </c>
      <c r="AA565" s="35">
        <f t="shared" si="90"/>
        <v>1.091765133091481</v>
      </c>
      <c r="AB565" s="46">
        <f>ClientPortfolioValue[[#This Row],[Cumulative_Returns]]-1</f>
        <v>9.1765133091481044E-2</v>
      </c>
    </row>
    <row r="566" spans="4:28" x14ac:dyDescent="0.35">
      <c r="D566" s="31">
        <f t="shared" si="82"/>
        <v>45770</v>
      </c>
      <c r="E566" s="32" t="s">
        <v>15</v>
      </c>
      <c r="F566" s="33">
        <f>_xlfn.IFNA(VLOOKUP(ClientPortfolioValue[[#This Row],[Date]],CleanAssets[#All],RowWiseApproach!$B$2,0)*VLOOKUP(ClientPortfolioValue[[#This Row],[Client]],Client_Portfolios!$A$1:$I$6,RowWiseApproach!$B$2,0),F561)</f>
        <v>925455.21614664316</v>
      </c>
      <c r="G566" s="33">
        <f>_xlfn.IFNA(VLOOKUP(ClientPortfolioValue[[#This Row],[Date]],CleanAssets[#All],RowWiseApproach!$B$3,0)*VLOOKUP(ClientPortfolioValue[[#This Row],[Client]],Client_Portfolios!$A$1:$I$6,RowWiseApproach!$B$3,0),G561)</f>
        <v>4879477.743674458</v>
      </c>
      <c r="H566" s="33">
        <f>_xlfn.IFNA(VLOOKUP(ClientPortfolioValue[[#This Row],[Date]],CleanAssets[#All],RowWiseApproach!$B$4,0)*VLOOKUP(ClientPortfolioValue[[#This Row],[Client]],Client_Portfolios!$A$1:$I$6,RowWiseApproach!$B$4,0),H561)</f>
        <v>15194352.101707321</v>
      </c>
      <c r="I566" s="33">
        <f>_xlfn.IFNA(VLOOKUP(ClientPortfolioValue[[#This Row],[Date]],CleanAssets[#All],RowWiseApproach!$B$5,0)*VLOOKUP(ClientPortfolioValue[[#This Row],[Client]],Client_Portfolios!$A$1:$I$6,RowWiseApproach!$B$5,0),I561)</f>
        <v>9227292.1958242338</v>
      </c>
      <c r="J566" s="33">
        <f>_xlfn.IFNA(VLOOKUP(ClientPortfolioValue[[#This Row],[Date]],CleanAssets[#All],RowWiseApproach!$B$6,0)*VLOOKUP(ClientPortfolioValue[[#This Row],[Client]],Client_Portfolios!$A$1:$I$6,RowWiseApproach!$B$6,0),J561)</f>
        <v>13261797.820650907</v>
      </c>
      <c r="K566" s="33">
        <f>_xlfn.IFNA(VLOOKUP(ClientPortfolioValue[[#This Row],[Date]],CleanAssets[#All],RowWiseApproach!$B$7,0)*VLOOKUP(ClientPortfolioValue[[#This Row],[Client]],Client_Portfolios!$A$1:$I$6,RowWiseApproach!$B$7,0),K561)</f>
        <v>2611722.8769812863</v>
      </c>
      <c r="L566" s="33">
        <f>_xlfn.IFNA(VLOOKUP(ClientPortfolioValue[[#This Row],[Date]],CleanAssets[#All],RowWiseApproach!$B$8,0)*VLOOKUP(ClientPortfolioValue[[#This Row],[Client]],Client_Portfolios!$A$1:$I$6,RowWiseApproach!$B$8,0),L561)</f>
        <v>3385966.3148998036</v>
      </c>
      <c r="M566" s="33">
        <f>_xlfn.IFNA(VLOOKUP(ClientPortfolioValue[[#This Row],[Date]],CleanAssets[#All],RowWiseApproach!$B$9,0)*VLOOKUP(ClientPortfolioValue[[#This Row],[Client]],Client_Portfolios!$A$1:$I$6,RowWiseApproach!$B$9,0),M561)</f>
        <v>942181.71060481376</v>
      </c>
      <c r="N566" s="34">
        <f t="shared" si="83"/>
        <v>1.8351921589830802E-2</v>
      </c>
      <c r="O566" s="34">
        <f t="shared" si="83"/>
        <v>9.6760806345759329E-2</v>
      </c>
      <c r="P566" s="34">
        <f t="shared" si="84"/>
        <v>0.30130637713605918</v>
      </c>
      <c r="Q566" s="34">
        <f t="shared" si="85"/>
        <v>0.18297864651874357</v>
      </c>
      <c r="R566" s="34">
        <f t="shared" si="86"/>
        <v>0.26298352367405076</v>
      </c>
      <c r="S566" s="34">
        <f t="shared" si="87"/>
        <v>5.1790872876914133E-2</v>
      </c>
      <c r="T566" s="34">
        <f t="shared" si="88"/>
        <v>6.7144241269264521E-2</v>
      </c>
      <c r="U566" s="34">
        <f t="shared" si="89"/>
        <v>1.8683610589377647E-2</v>
      </c>
      <c r="V566" s="33">
        <f>SUM(ClientPortfolioValue[[#This Row],[TCS]:[Cash]])</f>
        <v>50428245.98048947</v>
      </c>
      <c r="W566" s="35">
        <f>(ClientPortfolioValue[[#This Row],[TotalPortfolioValue]]-V561)/V561</f>
        <v>3.156719597426956E-2</v>
      </c>
      <c r="X566" s="35">
        <f t="shared" si="91"/>
        <v>648095.17096439668</v>
      </c>
      <c r="Y566" s="35">
        <f>_xlfn.MAXIFS($V$2:$V566,$E$2:$E566,$E566)</f>
        <v>52065242.941301323</v>
      </c>
      <c r="Z566" s="34">
        <f>(ClientPortfolioValue[[#This Row],[TotalPortfolioValue]]-ClientPortfolioValue[[#This Row],[Running Max]])/ClientPortfolioValue[[#This Row],[Running Max]]</f>
        <v>-3.1441262315003771E-2</v>
      </c>
      <c r="AA566" s="35">
        <f t="shared" si="90"/>
        <v>1.0108150195179375</v>
      </c>
      <c r="AB566" s="46">
        <f>ClientPortfolioValue[[#This Row],[Cumulative_Returns]]-1</f>
        <v>1.0815019517937507E-2</v>
      </c>
    </row>
    <row r="567" spans="4:28" x14ac:dyDescent="0.35">
      <c r="D567" s="31">
        <f t="shared" si="82"/>
        <v>45771</v>
      </c>
      <c r="E567" s="32" t="s">
        <v>14</v>
      </c>
      <c r="F567" s="33">
        <f>_xlfn.IFNA(VLOOKUP(ClientPortfolioValue[[#This Row],[Date]],CleanAssets[#All],RowWiseApproach!$B$2,0)*VLOOKUP(ClientPortfolioValue[[#This Row],[Client]],Client_Portfolios!$A$1:$I$6,RowWiseApproach!$B$2,0),F562)</f>
        <v>1608951.6560030023</v>
      </c>
      <c r="G567" s="33">
        <f>_xlfn.IFNA(VLOOKUP(ClientPortfolioValue[[#This Row],[Date]],CleanAssets[#All],RowWiseApproach!$B$3,0)*VLOOKUP(ClientPortfolioValue[[#This Row],[Client]],Client_Portfolios!$A$1:$I$6,RowWiseApproach!$B$3,0),G562)</f>
        <v>11254257.414666571</v>
      </c>
      <c r="H567" s="33">
        <f>_xlfn.IFNA(VLOOKUP(ClientPortfolioValue[[#This Row],[Date]],CleanAssets[#All],RowWiseApproach!$B$4,0)*VLOOKUP(ClientPortfolioValue[[#This Row],[Client]],Client_Portfolios!$A$1:$I$6,RowWiseApproach!$B$4,0),H562)</f>
        <v>1973096.8336336378</v>
      </c>
      <c r="I567" s="33">
        <f>_xlfn.IFNA(VLOOKUP(ClientPortfolioValue[[#This Row],[Date]],CleanAssets[#All],RowWiseApproach!$B$5,0)*VLOOKUP(ClientPortfolioValue[[#This Row],[Client]],Client_Portfolios!$A$1:$I$6,RowWiseApproach!$B$5,0),I562)</f>
        <v>477690.2247256852</v>
      </c>
      <c r="J567" s="33">
        <f>_xlfn.IFNA(VLOOKUP(ClientPortfolioValue[[#This Row],[Date]],CleanAssets[#All],RowWiseApproach!$B$6,0)*VLOOKUP(ClientPortfolioValue[[#This Row],[Client]],Client_Portfolios!$A$1:$I$6,RowWiseApproach!$B$6,0),J562)</f>
        <v>11485139.340443041</v>
      </c>
      <c r="K567" s="33">
        <f>_xlfn.IFNA(VLOOKUP(ClientPortfolioValue[[#This Row],[Date]],CleanAssets[#All],RowWiseApproach!$B$7,0)*VLOOKUP(ClientPortfolioValue[[#This Row],[Client]],Client_Portfolios!$A$1:$I$6,RowWiseApproach!$B$7,0),K562)</f>
        <v>13977307.531811642</v>
      </c>
      <c r="L567" s="33">
        <f>_xlfn.IFNA(VLOOKUP(ClientPortfolioValue[[#This Row],[Date]],CleanAssets[#All],RowWiseApproach!$B$8,0)*VLOOKUP(ClientPortfolioValue[[#This Row],[Client]],Client_Portfolios!$A$1:$I$6,RowWiseApproach!$B$8,0),L562)</f>
        <v>3258721.9597563348</v>
      </c>
      <c r="M567" s="33">
        <f>_xlfn.IFNA(VLOOKUP(ClientPortfolioValue[[#This Row],[Date]],CleanAssets[#All],RowWiseApproach!$B$9,0)*VLOOKUP(ClientPortfolioValue[[#This Row],[Client]],Client_Portfolios!$A$1:$I$6,RowWiseApproach!$B$9,0),M562)</f>
        <v>1151793.4531660057</v>
      </c>
      <c r="N567" s="34">
        <f t="shared" si="83"/>
        <v>3.5606549156386204E-2</v>
      </c>
      <c r="O567" s="34">
        <f t="shared" si="83"/>
        <v>0.2490598573045015</v>
      </c>
      <c r="P567" s="34">
        <f t="shared" si="84"/>
        <v>4.3665183559098181E-2</v>
      </c>
      <c r="Q567" s="34">
        <f t="shared" si="85"/>
        <v>1.0571417981864175E-2</v>
      </c>
      <c r="R567" s="34">
        <f t="shared" si="86"/>
        <v>0.25416933875399611</v>
      </c>
      <c r="S567" s="34">
        <f t="shared" si="87"/>
        <v>0.30932171631665833</v>
      </c>
      <c r="T567" s="34">
        <f t="shared" si="88"/>
        <v>7.2116426378719359E-2</v>
      </c>
      <c r="U567" s="34">
        <f t="shared" si="89"/>
        <v>2.5489510548776028E-2</v>
      </c>
      <c r="V567" s="33">
        <f>SUM(ClientPortfolioValue[[#This Row],[TCS]:[Cash]])</f>
        <v>45186958.414205924</v>
      </c>
      <c r="W567" s="35">
        <f>(ClientPortfolioValue[[#This Row],[TotalPortfolioValue]]-V562)/V562</f>
        <v>-2.2476603934126866E-4</v>
      </c>
      <c r="X567" s="35">
        <f t="shared" si="91"/>
        <v>539161.3964745074</v>
      </c>
      <c r="Y567" s="35">
        <f>_xlfn.MAXIFS($V$2:$V567,$E$2:$E567,$E567)</f>
        <v>45787827.726313539</v>
      </c>
      <c r="Z567" s="34">
        <f>(ClientPortfolioValue[[#This Row],[TotalPortfolioValue]]-ClientPortfolioValue[[#This Row],[Running Max]])/ClientPortfolioValue[[#This Row],[Running Max]]</f>
        <v>-1.3122904971582767E-2</v>
      </c>
      <c r="AA567" s="35">
        <f t="shared" si="90"/>
        <v>1.0649174261404319</v>
      </c>
      <c r="AB567" s="46">
        <f>ClientPortfolioValue[[#This Row],[Cumulative_Returns]]-1</f>
        <v>6.4917426140431944E-2</v>
      </c>
    </row>
    <row r="568" spans="4:28" x14ac:dyDescent="0.35">
      <c r="D568" s="31">
        <f t="shared" si="82"/>
        <v>45771</v>
      </c>
      <c r="E568" s="32" t="s">
        <v>16</v>
      </c>
      <c r="F568" s="33">
        <f>_xlfn.IFNA(VLOOKUP(ClientPortfolioValue[[#This Row],[Date]],CleanAssets[#All],RowWiseApproach!$B$2,0)*VLOOKUP(ClientPortfolioValue[[#This Row],[Client]],Client_Portfolios!$A$1:$I$6,RowWiseApproach!$B$2,0),F563)</f>
        <v>193553.75524097332</v>
      </c>
      <c r="G568" s="33">
        <f>_xlfn.IFNA(VLOOKUP(ClientPortfolioValue[[#This Row],[Date]],CleanAssets[#All],RowWiseApproach!$B$3,0)*VLOOKUP(ClientPortfolioValue[[#This Row],[Client]],Client_Portfolios!$A$1:$I$6,RowWiseApproach!$B$3,0),G563)</f>
        <v>2910356.69156837</v>
      </c>
      <c r="H568" s="33">
        <f>_xlfn.IFNA(VLOOKUP(ClientPortfolioValue[[#This Row],[Date]],CleanAssets[#All],RowWiseApproach!$B$4,0)*VLOOKUP(ClientPortfolioValue[[#This Row],[Client]],Client_Portfolios!$A$1:$I$6,RowWiseApproach!$B$4,0),H563)</f>
        <v>10591628.340282783</v>
      </c>
      <c r="I568" s="33">
        <f>_xlfn.IFNA(VLOOKUP(ClientPortfolioValue[[#This Row],[Date]],CleanAssets[#All],RowWiseApproach!$B$5,0)*VLOOKUP(ClientPortfolioValue[[#This Row],[Client]],Client_Portfolios!$A$1:$I$6,RowWiseApproach!$B$5,0),I563)</f>
        <v>6573770.1161399418</v>
      </c>
      <c r="J568" s="33">
        <f>_xlfn.IFNA(VLOOKUP(ClientPortfolioValue[[#This Row],[Date]],CleanAssets[#All],RowWiseApproach!$B$6,0)*VLOOKUP(ClientPortfolioValue[[#This Row],[Client]],Client_Portfolios!$A$1:$I$6,RowWiseApproach!$B$6,0),J563)</f>
        <v>8778165.0098763723</v>
      </c>
      <c r="K568" s="33">
        <f>_xlfn.IFNA(VLOOKUP(ClientPortfolioValue[[#This Row],[Date]],CleanAssets[#All],RowWiseApproach!$B$7,0)*VLOOKUP(ClientPortfolioValue[[#This Row],[Client]],Client_Portfolios!$A$1:$I$6,RowWiseApproach!$B$7,0),K563)</f>
        <v>1580828.5127551109</v>
      </c>
      <c r="L568" s="33">
        <f>_xlfn.IFNA(VLOOKUP(ClientPortfolioValue[[#This Row],[Date]],CleanAssets[#All],RowWiseApproach!$B$8,0)*VLOOKUP(ClientPortfolioValue[[#This Row],[Client]],Client_Portfolios!$A$1:$I$6,RowWiseApproach!$B$8,0),L563)</f>
        <v>15136364.819738962</v>
      </c>
      <c r="M568" s="33">
        <f>_xlfn.IFNA(VLOOKUP(ClientPortfolioValue[[#This Row],[Date]],CleanAssets[#All],RowWiseApproach!$B$9,0)*VLOOKUP(ClientPortfolioValue[[#This Row],[Client]],Client_Portfolios!$A$1:$I$6,RowWiseApproach!$B$9,0),M563)</f>
        <v>4668184.0598358931</v>
      </c>
      <c r="N568" s="34">
        <f t="shared" si="83"/>
        <v>3.8378507308410208E-3</v>
      </c>
      <c r="O568" s="34">
        <f t="shared" si="83"/>
        <v>5.7707557995130304E-2</v>
      </c>
      <c r="P568" s="34">
        <f t="shared" si="84"/>
        <v>0.21001446608949986</v>
      </c>
      <c r="Q568" s="34">
        <f t="shared" si="85"/>
        <v>0.13034698506984993</v>
      </c>
      <c r="R568" s="34">
        <f t="shared" si="86"/>
        <v>0.17405648863104797</v>
      </c>
      <c r="S568" s="34">
        <f t="shared" si="87"/>
        <v>3.1345213919813472E-2</v>
      </c>
      <c r="T568" s="34">
        <f t="shared" si="88"/>
        <v>0.3001290711894915</v>
      </c>
      <c r="U568" s="34">
        <f t="shared" si="89"/>
        <v>9.2562366374325966E-2</v>
      </c>
      <c r="V568" s="33">
        <f>SUM(ClientPortfolioValue[[#This Row],[TCS]:[Cash]])</f>
        <v>50432851.305438407</v>
      </c>
      <c r="W568" s="35">
        <f>(ClientPortfolioValue[[#This Row],[TotalPortfolioValue]]-V563)/V563</f>
        <v>-1.4135921437829048E-3</v>
      </c>
      <c r="X568" s="35">
        <f t="shared" si="91"/>
        <v>2132820.5737280245</v>
      </c>
      <c r="Y568" s="35">
        <f>_xlfn.MAXIFS($V$2:$V568,$E$2:$E568,$E568)</f>
        <v>51360464.08904472</v>
      </c>
      <c r="Z568" s="34">
        <f>(ClientPortfolioValue[[#This Row],[TotalPortfolioValue]]-ClientPortfolioValue[[#This Row],[Running Max]])/ClientPortfolioValue[[#This Row],[Running Max]]</f>
        <v>-1.8060833367823378E-2</v>
      </c>
      <c r="AA568" s="35">
        <f t="shared" si="90"/>
        <v>1.038320453222902</v>
      </c>
      <c r="AB568" s="46">
        <f>ClientPortfolioValue[[#This Row],[Cumulative_Returns]]-1</f>
        <v>3.8320453222902007E-2</v>
      </c>
    </row>
    <row r="569" spans="4:28" x14ac:dyDescent="0.35">
      <c r="D569" s="31">
        <f t="shared" si="82"/>
        <v>45771</v>
      </c>
      <c r="E569" s="32" t="s">
        <v>12</v>
      </c>
      <c r="F569" s="33">
        <f>_xlfn.IFNA(VLOOKUP(ClientPortfolioValue[[#This Row],[Date]],CleanAssets[#All],RowWiseApproach!$B$2,0)*VLOOKUP(ClientPortfolioValue[[#This Row],[Client]],Client_Portfolios!$A$1:$I$6,RowWiseApproach!$B$2,0),F564)</f>
        <v>2551094.8879523445</v>
      </c>
      <c r="G569" s="33">
        <f>_xlfn.IFNA(VLOOKUP(ClientPortfolioValue[[#This Row],[Date]],CleanAssets[#All],RowWiseApproach!$B$3,0)*VLOOKUP(ClientPortfolioValue[[#This Row],[Client]],Client_Portfolios!$A$1:$I$6,RowWiseApproach!$B$3,0),G564)</f>
        <v>10050242.752414007</v>
      </c>
      <c r="H569" s="33">
        <f>_xlfn.IFNA(VLOOKUP(ClientPortfolioValue[[#This Row],[Date]],CleanAssets[#All],RowWiseApproach!$B$4,0)*VLOOKUP(ClientPortfolioValue[[#This Row],[Client]],Client_Portfolios!$A$1:$I$6,RowWiseApproach!$B$4,0),H564)</f>
        <v>1743468.5849815356</v>
      </c>
      <c r="I569" s="33">
        <f>_xlfn.IFNA(VLOOKUP(ClientPortfolioValue[[#This Row],[Date]],CleanAssets[#All],RowWiseApproach!$B$5,0)*VLOOKUP(ClientPortfolioValue[[#This Row],[Client]],Client_Portfolios!$A$1:$I$6,RowWiseApproach!$B$5,0),I564)</f>
        <v>3353396.892894018</v>
      </c>
      <c r="J569" s="33">
        <f>_xlfn.IFNA(VLOOKUP(ClientPortfolioValue[[#This Row],[Date]],CleanAssets[#All],RowWiseApproach!$B$6,0)*VLOOKUP(ClientPortfolioValue[[#This Row],[Client]],Client_Portfolios!$A$1:$I$6,RowWiseApproach!$B$6,0),J564)</f>
        <v>1284280.8485574946</v>
      </c>
      <c r="K569" s="33">
        <f>_xlfn.IFNA(VLOOKUP(ClientPortfolioValue[[#This Row],[Date]],CleanAssets[#All],RowWiseApproach!$B$7,0)*VLOOKUP(ClientPortfolioValue[[#This Row],[Client]],Client_Portfolios!$A$1:$I$6,RowWiseApproach!$B$7,0),K564)</f>
        <v>12787163.075767769</v>
      </c>
      <c r="L569" s="33">
        <f>_xlfn.IFNA(VLOOKUP(ClientPortfolioValue[[#This Row],[Date]],CleanAssets[#All],RowWiseApproach!$B$8,0)*VLOOKUP(ClientPortfolioValue[[#This Row],[Client]],Client_Portfolios!$A$1:$I$6,RowWiseApproach!$B$8,0),L564)</f>
        <v>5563629.3402829729</v>
      </c>
      <c r="M569" s="33">
        <f>_xlfn.IFNA(VLOOKUP(ClientPortfolioValue[[#This Row],[Date]],CleanAssets[#All],RowWiseApproach!$B$9,0)*VLOOKUP(ClientPortfolioValue[[#This Row],[Client]],Client_Portfolios!$A$1:$I$6,RowWiseApproach!$B$9,0),M564)</f>
        <v>2236553.9608515287</v>
      </c>
      <c r="N569" s="34">
        <f t="shared" si="83"/>
        <v>6.4470705731959302E-2</v>
      </c>
      <c r="O569" s="34">
        <f t="shared" si="83"/>
        <v>0.25398751182701756</v>
      </c>
      <c r="P569" s="34">
        <f t="shared" si="84"/>
        <v>4.4060552442046132E-2</v>
      </c>
      <c r="Q569" s="34">
        <f t="shared" si="85"/>
        <v>8.4746304539761022E-2</v>
      </c>
      <c r="R569" s="34">
        <f t="shared" si="86"/>
        <v>3.2456061534818122E-2</v>
      </c>
      <c r="S569" s="34">
        <f t="shared" si="87"/>
        <v>0.32315435685973576</v>
      </c>
      <c r="T569" s="34">
        <f t="shared" si="88"/>
        <v>0.1406028100691247</v>
      </c>
      <c r="U569" s="34">
        <f t="shared" si="89"/>
        <v>5.652169699553744E-2</v>
      </c>
      <c r="V569" s="33">
        <f>SUM(ClientPortfolioValue[[#This Row],[TCS]:[Cash]])</f>
        <v>39569830.343701668</v>
      </c>
      <c r="W569" s="35">
        <f>(ClientPortfolioValue[[#This Row],[TotalPortfolioValue]]-V564)/V564</f>
        <v>-1.0521635918487745E-3</v>
      </c>
      <c r="X569" s="35">
        <f t="shared" si="91"/>
        <v>836078.81527167617</v>
      </c>
      <c r="Y569" s="35">
        <f>_xlfn.MAXIFS($V$2:$V569,$E$2:$E569,$E569)</f>
        <v>40148946.003547296</v>
      </c>
      <c r="Z569" s="34">
        <f>(ClientPortfolioValue[[#This Row],[TotalPortfolioValue]]-ClientPortfolioValue[[#This Row],[Running Max]])/ClientPortfolioValue[[#This Row],[Running Max]]</f>
        <v>-1.4424180893676785E-2</v>
      </c>
      <c r="AA569" s="35">
        <f t="shared" si="90"/>
        <v>1.0565518088614505</v>
      </c>
      <c r="AB569" s="46">
        <f>ClientPortfolioValue[[#This Row],[Cumulative_Returns]]-1</f>
        <v>5.6551808861450503E-2</v>
      </c>
    </row>
    <row r="570" spans="4:28" x14ac:dyDescent="0.35">
      <c r="D570" s="31">
        <f t="shared" si="82"/>
        <v>45771</v>
      </c>
      <c r="E570" s="32" t="s">
        <v>13</v>
      </c>
      <c r="F570" s="33">
        <f>_xlfn.IFNA(VLOOKUP(ClientPortfolioValue[[#This Row],[Date]],CleanAssets[#All],RowWiseApproach!$B$2,0)*VLOOKUP(ClientPortfolioValue[[#This Row],[Client]],Client_Portfolios!$A$1:$I$6,RowWiseApproach!$B$2,0),F565)</f>
        <v>183693.26908272959</v>
      </c>
      <c r="G570" s="33">
        <f>_xlfn.IFNA(VLOOKUP(ClientPortfolioValue[[#This Row],[Date]],CleanAssets[#All],RowWiseApproach!$B$3,0)*VLOOKUP(ClientPortfolioValue[[#This Row],[Client]],Client_Portfolios!$A$1:$I$6,RowWiseApproach!$B$3,0),G565)</f>
        <v>2135398.9600909813</v>
      </c>
      <c r="H570" s="33">
        <f>_xlfn.IFNA(VLOOKUP(ClientPortfolioValue[[#This Row],[Date]],CleanAssets[#All],RowWiseApproach!$B$4,0)*VLOOKUP(ClientPortfolioValue[[#This Row],[Client]],Client_Portfolios!$A$1:$I$6,RowWiseApproach!$B$4,0),H565)</f>
        <v>2792351.8767828597</v>
      </c>
      <c r="I570" s="33">
        <f>_xlfn.IFNA(VLOOKUP(ClientPortfolioValue[[#This Row],[Date]],CleanAssets[#All],RowWiseApproach!$B$5,0)*VLOOKUP(ClientPortfolioValue[[#This Row],[Client]],Client_Portfolios!$A$1:$I$6,RowWiseApproach!$B$5,0),I565)</f>
        <v>2878618.0886228601</v>
      </c>
      <c r="J570" s="33">
        <f>_xlfn.IFNA(VLOOKUP(ClientPortfolioValue[[#This Row],[Date]],CleanAssets[#All],RowWiseApproach!$B$6,0)*VLOOKUP(ClientPortfolioValue[[#This Row],[Client]],Client_Portfolios!$A$1:$I$6,RowWiseApproach!$B$6,0),J565)</f>
        <v>11130652.011550751</v>
      </c>
      <c r="K570" s="33">
        <f>_xlfn.IFNA(VLOOKUP(ClientPortfolioValue[[#This Row],[Date]],CleanAssets[#All],RowWiseApproach!$B$7,0)*VLOOKUP(ClientPortfolioValue[[#This Row],[Client]],Client_Portfolios!$A$1:$I$6,RowWiseApproach!$B$7,0),K565)</f>
        <v>605982.25904207746</v>
      </c>
      <c r="L570" s="33">
        <f>_xlfn.IFNA(VLOOKUP(ClientPortfolioValue[[#This Row],[Date]],CleanAssets[#All],RowWiseApproach!$B$8,0)*VLOOKUP(ClientPortfolioValue[[#This Row],[Client]],Client_Portfolios!$A$1:$I$6,RowWiseApproach!$B$8,0),L565)</f>
        <v>23009420.668934949</v>
      </c>
      <c r="M570" s="33">
        <f>_xlfn.IFNA(VLOOKUP(ClientPortfolioValue[[#This Row],[Date]],CleanAssets[#All],RowWiseApproach!$B$9,0)*VLOOKUP(ClientPortfolioValue[[#This Row],[Client]],Client_Portfolios!$A$1:$I$6,RowWiseApproach!$B$9,0),M565)</f>
        <v>6414812.3601567587</v>
      </c>
      <c r="N570" s="34">
        <f t="shared" si="83"/>
        <v>3.7373305240171913E-3</v>
      </c>
      <c r="O570" s="34">
        <f t="shared" si="83"/>
        <v>4.3445749288224297E-2</v>
      </c>
      <c r="P570" s="34">
        <f t="shared" si="84"/>
        <v>5.6811781700053784E-2</v>
      </c>
      <c r="Q570" s="34">
        <f t="shared" si="85"/>
        <v>5.8566910498789281E-2</v>
      </c>
      <c r="R570" s="34">
        <f t="shared" si="86"/>
        <v>0.22645862705098435</v>
      </c>
      <c r="S570" s="34">
        <f t="shared" si="87"/>
        <v>1.2329009141379453E-2</v>
      </c>
      <c r="T570" s="34">
        <f t="shared" si="88"/>
        <v>0.46813805772727457</v>
      </c>
      <c r="U570" s="34">
        <f t="shared" si="89"/>
        <v>0.13051253406927701</v>
      </c>
      <c r="V570" s="33">
        <f>SUM(ClientPortfolioValue[[#This Row],[TCS]:[Cash]])</f>
        <v>49150929.494263969</v>
      </c>
      <c r="W570" s="35">
        <f>(ClientPortfolioValue[[#This Row],[TotalPortfolioValue]]-V565)/V565</f>
        <v>-2.359198640683821E-3</v>
      </c>
      <c r="X570" s="35">
        <f t="shared" si="91"/>
        <v>3147499.7934460775</v>
      </c>
      <c r="Y570" s="35">
        <f>_xlfn.MAXIFS($V$2:$V570,$E$2:$E570,$E570)</f>
        <v>49689567.944838986</v>
      </c>
      <c r="Z570" s="34">
        <f>(ClientPortfolioValue[[#This Row],[TotalPortfolioValue]]-ClientPortfolioValue[[#This Row],[Running Max]])/ClientPortfolioValue[[#This Row],[Running Max]]</f>
        <v>-1.0840071122634146E-2</v>
      </c>
      <c r="AA570" s="35">
        <f t="shared" si="90"/>
        <v>1.0891894422735457</v>
      </c>
      <c r="AB570" s="46">
        <f>ClientPortfolioValue[[#This Row],[Cumulative_Returns]]-1</f>
        <v>8.9189442273545749E-2</v>
      </c>
    </row>
    <row r="571" spans="4:28" x14ac:dyDescent="0.35">
      <c r="D571" s="31">
        <f t="shared" si="82"/>
        <v>45771</v>
      </c>
      <c r="E571" s="32" t="s">
        <v>15</v>
      </c>
      <c r="F571" s="33">
        <f>_xlfn.IFNA(VLOOKUP(ClientPortfolioValue[[#This Row],[Date]],CleanAssets[#All],RowWiseApproach!$B$2,0)*VLOOKUP(ClientPortfolioValue[[#This Row],[Client]],Client_Portfolios!$A$1:$I$6,RowWiseApproach!$B$2,0),F566)</f>
        <v>920366.33635046508</v>
      </c>
      <c r="G571" s="33">
        <f>_xlfn.IFNA(VLOOKUP(ClientPortfolioValue[[#This Row],[Date]],CleanAssets[#All],RowWiseApproach!$B$3,0)*VLOOKUP(ClientPortfolioValue[[#This Row],[Client]],Client_Portfolios!$A$1:$I$6,RowWiseApproach!$B$3,0),G566)</f>
        <v>4880174.9703703728</v>
      </c>
      <c r="H571" s="33">
        <f>_xlfn.IFNA(VLOOKUP(ClientPortfolioValue[[#This Row],[Date]],CleanAssets[#All],RowWiseApproach!$B$4,0)*VLOOKUP(ClientPortfolioValue[[#This Row],[Client]],Client_Portfolios!$A$1:$I$6,RowWiseApproach!$B$4,0),H566)</f>
        <v>15233364.157588808</v>
      </c>
      <c r="I571" s="33">
        <f>_xlfn.IFNA(VLOOKUP(ClientPortfolioValue[[#This Row],[Date]],CleanAssets[#All],RowWiseApproach!$B$5,0)*VLOOKUP(ClientPortfolioValue[[#This Row],[Client]],Client_Portfolios!$A$1:$I$6,RowWiseApproach!$B$5,0),I566)</f>
        <v>9191663.9849543683</v>
      </c>
      <c r="J571" s="33">
        <f>_xlfn.IFNA(VLOOKUP(ClientPortfolioValue[[#This Row],[Date]],CleanAssets[#All],RowWiseApproach!$B$6,0)*VLOOKUP(ClientPortfolioValue[[#This Row],[Client]],Client_Portfolios!$A$1:$I$6,RowWiseApproach!$B$6,0),J566)</f>
        <v>13264809.834820889</v>
      </c>
      <c r="K571" s="33">
        <f>_xlfn.IFNA(VLOOKUP(ClientPortfolioValue[[#This Row],[Date]],CleanAssets[#All],RowWiseApproach!$B$7,0)*VLOOKUP(ClientPortfolioValue[[#This Row],[Client]],Client_Portfolios!$A$1:$I$6,RowWiseApproach!$B$7,0),K566)</f>
        <v>2613127.3396408432</v>
      </c>
      <c r="L571" s="33">
        <f>_xlfn.IFNA(VLOOKUP(ClientPortfolioValue[[#This Row],[Date]],CleanAssets[#All],RowWiseApproach!$B$8,0)*VLOOKUP(ClientPortfolioValue[[#This Row],[Client]],Client_Portfolios!$A$1:$I$6,RowWiseApproach!$B$8,0),L566)</f>
        <v>3369200.0913868435</v>
      </c>
      <c r="M571" s="33">
        <f>_xlfn.IFNA(VLOOKUP(ClientPortfolioValue[[#This Row],[Date]],CleanAssets[#All],RowWiseApproach!$B$9,0)*VLOOKUP(ClientPortfolioValue[[#This Row],[Client]],Client_Portfolios!$A$1:$I$6,RowWiseApproach!$B$9,0),M566)</f>
        <v>942201.62399164611</v>
      </c>
      <c r="N571" s="34">
        <f t="shared" si="83"/>
        <v>1.8255836748920253E-2</v>
      </c>
      <c r="O571" s="34">
        <f t="shared" si="83"/>
        <v>9.680023491354986E-2</v>
      </c>
      <c r="P571" s="34">
        <f t="shared" si="84"/>
        <v>0.30215990982518715</v>
      </c>
      <c r="Q571" s="34">
        <f t="shared" si="85"/>
        <v>0.18232035498564761</v>
      </c>
      <c r="R571" s="34">
        <f t="shared" si="86"/>
        <v>0.26311284244728189</v>
      </c>
      <c r="S571" s="34">
        <f t="shared" si="87"/>
        <v>5.1832432622196715E-2</v>
      </c>
      <c r="T571" s="34">
        <f t="shared" si="88"/>
        <v>6.6829439988756859E-2</v>
      </c>
      <c r="U571" s="34">
        <f t="shared" si="89"/>
        <v>1.8688948468459858E-2</v>
      </c>
      <c r="V571" s="33">
        <f>SUM(ClientPortfolioValue[[#This Row],[TCS]:[Cash]])</f>
        <v>50414908.339104228</v>
      </c>
      <c r="W571" s="35">
        <f>(ClientPortfolioValue[[#This Row],[TotalPortfolioValue]]-V566)/V566</f>
        <v>-2.6448751341465724E-4</v>
      </c>
      <c r="X571" s="35">
        <f t="shared" si="91"/>
        <v>611318.31028393551</v>
      </c>
      <c r="Y571" s="35">
        <f>_xlfn.MAXIFS($V$2:$V571,$E$2:$E571,$E571)</f>
        <v>52065242.941301323</v>
      </c>
      <c r="Z571" s="34">
        <f>(ClientPortfolioValue[[#This Row],[TotalPortfolioValue]]-ClientPortfolioValue[[#This Row],[Running Max]])/ClientPortfolioValue[[#This Row],[Running Max]]</f>
        <v>-3.1697434007130112E-2</v>
      </c>
      <c r="AA571" s="35">
        <f t="shared" si="90"/>
        <v>1.0105476715669031</v>
      </c>
      <c r="AB571" s="46">
        <f>ClientPortfolioValue[[#This Row],[Cumulative_Returns]]-1</f>
        <v>1.0547671566903061E-2</v>
      </c>
    </row>
    <row r="572" spans="4:28" x14ac:dyDescent="0.35">
      <c r="D572" s="31">
        <f t="shared" si="82"/>
        <v>45772</v>
      </c>
      <c r="E572" s="32" t="s">
        <v>14</v>
      </c>
      <c r="F572" s="33">
        <f>_xlfn.IFNA(VLOOKUP(ClientPortfolioValue[[#This Row],[Date]],CleanAssets[#All],RowWiseApproach!$B$2,0)*VLOOKUP(ClientPortfolioValue[[#This Row],[Client]],Client_Portfolios!$A$1:$I$6,RowWiseApproach!$B$2,0),F567)</f>
        <v>1602555.4060709365</v>
      </c>
      <c r="G572" s="33">
        <f>_xlfn.IFNA(VLOOKUP(ClientPortfolioValue[[#This Row],[Date]],CleanAssets[#All],RowWiseApproach!$B$3,0)*VLOOKUP(ClientPortfolioValue[[#This Row],[Client]],Client_Portfolios!$A$1:$I$6,RowWiseApproach!$B$3,0),G567)</f>
        <v>11173041.877231892</v>
      </c>
      <c r="H572" s="33">
        <f>_xlfn.IFNA(VLOOKUP(ClientPortfolioValue[[#This Row],[Date]],CleanAssets[#All],RowWiseApproach!$B$4,0)*VLOOKUP(ClientPortfolioValue[[#This Row],[Client]],Client_Portfolios!$A$1:$I$6,RowWiseApproach!$B$4,0),H567)</f>
        <v>1958271.2444614146</v>
      </c>
      <c r="I572" s="33">
        <f>_xlfn.IFNA(VLOOKUP(ClientPortfolioValue[[#This Row],[Date]],CleanAssets[#All],RowWiseApproach!$B$5,0)*VLOOKUP(ClientPortfolioValue[[#This Row],[Client]],Client_Portfolios!$A$1:$I$6,RowWiseApproach!$B$5,0),I567)</f>
        <v>475861.28857987822</v>
      </c>
      <c r="J572" s="33">
        <f>_xlfn.IFNA(VLOOKUP(ClientPortfolioValue[[#This Row],[Date]],CleanAssets[#All],RowWiseApproach!$B$6,0)*VLOOKUP(ClientPortfolioValue[[#This Row],[Client]],Client_Portfolios!$A$1:$I$6,RowWiseApproach!$B$6,0),J567)</f>
        <v>11546253.695154423</v>
      </c>
      <c r="K572" s="33">
        <f>_xlfn.IFNA(VLOOKUP(ClientPortfolioValue[[#This Row],[Date]],CleanAssets[#All],RowWiseApproach!$B$7,0)*VLOOKUP(ClientPortfolioValue[[#This Row],[Client]],Client_Portfolios!$A$1:$I$6,RowWiseApproach!$B$7,0),K567)</f>
        <v>14023265.620634736</v>
      </c>
      <c r="L572" s="33">
        <f>_xlfn.IFNA(VLOOKUP(ClientPortfolioValue[[#This Row],[Date]],CleanAssets[#All],RowWiseApproach!$B$8,0)*VLOOKUP(ClientPortfolioValue[[#This Row],[Client]],Client_Portfolios!$A$1:$I$6,RowWiseApproach!$B$8,0),L567)</f>
        <v>3267829.7993189381</v>
      </c>
      <c r="M572" s="33">
        <f>_xlfn.IFNA(VLOOKUP(ClientPortfolioValue[[#This Row],[Date]],CleanAssets[#All],RowWiseApproach!$B$9,0)*VLOOKUP(ClientPortfolioValue[[#This Row],[Client]],Client_Portfolios!$A$1:$I$6,RowWiseApproach!$B$9,0),M567)</f>
        <v>1151752.8459326248</v>
      </c>
      <c r="N572" s="34">
        <f t="shared" si="83"/>
        <v>3.5455681995585825E-2</v>
      </c>
      <c r="O572" s="34">
        <f t="shared" si="83"/>
        <v>0.24719758095213212</v>
      </c>
      <c r="P572" s="34">
        <f t="shared" si="84"/>
        <v>4.3325704834726107E-2</v>
      </c>
      <c r="Q572" s="34">
        <f t="shared" si="85"/>
        <v>1.0528176721991619E-2</v>
      </c>
      <c r="R572" s="34">
        <f t="shared" si="86"/>
        <v>0.25545469298902479</v>
      </c>
      <c r="S572" s="34">
        <f t="shared" si="87"/>
        <v>0.31025725818982897</v>
      </c>
      <c r="T572" s="34">
        <f t="shared" si="88"/>
        <v>7.2298988067076339E-2</v>
      </c>
      <c r="U572" s="34">
        <f t="shared" si="89"/>
        <v>2.5481916249634182E-2</v>
      </c>
      <c r="V572" s="33">
        <f>SUM(ClientPortfolioValue[[#This Row],[TCS]:[Cash]])</f>
        <v>45198831.777384847</v>
      </c>
      <c r="W572" s="35">
        <f>(ClientPortfolioValue[[#This Row],[TotalPortfolioValue]]-V567)/V567</f>
        <v>2.6276084064093513E-4</v>
      </c>
      <c r="X572" s="35">
        <f t="shared" si="91"/>
        <v>503425.90926636686</v>
      </c>
      <c r="Y572" s="35">
        <f>_xlfn.MAXIFS($V$2:$V572,$E$2:$E572,$E572)</f>
        <v>45787827.726313539</v>
      </c>
      <c r="Z572" s="34">
        <f>(ClientPortfolioValue[[#This Row],[TotalPortfolioValue]]-ClientPortfolioValue[[#This Row],[Running Max]])/ClientPortfolioValue[[#This Row],[Running Max]]</f>
        <v>-1.2863592316483815E-2</v>
      </c>
      <c r="AA572" s="35">
        <f t="shared" si="90"/>
        <v>1.0651972447385378</v>
      </c>
      <c r="AB572" s="46">
        <f>ClientPortfolioValue[[#This Row],[Cumulative_Returns]]-1</f>
        <v>6.519724473853783E-2</v>
      </c>
    </row>
    <row r="573" spans="4:28" x14ac:dyDescent="0.35">
      <c r="D573" s="31">
        <f t="shared" si="82"/>
        <v>45772</v>
      </c>
      <c r="E573" s="32" t="s">
        <v>16</v>
      </c>
      <c r="F573" s="33">
        <f>_xlfn.IFNA(VLOOKUP(ClientPortfolioValue[[#This Row],[Date]],CleanAssets[#All],RowWiseApproach!$B$2,0)*VLOOKUP(ClientPortfolioValue[[#This Row],[Client]],Client_Portfolios!$A$1:$I$6,RowWiseApproach!$B$2,0),F568)</f>
        <v>192784.29881312349</v>
      </c>
      <c r="G573" s="33">
        <f>_xlfn.IFNA(VLOOKUP(ClientPortfolioValue[[#This Row],[Date]],CleanAssets[#All],RowWiseApproach!$B$3,0)*VLOOKUP(ClientPortfolioValue[[#This Row],[Client]],Client_Portfolios!$A$1:$I$6,RowWiseApproach!$B$3,0),G568)</f>
        <v>2889354.3122799504</v>
      </c>
      <c r="H573" s="33">
        <f>_xlfn.IFNA(VLOOKUP(ClientPortfolioValue[[#This Row],[Date]],CleanAssets[#All],RowWiseApproach!$B$4,0)*VLOOKUP(ClientPortfolioValue[[#This Row],[Client]],Client_Portfolios!$A$1:$I$6,RowWiseApproach!$B$4,0),H568)</f>
        <v>10512044.242958615</v>
      </c>
      <c r="I573" s="33">
        <f>_xlfn.IFNA(VLOOKUP(ClientPortfolioValue[[#This Row],[Date]],CleanAssets[#All],RowWiseApproach!$B$5,0)*VLOOKUP(ClientPortfolioValue[[#This Row],[Client]],Client_Portfolios!$A$1:$I$6,RowWiseApproach!$B$5,0),I568)</f>
        <v>6548601.0731968116</v>
      </c>
      <c r="J573" s="33">
        <f>_xlfn.IFNA(VLOOKUP(ClientPortfolioValue[[#This Row],[Date]],CleanAssets[#All],RowWiseApproach!$B$6,0)*VLOOKUP(ClientPortfolioValue[[#This Row],[Client]],Client_Portfolios!$A$1:$I$6,RowWiseApproach!$B$6,0),J568)</f>
        <v>8824875.0996912625</v>
      </c>
      <c r="K573" s="33">
        <f>_xlfn.IFNA(VLOOKUP(ClientPortfolioValue[[#This Row],[Date]],CleanAssets[#All],RowWiseApproach!$B$7,0)*VLOOKUP(ClientPortfolioValue[[#This Row],[Client]],Client_Portfolios!$A$1:$I$6,RowWiseApproach!$B$7,0),K568)</f>
        <v>1586026.3562623763</v>
      </c>
      <c r="L573" s="33">
        <f>_xlfn.IFNA(VLOOKUP(ClientPortfolioValue[[#This Row],[Date]],CleanAssets[#All],RowWiseApproach!$B$8,0)*VLOOKUP(ClientPortfolioValue[[#This Row],[Client]],Client_Portfolios!$A$1:$I$6,RowWiseApproach!$B$8,0),L568)</f>
        <v>15178669.620222624</v>
      </c>
      <c r="M573" s="33">
        <f>_xlfn.IFNA(VLOOKUP(ClientPortfolioValue[[#This Row],[Date]],CleanAssets[#All],RowWiseApproach!$B$9,0)*VLOOKUP(ClientPortfolioValue[[#This Row],[Client]],Client_Portfolios!$A$1:$I$6,RowWiseApproach!$B$9,0),M568)</f>
        <v>4668019.4799461029</v>
      </c>
      <c r="N573" s="34">
        <f t="shared" si="83"/>
        <v>3.825056872875634E-3</v>
      </c>
      <c r="O573" s="34">
        <f t="shared" si="83"/>
        <v>5.7328032616766882E-2</v>
      </c>
      <c r="P573" s="34">
        <f t="shared" si="84"/>
        <v>0.20857075668013073</v>
      </c>
      <c r="Q573" s="34">
        <f t="shared" si="85"/>
        <v>0.12993159555505804</v>
      </c>
      <c r="R573" s="34">
        <f t="shared" si="86"/>
        <v>0.17509542716994983</v>
      </c>
      <c r="S573" s="34">
        <f t="shared" si="87"/>
        <v>3.1468543091592915E-2</v>
      </c>
      <c r="T573" s="34">
        <f t="shared" si="88"/>
        <v>0.30116184206588947</v>
      </c>
      <c r="U573" s="34">
        <f t="shared" si="89"/>
        <v>9.2618745947736406E-2</v>
      </c>
      <c r="V573" s="33">
        <f>SUM(ClientPortfolioValue[[#This Row],[TCS]:[Cash]])</f>
        <v>50400374.48337087</v>
      </c>
      <c r="W573" s="35">
        <f>(ClientPortfolioValue[[#This Row],[TotalPortfolioValue]]-V568)/V568</f>
        <v>-6.4396164854621833E-4</v>
      </c>
      <c r="X573" s="35">
        <f t="shared" si="91"/>
        <v>2125770.8750973796</v>
      </c>
      <c r="Y573" s="35">
        <f>_xlfn.MAXIFS($V$2:$V573,$E$2:$E573,$E573)</f>
        <v>51360464.08904472</v>
      </c>
      <c r="Z573" s="34">
        <f>(ClientPortfolioValue[[#This Row],[TotalPortfolioValue]]-ClientPortfolioValue[[#This Row],[Running Max]])/ClientPortfolioValue[[#This Row],[Running Max]]</f>
        <v>-1.8693164532339934E-2</v>
      </c>
      <c r="AA573" s="35">
        <f t="shared" si="90"/>
        <v>1.0376518146721254</v>
      </c>
      <c r="AB573" s="46">
        <f>ClientPortfolioValue[[#This Row],[Cumulative_Returns]]-1</f>
        <v>3.7651814672125417E-2</v>
      </c>
    </row>
    <row r="574" spans="4:28" x14ac:dyDescent="0.35">
      <c r="D574" s="31">
        <f t="shared" si="82"/>
        <v>45772</v>
      </c>
      <c r="E574" s="32" t="s">
        <v>12</v>
      </c>
      <c r="F574" s="33">
        <f>_xlfn.IFNA(VLOOKUP(ClientPortfolioValue[[#This Row],[Date]],CleanAssets[#All],RowWiseApproach!$B$2,0)*VLOOKUP(ClientPortfolioValue[[#This Row],[Client]],Client_Portfolios!$A$1:$I$6,RowWiseApproach!$B$2,0),F569)</f>
        <v>2540953.2280442435</v>
      </c>
      <c r="G574" s="33">
        <f>_xlfn.IFNA(VLOOKUP(ClientPortfolioValue[[#This Row],[Date]],CleanAssets[#All],RowWiseApproach!$B$3,0)*VLOOKUP(ClientPortfolioValue[[#This Row],[Client]],Client_Portfolios!$A$1:$I$6,RowWiseApproach!$B$3,0),G569)</f>
        <v>9977715.9000050183</v>
      </c>
      <c r="H574" s="33">
        <f>_xlfn.IFNA(VLOOKUP(ClientPortfolioValue[[#This Row],[Date]],CleanAssets[#All],RowWiseApproach!$B$4,0)*VLOOKUP(ClientPortfolioValue[[#This Row],[Client]],Client_Portfolios!$A$1:$I$6,RowWiseApproach!$B$4,0),H569)</f>
        <v>1730368.392160278</v>
      </c>
      <c r="I574" s="33">
        <f>_xlfn.IFNA(VLOOKUP(ClientPortfolioValue[[#This Row],[Date]],CleanAssets[#All],RowWiseApproach!$B$5,0)*VLOOKUP(ClientPortfolioValue[[#This Row],[Client]],Client_Portfolios!$A$1:$I$6,RowWiseApproach!$B$5,0),I569)</f>
        <v>3340557.7170616621</v>
      </c>
      <c r="J574" s="33">
        <f>_xlfn.IFNA(VLOOKUP(ClientPortfolioValue[[#This Row],[Date]],CleanAssets[#All],RowWiseApproach!$B$6,0)*VLOOKUP(ClientPortfolioValue[[#This Row],[Client]],Client_Portfolios!$A$1:$I$6,RowWiseApproach!$B$6,0),J569)</f>
        <v>1291114.7225751476</v>
      </c>
      <c r="K574" s="33">
        <f>_xlfn.IFNA(VLOOKUP(ClientPortfolioValue[[#This Row],[Date]],CleanAssets[#All],RowWiseApproach!$B$7,0)*VLOOKUP(ClientPortfolioValue[[#This Row],[Client]],Client_Portfolios!$A$1:$I$6,RowWiseApproach!$B$7,0),K569)</f>
        <v>12829207.909874341</v>
      </c>
      <c r="L574" s="33">
        <f>_xlfn.IFNA(VLOOKUP(ClientPortfolioValue[[#This Row],[Date]],CleanAssets[#All],RowWiseApproach!$B$8,0)*VLOOKUP(ClientPortfolioValue[[#This Row],[Client]],Client_Portfolios!$A$1:$I$6,RowWiseApproach!$B$8,0),L569)</f>
        <v>5579179.1920478288</v>
      </c>
      <c r="M574" s="33">
        <f>_xlfn.IFNA(VLOOKUP(ClientPortfolioValue[[#This Row],[Date]],CleanAssets[#All],RowWiseApproach!$B$9,0)*VLOOKUP(ClientPortfolioValue[[#This Row],[Client]],Client_Portfolios!$A$1:$I$6,RowWiseApproach!$B$9,0),M569)</f>
        <v>2236475.1096752109</v>
      </c>
      <c r="N574" s="34">
        <f t="shared" si="83"/>
        <v>6.4286311075340247E-2</v>
      </c>
      <c r="O574" s="34">
        <f t="shared" si="83"/>
        <v>0.25243697565531198</v>
      </c>
      <c r="P574" s="34">
        <f t="shared" si="84"/>
        <v>4.3778452710431029E-2</v>
      </c>
      <c r="Q574" s="34">
        <f t="shared" si="85"/>
        <v>8.4516365824430353E-2</v>
      </c>
      <c r="R574" s="34">
        <f t="shared" si="86"/>
        <v>3.2665301263062975E-2</v>
      </c>
      <c r="S574" s="34">
        <f t="shared" si="87"/>
        <v>0.32457994166984211</v>
      </c>
      <c r="T574" s="34">
        <f t="shared" si="88"/>
        <v>0.14115366041629754</v>
      </c>
      <c r="U574" s="34">
        <f t="shared" si="89"/>
        <v>5.6582991385283728E-2</v>
      </c>
      <c r="V574" s="33">
        <f>SUM(ClientPortfolioValue[[#This Row],[TCS]:[Cash]])</f>
        <v>39525572.171443731</v>
      </c>
      <c r="W574" s="35">
        <f>(ClientPortfolioValue[[#This Row],[TotalPortfolioValue]]-V569)/V569</f>
        <v>-1.1184827398427819E-3</v>
      </c>
      <c r="X574" s="35">
        <f t="shared" si="91"/>
        <v>785004.7430548236</v>
      </c>
      <c r="Y574" s="35">
        <f>_xlfn.MAXIFS($V$2:$V574,$E$2:$E574,$E574)</f>
        <v>40148946.003547296</v>
      </c>
      <c r="Z574" s="34">
        <f>(ClientPortfolioValue[[#This Row],[TotalPortfolioValue]]-ClientPortfolioValue[[#This Row],[Running Max]])/ClientPortfolioValue[[#This Row],[Running Max]]</f>
        <v>-1.552653043615362E-2</v>
      </c>
      <c r="AA574" s="35">
        <f t="shared" si="90"/>
        <v>1.0553700738994893</v>
      </c>
      <c r="AB574" s="46">
        <f>ClientPortfolioValue[[#This Row],[Cumulative_Returns]]-1</f>
        <v>5.5370073899489336E-2</v>
      </c>
    </row>
    <row r="575" spans="4:28" x14ac:dyDescent="0.35">
      <c r="D575" s="31">
        <f t="shared" si="82"/>
        <v>45772</v>
      </c>
      <c r="E575" s="32" t="s">
        <v>13</v>
      </c>
      <c r="F575" s="33">
        <f>_xlfn.IFNA(VLOOKUP(ClientPortfolioValue[[#This Row],[Date]],CleanAssets[#All],RowWiseApproach!$B$2,0)*VLOOKUP(ClientPortfolioValue[[#This Row],[Client]],Client_Portfolios!$A$1:$I$6,RowWiseApproach!$B$2,0),F570)</f>
        <v>182963.01217568852</v>
      </c>
      <c r="G575" s="33">
        <f>_xlfn.IFNA(VLOOKUP(ClientPortfolioValue[[#This Row],[Date]],CleanAssets[#All],RowWiseApproach!$B$3,0)*VLOOKUP(ClientPortfolioValue[[#This Row],[Client]],Client_Portfolios!$A$1:$I$6,RowWiseApproach!$B$3,0),G570)</f>
        <v>2119989.0074134078</v>
      </c>
      <c r="H575" s="33">
        <f>_xlfn.IFNA(VLOOKUP(ClientPortfolioValue[[#This Row],[Date]],CleanAssets[#All],RowWiseApproach!$B$4,0)*VLOOKUP(ClientPortfolioValue[[#This Row],[Client]],Client_Portfolios!$A$1:$I$6,RowWiseApproach!$B$4,0),H570)</f>
        <v>2771370.513352647</v>
      </c>
      <c r="I575" s="33">
        <f>_xlfn.IFNA(VLOOKUP(ClientPortfolioValue[[#This Row],[Date]],CleanAssets[#All],RowWiseApproach!$B$5,0)*VLOOKUP(ClientPortfolioValue[[#This Row],[Client]],Client_Portfolios!$A$1:$I$6,RowWiseApproach!$B$5,0),I570)</f>
        <v>2867596.7019589832</v>
      </c>
      <c r="J575" s="33">
        <f>_xlfn.IFNA(VLOOKUP(ClientPortfolioValue[[#This Row],[Date]],CleanAssets[#All],RowWiseApproach!$B$6,0)*VLOOKUP(ClientPortfolioValue[[#This Row],[Client]],Client_Portfolios!$A$1:$I$6,RowWiseApproach!$B$6,0),J570)</f>
        <v>11189880.079668958</v>
      </c>
      <c r="K575" s="33">
        <f>_xlfn.IFNA(VLOOKUP(ClientPortfolioValue[[#This Row],[Date]],CleanAssets[#All],RowWiseApproach!$B$7,0)*VLOOKUP(ClientPortfolioValue[[#This Row],[Client]],Client_Portfolios!$A$1:$I$6,RowWiseApproach!$B$7,0),K570)</f>
        <v>607974.75913001574</v>
      </c>
      <c r="L575" s="33">
        <f>_xlfn.IFNA(VLOOKUP(ClientPortfolioValue[[#This Row],[Date]],CleanAssets[#All],RowWiseApproach!$B$8,0)*VLOOKUP(ClientPortfolioValue[[#This Row],[Client]],Client_Portfolios!$A$1:$I$6,RowWiseApproach!$B$8,0),L570)</f>
        <v>23073729.963949729</v>
      </c>
      <c r="M575" s="33">
        <f>_xlfn.IFNA(VLOOKUP(ClientPortfolioValue[[#This Row],[Date]],CleanAssets[#All],RowWiseApproach!$B$9,0)*VLOOKUP(ClientPortfolioValue[[#This Row],[Client]],Client_Portfolios!$A$1:$I$6,RowWiseApproach!$B$9,0),M570)</f>
        <v>6414586.2017410398</v>
      </c>
      <c r="N575" s="34">
        <f t="shared" si="83"/>
        <v>3.7166384331783074E-3</v>
      </c>
      <c r="O575" s="34">
        <f t="shared" si="83"/>
        <v>4.3064620161053335E-2</v>
      </c>
      <c r="P575" s="34">
        <f t="shared" si="84"/>
        <v>5.6296527041284655E-2</v>
      </c>
      <c r="Q575" s="34">
        <f t="shared" si="85"/>
        <v>5.8251227866329865E-2</v>
      </c>
      <c r="R575" s="34">
        <f t="shared" si="86"/>
        <v>0.22730680847568682</v>
      </c>
      <c r="S575" s="34">
        <f t="shared" si="87"/>
        <v>1.2350159353602898E-2</v>
      </c>
      <c r="T575" s="34">
        <f t="shared" si="88"/>
        <v>0.46871064572574045</v>
      </c>
      <c r="U575" s="34">
        <f t="shared" si="89"/>
        <v>0.13030337294312361</v>
      </c>
      <c r="V575" s="33">
        <f>SUM(ClientPortfolioValue[[#This Row],[TCS]:[Cash]])</f>
        <v>49228090.23939047</v>
      </c>
      <c r="W575" s="35">
        <f>(ClientPortfolioValue[[#This Row],[TotalPortfolioValue]]-V570)/V570</f>
        <v>1.5698735694409517E-3</v>
      </c>
      <c r="X575" s="35">
        <f t="shared" si="91"/>
        <v>3141673.1282149795</v>
      </c>
      <c r="Y575" s="35">
        <f>_xlfn.MAXIFS($V$2:$V575,$E$2:$E575,$E575)</f>
        <v>49689567.944838986</v>
      </c>
      <c r="Z575" s="34">
        <f>(ClientPortfolioValue[[#This Row],[TotalPortfolioValue]]-ClientPortfolioValue[[#This Row],[Running Max]])/ClientPortfolioValue[[#This Row],[Running Max]]</f>
        <v>-9.2872150943394786E-3</v>
      </c>
      <c r="AA575" s="35">
        <f t="shared" si="90"/>
        <v>1.0908993319910851</v>
      </c>
      <c r="AB575" s="46">
        <f>ClientPortfolioValue[[#This Row],[Cumulative_Returns]]-1</f>
        <v>9.0899331991085131E-2</v>
      </c>
    </row>
    <row r="576" spans="4:28" x14ac:dyDescent="0.35">
      <c r="D576" s="31">
        <f t="shared" si="82"/>
        <v>45772</v>
      </c>
      <c r="E576" s="32" t="s">
        <v>15</v>
      </c>
      <c r="F576" s="33">
        <f>_xlfn.IFNA(VLOOKUP(ClientPortfolioValue[[#This Row],[Date]],CleanAssets[#All],RowWiseApproach!$B$2,0)*VLOOKUP(ClientPortfolioValue[[#This Row],[Client]],Client_Portfolios!$A$1:$I$6,RowWiseApproach!$B$2,0),F571)</f>
        <v>916707.49856351654</v>
      </c>
      <c r="G576" s="33">
        <f>_xlfn.IFNA(VLOOKUP(ClientPortfolioValue[[#This Row],[Date]],CleanAssets[#All],RowWiseApproach!$B$3,0)*VLOOKUP(ClientPortfolioValue[[#This Row],[Client]],Client_Portfolios!$A$1:$I$6,RowWiseApproach!$B$3,0),G571)</f>
        <v>4844957.5394559726</v>
      </c>
      <c r="H576" s="33">
        <f>_xlfn.IFNA(VLOOKUP(ClientPortfolioValue[[#This Row],[Date]],CleanAssets[#All],RowWiseApproach!$B$4,0)*VLOOKUP(ClientPortfolioValue[[#This Row],[Client]],Client_Portfolios!$A$1:$I$6,RowWiseApproach!$B$4,0),H571)</f>
        <v>15118902.670011755</v>
      </c>
      <c r="I576" s="33">
        <f>_xlfn.IFNA(VLOOKUP(ClientPortfolioValue[[#This Row],[Date]],CleanAssets[#All],RowWiseApproach!$B$5,0)*VLOOKUP(ClientPortfolioValue[[#This Row],[Client]],Client_Portfolios!$A$1:$I$6,RowWiseApproach!$B$5,0),I571)</f>
        <v>9156471.7921230234</v>
      </c>
      <c r="J576" s="33">
        <f>_xlfn.IFNA(VLOOKUP(ClientPortfolioValue[[#This Row],[Date]],CleanAssets[#All],RowWiseApproach!$B$6,0)*VLOOKUP(ClientPortfolioValue[[#This Row],[Client]],Client_Portfolios!$A$1:$I$6,RowWiseApproach!$B$6,0),J571)</f>
        <v>13335394.115028063</v>
      </c>
      <c r="K576" s="33">
        <f>_xlfn.IFNA(VLOOKUP(ClientPortfolioValue[[#This Row],[Date]],CleanAssets[#All],RowWiseApproach!$B$7,0)*VLOOKUP(ClientPortfolioValue[[#This Row],[Client]],Client_Portfolios!$A$1:$I$6,RowWiseApproach!$B$7,0),K571)</f>
        <v>2621719.4335121373</v>
      </c>
      <c r="L576" s="33">
        <f>_xlfn.IFNA(VLOOKUP(ClientPortfolioValue[[#This Row],[Date]],CleanAssets[#All],RowWiseApproach!$B$8,0)*VLOOKUP(ClientPortfolioValue[[#This Row],[Client]],Client_Portfolios!$A$1:$I$6,RowWiseApproach!$B$8,0),L571)</f>
        <v>3378616.7075528186</v>
      </c>
      <c r="M576" s="33">
        <f>_xlfn.IFNA(VLOOKUP(ClientPortfolioValue[[#This Row],[Date]],CleanAssets[#All],RowWiseApproach!$B$9,0)*VLOOKUP(ClientPortfolioValue[[#This Row],[Client]],Client_Portfolios!$A$1:$I$6,RowWiseApproach!$B$9,0),M571)</f>
        <v>942168.4060556246</v>
      </c>
      <c r="N576" s="34">
        <f t="shared" si="83"/>
        <v>1.8219390344999659E-2</v>
      </c>
      <c r="O576" s="34">
        <f t="shared" si="83"/>
        <v>9.6292626333503564E-2</v>
      </c>
      <c r="P576" s="34">
        <f t="shared" si="84"/>
        <v>0.30048536721325397</v>
      </c>
      <c r="Q576" s="34">
        <f t="shared" si="85"/>
        <v>0.18198316695901773</v>
      </c>
      <c r="R576" s="34">
        <f t="shared" si="86"/>
        <v>0.26503846774116163</v>
      </c>
      <c r="S576" s="34">
        <f t="shared" si="87"/>
        <v>5.2106184152609945E-2</v>
      </c>
      <c r="T576" s="34">
        <f t="shared" si="88"/>
        <v>6.7149376128701171E-2</v>
      </c>
      <c r="U576" s="34">
        <f t="shared" si="89"/>
        <v>1.8725421126752344E-2</v>
      </c>
      <c r="V576" s="33">
        <f>SUM(ClientPortfolioValue[[#This Row],[TCS]:[Cash]])</f>
        <v>50314938.162302911</v>
      </c>
      <c r="W576" s="35">
        <f>(ClientPortfolioValue[[#This Row],[TotalPortfolioValue]]-V571)/V571</f>
        <v>-1.982948697018155E-3</v>
      </c>
      <c r="X576" s="35">
        <f t="shared" si="91"/>
        <v>613968.53470964555</v>
      </c>
      <c r="Y576" s="35">
        <f>_xlfn.MAXIFS($V$2:$V576,$E$2:$E576,$E576)</f>
        <v>52065242.941301323</v>
      </c>
      <c r="Z576" s="34">
        <f>(ClientPortfolioValue[[#This Row],[TotalPortfolioValue]]-ClientPortfolioValue[[#This Row],[Running Max]])/ClientPortfolioValue[[#This Row],[Running Max]]</f>
        <v>-3.361752831868501E-2</v>
      </c>
      <c r="AA576" s="35">
        <f t="shared" si="90"/>
        <v>1.0085438073782946</v>
      </c>
      <c r="AB576" s="46">
        <f>ClientPortfolioValue[[#This Row],[Cumulative_Returns]]-1</f>
        <v>8.5438073782946322E-3</v>
      </c>
    </row>
    <row r="577" spans="4:28" x14ac:dyDescent="0.35">
      <c r="D577" s="31">
        <f t="shared" si="82"/>
        <v>45773</v>
      </c>
      <c r="E577" s="32" t="s">
        <v>14</v>
      </c>
      <c r="F577" s="33">
        <f>_xlfn.IFNA(VLOOKUP(ClientPortfolioValue[[#This Row],[Date]],CleanAssets[#All],RowWiseApproach!$B$2,0)*VLOOKUP(ClientPortfolioValue[[#This Row],[Client]],Client_Portfolios!$A$1:$I$6,RowWiseApproach!$B$2,0),F572)</f>
        <v>1600839.604089699</v>
      </c>
      <c r="G577" s="33">
        <f>_xlfn.IFNA(VLOOKUP(ClientPortfolioValue[[#This Row],[Date]],CleanAssets[#All],RowWiseApproach!$B$3,0)*VLOOKUP(ClientPortfolioValue[[#This Row],[Client]],Client_Portfolios!$A$1:$I$6,RowWiseApproach!$B$3,0),G572)</f>
        <v>11255851.315613667</v>
      </c>
      <c r="H577" s="33">
        <f>_xlfn.IFNA(VLOOKUP(ClientPortfolioValue[[#This Row],[Date]],CleanAssets[#All],RowWiseApproach!$B$4,0)*VLOOKUP(ClientPortfolioValue[[#This Row],[Client]],Client_Portfolios!$A$1:$I$6,RowWiseApproach!$B$4,0),H572)</f>
        <v>1965620.725419726</v>
      </c>
      <c r="I577" s="33">
        <f>_xlfn.IFNA(VLOOKUP(ClientPortfolioValue[[#This Row],[Date]],CleanAssets[#All],RowWiseApproach!$B$5,0)*VLOOKUP(ClientPortfolioValue[[#This Row],[Client]],Client_Portfolios!$A$1:$I$6,RowWiseApproach!$B$5,0),I572)</f>
        <v>479933.19225485157</v>
      </c>
      <c r="J577" s="33">
        <f>_xlfn.IFNA(VLOOKUP(ClientPortfolioValue[[#This Row],[Date]],CleanAssets[#All],RowWiseApproach!$B$6,0)*VLOOKUP(ClientPortfolioValue[[#This Row],[Client]],Client_Portfolios!$A$1:$I$6,RowWiseApproach!$B$6,0),J572)</f>
        <v>11608810.794068091</v>
      </c>
      <c r="K577" s="33">
        <f>_xlfn.IFNA(VLOOKUP(ClientPortfolioValue[[#This Row],[Date]],CleanAssets[#All],RowWiseApproach!$B$7,0)*VLOOKUP(ClientPortfolioValue[[#This Row],[Client]],Client_Portfolios!$A$1:$I$6,RowWiseApproach!$B$7,0),K572)</f>
        <v>13862346.992392952</v>
      </c>
      <c r="L577" s="33">
        <f>_xlfn.IFNA(VLOOKUP(ClientPortfolioValue[[#This Row],[Date]],CleanAssets[#All],RowWiseApproach!$B$8,0)*VLOOKUP(ClientPortfolioValue[[#This Row],[Client]],Client_Portfolios!$A$1:$I$6,RowWiseApproach!$B$8,0),L572)</f>
        <v>3247806.0312585803</v>
      </c>
      <c r="M577" s="33">
        <f>_xlfn.IFNA(VLOOKUP(ClientPortfolioValue[[#This Row],[Date]],CleanAssets[#All],RowWiseApproach!$B$9,0)*VLOOKUP(ClientPortfolioValue[[#This Row],[Client]],Client_Portfolios!$A$1:$I$6,RowWiseApproach!$B$9,0),M572)</f>
        <v>1151689.4634695752</v>
      </c>
      <c r="N577" s="34">
        <f t="shared" si="83"/>
        <v>3.5438054027171567E-2</v>
      </c>
      <c r="O577" s="34">
        <f t="shared" si="83"/>
        <v>0.24917266291106621</v>
      </c>
      <c r="P577" s="34">
        <f t="shared" si="84"/>
        <v>4.3513274713091937E-2</v>
      </c>
      <c r="Q577" s="34">
        <f t="shared" si="85"/>
        <v>1.0624361337082059E-2</v>
      </c>
      <c r="R577" s="34">
        <f t="shared" si="86"/>
        <v>0.25698618591169364</v>
      </c>
      <c r="S577" s="34">
        <f t="shared" si="87"/>
        <v>0.30687309359713622</v>
      </c>
      <c r="T577" s="34">
        <f t="shared" si="88"/>
        <v>7.1897225250722938E-2</v>
      </c>
      <c r="U577" s="34">
        <f t="shared" si="89"/>
        <v>2.5495142252035481E-2</v>
      </c>
      <c r="V577" s="33">
        <f>SUM(ClientPortfolioValue[[#This Row],[TCS]:[Cash]])</f>
        <v>45172898.118567139</v>
      </c>
      <c r="W577" s="35">
        <f>(ClientPortfolioValue[[#This Row],[TotalPortfolioValue]]-V572)/V572</f>
        <v>-5.7376834307218427E-4</v>
      </c>
      <c r="X577" s="35">
        <f t="shared" si="91"/>
        <v>478542.45344247727</v>
      </c>
      <c r="Y577" s="35">
        <f>_xlfn.MAXIFS($V$2:$V577,$E$2:$E577,$E577)</f>
        <v>45787827.726313539</v>
      </c>
      <c r="Z577" s="34">
        <f>(ClientPortfolioValue[[#This Row],[TotalPortfolioValue]]-ClientPortfolioValue[[#This Row],[Running Max]])/ClientPortfolioValue[[#This Row],[Running Max]]</f>
        <v>-1.3429979937506614E-2</v>
      </c>
      <c r="AA577" s="35">
        <f t="shared" si="90"/>
        <v>1.0645860682803792</v>
      </c>
      <c r="AB577" s="46">
        <f>ClientPortfolioValue[[#This Row],[Cumulative_Returns]]-1</f>
        <v>6.4586068280379161E-2</v>
      </c>
    </row>
    <row r="578" spans="4:28" x14ac:dyDescent="0.35">
      <c r="D578" s="31">
        <f t="shared" ref="D578:D641" si="92">DATE(2025,1,1) + INT((ROW(D578)-2)/5)</f>
        <v>45773</v>
      </c>
      <c r="E578" s="32" t="s">
        <v>16</v>
      </c>
      <c r="F578" s="33">
        <f>_xlfn.IFNA(VLOOKUP(ClientPortfolioValue[[#This Row],[Date]],CleanAssets[#All],RowWiseApproach!$B$2,0)*VLOOKUP(ClientPortfolioValue[[#This Row],[Client]],Client_Portfolios!$A$1:$I$6,RowWiseApproach!$B$2,0),F573)</f>
        <v>192577.8911715518</v>
      </c>
      <c r="G578" s="33">
        <f>_xlfn.IFNA(VLOOKUP(ClientPortfolioValue[[#This Row],[Date]],CleanAssets[#All],RowWiseApproach!$B$3,0)*VLOOKUP(ClientPortfolioValue[[#This Row],[Client]],Client_Portfolios!$A$1:$I$6,RowWiseApproach!$B$3,0),G573)</f>
        <v>2910768.875163978</v>
      </c>
      <c r="H578" s="33">
        <f>_xlfn.IFNA(VLOOKUP(ClientPortfolioValue[[#This Row],[Date]],CleanAssets[#All],RowWiseApproach!$B$4,0)*VLOOKUP(ClientPortfolioValue[[#This Row],[Client]],Client_Portfolios!$A$1:$I$6,RowWiseApproach!$B$4,0),H573)</f>
        <v>10551496.422637532</v>
      </c>
      <c r="I578" s="33">
        <f>_xlfn.IFNA(VLOOKUP(ClientPortfolioValue[[#This Row],[Date]],CleanAssets[#All],RowWiseApproach!$B$5,0)*VLOOKUP(ClientPortfolioValue[[#This Row],[Client]],Client_Portfolios!$A$1:$I$6,RowWiseApproach!$B$5,0),I573)</f>
        <v>6604636.8832444465</v>
      </c>
      <c r="J578" s="33">
        <f>_xlfn.IFNA(VLOOKUP(ClientPortfolioValue[[#This Row],[Date]],CleanAssets[#All],RowWiseApproach!$B$6,0)*VLOOKUP(ClientPortfolioValue[[#This Row],[Client]],Client_Portfolios!$A$1:$I$6,RowWiseApproach!$B$6,0),J573)</f>
        <v>8872687.8880716022</v>
      </c>
      <c r="K578" s="33">
        <f>_xlfn.IFNA(VLOOKUP(ClientPortfolioValue[[#This Row],[Date]],CleanAssets[#All],RowWiseApproach!$B$7,0)*VLOOKUP(ClientPortfolioValue[[#This Row],[Client]],Client_Portfolios!$A$1:$I$6,RowWiseApproach!$B$7,0),K573)</f>
        <v>1567826.5166166443</v>
      </c>
      <c r="L578" s="33">
        <f>_xlfn.IFNA(VLOOKUP(ClientPortfolioValue[[#This Row],[Date]],CleanAssets[#All],RowWiseApproach!$B$8,0)*VLOOKUP(ClientPortfolioValue[[#This Row],[Client]],Client_Portfolios!$A$1:$I$6,RowWiseApproach!$B$8,0),L573)</f>
        <v>15085661.667359386</v>
      </c>
      <c r="M578" s="33">
        <f>_xlfn.IFNA(VLOOKUP(ClientPortfolioValue[[#This Row],[Date]],CleanAssets[#All],RowWiseApproach!$B$9,0)*VLOOKUP(ClientPortfolioValue[[#This Row],[Client]],Client_Portfolios!$A$1:$I$6,RowWiseApproach!$B$9,0),M573)</f>
        <v>4667762.5927387066</v>
      </c>
      <c r="N578" s="34">
        <f t="shared" ref="N578:O641" si="93">F578/$V578</f>
        <v>3.8169443417777789E-3</v>
      </c>
      <c r="O578" s="34">
        <f t="shared" si="93"/>
        <v>5.769220298701274E-2</v>
      </c>
      <c r="P578" s="34">
        <f t="shared" si="84"/>
        <v>0.20913342815555905</v>
      </c>
      <c r="Q578" s="34">
        <f t="shared" si="85"/>
        <v>0.1309056362993383</v>
      </c>
      <c r="R578" s="34">
        <f t="shared" si="86"/>
        <v>0.17585900242601682</v>
      </c>
      <c r="S578" s="34">
        <f t="shared" si="87"/>
        <v>3.1074733008464292E-2</v>
      </c>
      <c r="T578" s="34">
        <f t="shared" si="88"/>
        <v>0.29900177321968413</v>
      </c>
      <c r="U578" s="34">
        <f t="shared" si="89"/>
        <v>9.2516279562146864E-2</v>
      </c>
      <c r="V578" s="33">
        <f>SUM(ClientPortfolioValue[[#This Row],[TCS]:[Cash]])</f>
        <v>50453418.737003848</v>
      </c>
      <c r="W578" s="35">
        <f>(ClientPortfolioValue[[#This Row],[TotalPortfolioValue]]-V573)/V573</f>
        <v>1.0524575298637723E-3</v>
      </c>
      <c r="X578" s="35">
        <f t="shared" si="91"/>
        <v>2099035.2177517693</v>
      </c>
      <c r="Y578" s="35">
        <f>_xlfn.MAXIFS($V$2:$V578,$E$2:$E578,$E578)</f>
        <v>51360464.08904472</v>
      </c>
      <c r="Z578" s="34">
        <f>(ClientPortfolioValue[[#This Row],[TotalPortfolioValue]]-ClientPortfolioValue[[#This Row],[Running Max]])/ClientPortfolioValue[[#This Row],[Running Max]]</f>
        <v>-1.7660380764245205E-2</v>
      </c>
      <c r="AA578" s="35">
        <f t="shared" si="90"/>
        <v>1.0387438991378539</v>
      </c>
      <c r="AB578" s="46">
        <f>ClientPortfolioValue[[#This Row],[Cumulative_Returns]]-1</f>
        <v>3.8743899137853921E-2</v>
      </c>
    </row>
    <row r="579" spans="4:28" x14ac:dyDescent="0.35">
      <c r="D579" s="31">
        <f t="shared" si="92"/>
        <v>45773</v>
      </c>
      <c r="E579" s="32" t="s">
        <v>12</v>
      </c>
      <c r="F579" s="33">
        <f>_xlfn.IFNA(VLOOKUP(ClientPortfolioValue[[#This Row],[Date]],CleanAssets[#All],RowWiseApproach!$B$2,0)*VLOOKUP(ClientPortfolioValue[[#This Row],[Client]],Client_Portfolios!$A$1:$I$6,RowWiseApproach!$B$2,0),F574)</f>
        <v>2538232.7151893405</v>
      </c>
      <c r="G579" s="33">
        <f>_xlfn.IFNA(VLOOKUP(ClientPortfolioValue[[#This Row],[Date]],CleanAssets[#All],RowWiseApproach!$B$3,0)*VLOOKUP(ClientPortfolioValue[[#This Row],[Client]],Client_Portfolios!$A$1:$I$6,RowWiseApproach!$B$3,0),G574)</f>
        <v>10051666.132993584</v>
      </c>
      <c r="H579" s="33">
        <f>_xlfn.IFNA(VLOOKUP(ClientPortfolioValue[[#This Row],[Date]],CleanAssets[#All],RowWiseApproach!$B$4,0)*VLOOKUP(ClientPortfolioValue[[#This Row],[Client]],Client_Portfolios!$A$1:$I$6,RowWiseApproach!$B$4,0),H574)</f>
        <v>1736862.5433586957</v>
      </c>
      <c r="I579" s="33">
        <f>_xlfn.IFNA(VLOOKUP(ClientPortfolioValue[[#This Row],[Date]],CleanAssets[#All],RowWiseApproach!$B$5,0)*VLOOKUP(ClientPortfolioValue[[#This Row],[Client]],Client_Portfolios!$A$1:$I$6,RowWiseApproach!$B$5,0),I574)</f>
        <v>3369142.5790183009</v>
      </c>
      <c r="J579" s="33">
        <f>_xlfn.IFNA(VLOOKUP(ClientPortfolioValue[[#This Row],[Date]],CleanAssets[#All],RowWiseApproach!$B$6,0)*VLOOKUP(ClientPortfolioValue[[#This Row],[Client]],Client_Portfolios!$A$1:$I$6,RowWiseApproach!$B$6,0),J574)</f>
        <v>1298109.9258282096</v>
      </c>
      <c r="K579" s="33">
        <f>_xlfn.IFNA(VLOOKUP(ClientPortfolioValue[[#This Row],[Date]],CleanAssets[#All],RowWiseApproach!$B$7,0)*VLOOKUP(ClientPortfolioValue[[#This Row],[Client]],Client_Portfolios!$A$1:$I$6,RowWiseApproach!$B$7,0),K574)</f>
        <v>12681991.234804885</v>
      </c>
      <c r="L579" s="33">
        <f>_xlfn.IFNA(VLOOKUP(ClientPortfolioValue[[#This Row],[Date]],CleanAssets[#All],RowWiseApproach!$B$8,0)*VLOOKUP(ClientPortfolioValue[[#This Row],[Client]],Client_Portfolios!$A$1:$I$6,RowWiseApproach!$B$8,0),L574)</f>
        <v>5544992.5308783809</v>
      </c>
      <c r="M579" s="33">
        <f>_xlfn.IFNA(VLOOKUP(ClientPortfolioValue[[#This Row],[Date]],CleanAssets[#All],RowWiseApproach!$B$9,0)*VLOOKUP(ClientPortfolioValue[[#This Row],[Client]],Client_Portfolios!$A$1:$I$6,RowWiseApproach!$B$9,0),M574)</f>
        <v>2236352.0335295768</v>
      </c>
      <c r="N579" s="34">
        <f t="shared" si="93"/>
        <v>6.4328515087071922E-2</v>
      </c>
      <c r="O579" s="34">
        <f t="shared" si="93"/>
        <v>0.25474762523429761</v>
      </c>
      <c r="P579" s="34">
        <f t="shared" ref="P579:P642" si="94">H579/$V579</f>
        <v>4.4018733056273546E-2</v>
      </c>
      <c r="Q579" s="34">
        <f t="shared" ref="Q579:Q642" si="95">I579/$V579</f>
        <v>8.5386945778416531E-2</v>
      </c>
      <c r="R579" s="34">
        <f t="shared" ref="R579:R642" si="96">J579/$V579</f>
        <v>3.289906534125208E-2</v>
      </c>
      <c r="S579" s="34">
        <f t="shared" ref="S579:S642" si="97">K579/$V579</f>
        <v>0.32141011326512831</v>
      </c>
      <c r="T579" s="34">
        <f t="shared" ref="T579:T642" si="98">L579/$V579</f>
        <v>0.14053129705000386</v>
      </c>
      <c r="U579" s="34">
        <f t="shared" ref="U579:U642" si="99">M579/$V579</f>
        <v>5.6677705187556056E-2</v>
      </c>
      <c r="V579" s="33">
        <f>SUM(ClientPortfolioValue[[#This Row],[TCS]:[Cash]])</f>
        <v>39457349.695600979</v>
      </c>
      <c r="W579" s="35">
        <f>(ClientPortfolioValue[[#This Row],[TotalPortfolioValue]]-V574)/V574</f>
        <v>-1.7260338584558341E-3</v>
      </c>
      <c r="X579" s="35">
        <f t="shared" si="91"/>
        <v>746094.49944810488</v>
      </c>
      <c r="Y579" s="35">
        <f>_xlfn.MAXIFS($V$2:$V579,$E$2:$E579,$E579)</f>
        <v>40148946.003547296</v>
      </c>
      <c r="Z579" s="34">
        <f>(ClientPortfolioValue[[#This Row],[TotalPortfolioValue]]-ClientPortfolioValue[[#This Row],[Running Max]])/ClientPortfolioValue[[#This Row],[Running Max]]</f>
        <v>-1.7225764977372309E-2</v>
      </c>
      <c r="AA579" s="35">
        <f t="shared" si="90"/>
        <v>1.0535484694187378</v>
      </c>
      <c r="AB579" s="46">
        <f>ClientPortfolioValue[[#This Row],[Cumulative_Returns]]-1</f>
        <v>5.354846941873781E-2</v>
      </c>
    </row>
    <row r="580" spans="4:28" x14ac:dyDescent="0.35">
      <c r="D580" s="31">
        <f t="shared" si="92"/>
        <v>45773</v>
      </c>
      <c r="E580" s="32" t="s">
        <v>13</v>
      </c>
      <c r="F580" s="33">
        <f>_xlfn.IFNA(VLOOKUP(ClientPortfolioValue[[#This Row],[Date]],CleanAssets[#All],RowWiseApproach!$B$2,0)*VLOOKUP(ClientPortfolioValue[[#This Row],[Client]],Client_Portfolios!$A$1:$I$6,RowWiseApproach!$B$2,0),F575)</f>
        <v>182767.11985421559</v>
      </c>
      <c r="G580" s="33">
        <f>_xlfn.IFNA(VLOOKUP(ClientPortfolioValue[[#This Row],[Date]],CleanAssets[#All],RowWiseApproach!$B$3,0)*VLOOKUP(ClientPortfolioValue[[#This Row],[Client]],Client_Portfolios!$A$1:$I$6,RowWiseApproach!$B$3,0),G575)</f>
        <v>2135701.3891451168</v>
      </c>
      <c r="H580" s="33">
        <f>_xlfn.IFNA(VLOOKUP(ClientPortfolioValue[[#This Row],[Date]],CleanAssets[#All],RowWiseApproach!$B$4,0)*VLOOKUP(ClientPortfolioValue[[#This Row],[Client]],Client_Portfolios!$A$1:$I$6,RowWiseApproach!$B$4,0),H575)</f>
        <v>2781771.5928118476</v>
      </c>
      <c r="I580" s="33">
        <f>_xlfn.IFNA(VLOOKUP(ClientPortfolioValue[[#This Row],[Date]],CleanAssets[#All],RowWiseApproach!$B$5,0)*VLOOKUP(ClientPortfolioValue[[#This Row],[Client]],Client_Portfolios!$A$1:$I$6,RowWiseApproach!$B$5,0),I575)</f>
        <v>2892134.4776286432</v>
      </c>
      <c r="J580" s="33">
        <f>_xlfn.IFNA(VLOOKUP(ClientPortfolioValue[[#This Row],[Date]],CleanAssets[#All],RowWiseApproach!$B$6,0)*VLOOKUP(ClientPortfolioValue[[#This Row],[Client]],Client_Portfolios!$A$1:$I$6,RowWiseApproach!$B$6,0),J575)</f>
        <v>11250506.36187768</v>
      </c>
      <c r="K580" s="33">
        <f>_xlfn.IFNA(VLOOKUP(ClientPortfolioValue[[#This Row],[Date]],CleanAssets[#All],RowWiseApproach!$B$7,0)*VLOOKUP(ClientPortfolioValue[[#This Row],[Client]],Client_Portfolios!$A$1:$I$6,RowWiseApproach!$B$7,0),K575)</f>
        <v>600998.17700631474</v>
      </c>
      <c r="L580" s="33">
        <f>_xlfn.IFNA(VLOOKUP(ClientPortfolioValue[[#This Row],[Date]],CleanAssets[#All],RowWiseApproach!$B$8,0)*VLOOKUP(ClientPortfolioValue[[#This Row],[Client]],Client_Portfolios!$A$1:$I$6,RowWiseApproach!$B$8,0),L575)</f>
        <v>22932344.688259497</v>
      </c>
      <c r="M580" s="33">
        <f>_xlfn.IFNA(VLOOKUP(ClientPortfolioValue[[#This Row],[Date]],CleanAssets[#All],RowWiseApproach!$B$9,0)*VLOOKUP(ClientPortfolioValue[[#This Row],[Client]],Client_Portfolios!$A$1:$I$6,RowWiseApproach!$B$9,0),M575)</f>
        <v>6414233.1986863073</v>
      </c>
      <c r="N580" s="34">
        <f t="shared" si="93"/>
        <v>3.715499529403362E-3</v>
      </c>
      <c r="O580" s="34">
        <f t="shared" si="93"/>
        <v>4.3416986122253864E-2</v>
      </c>
      <c r="P580" s="34">
        <f t="shared" si="94"/>
        <v>5.6551041851752769E-2</v>
      </c>
      <c r="Q580" s="34">
        <f t="shared" si="95"/>
        <v>5.8794625089960389E-2</v>
      </c>
      <c r="R580" s="34">
        <f t="shared" si="96"/>
        <v>0.22871319046034574</v>
      </c>
      <c r="S580" s="34">
        <f t="shared" si="97"/>
        <v>1.2217779902754952E-2</v>
      </c>
      <c r="T580" s="34">
        <f t="shared" si="98"/>
        <v>0.46619499155705801</v>
      </c>
      <c r="U580" s="34">
        <f t="shared" si="99"/>
        <v>0.13039588548647088</v>
      </c>
      <c r="V580" s="33">
        <f>SUM(ClientPortfolioValue[[#This Row],[TCS]:[Cash]])</f>
        <v>49190457.005269624</v>
      </c>
      <c r="W580" s="35">
        <f>(ClientPortfolioValue[[#This Row],[TotalPortfolioValue]]-V575)/V575</f>
        <v>-7.644666680718216E-4</v>
      </c>
      <c r="X580" s="35">
        <f t="shared" si="91"/>
        <v>3132508.095062234</v>
      </c>
      <c r="Y580" s="35">
        <f>_xlfn.MAXIFS($V$2:$V580,$E$2:$E580,$E580)</f>
        <v>49689567.944838986</v>
      </c>
      <c r="Z580" s="34">
        <f>(ClientPortfolioValue[[#This Row],[TotalPortfolioValue]]-ClientPortfolioValue[[#This Row],[Running Max]])/ClientPortfolioValue[[#This Row],[Running Max]]</f>
        <v>-1.0044581996032463E-2</v>
      </c>
      <c r="AA580" s="35">
        <f t="shared" si="90"/>
        <v>1.0900653758135561</v>
      </c>
      <c r="AB580" s="46">
        <f>ClientPortfolioValue[[#This Row],[Cumulative_Returns]]-1</f>
        <v>9.0065375813556114E-2</v>
      </c>
    </row>
    <row r="581" spans="4:28" x14ac:dyDescent="0.35">
      <c r="D581" s="31">
        <f t="shared" si="92"/>
        <v>45773</v>
      </c>
      <c r="E581" s="32" t="s">
        <v>15</v>
      </c>
      <c r="F581" s="33">
        <f>_xlfn.IFNA(VLOOKUP(ClientPortfolioValue[[#This Row],[Date]],CleanAssets[#All],RowWiseApproach!$B$2,0)*VLOOKUP(ClientPortfolioValue[[#This Row],[Client]],Client_Portfolios!$A$1:$I$6,RowWiseApproach!$B$2,0),F576)</f>
        <v>915726.01078699902</v>
      </c>
      <c r="G581" s="33">
        <f>_xlfn.IFNA(VLOOKUP(ClientPortfolioValue[[#This Row],[Date]],CleanAssets[#All],RowWiseApproach!$B$3,0)*VLOOKUP(ClientPortfolioValue[[#This Row],[Client]],Client_Portfolios!$A$1:$I$6,RowWiseApproach!$B$3,0),G576)</f>
        <v>4880866.1324098269</v>
      </c>
      <c r="H581" s="33">
        <f>_xlfn.IFNA(VLOOKUP(ClientPortfolioValue[[#This Row],[Date]],CleanAssets[#All],RowWiseApproach!$B$4,0)*VLOOKUP(ClientPortfolioValue[[#This Row],[Client]],Client_Portfolios!$A$1:$I$6,RowWiseApproach!$B$4,0),H576)</f>
        <v>15175644.598688941</v>
      </c>
      <c r="I581" s="33">
        <f>_xlfn.IFNA(VLOOKUP(ClientPortfolioValue[[#This Row],[Date]],CleanAssets[#All],RowWiseApproach!$B$5,0)*VLOOKUP(ClientPortfolioValue[[#This Row],[Client]],Client_Portfolios!$A$1:$I$6,RowWiseApproach!$B$5,0),I576)</f>
        <v>9234822.9251840953</v>
      </c>
      <c r="J581" s="33">
        <f>_xlfn.IFNA(VLOOKUP(ClientPortfolioValue[[#This Row],[Date]],CleanAssets[#All],RowWiseApproach!$B$6,0)*VLOOKUP(ClientPortfolioValue[[#This Row],[Client]],Client_Portfolios!$A$1:$I$6,RowWiseApproach!$B$6,0),J576)</f>
        <v>13407644.698700637</v>
      </c>
      <c r="K581" s="33">
        <f>_xlfn.IFNA(VLOOKUP(ClientPortfolioValue[[#This Row],[Date]],CleanAssets[#All],RowWiseApproach!$B$7,0)*VLOOKUP(ClientPortfolioValue[[#This Row],[Client]],Client_Portfolios!$A$1:$I$6,RowWiseApproach!$B$7,0),K576)</f>
        <v>2591634.8935562791</v>
      </c>
      <c r="L581" s="33">
        <f>_xlfn.IFNA(VLOOKUP(ClientPortfolioValue[[#This Row],[Date]],CleanAssets[#All],RowWiseApproach!$B$8,0)*VLOOKUP(ClientPortfolioValue[[#This Row],[Client]],Client_Portfolios!$A$1:$I$6,RowWiseApproach!$B$8,0),L576)</f>
        <v>3357914.0879332204</v>
      </c>
      <c r="M581" s="33">
        <f>_xlfn.IFNA(VLOOKUP(ClientPortfolioValue[[#This Row],[Date]],CleanAssets[#All],RowWiseApproach!$B$9,0)*VLOOKUP(ClientPortfolioValue[[#This Row],[Client]],Client_Portfolios!$A$1:$I$6,RowWiseApproach!$B$9,0),M576)</f>
        <v>942116.55729797285</v>
      </c>
      <c r="N581" s="34">
        <f t="shared" si="93"/>
        <v>1.813090135991656E-2</v>
      </c>
      <c r="O581" s="34">
        <f t="shared" si="93"/>
        <v>9.663862482362548E-2</v>
      </c>
      <c r="P581" s="34">
        <f t="shared" si="94"/>
        <v>0.30046991354489344</v>
      </c>
      <c r="Q581" s="34">
        <f t="shared" si="95"/>
        <v>0.18284471726309307</v>
      </c>
      <c r="R581" s="34">
        <f t="shared" si="96"/>
        <v>0.26546443001223607</v>
      </c>
      <c r="S581" s="34">
        <f t="shared" si="97"/>
        <v>5.1313030385151392E-2</v>
      </c>
      <c r="T581" s="34">
        <f t="shared" si="98"/>
        <v>6.648496208059855E-2</v>
      </c>
      <c r="U581" s="34">
        <f t="shared" si="99"/>
        <v>1.8653420530485423E-2</v>
      </c>
      <c r="V581" s="33">
        <f>SUM(ClientPortfolioValue[[#This Row],[TCS]:[Cash]])</f>
        <v>50506369.904557973</v>
      </c>
      <c r="W581" s="35">
        <f>(ClientPortfolioValue[[#This Row],[TotalPortfolioValue]]-V576)/V576</f>
        <v>3.8046701287310107E-3</v>
      </c>
      <c r="X581" s="35">
        <f t="shared" si="91"/>
        <v>582643.49567747931</v>
      </c>
      <c r="Y581" s="35">
        <f>_xlfn.MAXIFS($V$2:$V581,$E$2:$E581,$E581)</f>
        <v>52065242.941301323</v>
      </c>
      <c r="Z581" s="34">
        <f>(ClientPortfolioValue[[#This Row],[TotalPortfolioValue]]-ClientPortfolioValue[[#This Row],[Running Max]])/ClientPortfolioValue[[#This Row],[Running Max]]</f>
        <v>-2.9940761795749872E-2</v>
      </c>
      <c r="AA581" s="35">
        <f t="shared" si="90"/>
        <v>1.0123809838757436</v>
      </c>
      <c r="AB581" s="46">
        <f>ClientPortfolioValue[[#This Row],[Cumulative_Returns]]-1</f>
        <v>1.2380983875743601E-2</v>
      </c>
    </row>
    <row r="582" spans="4:28" x14ac:dyDescent="0.35">
      <c r="D582" s="31">
        <f t="shared" si="92"/>
        <v>45774</v>
      </c>
      <c r="E582" s="32" t="s">
        <v>14</v>
      </c>
      <c r="F582" s="33">
        <f>_xlfn.IFNA(VLOOKUP(ClientPortfolioValue[[#This Row],[Date]],CleanAssets[#All],RowWiseApproach!$B$2,0)*VLOOKUP(ClientPortfolioValue[[#This Row],[Client]],Client_Portfolios!$A$1:$I$6,RowWiseApproach!$B$2,0),F577)</f>
        <v>1597119.3227841328</v>
      </c>
      <c r="G582" s="33">
        <f>_xlfn.IFNA(VLOOKUP(ClientPortfolioValue[[#This Row],[Date]],CleanAssets[#All],RowWiseApproach!$B$3,0)*VLOOKUP(ClientPortfolioValue[[#This Row],[Client]],Client_Portfolios!$A$1:$I$6,RowWiseApproach!$B$3,0),G577)</f>
        <v>11215563.380237127</v>
      </c>
      <c r="H582" s="33">
        <f>_xlfn.IFNA(VLOOKUP(ClientPortfolioValue[[#This Row],[Date]],CleanAssets[#All],RowWiseApproach!$B$4,0)*VLOOKUP(ClientPortfolioValue[[#This Row],[Client]],Client_Portfolios!$A$1:$I$6,RowWiseApproach!$B$4,0),H577)</f>
        <v>1957760.1189325808</v>
      </c>
      <c r="I582" s="33">
        <f>_xlfn.IFNA(VLOOKUP(ClientPortfolioValue[[#This Row],[Date]],CleanAssets[#All],RowWiseApproach!$B$5,0)*VLOOKUP(ClientPortfolioValue[[#This Row],[Client]],Client_Portfolios!$A$1:$I$6,RowWiseApproach!$B$5,0),I577)</f>
        <v>480545.59441413148</v>
      </c>
      <c r="J582" s="33">
        <f>_xlfn.IFNA(VLOOKUP(ClientPortfolioValue[[#This Row],[Date]],CleanAssets[#All],RowWiseApproach!$B$6,0)*VLOOKUP(ClientPortfolioValue[[#This Row],[Client]],Client_Portfolios!$A$1:$I$6,RowWiseApproach!$B$6,0),J577)</f>
        <v>11620131.042388296</v>
      </c>
      <c r="K582" s="33">
        <f>_xlfn.IFNA(VLOOKUP(ClientPortfolioValue[[#This Row],[Date]],CleanAssets[#All],RowWiseApproach!$B$7,0)*VLOOKUP(ClientPortfolioValue[[#This Row],[Client]],Client_Portfolios!$A$1:$I$6,RowWiseApproach!$B$7,0),K577)</f>
        <v>13535219.995852087</v>
      </c>
      <c r="L582" s="33">
        <f>_xlfn.IFNA(VLOOKUP(ClientPortfolioValue[[#This Row],[Date]],CleanAssets[#All],RowWiseApproach!$B$8,0)*VLOOKUP(ClientPortfolioValue[[#This Row],[Client]],Client_Portfolios!$A$1:$I$6,RowWiseApproach!$B$8,0),L577)</f>
        <v>3249206.0024128435</v>
      </c>
      <c r="M582" s="33">
        <f>_xlfn.IFNA(VLOOKUP(ClientPortfolioValue[[#This Row],[Date]],CleanAssets[#All],RowWiseApproach!$B$9,0)*VLOOKUP(ClientPortfolioValue[[#This Row],[Client]],Client_Portfolios!$A$1:$I$6,RowWiseApproach!$B$9,0),M577)</f>
        <v>1151758.5529481622</v>
      </c>
      <c r="N582" s="34">
        <f t="shared" si="93"/>
        <v>3.5644173602339103E-2</v>
      </c>
      <c r="O582" s="34">
        <f t="shared" si="93"/>
        <v>0.25030658791124172</v>
      </c>
      <c r="P582" s="34">
        <f t="shared" si="94"/>
        <v>4.3692879145261473E-2</v>
      </c>
      <c r="Q582" s="34">
        <f t="shared" si="95"/>
        <v>1.0724715646967134E-2</v>
      </c>
      <c r="R582" s="34">
        <f t="shared" si="96"/>
        <v>0.25933564402363701</v>
      </c>
      <c r="S582" s="34">
        <f t="shared" si="97"/>
        <v>0.30207619706020655</v>
      </c>
      <c r="T582" s="34">
        <f t="shared" si="98"/>
        <v>7.251509712992138E-2</v>
      </c>
      <c r="U582" s="34">
        <f t="shared" si="99"/>
        <v>2.5704705480425756E-2</v>
      </c>
      <c r="V582" s="33">
        <f>SUM(ClientPortfolioValue[[#This Row],[TCS]:[Cash]])</f>
        <v>44807304.009969354</v>
      </c>
      <c r="W582" s="35">
        <f>(ClientPortfolioValue[[#This Row],[TotalPortfolioValue]]-V577)/V577</f>
        <v>-8.0932179210241404E-3</v>
      </c>
      <c r="X582" s="35">
        <f t="shared" si="91"/>
        <v>448469.44253405312</v>
      </c>
      <c r="Y582" s="35">
        <f>_xlfn.MAXIFS($V$2:$V582,$E$2:$E582,$E582)</f>
        <v>45787827.726313539</v>
      </c>
      <c r="Z582" s="34">
        <f>(ClientPortfolioValue[[#This Row],[TotalPortfolioValue]]-ClientPortfolioValue[[#This Row],[Running Max]])/ClientPortfolioValue[[#This Row],[Running Max]]</f>
        <v>-2.1414506104221531E-2</v>
      </c>
      <c r="AA582" s="35">
        <f t="shared" si="90"/>
        <v>1.0559701412340998</v>
      </c>
      <c r="AB582" s="46">
        <f>ClientPortfolioValue[[#This Row],[Cumulative_Returns]]-1</f>
        <v>5.5970141234099824E-2</v>
      </c>
    </row>
    <row r="583" spans="4:28" x14ac:dyDescent="0.35">
      <c r="D583" s="31">
        <f t="shared" si="92"/>
        <v>45774</v>
      </c>
      <c r="E583" s="32" t="s">
        <v>16</v>
      </c>
      <c r="F583" s="33">
        <f>_xlfn.IFNA(VLOOKUP(ClientPortfolioValue[[#This Row],[Date]],CleanAssets[#All],RowWiseApproach!$B$2,0)*VLOOKUP(ClientPortfolioValue[[#This Row],[Client]],Client_Portfolios!$A$1:$I$6,RowWiseApproach!$B$2,0),F578)</f>
        <v>192130.34856543402</v>
      </c>
      <c r="G583" s="33">
        <f>_xlfn.IFNA(VLOOKUP(ClientPortfolioValue[[#This Row],[Date]],CleanAssets[#All],RowWiseApproach!$B$3,0)*VLOOKUP(ClientPortfolioValue[[#This Row],[Client]],Client_Portfolios!$A$1:$I$6,RowWiseApproach!$B$3,0),G578)</f>
        <v>2900350.3945843722</v>
      </c>
      <c r="H583" s="33">
        <f>_xlfn.IFNA(VLOOKUP(ClientPortfolioValue[[#This Row],[Date]],CleanAssets[#All],RowWiseApproach!$B$4,0)*VLOOKUP(ClientPortfolioValue[[#This Row],[Client]],Client_Portfolios!$A$1:$I$6,RowWiseApproach!$B$4,0),H578)</f>
        <v>10509300.509582555</v>
      </c>
      <c r="I583" s="33">
        <f>_xlfn.IFNA(VLOOKUP(ClientPortfolioValue[[#This Row],[Date]],CleanAssets[#All],RowWiseApproach!$B$5,0)*VLOOKUP(ClientPortfolioValue[[#This Row],[Client]],Client_Portfolios!$A$1:$I$6,RowWiseApproach!$B$5,0),I578)</f>
        <v>6613064.5018251818</v>
      </c>
      <c r="J583" s="33">
        <f>_xlfn.IFNA(VLOOKUP(ClientPortfolioValue[[#This Row],[Date]],CleanAssets[#All],RowWiseApproach!$B$6,0)*VLOOKUP(ClientPortfolioValue[[#This Row],[Client]],Client_Portfolios!$A$1:$I$6,RowWiseApproach!$B$6,0),J578)</f>
        <v>8881340.025826484</v>
      </c>
      <c r="K583" s="33">
        <f>_xlfn.IFNA(VLOOKUP(ClientPortfolioValue[[#This Row],[Date]],CleanAssets[#All],RowWiseApproach!$B$7,0)*VLOOKUP(ClientPortfolioValue[[#This Row],[Client]],Client_Portfolios!$A$1:$I$6,RowWiseApproach!$B$7,0),K578)</f>
        <v>1530828.5696052636</v>
      </c>
      <c r="L583" s="33">
        <f>_xlfn.IFNA(VLOOKUP(ClientPortfolioValue[[#This Row],[Date]],CleanAssets[#All],RowWiseApproach!$B$8,0)*VLOOKUP(ClientPortfolioValue[[#This Row],[Client]],Client_Portfolios!$A$1:$I$6,RowWiseApproach!$B$8,0),L578)</f>
        <v>15092164.36209362</v>
      </c>
      <c r="M583" s="33">
        <f>_xlfn.IFNA(VLOOKUP(ClientPortfolioValue[[#This Row],[Date]],CleanAssets[#All],RowWiseApproach!$B$9,0)*VLOOKUP(ClientPortfolioValue[[#This Row],[Client]],Client_Portfolios!$A$1:$I$6,RowWiseApproach!$B$9,0),M578)</f>
        <v>4668042.6103076171</v>
      </c>
      <c r="N583" s="34">
        <f t="shared" si="93"/>
        <v>3.8130768778880295E-3</v>
      </c>
      <c r="O583" s="34">
        <f t="shared" si="93"/>
        <v>5.7561229186010816E-2</v>
      </c>
      <c r="P583" s="34">
        <f t="shared" si="94"/>
        <v>0.20857074936403658</v>
      </c>
      <c r="Q583" s="34">
        <f t="shared" si="95"/>
        <v>0.13124487376497859</v>
      </c>
      <c r="R583" s="34">
        <f t="shared" si="96"/>
        <v>0.17626175432460076</v>
      </c>
      <c r="S583" s="34">
        <f t="shared" si="97"/>
        <v>3.0381285759153595E-2</v>
      </c>
      <c r="T583" s="34">
        <f t="shared" si="98"/>
        <v>0.29952364837763196</v>
      </c>
      <c r="U583" s="34">
        <f t="shared" si="99"/>
        <v>9.2643382345699687E-2</v>
      </c>
      <c r="V583" s="33">
        <f>SUM(ClientPortfolioValue[[#This Row],[TCS]:[Cash]])</f>
        <v>50387221.322390527</v>
      </c>
      <c r="W583" s="35">
        <f>(ClientPortfolioValue[[#This Row],[TotalPortfolioValue]]-V578)/V578</f>
        <v>-1.3120501300097336E-3</v>
      </c>
      <c r="X583" s="35">
        <f t="shared" si="91"/>
        <v>2122374.7114082403</v>
      </c>
      <c r="Y583" s="35">
        <f>_xlfn.MAXIFS($V$2:$V583,$E$2:$E583,$E583)</f>
        <v>51360464.08904472</v>
      </c>
      <c r="Z583" s="34">
        <f>(ClientPortfolioValue[[#This Row],[TotalPortfolioValue]]-ClientPortfolioValue[[#This Row],[Running Max]])/ClientPortfolioValue[[#This Row],[Running Max]]</f>
        <v>-1.8949259589377189E-2</v>
      </c>
      <c r="AA583" s="35">
        <f t="shared" ref="AA583:AA646" si="100">AA578*(1+W583)</f>
        <v>1.0373810150699434</v>
      </c>
      <c r="AB583" s="46">
        <f>ClientPortfolioValue[[#This Row],[Cumulative_Returns]]-1</f>
        <v>3.7381015069943402E-2</v>
      </c>
    </row>
    <row r="584" spans="4:28" x14ac:dyDescent="0.35">
      <c r="D584" s="31">
        <f t="shared" si="92"/>
        <v>45774</v>
      </c>
      <c r="E584" s="32" t="s">
        <v>12</v>
      </c>
      <c r="F584" s="33">
        <f>_xlfn.IFNA(VLOOKUP(ClientPortfolioValue[[#This Row],[Date]],CleanAssets[#All],RowWiseApproach!$B$2,0)*VLOOKUP(ClientPortfolioValue[[#This Row],[Client]],Client_Portfolios!$A$1:$I$6,RowWiseApproach!$B$2,0),F579)</f>
        <v>2532333.9732445688</v>
      </c>
      <c r="G584" s="33">
        <f>_xlfn.IFNA(VLOOKUP(ClientPortfolioValue[[#This Row],[Date]],CleanAssets[#All],RowWiseApproach!$B$3,0)*VLOOKUP(ClientPortfolioValue[[#This Row],[Client]],Client_Portfolios!$A$1:$I$6,RowWiseApproach!$B$3,0),G579)</f>
        <v>10015688.323387051</v>
      </c>
      <c r="H584" s="33">
        <f>_xlfn.IFNA(VLOOKUP(ClientPortfolioValue[[#This Row],[Date]],CleanAssets[#All],RowWiseApproach!$B$4,0)*VLOOKUP(ClientPortfolioValue[[#This Row],[Client]],Client_Portfolios!$A$1:$I$6,RowWiseApproach!$B$4,0),H579)</f>
        <v>1729916.7512233946</v>
      </c>
      <c r="I584" s="33">
        <f>_xlfn.IFNA(VLOOKUP(ClientPortfolioValue[[#This Row],[Date]],CleanAssets[#All],RowWiseApproach!$B$5,0)*VLOOKUP(ClientPortfolioValue[[#This Row],[Client]],Client_Portfolios!$A$1:$I$6,RowWiseApproach!$B$5,0),I579)</f>
        <v>3373441.6569391647</v>
      </c>
      <c r="J584" s="33">
        <f>_xlfn.IFNA(VLOOKUP(ClientPortfolioValue[[#This Row],[Date]],CleanAssets[#All],RowWiseApproach!$B$6,0)*VLOOKUP(ClientPortfolioValue[[#This Row],[Client]],Client_Portfolios!$A$1:$I$6,RowWiseApproach!$B$6,0),J579)</f>
        <v>1299375.7683824536</v>
      </c>
      <c r="K584" s="33">
        <f>_xlfn.IFNA(VLOOKUP(ClientPortfolioValue[[#This Row],[Date]],CleanAssets[#All],RowWiseApproach!$B$7,0)*VLOOKUP(ClientPortfolioValue[[#This Row],[Client]],Client_Portfolios!$A$1:$I$6,RowWiseApproach!$B$7,0),K579)</f>
        <v>12382718.557164088</v>
      </c>
      <c r="L584" s="33">
        <f>_xlfn.IFNA(VLOOKUP(ClientPortfolioValue[[#This Row],[Date]],CleanAssets[#All],RowWiseApproach!$B$8,0)*VLOOKUP(ClientPortfolioValue[[#This Row],[Client]],Client_Portfolios!$A$1:$I$6,RowWiseApproach!$B$8,0),L579)</f>
        <v>5547382.7073603263</v>
      </c>
      <c r="M584" s="33">
        <f>_xlfn.IFNA(VLOOKUP(ClientPortfolioValue[[#This Row],[Date]],CleanAssets[#All],RowWiseApproach!$B$9,0)*VLOOKUP(ClientPortfolioValue[[#This Row],[Client]],Client_Portfolios!$A$1:$I$6,RowWiseApproach!$B$9,0),M579)</f>
        <v>2236486.1915650843</v>
      </c>
      <c r="N584" s="34">
        <f t="shared" si="93"/>
        <v>6.4736858868118904E-2</v>
      </c>
      <c r="O584" s="34">
        <f t="shared" si="93"/>
        <v>0.25604213674368853</v>
      </c>
      <c r="P584" s="34">
        <f t="shared" si="94"/>
        <v>4.4223778443431998E-2</v>
      </c>
      <c r="Q584" s="34">
        <f t="shared" si="95"/>
        <v>8.6239026428767379E-2</v>
      </c>
      <c r="R584" s="34">
        <f t="shared" si="96"/>
        <v>3.3217382313381186E-2</v>
      </c>
      <c r="S584" s="34">
        <f t="shared" si="97"/>
        <v>0.31655315298388148</v>
      </c>
      <c r="T584" s="34">
        <f t="shared" si="98"/>
        <v>0.14181388995611185</v>
      </c>
      <c r="U584" s="34">
        <f t="shared" si="99"/>
        <v>5.7173774262618826E-2</v>
      </c>
      <c r="V584" s="33">
        <f>SUM(ClientPortfolioValue[[#This Row],[TCS]:[Cash]])</f>
        <v>39117343.929266125</v>
      </c>
      <c r="W584" s="35">
        <f>(ClientPortfolioValue[[#This Row],[TotalPortfolioValue]]-V579)/V579</f>
        <v>-8.6170452135755238E-3</v>
      </c>
      <c r="X584" s="35">
        <f t="shared" si="91"/>
        <v>699772.64089435991</v>
      </c>
      <c r="Y584" s="35">
        <f>_xlfn.MAXIFS($V$2:$V584,$E$2:$E584,$E584)</f>
        <v>40148946.003547296</v>
      </c>
      <c r="Z584" s="34">
        <f>(ClientPortfolioValue[[#This Row],[TotalPortfolioValue]]-ClientPortfolioValue[[#This Row],[Running Max]])/ClientPortfolioValue[[#This Row],[Running Max]]</f>
        <v>-2.5694374995299387E-2</v>
      </c>
      <c r="AA584" s="35">
        <f t="shared" si="100"/>
        <v>1.0444699946230633</v>
      </c>
      <c r="AB584" s="46">
        <f>ClientPortfolioValue[[#This Row],[Cumulative_Returns]]-1</f>
        <v>4.4469994623063336E-2</v>
      </c>
    </row>
    <row r="585" spans="4:28" x14ac:dyDescent="0.35">
      <c r="D585" s="31">
        <f t="shared" si="92"/>
        <v>45774</v>
      </c>
      <c r="E585" s="32" t="s">
        <v>13</v>
      </c>
      <c r="F585" s="33">
        <f>_xlfn.IFNA(VLOOKUP(ClientPortfolioValue[[#This Row],[Date]],CleanAssets[#All],RowWiseApproach!$B$2,0)*VLOOKUP(ClientPortfolioValue[[#This Row],[Client]],Client_Portfolios!$A$1:$I$6,RowWiseApproach!$B$2,0),F580)</f>
        <v>182342.37705204557</v>
      </c>
      <c r="G585" s="33">
        <f>_xlfn.IFNA(VLOOKUP(ClientPortfolioValue[[#This Row],[Date]],CleanAssets[#All],RowWiseApproach!$B$3,0)*VLOOKUP(ClientPortfolioValue[[#This Row],[Client]],Client_Portfolios!$A$1:$I$6,RowWiseApproach!$B$3,0),G580)</f>
        <v>2128057.098443612</v>
      </c>
      <c r="H585" s="33">
        <f>_xlfn.IFNA(VLOOKUP(ClientPortfolioValue[[#This Row],[Date]],CleanAssets[#All],RowWiseApproach!$B$4,0)*VLOOKUP(ClientPortfolioValue[[#This Row],[Client]],Client_Portfolios!$A$1:$I$6,RowWiseApproach!$B$4,0),H580)</f>
        <v>2770647.1619664496</v>
      </c>
      <c r="I585" s="33">
        <f>_xlfn.IFNA(VLOOKUP(ClientPortfolioValue[[#This Row],[Date]],CleanAssets[#All],RowWiseApproach!$B$5,0)*VLOOKUP(ClientPortfolioValue[[#This Row],[Client]],Client_Portfolios!$A$1:$I$6,RowWiseApproach!$B$5,0),I580)</f>
        <v>2895824.8858513092</v>
      </c>
      <c r="J585" s="33">
        <f>_xlfn.IFNA(VLOOKUP(ClientPortfolioValue[[#This Row],[Date]],CleanAssets[#All],RowWiseApproach!$B$6,0)*VLOOKUP(ClientPortfolioValue[[#This Row],[Client]],Client_Portfolios!$A$1:$I$6,RowWiseApproach!$B$6,0),J580)</f>
        <v>11261477.212208841</v>
      </c>
      <c r="K585" s="33">
        <f>_xlfn.IFNA(VLOOKUP(ClientPortfolioValue[[#This Row],[Date]],CleanAssets[#All],RowWiseApproach!$B$7,0)*VLOOKUP(ClientPortfolioValue[[#This Row],[Client]],Client_Portfolios!$A$1:$I$6,RowWiseApproach!$B$7,0),K580)</f>
        <v>586815.67755809729</v>
      </c>
      <c r="L585" s="33">
        <f>_xlfn.IFNA(VLOOKUP(ClientPortfolioValue[[#This Row],[Date]],CleanAssets[#All],RowWiseApproach!$B$8,0)*VLOOKUP(ClientPortfolioValue[[#This Row],[Client]],Client_Portfolios!$A$1:$I$6,RowWiseApproach!$B$8,0),L580)</f>
        <v>22942229.706254475</v>
      </c>
      <c r="M585" s="33">
        <f>_xlfn.IFNA(VLOOKUP(ClientPortfolioValue[[#This Row],[Date]],CleanAssets[#All],RowWiseApproach!$B$9,0)*VLOOKUP(ClientPortfolioValue[[#This Row],[Client]],Client_Portfolios!$A$1:$I$6,RowWiseApproach!$B$9,0),M580)</f>
        <v>6414617.9864622569</v>
      </c>
      <c r="N585" s="34">
        <f t="shared" si="93"/>
        <v>3.7075013657392204E-3</v>
      </c>
      <c r="O585" s="34">
        <f t="shared" si="93"/>
        <v>4.3269012537874137E-2</v>
      </c>
      <c r="P585" s="34">
        <f t="shared" si="94"/>
        <v>5.6334563051353342E-2</v>
      </c>
      <c r="Q585" s="34">
        <f t="shared" si="95"/>
        <v>5.8879756273940202E-2</v>
      </c>
      <c r="R585" s="34">
        <f t="shared" si="96"/>
        <v>0.22897552845100963</v>
      </c>
      <c r="S585" s="34">
        <f t="shared" si="97"/>
        <v>1.1931510168713274E-2</v>
      </c>
      <c r="T585" s="34">
        <f t="shared" si="98"/>
        <v>0.4664760290185499</v>
      </c>
      <c r="U585" s="34">
        <f t="shared" si="99"/>
        <v>0.13042609913282024</v>
      </c>
      <c r="V585" s="33">
        <f>SUM(ClientPortfolioValue[[#This Row],[TCS]:[Cash]])</f>
        <v>49182012.10579709</v>
      </c>
      <c r="W585" s="35">
        <f>(ClientPortfolioValue[[#This Row],[TotalPortfolioValue]]-V580)/V580</f>
        <v>-1.7167759737686479E-4</v>
      </c>
      <c r="X585" s="35">
        <f t="shared" si="91"/>
        <v>3146321.7011376251</v>
      </c>
      <c r="Y585" s="35">
        <f>_xlfn.MAXIFS($V$2:$V585,$E$2:$E585,$E585)</f>
        <v>49689567.944838986</v>
      </c>
      <c r="Z585" s="34">
        <f>(ClientPortfolioValue[[#This Row],[TotalPortfolioValue]]-ClientPortfolioValue[[#This Row],[Running Max]])/ClientPortfolioValue[[#This Row],[Running Max]]</f>
        <v>-1.0214535163705595E-2</v>
      </c>
      <c r="AA585" s="35">
        <f t="shared" si="100"/>
        <v>1.0898782360088526</v>
      </c>
      <c r="AB585" s="46">
        <f>ClientPortfolioValue[[#This Row],[Cumulative_Returns]]-1</f>
        <v>8.9878236008852586E-2</v>
      </c>
    </row>
    <row r="586" spans="4:28" x14ac:dyDescent="0.35">
      <c r="D586" s="31">
        <f t="shared" si="92"/>
        <v>45774</v>
      </c>
      <c r="E586" s="32" t="s">
        <v>15</v>
      </c>
      <c r="F586" s="33">
        <f>_xlfn.IFNA(VLOOKUP(ClientPortfolioValue[[#This Row],[Date]],CleanAssets[#All],RowWiseApproach!$B$2,0)*VLOOKUP(ClientPortfolioValue[[#This Row],[Client]],Client_Portfolios!$A$1:$I$6,RowWiseApproach!$B$2,0),F581)</f>
        <v>913597.90354237054</v>
      </c>
      <c r="G586" s="33">
        <f>_xlfn.IFNA(VLOOKUP(ClientPortfolioValue[[#This Row],[Date]],CleanAssets[#All],RowWiseApproach!$B$3,0)*VLOOKUP(ClientPortfolioValue[[#This Row],[Client]],Client_Portfolios!$A$1:$I$6,RowWiseApproach!$B$3,0),G581)</f>
        <v>4863396.1060377397</v>
      </c>
      <c r="H586" s="33">
        <f>_xlfn.IFNA(VLOOKUP(ClientPortfolioValue[[#This Row],[Date]],CleanAssets[#All],RowWiseApproach!$B$4,0)*VLOOKUP(ClientPortfolioValue[[#This Row],[Client]],Client_Portfolios!$A$1:$I$6,RowWiseApproach!$B$4,0),H581)</f>
        <v>15114956.507219214</v>
      </c>
      <c r="I586" s="33">
        <f>_xlfn.IFNA(VLOOKUP(ClientPortfolioValue[[#This Row],[Date]],CleanAssets[#All],RowWiseApproach!$B$5,0)*VLOOKUP(ClientPortfolioValue[[#This Row],[Client]],Client_Portfolios!$A$1:$I$6,RowWiseApproach!$B$5,0),I581)</f>
        <v>9246606.7017413694</v>
      </c>
      <c r="J586" s="33">
        <f>_xlfn.IFNA(VLOOKUP(ClientPortfolioValue[[#This Row],[Date]],CleanAssets[#All],RowWiseApproach!$B$6,0)*VLOOKUP(ClientPortfolioValue[[#This Row],[Client]],Client_Portfolios!$A$1:$I$6,RowWiseApproach!$B$6,0),J581)</f>
        <v>13420719.066960298</v>
      </c>
      <c r="K586" s="33">
        <f>_xlfn.IFNA(VLOOKUP(ClientPortfolioValue[[#This Row],[Date]],CleanAssets[#All],RowWiseApproach!$B$7,0)*VLOOKUP(ClientPortfolioValue[[#This Row],[Client]],Client_Portfolios!$A$1:$I$6,RowWiseApproach!$B$7,0),K581)</f>
        <v>2530476.8703640443</v>
      </c>
      <c r="L586" s="33">
        <f>_xlfn.IFNA(VLOOKUP(ClientPortfolioValue[[#This Row],[Date]],CleanAssets[#All],RowWiseApproach!$B$8,0)*VLOOKUP(ClientPortfolioValue[[#This Row],[Client]],Client_Portfolios!$A$1:$I$6,RowWiseApproach!$B$8,0),L581)</f>
        <v>3359361.5213132794</v>
      </c>
      <c r="M586" s="33">
        <f>_xlfn.IFNA(VLOOKUP(ClientPortfolioValue[[#This Row],[Date]],CleanAssets[#All],RowWiseApproach!$B$9,0)*VLOOKUP(ClientPortfolioValue[[#This Row],[Client]],Client_Portfolios!$A$1:$I$6,RowWiseApproach!$B$9,0),M581)</f>
        <v>942173.07456567104</v>
      </c>
      <c r="N586" s="34">
        <f t="shared" si="93"/>
        <v>1.8130076533135472E-2</v>
      </c>
      <c r="O586" s="34">
        <f t="shared" si="93"/>
        <v>9.6512637859099415E-2</v>
      </c>
      <c r="P586" s="34">
        <f t="shared" si="94"/>
        <v>0.29995178098412661</v>
      </c>
      <c r="Q586" s="34">
        <f t="shared" si="95"/>
        <v>0.18349613820737007</v>
      </c>
      <c r="R586" s="34">
        <f t="shared" si="96"/>
        <v>0.26633014685154222</v>
      </c>
      <c r="S586" s="34">
        <f t="shared" si="97"/>
        <v>5.021655494955013E-2</v>
      </c>
      <c r="T586" s="34">
        <f t="shared" si="98"/>
        <v>6.6665522378856368E-2</v>
      </c>
      <c r="U586" s="34">
        <f t="shared" si="99"/>
        <v>1.8697142236319679E-2</v>
      </c>
      <c r="V586" s="33">
        <f>SUM(ClientPortfolioValue[[#This Row],[TCS]:[Cash]])</f>
        <v>50391287.751743987</v>
      </c>
      <c r="W586" s="35">
        <f>(ClientPortfolioValue[[#This Row],[TotalPortfolioValue]]-V581)/V581</f>
        <v>-2.2785671001787893E-3</v>
      </c>
      <c r="X586" s="35">
        <f t="shared" si="91"/>
        <v>615432.32788325893</v>
      </c>
      <c r="Y586" s="35">
        <f>_xlfn.MAXIFS($V$2:$V586,$E$2:$E586,$E586)</f>
        <v>52065242.941301323</v>
      </c>
      <c r="Z586" s="34">
        <f>(ClientPortfolioValue[[#This Row],[TotalPortfolioValue]]-ClientPortfolioValue[[#This Row],[Running Max]])/ClientPortfolioValue[[#This Row],[Running Max]]</f>
        <v>-3.2151106861146576E-2</v>
      </c>
      <c r="AA586" s="35">
        <f t="shared" si="100"/>
        <v>1.0100742058730376</v>
      </c>
      <c r="AB586" s="46">
        <f>ClientPortfolioValue[[#This Row],[Cumulative_Returns]]-1</f>
        <v>1.0074205873037645E-2</v>
      </c>
    </row>
    <row r="587" spans="4:28" x14ac:dyDescent="0.35">
      <c r="D587" s="31">
        <f t="shared" si="92"/>
        <v>45775</v>
      </c>
      <c r="E587" s="32" t="s">
        <v>14</v>
      </c>
      <c r="F587" s="33">
        <f>_xlfn.IFNA(VLOOKUP(ClientPortfolioValue[[#This Row],[Date]],CleanAssets[#All],RowWiseApproach!$B$2,0)*VLOOKUP(ClientPortfolioValue[[#This Row],[Client]],Client_Portfolios!$A$1:$I$6,RowWiseApproach!$B$2,0),F582)</f>
        <v>1615871.612890945</v>
      </c>
      <c r="G587" s="33">
        <f>_xlfn.IFNA(VLOOKUP(ClientPortfolioValue[[#This Row],[Date]],CleanAssets[#All],RowWiseApproach!$B$3,0)*VLOOKUP(ClientPortfolioValue[[#This Row],[Client]],Client_Portfolios!$A$1:$I$6,RowWiseApproach!$B$3,0),G582)</f>
        <v>11296120.908009425</v>
      </c>
      <c r="H587" s="33">
        <f>_xlfn.IFNA(VLOOKUP(ClientPortfolioValue[[#This Row],[Date]],CleanAssets[#All],RowWiseApproach!$B$4,0)*VLOOKUP(ClientPortfolioValue[[#This Row],[Client]],Client_Portfolios!$A$1:$I$6,RowWiseApproach!$B$4,0),H582)</f>
        <v>1933231.9953596392</v>
      </c>
      <c r="I587" s="33">
        <f>_xlfn.IFNA(VLOOKUP(ClientPortfolioValue[[#This Row],[Date]],CleanAssets[#All],RowWiseApproach!$B$5,0)*VLOOKUP(ClientPortfolioValue[[#This Row],[Client]],Client_Portfolios!$A$1:$I$6,RowWiseApproach!$B$5,0),I582)</f>
        <v>479003.21757916338</v>
      </c>
      <c r="J587" s="33">
        <f>_xlfn.IFNA(VLOOKUP(ClientPortfolioValue[[#This Row],[Date]],CleanAssets[#All],RowWiseApproach!$B$6,0)*VLOOKUP(ClientPortfolioValue[[#This Row],[Client]],Client_Portfolios!$A$1:$I$6,RowWiseApproach!$B$6,0),J582)</f>
        <v>11573902.379572371</v>
      </c>
      <c r="K587" s="33">
        <f>_xlfn.IFNA(VLOOKUP(ClientPortfolioValue[[#This Row],[Date]],CleanAssets[#All],RowWiseApproach!$B$7,0)*VLOOKUP(ClientPortfolioValue[[#This Row],[Client]],Client_Portfolios!$A$1:$I$6,RowWiseApproach!$B$7,0),K582)</f>
        <v>13428781.848676488</v>
      </c>
      <c r="L587" s="33">
        <f>_xlfn.IFNA(VLOOKUP(ClientPortfolioValue[[#This Row],[Date]],CleanAssets[#All],RowWiseApproach!$B$8,0)*VLOOKUP(ClientPortfolioValue[[#This Row],[Client]],Client_Portfolios!$A$1:$I$6,RowWiseApproach!$B$8,0),L582)</f>
        <v>3219760.1463433113</v>
      </c>
      <c r="M587" s="33">
        <f>_xlfn.IFNA(VLOOKUP(ClientPortfolioValue[[#This Row],[Date]],CleanAssets[#All],RowWiseApproach!$B$9,0)*VLOOKUP(ClientPortfolioValue[[#This Row],[Client]],Client_Portfolios!$A$1:$I$6,RowWiseApproach!$B$9,0),M582)</f>
        <v>1151808.4826067437</v>
      </c>
      <c r="N587" s="34">
        <f t="shared" si="93"/>
        <v>3.6150481884946267E-2</v>
      </c>
      <c r="O587" s="34">
        <f t="shared" si="93"/>
        <v>0.25271823020924478</v>
      </c>
      <c r="P587" s="34">
        <f t="shared" si="94"/>
        <v>4.3250508066425108E-2</v>
      </c>
      <c r="Q587" s="34">
        <f t="shared" si="95"/>
        <v>1.07163199116706E-2</v>
      </c>
      <c r="R587" s="34">
        <f t="shared" si="96"/>
        <v>0.2589327920442312</v>
      </c>
      <c r="S587" s="34">
        <f t="shared" si="97"/>
        <v>0.30043038759060003</v>
      </c>
      <c r="T587" s="34">
        <f t="shared" si="98"/>
        <v>7.2032876817492167E-2</v>
      </c>
      <c r="U587" s="34">
        <f t="shared" si="99"/>
        <v>2.5768403475389671E-2</v>
      </c>
      <c r="V587" s="33">
        <f>SUM(ClientPortfolioValue[[#This Row],[TCS]:[Cash]])</f>
        <v>44698480.591038093</v>
      </c>
      <c r="W587" s="35">
        <f>(ClientPortfolioValue[[#This Row],[TotalPortfolioValue]]-V582)/V582</f>
        <v>-2.4286982074852833E-3</v>
      </c>
      <c r="X587" s="35">
        <f t="shared" si="91"/>
        <v>152937.7331072955</v>
      </c>
      <c r="Y587" s="35">
        <f>_xlfn.MAXIFS($V$2:$V587,$E$2:$E587,$E587)</f>
        <v>45787827.726313539</v>
      </c>
      <c r="Z587" s="34">
        <f>(ClientPortfolioValue[[#This Row],[TotalPortfolioValue]]-ClientPortfolioValue[[#This Row],[Running Max]])/ClientPortfolioValue[[#This Row],[Running Max]]</f>
        <v>-2.379119493911731E-2</v>
      </c>
      <c r="AA587" s="35">
        <f t="shared" si="100"/>
        <v>1.0534055084449265</v>
      </c>
      <c r="AB587" s="46">
        <f>ClientPortfolioValue[[#This Row],[Cumulative_Returns]]-1</f>
        <v>5.340550844492653E-2</v>
      </c>
    </row>
    <row r="588" spans="4:28" x14ac:dyDescent="0.35">
      <c r="D588" s="31">
        <f t="shared" si="92"/>
        <v>45775</v>
      </c>
      <c r="E588" s="32" t="s">
        <v>16</v>
      </c>
      <c r="F588" s="33">
        <f>_xlfn.IFNA(VLOOKUP(ClientPortfolioValue[[#This Row],[Date]],CleanAssets[#All],RowWiseApproach!$B$2,0)*VLOOKUP(ClientPortfolioValue[[#This Row],[Client]],Client_Portfolios!$A$1:$I$6,RowWiseApproach!$B$2,0),F583)</f>
        <v>194386.21259714666</v>
      </c>
      <c r="G588" s="33">
        <f>_xlfn.IFNA(VLOOKUP(ClientPortfolioValue[[#This Row],[Date]],CleanAssets[#All],RowWiseApproach!$B$3,0)*VLOOKUP(ClientPortfolioValue[[#This Row],[Client]],Client_Portfolios!$A$1:$I$6,RowWiseApproach!$B$3,0),G583)</f>
        <v>2921182.6122394241</v>
      </c>
      <c r="H588" s="33">
        <f>_xlfn.IFNA(VLOOKUP(ClientPortfolioValue[[#This Row],[Date]],CleanAssets[#All],RowWiseApproach!$B$4,0)*VLOOKUP(ClientPortfolioValue[[#This Row],[Client]],Client_Portfolios!$A$1:$I$6,RowWiseApproach!$B$4,0),H583)</f>
        <v>10377632.988586795</v>
      </c>
      <c r="I588" s="33">
        <f>_xlfn.IFNA(VLOOKUP(ClientPortfolioValue[[#This Row],[Date]],CleanAssets[#All],RowWiseApproach!$B$5,0)*VLOOKUP(ClientPortfolioValue[[#This Row],[Client]],Client_Portfolios!$A$1:$I$6,RowWiseApproach!$B$5,0),I583)</f>
        <v>6591838.9664871655</v>
      </c>
      <c r="J588" s="33">
        <f>_xlfn.IFNA(VLOOKUP(ClientPortfolioValue[[#This Row],[Date]],CleanAssets[#All],RowWiseApproach!$B$6,0)*VLOOKUP(ClientPortfolioValue[[#This Row],[Client]],Client_Portfolios!$A$1:$I$6,RowWiseApproach!$B$6,0),J583)</f>
        <v>8846007.1649568621</v>
      </c>
      <c r="K588" s="33">
        <f>_xlfn.IFNA(VLOOKUP(ClientPortfolioValue[[#This Row],[Date]],CleanAssets[#All],RowWiseApproach!$B$7,0)*VLOOKUP(ClientPortfolioValue[[#This Row],[Client]],Client_Portfolios!$A$1:$I$6,RowWiseApproach!$B$7,0),K583)</f>
        <v>1518790.4529996826</v>
      </c>
      <c r="L588" s="33">
        <f>_xlfn.IFNA(VLOOKUP(ClientPortfolioValue[[#This Row],[Date]],CleanAssets[#All],RowWiseApproach!$B$8,0)*VLOOKUP(ClientPortfolioValue[[#This Row],[Client]],Client_Portfolios!$A$1:$I$6,RowWiseApproach!$B$8,0),L583)</f>
        <v>14955391.963158643</v>
      </c>
      <c r="M588" s="33">
        <f>_xlfn.IFNA(VLOOKUP(ClientPortfolioValue[[#This Row],[Date]],CleanAssets[#All],RowWiseApproach!$B$9,0)*VLOOKUP(ClientPortfolioValue[[#This Row],[Client]],Client_Portfolios!$A$1:$I$6,RowWiseApproach!$B$9,0),M583)</f>
        <v>4668244.9737050319</v>
      </c>
      <c r="N588" s="34">
        <f t="shared" si="93"/>
        <v>3.8820195981548178E-3</v>
      </c>
      <c r="O588" s="34">
        <f t="shared" si="93"/>
        <v>5.8337924274517138E-2</v>
      </c>
      <c r="P588" s="34">
        <f t="shared" si="94"/>
        <v>0.20724810729062601</v>
      </c>
      <c r="Q588" s="34">
        <f t="shared" si="95"/>
        <v>0.13164332857709785</v>
      </c>
      <c r="R588" s="34">
        <f t="shared" si="96"/>
        <v>0.17666053945373567</v>
      </c>
      <c r="S588" s="34">
        <f t="shared" si="97"/>
        <v>3.033123710401335E-2</v>
      </c>
      <c r="T588" s="34">
        <f t="shared" si="98"/>
        <v>0.29866894325159105</v>
      </c>
      <c r="U588" s="34">
        <f t="shared" si="99"/>
        <v>9.3227900450264065E-2</v>
      </c>
      <c r="V588" s="33">
        <f>SUM(ClientPortfolioValue[[#This Row],[TCS]:[Cash]])</f>
        <v>50073475.334730752</v>
      </c>
      <c r="W588" s="35">
        <f>(ClientPortfolioValue[[#This Row],[TotalPortfolioValue]]-V583)/V583</f>
        <v>-6.2266975519913352E-3</v>
      </c>
      <c r="X588" s="35">
        <f t="shared" si="91"/>
        <v>41517.110612017466</v>
      </c>
      <c r="Y588" s="35">
        <f>_xlfn.MAXIFS($V$2:$V588,$E$2:$E588,$E588)</f>
        <v>51360464.08904472</v>
      </c>
      <c r="Z588" s="34">
        <f>(ClientPortfolioValue[[#This Row],[TotalPortfolioValue]]-ClientPortfolioValue[[#This Row],[Running Max]])/ClientPortfolioValue[[#This Row],[Running Max]]</f>
        <v>-2.5057965833071301E-2</v>
      </c>
      <c r="AA588" s="35">
        <f t="shared" si="100"/>
        <v>1.0309215572429251</v>
      </c>
      <c r="AB588" s="46">
        <f>ClientPortfolioValue[[#This Row],[Cumulative_Returns]]-1</f>
        <v>3.0921557242925113E-2</v>
      </c>
    </row>
    <row r="589" spans="4:28" x14ac:dyDescent="0.35">
      <c r="D589" s="31">
        <f t="shared" si="92"/>
        <v>45775</v>
      </c>
      <c r="E589" s="32" t="s">
        <v>12</v>
      </c>
      <c r="F589" s="33">
        <f>_xlfn.IFNA(VLOOKUP(ClientPortfolioValue[[#This Row],[Date]],CleanAssets[#All],RowWiseApproach!$B$2,0)*VLOOKUP(ClientPortfolioValue[[#This Row],[Client]],Client_Portfolios!$A$1:$I$6,RowWiseApproach!$B$2,0),F584)</f>
        <v>2562066.9184517171</v>
      </c>
      <c r="G589" s="33">
        <f>_xlfn.IFNA(VLOOKUP(ClientPortfolioValue[[#This Row],[Date]],CleanAssets[#All],RowWiseApproach!$B$3,0)*VLOOKUP(ClientPortfolioValue[[#This Row],[Client]],Client_Portfolios!$A$1:$I$6,RowWiseApproach!$B$3,0),G584)</f>
        <v>10087627.562007168</v>
      </c>
      <c r="H589" s="33">
        <f>_xlfn.IFNA(VLOOKUP(ClientPortfolioValue[[#This Row],[Date]],CleanAssets[#All],RowWiseApproach!$B$4,0)*VLOOKUP(ClientPortfolioValue[[#This Row],[Client]],Client_Portfolios!$A$1:$I$6,RowWiseApproach!$B$4,0),H584)</f>
        <v>1708243.2012135787</v>
      </c>
      <c r="I589" s="33">
        <f>_xlfn.IFNA(VLOOKUP(ClientPortfolioValue[[#This Row],[Date]],CleanAssets[#All],RowWiseApproach!$B$5,0)*VLOOKUP(ClientPortfolioValue[[#This Row],[Client]],Client_Portfolios!$A$1:$I$6,RowWiseApproach!$B$5,0),I584)</f>
        <v>3362614.134376768</v>
      </c>
      <c r="J589" s="33">
        <f>_xlfn.IFNA(VLOOKUP(ClientPortfolioValue[[#This Row],[Date]],CleanAssets[#All],RowWiseApproach!$B$6,0)*VLOOKUP(ClientPortfolioValue[[#This Row],[Client]],Client_Portfolios!$A$1:$I$6,RowWiseApproach!$B$6,0),J584)</f>
        <v>1294206.4287210838</v>
      </c>
      <c r="K589" s="33">
        <f>_xlfn.IFNA(VLOOKUP(ClientPortfolioValue[[#This Row],[Date]],CleanAssets[#All],RowWiseApproach!$B$7,0)*VLOOKUP(ClientPortfolioValue[[#This Row],[Client]],Client_Portfolios!$A$1:$I$6,RowWiseApproach!$B$7,0),K584)</f>
        <v>12285343.440939501</v>
      </c>
      <c r="L589" s="33">
        <f>_xlfn.IFNA(VLOOKUP(ClientPortfolioValue[[#This Row],[Date]],CleanAssets[#All],RowWiseApproach!$B$8,0)*VLOOKUP(ClientPortfolioValue[[#This Row],[Client]],Client_Portfolios!$A$1:$I$6,RowWiseApproach!$B$8,0),L584)</f>
        <v>5497109.6767669311</v>
      </c>
      <c r="M589" s="33">
        <f>_xlfn.IFNA(VLOOKUP(ClientPortfolioValue[[#This Row],[Date]],CleanAssets[#All],RowWiseApproach!$B$9,0)*VLOOKUP(ClientPortfolioValue[[#This Row],[Client]],Client_Portfolios!$A$1:$I$6,RowWiseApproach!$B$9,0),M584)</f>
        <v>2236583.1450382587</v>
      </c>
      <c r="N589" s="34">
        <f t="shared" si="93"/>
        <v>6.5637147266286222E-2</v>
      </c>
      <c r="O589" s="34">
        <f t="shared" si="93"/>
        <v>0.25843317794955956</v>
      </c>
      <c r="P589" s="34">
        <f t="shared" si="94"/>
        <v>4.3763185792370193E-2</v>
      </c>
      <c r="Q589" s="34">
        <f t="shared" si="95"/>
        <v>8.614622730898934E-2</v>
      </c>
      <c r="R589" s="34">
        <f t="shared" si="96"/>
        <v>3.3156049650051714E-2</v>
      </c>
      <c r="S589" s="34">
        <f t="shared" si="97"/>
        <v>0.31473607923447605</v>
      </c>
      <c r="T589" s="34">
        <f t="shared" si="98"/>
        <v>0.14082949777553896</v>
      </c>
      <c r="U589" s="34">
        <f t="shared" si="99"/>
        <v>5.7298635022727772E-2</v>
      </c>
      <c r="V589" s="33">
        <f>SUM(ClientPortfolioValue[[#This Row],[TCS]:[Cash]])</f>
        <v>39033794.507515013</v>
      </c>
      <c r="W589" s="35">
        <f>(ClientPortfolioValue[[#This Row],[TotalPortfolioValue]]-V584)/V584</f>
        <v>-2.1358664305580117E-3</v>
      </c>
      <c r="X589" s="35">
        <f t="shared" si="91"/>
        <v>177013.92825746155</v>
      </c>
      <c r="Y589" s="35">
        <f>_xlfn.MAXIFS($V$2:$V589,$E$2:$E589,$E589)</f>
        <v>40148946.003547296</v>
      </c>
      <c r="Z589" s="34">
        <f>(ClientPortfolioValue[[#This Row],[TotalPortfolioValue]]-ClientPortfolioValue[[#This Row],[Running Max]])/ClientPortfolioValue[[#This Row],[Running Max]]</f>
        <v>-2.777536167285077E-2</v>
      </c>
      <c r="AA589" s="35">
        <f t="shared" si="100"/>
        <v>1.042239146223823</v>
      </c>
      <c r="AB589" s="46">
        <f>ClientPortfolioValue[[#This Row],[Cumulative_Returns]]-1</f>
        <v>4.2239146223822965E-2</v>
      </c>
    </row>
    <row r="590" spans="4:28" x14ac:dyDescent="0.35">
      <c r="D590" s="31">
        <f t="shared" si="92"/>
        <v>45775</v>
      </c>
      <c r="E590" s="32" t="s">
        <v>13</v>
      </c>
      <c r="F590" s="33">
        <f>_xlfn.IFNA(VLOOKUP(ClientPortfolioValue[[#This Row],[Date]],CleanAssets[#All],RowWiseApproach!$B$2,0)*VLOOKUP(ClientPortfolioValue[[#This Row],[Client]],Client_Portfolios!$A$1:$I$6,RowWiseApproach!$B$2,0),F585)</f>
        <v>184483.3173715735</v>
      </c>
      <c r="G590" s="33">
        <f>_xlfn.IFNA(VLOOKUP(ClientPortfolioValue[[#This Row],[Date]],CleanAssets[#All],RowWiseApproach!$B$3,0)*VLOOKUP(ClientPortfolioValue[[#This Row],[Client]],Client_Portfolios!$A$1:$I$6,RowWiseApproach!$B$3,0),G585)</f>
        <v>2143342.199423112</v>
      </c>
      <c r="H590" s="33">
        <f>_xlfn.IFNA(VLOOKUP(ClientPortfolioValue[[#This Row],[Date]],CleanAssets[#All],RowWiseApproach!$B$4,0)*VLOOKUP(ClientPortfolioValue[[#This Row],[Client]],Client_Portfolios!$A$1:$I$6,RowWiseApproach!$B$4,0),H585)</f>
        <v>2735934.6477475036</v>
      </c>
      <c r="I590" s="33">
        <f>_xlfn.IFNA(VLOOKUP(ClientPortfolioValue[[#This Row],[Date]],CleanAssets[#All],RowWiseApproach!$B$5,0)*VLOOKUP(ClientPortfolioValue[[#This Row],[Client]],Client_Portfolios!$A$1:$I$6,RowWiseApproach!$B$5,0),I585)</f>
        <v>2886530.3396646841</v>
      </c>
      <c r="J590" s="33">
        <f>_xlfn.IFNA(VLOOKUP(ClientPortfolioValue[[#This Row],[Date]],CleanAssets[#All],RowWiseApproach!$B$6,0)*VLOOKUP(ClientPortfolioValue[[#This Row],[Client]],Client_Portfolios!$A$1:$I$6,RowWiseApproach!$B$6,0),J585)</f>
        <v>11216675.391045781</v>
      </c>
      <c r="K590" s="33">
        <f>_xlfn.IFNA(VLOOKUP(ClientPortfolioValue[[#This Row],[Date]],CleanAssets[#All],RowWiseApproach!$B$7,0)*VLOOKUP(ClientPortfolioValue[[#This Row],[Client]],Client_Portfolios!$A$1:$I$6,RowWiseApproach!$B$7,0),K585)</f>
        <v>582201.08145459706</v>
      </c>
      <c r="L590" s="33">
        <f>_xlfn.IFNA(VLOOKUP(ClientPortfolioValue[[#This Row],[Date]],CleanAssets[#All],RowWiseApproach!$B$8,0)*VLOOKUP(ClientPortfolioValue[[#This Row],[Client]],Client_Portfolios!$A$1:$I$6,RowWiseApproach!$B$8,0),L585)</f>
        <v>22734316.267296512</v>
      </c>
      <c r="M590" s="33">
        <f>_xlfn.IFNA(VLOOKUP(ClientPortfolioValue[[#This Row],[Date]],CleanAssets[#All],RowWiseApproach!$B$9,0)*VLOOKUP(ClientPortfolioValue[[#This Row],[Client]],Client_Portfolios!$A$1:$I$6,RowWiseApproach!$B$9,0),M585)</f>
        <v>6414896.065305409</v>
      </c>
      <c r="N590" s="34">
        <f t="shared" si="93"/>
        <v>3.7727900183483578E-3</v>
      </c>
      <c r="O590" s="34">
        <f t="shared" si="93"/>
        <v>4.3832581564008342E-2</v>
      </c>
      <c r="P590" s="34">
        <f t="shared" si="94"/>
        <v>5.5951438194734651E-2</v>
      </c>
      <c r="Q590" s="34">
        <f t="shared" si="95"/>
        <v>5.9031206768751794E-2</v>
      </c>
      <c r="R590" s="34">
        <f t="shared" si="96"/>
        <v>0.22938746742697</v>
      </c>
      <c r="S590" s="34">
        <f t="shared" si="97"/>
        <v>1.190634719755955E-2</v>
      </c>
      <c r="T590" s="34">
        <f t="shared" si="98"/>
        <v>0.46492985224498845</v>
      </c>
      <c r="U590" s="34">
        <f t="shared" si="99"/>
        <v>0.13118831658463892</v>
      </c>
      <c r="V590" s="33">
        <f>SUM(ClientPortfolioValue[[#This Row],[TCS]:[Cash]])</f>
        <v>48898379.30930917</v>
      </c>
      <c r="W590" s="35">
        <f>(ClientPortfolioValue[[#This Row],[TotalPortfolioValue]]-V585)/V585</f>
        <v>-5.7670026976079768E-3</v>
      </c>
      <c r="X590" s="35">
        <f t="shared" si="91"/>
        <v>40131.244403706514</v>
      </c>
      <c r="Y590" s="35">
        <f>_xlfn.MAXIFS($V$2:$V590,$E$2:$E590,$E590)</f>
        <v>49689567.944838986</v>
      </c>
      <c r="Z590" s="34">
        <f>(ClientPortfolioValue[[#This Row],[TotalPortfolioValue]]-ClientPortfolioValue[[#This Row],[Running Max]])/ClientPortfolioValue[[#This Row],[Running Max]]</f>
        <v>-1.5922630609469669E-2</v>
      </c>
      <c r="AA590" s="35">
        <f t="shared" si="100"/>
        <v>1.0835929052817252</v>
      </c>
      <c r="AB590" s="46">
        <f>ClientPortfolioValue[[#This Row],[Cumulative_Returns]]-1</f>
        <v>8.3592905281725249E-2</v>
      </c>
    </row>
    <row r="591" spans="4:28" x14ac:dyDescent="0.35">
      <c r="D591" s="31">
        <f t="shared" si="92"/>
        <v>45775</v>
      </c>
      <c r="E591" s="32" t="s">
        <v>15</v>
      </c>
      <c r="F591" s="33">
        <f>_xlfn.IFNA(VLOOKUP(ClientPortfolioValue[[#This Row],[Date]],CleanAssets[#All],RowWiseApproach!$B$2,0)*VLOOKUP(ClientPortfolioValue[[#This Row],[Client]],Client_Portfolios!$A$1:$I$6,RowWiseApproach!$B$2,0),F586)</f>
        <v>924324.74948543822</v>
      </c>
      <c r="G591" s="33">
        <f>_xlfn.IFNA(VLOOKUP(ClientPortfolioValue[[#This Row],[Date]],CleanAssets[#All],RowWiseApproach!$B$3,0)*VLOOKUP(ClientPortfolioValue[[#This Row],[Client]],Client_Portfolios!$A$1:$I$6,RowWiseApproach!$B$3,0),G586)</f>
        <v>4898328.2047292935</v>
      </c>
      <c r="H591" s="33">
        <f>_xlfn.IFNA(VLOOKUP(ClientPortfolioValue[[#This Row],[Date]],CleanAssets[#All],RowWiseApproach!$B$4,0)*VLOOKUP(ClientPortfolioValue[[#This Row],[Client]],Client_Portfolios!$A$1:$I$6,RowWiseApproach!$B$4,0),H586)</f>
        <v>14925586.258319238</v>
      </c>
      <c r="I591" s="33">
        <f>_xlfn.IFNA(VLOOKUP(ClientPortfolioValue[[#This Row],[Date]],CleanAssets[#All],RowWiseApproach!$B$5,0)*VLOOKUP(ClientPortfolioValue[[#This Row],[Client]],Client_Portfolios!$A$1:$I$6,RowWiseApproach!$B$5,0),I586)</f>
        <v>9216928.4523835443</v>
      </c>
      <c r="J591" s="33">
        <f>_xlfn.IFNA(VLOOKUP(ClientPortfolioValue[[#This Row],[Date]],CleanAssets[#All],RowWiseApproach!$B$6,0)*VLOOKUP(ClientPortfolioValue[[#This Row],[Client]],Client_Portfolios!$A$1:$I$6,RowWiseApproach!$B$6,0),J586)</f>
        <v>13367327.079018807</v>
      </c>
      <c r="K591" s="33">
        <f>_xlfn.IFNA(VLOOKUP(ClientPortfolioValue[[#This Row],[Date]],CleanAssets[#All],RowWiseApproach!$B$7,0)*VLOOKUP(ClientPortfolioValue[[#This Row],[Client]],Client_Portfolios!$A$1:$I$6,RowWiseApproach!$B$7,0),K586)</f>
        <v>2510577.7280054572</v>
      </c>
      <c r="L591" s="33">
        <f>_xlfn.IFNA(VLOOKUP(ClientPortfolioValue[[#This Row],[Date]],CleanAssets[#All],RowWiseApproach!$B$8,0)*VLOOKUP(ClientPortfolioValue[[#This Row],[Client]],Client_Portfolios!$A$1:$I$6,RowWiseApproach!$B$8,0),L586)</f>
        <v>3328917.3833396765</v>
      </c>
      <c r="M591" s="33">
        <f>_xlfn.IFNA(VLOOKUP(ClientPortfolioValue[[#This Row],[Date]],CleanAssets[#All],RowWiseApproach!$B$9,0)*VLOOKUP(ClientPortfolioValue[[#This Row],[Client]],Client_Portfolios!$A$1:$I$6,RowWiseApproach!$B$9,0),M586)</f>
        <v>942213.91852538567</v>
      </c>
      <c r="N591" s="34">
        <f t="shared" si="93"/>
        <v>1.8444366664138335E-2</v>
      </c>
      <c r="O591" s="34">
        <f t="shared" si="93"/>
        <v>9.774331099498583E-2</v>
      </c>
      <c r="P591" s="34">
        <f t="shared" si="94"/>
        <v>0.29783145564252961</v>
      </c>
      <c r="Q591" s="34">
        <f t="shared" si="95"/>
        <v>0.18391848534568461</v>
      </c>
      <c r="R591" s="34">
        <f t="shared" si="96"/>
        <v>0.26673729346979075</v>
      </c>
      <c r="S591" s="34">
        <f t="shared" si="97"/>
        <v>5.0097128936480474E-2</v>
      </c>
      <c r="T591" s="34">
        <f t="shared" si="98"/>
        <v>6.642662424339664E-2</v>
      </c>
      <c r="U591" s="34">
        <f t="shared" si="99"/>
        <v>1.8801334702993968E-2</v>
      </c>
      <c r="V591" s="33">
        <f>SUM(ClientPortfolioValue[[#This Row],[TCS]:[Cash]])</f>
        <v>50114203.773806833</v>
      </c>
      <c r="W591" s="35">
        <f>(ClientPortfolioValue[[#This Row],[TotalPortfolioValue]]-V586)/V586</f>
        <v>-5.4986484826946083E-3</v>
      </c>
      <c r="X591" s="35">
        <f t="shared" si="91"/>
        <v>61683.797718005051</v>
      </c>
      <c r="Y591" s="35">
        <f>_xlfn.MAXIFS($V$2:$V591,$E$2:$E591,$E591)</f>
        <v>52065242.941301323</v>
      </c>
      <c r="Z591" s="34">
        <f>(ClientPortfolioValue[[#This Row],[TotalPortfolioValue]]-ClientPortfolioValue[[#This Row],[Running Max]])/ClientPortfolioValue[[#This Row],[Running Max]]</f>
        <v>-3.7472967708882185E-2</v>
      </c>
      <c r="AA591" s="35">
        <f t="shared" si="100"/>
        <v>1.0045201628735048</v>
      </c>
      <c r="AB591" s="46">
        <f>ClientPortfolioValue[[#This Row],[Cumulative_Returns]]-1</f>
        <v>4.5201628735047628E-3</v>
      </c>
    </row>
    <row r="592" spans="4:28" x14ac:dyDescent="0.35">
      <c r="D592" s="31">
        <f t="shared" si="92"/>
        <v>45776</v>
      </c>
      <c r="E592" s="32" t="s">
        <v>14</v>
      </c>
      <c r="F592" s="33">
        <f>_xlfn.IFNA(VLOOKUP(ClientPortfolioValue[[#This Row],[Date]],CleanAssets[#All],RowWiseApproach!$B$2,0)*VLOOKUP(ClientPortfolioValue[[#This Row],[Client]],Client_Portfolios!$A$1:$I$6,RowWiseApproach!$B$2,0),F587)</f>
        <v>1633635.7685488348</v>
      </c>
      <c r="G592" s="33">
        <f>_xlfn.IFNA(VLOOKUP(ClientPortfolioValue[[#This Row],[Date]],CleanAssets[#All],RowWiseApproach!$B$3,0)*VLOOKUP(ClientPortfolioValue[[#This Row],[Client]],Client_Portfolios!$A$1:$I$6,RowWiseApproach!$B$3,0),G587)</f>
        <v>11422036.893197047</v>
      </c>
      <c r="H592" s="33">
        <f>_xlfn.IFNA(VLOOKUP(ClientPortfolioValue[[#This Row],[Date]],CleanAssets[#All],RowWiseApproach!$B$4,0)*VLOOKUP(ClientPortfolioValue[[#This Row],[Client]],Client_Portfolios!$A$1:$I$6,RowWiseApproach!$B$4,0),H587)</f>
        <v>1969262.5158280428</v>
      </c>
      <c r="I592" s="33">
        <f>_xlfn.IFNA(VLOOKUP(ClientPortfolioValue[[#This Row],[Date]],CleanAssets[#All],RowWiseApproach!$B$5,0)*VLOOKUP(ClientPortfolioValue[[#This Row],[Client]],Client_Portfolios!$A$1:$I$6,RowWiseApproach!$B$5,0),I587)</f>
        <v>477708.36846899451</v>
      </c>
      <c r="J592" s="33">
        <f>_xlfn.IFNA(VLOOKUP(ClientPortfolioValue[[#This Row],[Date]],CleanAssets[#All],RowWiseApproach!$B$6,0)*VLOOKUP(ClientPortfolioValue[[#This Row],[Client]],Client_Portfolios!$A$1:$I$6,RowWiseApproach!$B$6,0),J587)</f>
        <v>11491871.445622304</v>
      </c>
      <c r="K592" s="33">
        <f>_xlfn.IFNA(VLOOKUP(ClientPortfolioValue[[#This Row],[Date]],CleanAssets[#All],RowWiseApproach!$B$7,0)*VLOOKUP(ClientPortfolioValue[[#This Row],[Client]],Client_Portfolios!$A$1:$I$6,RowWiseApproach!$B$7,0),K587)</f>
        <v>13219071.336870262</v>
      </c>
      <c r="L592" s="33">
        <f>_xlfn.IFNA(VLOOKUP(ClientPortfolioValue[[#This Row],[Date]],CleanAssets[#All],RowWiseApproach!$B$8,0)*VLOOKUP(ClientPortfolioValue[[#This Row],[Client]],Client_Portfolios!$A$1:$I$6,RowWiseApproach!$B$8,0),L587)</f>
        <v>3258391.9620518424</v>
      </c>
      <c r="M592" s="33">
        <f>_xlfn.IFNA(VLOOKUP(ClientPortfolioValue[[#This Row],[Date]],CleanAssets[#All],RowWiseApproach!$B$9,0)*VLOOKUP(ClientPortfolioValue[[#This Row],[Client]],Client_Portfolios!$A$1:$I$6,RowWiseApproach!$B$9,0),M587)</f>
        <v>1151965.6431882051</v>
      </c>
      <c r="N592" s="34">
        <f t="shared" si="93"/>
        <v>3.6608950812891915E-2</v>
      </c>
      <c r="O592" s="34">
        <f t="shared" si="93"/>
        <v>0.25596206624291207</v>
      </c>
      <c r="P592" s="34">
        <f t="shared" si="94"/>
        <v>4.4130176363401233E-2</v>
      </c>
      <c r="Q592" s="34">
        <f t="shared" si="95"/>
        <v>1.0705202775844755E-2</v>
      </c>
      <c r="R592" s="34">
        <f t="shared" si="96"/>
        <v>0.25752702322046872</v>
      </c>
      <c r="S592" s="34">
        <f t="shared" si="97"/>
        <v>0.29623269867154989</v>
      </c>
      <c r="T592" s="34">
        <f t="shared" si="98"/>
        <v>7.3018914842835972E-2</v>
      </c>
      <c r="U592" s="34">
        <f t="shared" si="99"/>
        <v>2.5814967070095545E-2</v>
      </c>
      <c r="V592" s="33">
        <f>SUM(ClientPortfolioValue[[#This Row],[TCS]:[Cash]])</f>
        <v>44623943.933775529</v>
      </c>
      <c r="W592" s="35">
        <f>(ClientPortfolioValue[[#This Row],[TotalPortfolioValue]]-V587)/V587</f>
        <v>-1.6675434215432387E-3</v>
      </c>
      <c r="X592" s="35">
        <f t="shared" si="91"/>
        <v>215218.78683993607</v>
      </c>
      <c r="Y592" s="35">
        <f>_xlfn.MAXIFS($V$2:$V592,$E$2:$E592,$E592)</f>
        <v>45787827.726313539</v>
      </c>
      <c r="Z592" s="34">
        <f>(ClientPortfolioValue[[#This Row],[TotalPortfolioValue]]-ClientPortfolioValue[[#This Row],[Running Max]])/ClientPortfolioValue[[#This Row],[Running Max]]</f>
        <v>-2.5419065510049171E-2</v>
      </c>
      <c r="AA592" s="35">
        <f t="shared" si="100"/>
        <v>1.0516489090191017</v>
      </c>
      <c r="AB592" s="46">
        <f>ClientPortfolioValue[[#This Row],[Cumulative_Returns]]-1</f>
        <v>5.1648909019101685E-2</v>
      </c>
    </row>
    <row r="593" spans="4:28" x14ac:dyDescent="0.35">
      <c r="D593" s="31">
        <f t="shared" si="92"/>
        <v>45776</v>
      </c>
      <c r="E593" s="32" t="s">
        <v>16</v>
      </c>
      <c r="F593" s="33">
        <f>_xlfn.IFNA(VLOOKUP(ClientPortfolioValue[[#This Row],[Date]],CleanAssets[#All],RowWiseApproach!$B$2,0)*VLOOKUP(ClientPortfolioValue[[#This Row],[Client]],Client_Portfolios!$A$1:$I$6,RowWiseApproach!$B$2,0),F588)</f>
        <v>196523.20597630838</v>
      </c>
      <c r="G593" s="33">
        <f>_xlfn.IFNA(VLOOKUP(ClientPortfolioValue[[#This Row],[Date]],CleanAssets[#All],RowWiseApproach!$B$3,0)*VLOOKUP(ClientPortfolioValue[[#This Row],[Client]],Client_Portfolios!$A$1:$I$6,RowWiseApproach!$B$3,0),G588)</f>
        <v>2953744.5500522777</v>
      </c>
      <c r="H593" s="33">
        <f>_xlfn.IFNA(VLOOKUP(ClientPortfolioValue[[#This Row],[Date]],CleanAssets[#All],RowWiseApproach!$B$4,0)*VLOOKUP(ClientPortfolioValue[[#This Row],[Client]],Client_Portfolios!$A$1:$I$6,RowWiseApproach!$B$4,0),H588)</f>
        <v>10571045.63575297</v>
      </c>
      <c r="I593" s="33">
        <f>_xlfn.IFNA(VLOOKUP(ClientPortfolioValue[[#This Row],[Date]],CleanAssets[#All],RowWiseApproach!$B$5,0)*VLOOKUP(ClientPortfolioValue[[#This Row],[Client]],Client_Portfolios!$A$1:$I$6,RowWiseApproach!$B$5,0),I588)</f>
        <v>6574019.8026342168</v>
      </c>
      <c r="J593" s="33">
        <f>_xlfn.IFNA(VLOOKUP(ClientPortfolioValue[[#This Row],[Date]],CleanAssets[#All],RowWiseApproach!$B$6,0)*VLOOKUP(ClientPortfolioValue[[#This Row],[Client]],Client_Portfolios!$A$1:$I$6,RowWiseApproach!$B$6,0),J588)</f>
        <v>8783310.4006614294</v>
      </c>
      <c r="K593" s="33">
        <f>_xlfn.IFNA(VLOOKUP(ClientPortfolioValue[[#This Row],[Date]],CleanAssets[#All],RowWiseApproach!$B$7,0)*VLOOKUP(ClientPortfolioValue[[#This Row],[Client]],Client_Portfolios!$A$1:$I$6,RowWiseApproach!$B$7,0),K588)</f>
        <v>1495072.2686688853</v>
      </c>
      <c r="L593" s="33">
        <f>_xlfn.IFNA(VLOOKUP(ClientPortfolioValue[[#This Row],[Date]],CleanAssets[#All],RowWiseApproach!$B$8,0)*VLOOKUP(ClientPortfolioValue[[#This Row],[Client]],Client_Portfolios!$A$1:$I$6,RowWiseApproach!$B$8,0),L588)</f>
        <v>15134832.020774657</v>
      </c>
      <c r="M593" s="33">
        <f>_xlfn.IFNA(VLOOKUP(ClientPortfolioValue[[#This Row],[Date]],CleanAssets[#All],RowWiseApproach!$B$9,0)*VLOOKUP(ClientPortfolioValue[[#This Row],[Client]],Client_Portfolios!$A$1:$I$6,RowWiseApproach!$B$9,0),M588)</f>
        <v>4668881.940792487</v>
      </c>
      <c r="N593" s="34">
        <f t="shared" si="93"/>
        <v>3.9010169168567036E-3</v>
      </c>
      <c r="O593" s="34">
        <f t="shared" si="93"/>
        <v>5.8632299430410893E-2</v>
      </c>
      <c r="P593" s="34">
        <f t="shared" si="94"/>
        <v>0.20983693833545511</v>
      </c>
      <c r="Q593" s="34">
        <f t="shared" si="95"/>
        <v>0.13049533938968355</v>
      </c>
      <c r="R593" s="34">
        <f t="shared" si="96"/>
        <v>0.17435010938664569</v>
      </c>
      <c r="S593" s="34">
        <f t="shared" si="97"/>
        <v>2.9677422485687308E-2</v>
      </c>
      <c r="T593" s="34">
        <f t="shared" si="98"/>
        <v>0.3004288244409371</v>
      </c>
      <c r="U593" s="34">
        <f t="shared" si="99"/>
        <v>9.2678049614323632E-2</v>
      </c>
      <c r="V593" s="33">
        <f>SUM(ClientPortfolioValue[[#This Row],[TCS]:[Cash]])</f>
        <v>50377429.825313233</v>
      </c>
      <c r="W593" s="35">
        <f>(ClientPortfolioValue[[#This Row],[TotalPortfolioValue]]-V588)/V588</f>
        <v>6.0701696567016482E-3</v>
      </c>
      <c r="X593" s="35">
        <f t="shared" si="91"/>
        <v>139962.32781168862</v>
      </c>
      <c r="Y593" s="35">
        <f>_xlfn.MAXIFS($V$2:$V593,$E$2:$E593,$E593)</f>
        <v>51360464.08904472</v>
      </c>
      <c r="Z593" s="34">
        <f>(ClientPortfolioValue[[#This Row],[TotalPortfolioValue]]-ClientPortfolioValue[[#This Row],[Running Max]])/ClientPortfolioValue[[#This Row],[Running Max]]</f>
        <v>-1.913990228022823E-2</v>
      </c>
      <c r="AA593" s="35">
        <f t="shared" si="100"/>
        <v>1.0371794259981406</v>
      </c>
      <c r="AB593" s="46">
        <f>ClientPortfolioValue[[#This Row],[Cumulative_Returns]]-1</f>
        <v>3.7179425998140614E-2</v>
      </c>
    </row>
    <row r="594" spans="4:28" x14ac:dyDescent="0.35">
      <c r="D594" s="31">
        <f t="shared" si="92"/>
        <v>45776</v>
      </c>
      <c r="E594" s="32" t="s">
        <v>12</v>
      </c>
      <c r="F594" s="33">
        <f>_xlfn.IFNA(VLOOKUP(ClientPortfolioValue[[#This Row],[Date]],CleanAssets[#All],RowWiseApproach!$B$2,0)*VLOOKUP(ClientPortfolioValue[[#This Row],[Client]],Client_Portfolios!$A$1:$I$6,RowWiseApproach!$B$2,0),F589)</f>
        <v>2590233.1138240583</v>
      </c>
      <c r="G594" s="33">
        <f>_xlfn.IFNA(VLOOKUP(ClientPortfolioValue[[#This Row],[Date]],CleanAssets[#All],RowWiseApproach!$B$3,0)*VLOOKUP(ClientPortfolioValue[[#This Row],[Client]],Client_Portfolios!$A$1:$I$6,RowWiseApproach!$B$3,0),G589)</f>
        <v>10200072.672414523</v>
      </c>
      <c r="H594" s="33">
        <f>_xlfn.IFNA(VLOOKUP(ClientPortfolioValue[[#This Row],[Date]],CleanAssets[#All],RowWiseApproach!$B$4,0)*VLOOKUP(ClientPortfolioValue[[#This Row],[Client]],Client_Portfolios!$A$1:$I$6,RowWiseApproach!$B$4,0),H589)</f>
        <v>1740080.5036036039</v>
      </c>
      <c r="I594" s="33">
        <f>_xlfn.IFNA(VLOOKUP(ClientPortfolioValue[[#This Row],[Date]],CleanAssets[#All],RowWiseApproach!$B$5,0)*VLOOKUP(ClientPortfolioValue[[#This Row],[Client]],Client_Portfolios!$A$1:$I$6,RowWiseApproach!$B$5,0),I589)</f>
        <v>3353524.2624094267</v>
      </c>
      <c r="J594" s="33">
        <f>_xlfn.IFNA(VLOOKUP(ClientPortfolioValue[[#This Row],[Date]],CleanAssets[#All],RowWiseApproach!$B$6,0)*VLOOKUP(ClientPortfolioValue[[#This Row],[Client]],Client_Portfolios!$A$1:$I$6,RowWiseApproach!$B$6,0),J589)</f>
        <v>1285033.6399251847</v>
      </c>
      <c r="K594" s="33">
        <f>_xlfn.IFNA(VLOOKUP(ClientPortfolioValue[[#This Row],[Date]],CleanAssets[#All],RowWiseApproach!$B$7,0)*VLOOKUP(ClientPortfolioValue[[#This Row],[Client]],Client_Portfolios!$A$1:$I$6,RowWiseApproach!$B$7,0),K589)</f>
        <v>12093489.429924451</v>
      </c>
      <c r="L594" s="33">
        <f>_xlfn.IFNA(VLOOKUP(ClientPortfolioValue[[#This Row],[Date]],CleanAssets[#All],RowWiseApproach!$B$8,0)*VLOOKUP(ClientPortfolioValue[[#This Row],[Client]],Client_Portfolios!$A$1:$I$6,RowWiseApproach!$B$8,0),L589)</f>
        <v>5563065.9338513678</v>
      </c>
      <c r="M594" s="33">
        <f>_xlfn.IFNA(VLOOKUP(ClientPortfolioValue[[#This Row],[Date]],CleanAssets[#All],RowWiseApproach!$B$9,0)*VLOOKUP(ClientPortfolioValue[[#This Row],[Client]],Client_Portfolios!$A$1:$I$6,RowWiseApproach!$B$9,0),M589)</f>
        <v>2236888.3196509387</v>
      </c>
      <c r="N594" s="34">
        <f t="shared" si="93"/>
        <v>6.6310158049548998E-2</v>
      </c>
      <c r="O594" s="34">
        <f t="shared" si="93"/>
        <v>0.26112260993611675</v>
      </c>
      <c r="P594" s="34">
        <f t="shared" si="94"/>
        <v>4.4546188756944181E-2</v>
      </c>
      <c r="Q594" s="34">
        <f t="shared" si="95"/>
        <v>8.5850467541536871E-2</v>
      </c>
      <c r="R594" s="34">
        <f t="shared" si="96"/>
        <v>3.2896955608997816E-2</v>
      </c>
      <c r="S594" s="34">
        <f t="shared" si="97"/>
        <v>0.30959421806052589</v>
      </c>
      <c r="T594" s="34">
        <f t="shared" si="98"/>
        <v>0.14241489669211402</v>
      </c>
      <c r="U594" s="34">
        <f t="shared" si="99"/>
        <v>5.72645053542154E-2</v>
      </c>
      <c r="V594" s="33">
        <f>SUM(ClientPortfolioValue[[#This Row],[TCS]:[Cash]])</f>
        <v>39062387.875603557</v>
      </c>
      <c r="W594" s="35">
        <f>(ClientPortfolioValue[[#This Row],[TotalPortfolioValue]]-V589)/V589</f>
        <v>7.3252852942694193E-4</v>
      </c>
      <c r="X594" s="35">
        <f t="shared" si="91"/>
        <v>221072.14695343043</v>
      </c>
      <c r="Y594" s="35">
        <f>_xlfn.MAXIFS($V$2:$V594,$E$2:$E594,$E594)</f>
        <v>40148946.003547296</v>
      </c>
      <c r="Z594" s="34">
        <f>(ClientPortfolioValue[[#This Row],[TotalPortfolioValue]]-ClientPortfolioValue[[#This Row],[Running Max]])/ClientPortfolioValue[[#This Row],[Running Max]]</f>
        <v>-2.7063179388264344E-2</v>
      </c>
      <c r="AA594" s="35">
        <f t="shared" si="100"/>
        <v>1.0430026161329173</v>
      </c>
      <c r="AB594" s="46">
        <f>ClientPortfolioValue[[#This Row],[Cumulative_Returns]]-1</f>
        <v>4.3002616132917337E-2</v>
      </c>
    </row>
    <row r="595" spans="4:28" x14ac:dyDescent="0.35">
      <c r="D595" s="31">
        <f t="shared" si="92"/>
        <v>45776</v>
      </c>
      <c r="E595" s="32" t="s">
        <v>13</v>
      </c>
      <c r="F595" s="33">
        <f>_xlfn.IFNA(VLOOKUP(ClientPortfolioValue[[#This Row],[Date]],CleanAssets[#All],RowWiseApproach!$B$2,0)*VLOOKUP(ClientPortfolioValue[[#This Row],[Client]],Client_Portfolios!$A$1:$I$6,RowWiseApproach!$B$2,0),F590)</f>
        <v>186511.44283644832</v>
      </c>
      <c r="G595" s="33">
        <f>_xlfn.IFNA(VLOOKUP(ClientPortfolioValue[[#This Row],[Date]],CleanAssets[#All],RowWiseApproach!$B$3,0)*VLOOKUP(ClientPortfolioValue[[#This Row],[Client]],Client_Portfolios!$A$1:$I$6,RowWiseApproach!$B$3,0),G590)</f>
        <v>2167233.6792357271</v>
      </c>
      <c r="H595" s="33">
        <f>_xlfn.IFNA(VLOOKUP(ClientPortfolioValue[[#This Row],[Date]],CleanAssets[#All],RowWiseApproach!$B$4,0)*VLOOKUP(ClientPortfolioValue[[#This Row],[Client]],Client_Portfolios!$A$1:$I$6,RowWiseApproach!$B$4,0),H590)</f>
        <v>2786925.5011797333</v>
      </c>
      <c r="I595" s="33">
        <f>_xlfn.IFNA(VLOOKUP(ClientPortfolioValue[[#This Row],[Date]],CleanAssets[#All],RowWiseApproach!$B$5,0)*VLOOKUP(ClientPortfolioValue[[#This Row],[Client]],Client_Portfolios!$A$1:$I$6,RowWiseApproach!$B$5,0),I590)</f>
        <v>2878727.4249772215</v>
      </c>
      <c r="J595" s="33">
        <f>_xlfn.IFNA(VLOOKUP(ClientPortfolioValue[[#This Row],[Date]],CleanAssets[#All],RowWiseApproach!$B$6,0)*VLOOKUP(ClientPortfolioValue[[#This Row],[Client]],Client_Portfolios!$A$1:$I$6,RowWiseApproach!$B$6,0),J590)</f>
        <v>11137176.331181047</v>
      </c>
      <c r="K595" s="33">
        <f>_xlfn.IFNA(VLOOKUP(ClientPortfolioValue[[#This Row],[Date]],CleanAssets[#All],RowWiseApproach!$B$7,0)*VLOOKUP(ClientPortfolioValue[[#This Row],[Client]],Client_Portfolios!$A$1:$I$6,RowWiseApproach!$B$7,0),K590)</f>
        <v>573109.14086446713</v>
      </c>
      <c r="L595" s="33">
        <f>_xlfn.IFNA(VLOOKUP(ClientPortfolioValue[[#This Row],[Date]],CleanAssets[#All],RowWiseApproach!$B$8,0)*VLOOKUP(ClientPortfolioValue[[#This Row],[Client]],Client_Portfolios!$A$1:$I$6,RowWiseApproach!$B$8,0),L590)</f>
        <v>23007090.597177919</v>
      </c>
      <c r="M595" s="33">
        <f>_xlfn.IFNA(VLOOKUP(ClientPortfolioValue[[#This Row],[Date]],CleanAssets[#All],RowWiseApproach!$B$9,0)*VLOOKUP(ClientPortfolioValue[[#This Row],[Client]],Client_Portfolios!$A$1:$I$6,RowWiseApproach!$B$9,0),M590)</f>
        <v>6415771.3573447214</v>
      </c>
      <c r="N595" s="34">
        <f t="shared" si="93"/>
        <v>3.7945429078964201E-3</v>
      </c>
      <c r="O595" s="34">
        <f t="shared" si="93"/>
        <v>4.4091992760516646E-2</v>
      </c>
      <c r="P595" s="34">
        <f t="shared" si="94"/>
        <v>5.6699515238915039E-2</v>
      </c>
      <c r="Q595" s="34">
        <f t="shared" si="95"/>
        <v>5.8567209432790701E-2</v>
      </c>
      <c r="R595" s="34">
        <f t="shared" si="96"/>
        <v>0.22658391795581731</v>
      </c>
      <c r="S595" s="34">
        <f t="shared" si="97"/>
        <v>1.1659805923140356E-2</v>
      </c>
      <c r="T595" s="34">
        <f t="shared" si="98"/>
        <v>0.46807526192055882</v>
      </c>
      <c r="U595" s="34">
        <f t="shared" si="99"/>
        <v>0.13052775386036466</v>
      </c>
      <c r="V595" s="33">
        <f>SUM(ClientPortfolioValue[[#This Row],[TCS]:[Cash]])</f>
        <v>49152545.474797286</v>
      </c>
      <c r="W595" s="35">
        <f>(ClientPortfolioValue[[#This Row],[TotalPortfolioValue]]-V590)/V590</f>
        <v>5.1978443678138185E-3</v>
      </c>
      <c r="X595" s="35">
        <f t="shared" si="91"/>
        <v>118379.21127366042</v>
      </c>
      <c r="Y595" s="35">
        <f>_xlfn.MAXIFS($V$2:$V595,$E$2:$E595,$E595)</f>
        <v>49689567.944838986</v>
      </c>
      <c r="Z595" s="34">
        <f>(ClientPortfolioValue[[#This Row],[TotalPortfolioValue]]-ClientPortfolioValue[[#This Row],[Running Max]])/ClientPortfolioValue[[#This Row],[Running Max]]</f>
        <v>-1.0807549597490062E-2</v>
      </c>
      <c r="AA595" s="35">
        <f t="shared" si="100"/>
        <v>1.0892252525614468</v>
      </c>
      <c r="AB595" s="46">
        <f>ClientPortfolioValue[[#This Row],[Cumulative_Returns]]-1</f>
        <v>8.9225252561446755E-2</v>
      </c>
    </row>
    <row r="596" spans="4:28" x14ac:dyDescent="0.35">
      <c r="D596" s="31">
        <f t="shared" si="92"/>
        <v>45776</v>
      </c>
      <c r="E596" s="32" t="s">
        <v>15</v>
      </c>
      <c r="F596" s="33">
        <f>_xlfn.IFNA(VLOOKUP(ClientPortfolioValue[[#This Row],[Date]],CleanAssets[#All],RowWiseApproach!$B$2,0)*VLOOKUP(ClientPortfolioValue[[#This Row],[Client]],Client_Portfolios!$A$1:$I$6,RowWiseApproach!$B$2,0),F591)</f>
        <v>934486.35427959787</v>
      </c>
      <c r="G596" s="33">
        <f>_xlfn.IFNA(VLOOKUP(ClientPortfolioValue[[#This Row],[Date]],CleanAssets[#All],RowWiseApproach!$B$3,0)*VLOOKUP(ClientPortfolioValue[[#This Row],[Client]],Client_Portfolios!$A$1:$I$6,RowWiseApproach!$B$3,0),G591)</f>
        <v>4952929.0563573493</v>
      </c>
      <c r="H596" s="33">
        <f>_xlfn.IFNA(VLOOKUP(ClientPortfolioValue[[#This Row],[Date]],CleanAssets[#All],RowWiseApproach!$B$4,0)*VLOOKUP(ClientPortfolioValue[[#This Row],[Client]],Client_Portfolios!$A$1:$I$6,RowWiseApproach!$B$4,0),H591)</f>
        <v>15203761.170835752</v>
      </c>
      <c r="I596" s="33">
        <f>_xlfn.IFNA(VLOOKUP(ClientPortfolioValue[[#This Row],[Date]],CleanAssets[#All],RowWiseApproach!$B$5,0)*VLOOKUP(ClientPortfolioValue[[#This Row],[Client]],Client_Portfolios!$A$1:$I$6,RowWiseApproach!$B$5,0),I591)</f>
        <v>9192013.1049139071</v>
      </c>
      <c r="J596" s="33">
        <f>_xlfn.IFNA(VLOOKUP(ClientPortfolioValue[[#This Row],[Date]],CleanAssets[#All],RowWiseApproach!$B$6,0)*VLOOKUP(ClientPortfolioValue[[#This Row],[Client]],Client_Portfolios!$A$1:$I$6,RowWiseApproach!$B$6,0),J591)</f>
        <v>13272585.107923277</v>
      </c>
      <c r="K596" s="33">
        <f>_xlfn.IFNA(VLOOKUP(ClientPortfolioValue[[#This Row],[Date]],CleanAssets[#All],RowWiseApproach!$B$7,0)*VLOOKUP(ClientPortfolioValue[[#This Row],[Client]],Client_Portfolios!$A$1:$I$6,RowWiseApproach!$B$7,0),K591)</f>
        <v>2471371.302120951</v>
      </c>
      <c r="L596" s="33">
        <f>_xlfn.IFNA(VLOOKUP(ClientPortfolioValue[[#This Row],[Date]],CleanAssets[#All],RowWiseApproach!$B$8,0)*VLOOKUP(ClientPortfolioValue[[#This Row],[Client]],Client_Portfolios!$A$1:$I$6,RowWiseApproach!$B$8,0),L591)</f>
        <v>3368858.9060050086</v>
      </c>
      <c r="M596" s="33">
        <f>_xlfn.IFNA(VLOOKUP(ClientPortfolioValue[[#This Row],[Date]],CleanAssets[#All],RowWiseApproach!$B$9,0)*VLOOKUP(ClientPortfolioValue[[#This Row],[Client]],Client_Portfolios!$A$1:$I$6,RowWiseApproach!$B$9,0),M591)</f>
        <v>942342.48059931782</v>
      </c>
      <c r="N596" s="34">
        <f t="shared" si="93"/>
        <v>1.8564104723432465E-2</v>
      </c>
      <c r="O596" s="34">
        <f t="shared" si="93"/>
        <v>9.8392762257969751E-2</v>
      </c>
      <c r="P596" s="34">
        <f t="shared" si="94"/>
        <v>0.3020313921898144</v>
      </c>
      <c r="Q596" s="34">
        <f t="shared" si="95"/>
        <v>0.18260458605661942</v>
      </c>
      <c r="R596" s="34">
        <f t="shared" si="96"/>
        <v>0.2636674776103119</v>
      </c>
      <c r="S596" s="34">
        <f t="shared" si="97"/>
        <v>4.9095201286729617E-2</v>
      </c>
      <c r="T596" s="34">
        <f t="shared" si="98"/>
        <v>6.6924304718989192E-2</v>
      </c>
      <c r="U596" s="34">
        <f t="shared" si="99"/>
        <v>1.8720171156133052E-2</v>
      </c>
      <c r="V596" s="33">
        <f>SUM(ClientPortfolioValue[[#This Row],[TCS]:[Cash]])</f>
        <v>50338347.48303517</v>
      </c>
      <c r="W596" s="35">
        <f>(ClientPortfolioValue[[#This Row],[TotalPortfolioValue]]-V591)/V591</f>
        <v>4.4726582954409807E-3</v>
      </c>
      <c r="X596" s="35">
        <f t="shared" si="91"/>
        <v>132049.05077318774</v>
      </c>
      <c r="Y596" s="35">
        <f>_xlfn.MAXIFS($V$2:$V596,$E$2:$E596,$E596)</f>
        <v>52065242.941301323</v>
      </c>
      <c r="Z596" s="34">
        <f>(ClientPortfolioValue[[#This Row],[TotalPortfolioValue]]-ClientPortfolioValue[[#This Row],[Running Max]])/ClientPortfolioValue[[#This Row],[Running Max]]</f>
        <v>-3.3167913193319132E-2</v>
      </c>
      <c r="AA596" s="35">
        <f t="shared" si="100"/>
        <v>1.0090130383129188</v>
      </c>
      <c r="AB596" s="46">
        <f>ClientPortfolioValue[[#This Row],[Cumulative_Returns]]-1</f>
        <v>9.0130383129187752E-3</v>
      </c>
    </row>
    <row r="597" spans="4:28" x14ac:dyDescent="0.35">
      <c r="D597" s="31">
        <f t="shared" si="92"/>
        <v>45777</v>
      </c>
      <c r="E597" s="32" t="s">
        <v>14</v>
      </c>
      <c r="F597" s="33">
        <f>_xlfn.IFNA(VLOOKUP(ClientPortfolioValue[[#This Row],[Date]],CleanAssets[#All],RowWiseApproach!$B$2,0)*VLOOKUP(ClientPortfolioValue[[#This Row],[Client]],Client_Portfolios!$A$1:$I$6,RowWiseApproach!$B$2,0),F592)</f>
        <v>1603264.79348179</v>
      </c>
      <c r="G597" s="33">
        <f>_xlfn.IFNA(VLOOKUP(ClientPortfolioValue[[#This Row],[Date]],CleanAssets[#All],RowWiseApproach!$B$3,0)*VLOOKUP(ClientPortfolioValue[[#This Row],[Client]],Client_Portfolios!$A$1:$I$6,RowWiseApproach!$B$3,0),G592)</f>
        <v>11510885.603997992</v>
      </c>
      <c r="H597" s="33">
        <f>_xlfn.IFNA(VLOOKUP(ClientPortfolioValue[[#This Row],[Date]],CleanAssets[#All],RowWiseApproach!$B$4,0)*VLOOKUP(ClientPortfolioValue[[#This Row],[Client]],Client_Portfolios!$A$1:$I$6,RowWiseApproach!$B$4,0),H592)</f>
        <v>1943435.8246264632</v>
      </c>
      <c r="I597" s="33">
        <f>_xlfn.IFNA(VLOOKUP(ClientPortfolioValue[[#This Row],[Date]],CleanAssets[#All],RowWiseApproach!$B$5,0)*VLOOKUP(ClientPortfolioValue[[#This Row],[Client]],Client_Portfolios!$A$1:$I$6,RowWiseApproach!$B$5,0),I592)</f>
        <v>487787.94939044997</v>
      </c>
      <c r="J597" s="33">
        <f>_xlfn.IFNA(VLOOKUP(ClientPortfolioValue[[#This Row],[Date]],CleanAssets[#All],RowWiseApproach!$B$6,0)*VLOOKUP(ClientPortfolioValue[[#This Row],[Client]],Client_Portfolios!$A$1:$I$6,RowWiseApproach!$B$6,0),J592)</f>
        <v>11490714.117382104</v>
      </c>
      <c r="K597" s="33">
        <f>_xlfn.IFNA(VLOOKUP(ClientPortfolioValue[[#This Row],[Date]],CleanAssets[#All],RowWiseApproach!$B$7,0)*VLOOKUP(ClientPortfolioValue[[#This Row],[Client]],Client_Portfolios!$A$1:$I$6,RowWiseApproach!$B$7,0),K592)</f>
        <v>13276395.94502734</v>
      </c>
      <c r="L597" s="33">
        <f>_xlfn.IFNA(VLOOKUP(ClientPortfolioValue[[#This Row],[Date]],CleanAssets[#All],RowWiseApproach!$B$8,0)*VLOOKUP(ClientPortfolioValue[[#This Row],[Client]],Client_Portfolios!$A$1:$I$6,RowWiseApproach!$B$8,0),L592)</f>
        <v>3228372.6313682673</v>
      </c>
      <c r="M597" s="33">
        <f>_xlfn.IFNA(VLOOKUP(ClientPortfolioValue[[#This Row],[Date]],CleanAssets[#All],RowWiseApproach!$B$9,0)*VLOOKUP(ClientPortfolioValue[[#This Row],[Client]],Client_Portfolios!$A$1:$I$6,RowWiseApproach!$B$9,0),M592)</f>
        <v>1151911.0957736711</v>
      </c>
      <c r="N597" s="34">
        <f t="shared" si="93"/>
        <v>3.5873025248270893E-2</v>
      </c>
      <c r="O597" s="34">
        <f t="shared" si="93"/>
        <v>0.25755588944569935</v>
      </c>
      <c r="P597" s="34">
        <f t="shared" si="94"/>
        <v>4.3484346870622609E-2</v>
      </c>
      <c r="Q597" s="34">
        <f t="shared" si="95"/>
        <v>1.0914247911778053E-2</v>
      </c>
      <c r="R597" s="34">
        <f t="shared" si="96"/>
        <v>0.25710455274098981</v>
      </c>
      <c r="S597" s="34">
        <f t="shared" si="97"/>
        <v>0.29705915634042551</v>
      </c>
      <c r="T597" s="34">
        <f t="shared" si="98"/>
        <v>7.2234788281225981E-2</v>
      </c>
      <c r="U597" s="34">
        <f t="shared" si="99"/>
        <v>2.5773993160987874E-2</v>
      </c>
      <c r="V597" s="33">
        <f>SUM(ClientPortfolioValue[[#This Row],[TCS]:[Cash]])</f>
        <v>44692767.961048074</v>
      </c>
      <c r="W597" s="35">
        <f>(ClientPortfolioValue[[#This Row],[TotalPortfolioValue]]-V592)/V592</f>
        <v>1.5423116202970221E-3</v>
      </c>
      <c r="X597" s="35">
        <f t="shared" si="91"/>
        <v>240492.39461732542</v>
      </c>
      <c r="Y597" s="35">
        <f>_xlfn.MAXIFS($V$2:$V597,$E$2:$E597,$E597)</f>
        <v>45787827.726313539</v>
      </c>
      <c r="Z597" s="34">
        <f>(ClientPortfolioValue[[#This Row],[TotalPortfolioValue]]-ClientPortfolioValue[[#This Row],[Running Max]])/ClientPortfolioValue[[#This Row],[Running Max]]</f>
        <v>-2.3915958009865387E-2</v>
      </c>
      <c r="AA597" s="35">
        <f t="shared" si="100"/>
        <v>1.0532708793519545</v>
      </c>
      <c r="AB597" s="46">
        <f>ClientPortfolioValue[[#This Row],[Cumulative_Returns]]-1</f>
        <v>5.3270879351954514E-2</v>
      </c>
    </row>
    <row r="598" spans="4:28" x14ac:dyDescent="0.35">
      <c r="D598" s="31">
        <f t="shared" si="92"/>
        <v>45777</v>
      </c>
      <c r="E598" s="32" t="s">
        <v>16</v>
      </c>
      <c r="F598" s="33">
        <f>_xlfn.IFNA(VLOOKUP(ClientPortfolioValue[[#This Row],[Date]],CleanAssets[#All],RowWiseApproach!$B$2,0)*VLOOKUP(ClientPortfolioValue[[#This Row],[Client]],Client_Portfolios!$A$1:$I$6,RowWiseApproach!$B$2,0),F593)</f>
        <v>192869.63673908234</v>
      </c>
      <c r="G598" s="33">
        <f>_xlfn.IFNA(VLOOKUP(ClientPortfolioValue[[#This Row],[Date]],CleanAssets[#All],RowWiseApproach!$B$3,0)*VLOOKUP(ClientPortfolioValue[[#This Row],[Client]],Client_Portfolios!$A$1:$I$6,RowWiseApproach!$B$3,0),G593)</f>
        <v>2976720.8718555956</v>
      </c>
      <c r="H598" s="33">
        <f>_xlfn.IFNA(VLOOKUP(ClientPortfolioValue[[#This Row],[Date]],CleanAssets[#All],RowWiseApproach!$B$4,0)*VLOOKUP(ClientPortfolioValue[[#This Row],[Client]],Client_Portfolios!$A$1:$I$6,RowWiseApproach!$B$4,0),H593)</f>
        <v>10432407.37441502</v>
      </c>
      <c r="I598" s="33">
        <f>_xlfn.IFNA(VLOOKUP(ClientPortfolioValue[[#This Row],[Date]],CleanAssets[#All],RowWiseApproach!$B$5,0)*VLOOKUP(ClientPortfolioValue[[#This Row],[Client]],Client_Portfolios!$A$1:$I$6,RowWiseApproach!$B$5,0),I593)</f>
        <v>6712730.7169777723</v>
      </c>
      <c r="J598" s="33">
        <f>_xlfn.IFNA(VLOOKUP(ClientPortfolioValue[[#This Row],[Date]],CleanAssets[#All],RowWiseApproach!$B$6,0)*VLOOKUP(ClientPortfolioValue[[#This Row],[Client]],Client_Portfolios!$A$1:$I$6,RowWiseApproach!$B$6,0),J593)</f>
        <v>8782425.8473302126</v>
      </c>
      <c r="K598" s="33">
        <f>_xlfn.IFNA(VLOOKUP(ClientPortfolioValue[[#This Row],[Date]],CleanAssets[#All],RowWiseApproach!$B$7,0)*VLOOKUP(ClientPortfolioValue[[#This Row],[Client]],Client_Portfolios!$A$1:$I$6,RowWiseApproach!$B$7,0),K593)</f>
        <v>1501555.6614718966</v>
      </c>
      <c r="L598" s="33">
        <f>_xlfn.IFNA(VLOOKUP(ClientPortfolioValue[[#This Row],[Date]],CleanAssets[#All],RowWiseApproach!$B$8,0)*VLOOKUP(ClientPortfolioValue[[#This Row],[Client]],Client_Portfolios!$A$1:$I$6,RowWiseApproach!$B$8,0),L593)</f>
        <v>14995395.902418321</v>
      </c>
      <c r="M598" s="33">
        <f>_xlfn.IFNA(VLOOKUP(ClientPortfolioValue[[#This Row],[Date]],CleanAssets[#All],RowWiseApproach!$B$9,0)*VLOOKUP(ClientPortfolioValue[[#This Row],[Client]],Client_Portfolios!$A$1:$I$6,RowWiseApproach!$B$9,0),M593)</f>
        <v>4668660.8617697386</v>
      </c>
      <c r="N598" s="34">
        <f t="shared" si="93"/>
        <v>3.8372268129706422E-3</v>
      </c>
      <c r="O598" s="34">
        <f t="shared" si="93"/>
        <v>5.9223179642662008E-2</v>
      </c>
      <c r="P598" s="34">
        <f t="shared" si="94"/>
        <v>0.20755736350088816</v>
      </c>
      <c r="Q598" s="34">
        <f t="shared" si="95"/>
        <v>0.13355274957190397</v>
      </c>
      <c r="R598" s="34">
        <f t="shared" si="96"/>
        <v>0.17473025051575178</v>
      </c>
      <c r="S598" s="34">
        <f t="shared" si="97"/>
        <v>2.9874114675512736E-2</v>
      </c>
      <c r="T598" s="34">
        <f t="shared" si="98"/>
        <v>0.29834004045806267</v>
      </c>
      <c r="U598" s="34">
        <f t="shared" si="99"/>
        <v>9.2885074822248059E-2</v>
      </c>
      <c r="V598" s="33">
        <f>SUM(ClientPortfolioValue[[#This Row],[TCS]:[Cash]])</f>
        <v>50262766.872977637</v>
      </c>
      <c r="W598" s="35">
        <f>(ClientPortfolioValue[[#This Row],[TotalPortfolioValue]]-V593)/V593</f>
        <v>-2.2760778533799119E-3</v>
      </c>
      <c r="X598" s="35">
        <f t="shared" si="91"/>
        <v>135027.45810647792</v>
      </c>
      <c r="Y598" s="35">
        <f>_xlfn.MAXIFS($V$2:$V598,$E$2:$E598,$E598)</f>
        <v>51360464.08904472</v>
      </c>
      <c r="Z598" s="34">
        <f>(ClientPortfolioValue[[#This Row],[TotalPortfolioValue]]-ClientPortfolioValue[[#This Row],[Running Max]])/ClientPortfolioValue[[#This Row],[Running Max]]</f>
        <v>-2.1372416225912256E-2</v>
      </c>
      <c r="AA598" s="35">
        <f t="shared" si="100"/>
        <v>1.0348187248766449</v>
      </c>
      <c r="AB598" s="46">
        <f>ClientPortfolioValue[[#This Row],[Cumulative_Returns]]-1</f>
        <v>3.4818724876644946E-2</v>
      </c>
    </row>
    <row r="599" spans="4:28" x14ac:dyDescent="0.35">
      <c r="D599" s="31">
        <f t="shared" si="92"/>
        <v>45777</v>
      </c>
      <c r="E599" s="32" t="s">
        <v>12</v>
      </c>
      <c r="F599" s="33">
        <f>_xlfn.IFNA(VLOOKUP(ClientPortfolioValue[[#This Row],[Date]],CleanAssets[#All],RowWiseApproach!$B$2,0)*VLOOKUP(ClientPortfolioValue[[#This Row],[Client]],Client_Portfolios!$A$1:$I$6,RowWiseApproach!$B$2,0),F594)</f>
        <v>2542078.0067724627</v>
      </c>
      <c r="G599" s="33">
        <f>_xlfn.IFNA(VLOOKUP(ClientPortfolioValue[[#This Row],[Date]],CleanAssets[#All],RowWiseApproach!$B$3,0)*VLOOKUP(ClientPortfolioValue[[#This Row],[Client]],Client_Portfolios!$A$1:$I$6,RowWiseApproach!$B$3,0),G594)</f>
        <v>10279416.078104254</v>
      </c>
      <c r="H599" s="33">
        <f>_xlfn.IFNA(VLOOKUP(ClientPortfolioValue[[#This Row],[Date]],CleanAssets[#All],RowWiseApproach!$B$4,0)*VLOOKUP(ClientPortfolioValue[[#This Row],[Client]],Client_Portfolios!$A$1:$I$6,RowWiseApproach!$B$4,0),H594)</f>
        <v>1717259.5127650297</v>
      </c>
      <c r="I599" s="33">
        <f>_xlfn.IFNA(VLOOKUP(ClientPortfolioValue[[#This Row],[Date]],CleanAssets[#All],RowWiseApproach!$B$5,0)*VLOOKUP(ClientPortfolioValue[[#This Row],[Client]],Client_Portfolios!$A$1:$I$6,RowWiseApproach!$B$5,0),I594)</f>
        <v>3424283.1634589359</v>
      </c>
      <c r="J599" s="33">
        <f>_xlfn.IFNA(VLOOKUP(ClientPortfolioValue[[#This Row],[Date]],CleanAssets[#All],RowWiseApproach!$B$6,0)*VLOOKUP(ClientPortfolioValue[[#This Row],[Client]],Client_Portfolios!$A$1:$I$6,RowWiseApproach!$B$6,0),J594)</f>
        <v>1284904.2262149695</v>
      </c>
      <c r="K599" s="33">
        <f>_xlfn.IFNA(VLOOKUP(ClientPortfolioValue[[#This Row],[Date]],CleanAssets[#All],RowWiseApproach!$B$7,0)*VLOOKUP(ClientPortfolioValue[[#This Row],[Client]],Client_Portfolios!$A$1:$I$6,RowWiseApproach!$B$7,0),K594)</f>
        <v>12145932.943175534</v>
      </c>
      <c r="L599" s="33">
        <f>_xlfn.IFNA(VLOOKUP(ClientPortfolioValue[[#This Row],[Date]],CleanAssets[#All],RowWiseApproach!$B$8,0)*VLOOKUP(ClientPortfolioValue[[#This Row],[Client]],Client_Portfolios!$A$1:$I$6,RowWiseApproach!$B$8,0),L594)</f>
        <v>5511813.8077021074</v>
      </c>
      <c r="M599" s="33">
        <f>_xlfn.IFNA(VLOOKUP(ClientPortfolioValue[[#This Row],[Date]],CleanAssets[#All],RowWiseApproach!$B$9,0)*VLOOKUP(ClientPortfolioValue[[#This Row],[Client]],Client_Portfolios!$A$1:$I$6,RowWiseApproach!$B$9,0),M594)</f>
        <v>2236782.3994135084</v>
      </c>
      <c r="N599" s="34">
        <f t="shared" si="93"/>
        <v>6.4944240816578347E-2</v>
      </c>
      <c r="O599" s="34">
        <f t="shared" si="93"/>
        <v>0.2626154159910345</v>
      </c>
      <c r="P599" s="34">
        <f t="shared" si="94"/>
        <v>4.3872027154340042E-2</v>
      </c>
      <c r="Q599" s="34">
        <f t="shared" si="95"/>
        <v>8.7482551597299354E-2</v>
      </c>
      <c r="R599" s="34">
        <f t="shared" si="96"/>
        <v>3.2826344931677569E-2</v>
      </c>
      <c r="S599" s="34">
        <f t="shared" si="97"/>
        <v>0.31030062488330601</v>
      </c>
      <c r="T599" s="34">
        <f t="shared" si="98"/>
        <v>0.14081415373953463</v>
      </c>
      <c r="U599" s="34">
        <f t="shared" si="99"/>
        <v>5.7144640886229642E-2</v>
      </c>
      <c r="V599" s="33">
        <f>SUM(ClientPortfolioValue[[#This Row],[TCS]:[Cash]])</f>
        <v>39142470.1376068</v>
      </c>
      <c r="W599" s="35">
        <f>(ClientPortfolioValue[[#This Row],[TotalPortfolioValue]]-V594)/V594</f>
        <v>2.0501117918922309E-3</v>
      </c>
      <c r="X599" s="35">
        <f t="shared" si="91"/>
        <v>208758.76783815312</v>
      </c>
      <c r="Y599" s="35">
        <f>_xlfn.MAXIFS($V$2:$V599,$E$2:$E599,$E599)</f>
        <v>40148946.003547296</v>
      </c>
      <c r="Z599" s="34">
        <f>(ClientPortfolioValue[[#This Row],[TotalPortfolioValue]]-ClientPortfolioValue[[#This Row],[Running Max]])/ClientPortfolioValue[[#This Row],[Running Max]]</f>
        <v>-2.506855013956209E-2</v>
      </c>
      <c r="AA599" s="35">
        <f t="shared" si="100"/>
        <v>1.045140888095226</v>
      </c>
      <c r="AB599" s="46">
        <f>ClientPortfolioValue[[#This Row],[Cumulative_Returns]]-1</f>
        <v>4.5140888095225984E-2</v>
      </c>
    </row>
    <row r="600" spans="4:28" x14ac:dyDescent="0.35">
      <c r="D600" s="31">
        <f t="shared" si="92"/>
        <v>45777</v>
      </c>
      <c r="E600" s="32" t="s">
        <v>13</v>
      </c>
      <c r="F600" s="33">
        <f>_xlfn.IFNA(VLOOKUP(ClientPortfolioValue[[#This Row],[Date]],CleanAssets[#All],RowWiseApproach!$B$2,0)*VLOOKUP(ClientPortfolioValue[[#This Row],[Client]],Client_Portfolios!$A$1:$I$6,RowWiseApproach!$B$2,0),F595)</f>
        <v>183044.00260946545</v>
      </c>
      <c r="G600" s="33">
        <f>_xlfn.IFNA(VLOOKUP(ClientPortfolioValue[[#This Row],[Date]],CleanAssets[#All],RowWiseApproach!$B$3,0)*VLOOKUP(ClientPortfolioValue[[#This Row],[Client]],Client_Portfolios!$A$1:$I$6,RowWiseApproach!$B$3,0),G595)</f>
        <v>2184091.9611870986</v>
      </c>
      <c r="H600" s="33">
        <f>_xlfn.IFNA(VLOOKUP(ClientPortfolioValue[[#This Row],[Date]],CleanAssets[#All],RowWiseApproach!$B$4,0)*VLOOKUP(ClientPortfolioValue[[#This Row],[Client]],Client_Portfolios!$A$1:$I$6,RowWiseApproach!$B$4,0),H595)</f>
        <v>2750375.237442798</v>
      </c>
      <c r="I600" s="33">
        <f>_xlfn.IFNA(VLOOKUP(ClientPortfolioValue[[#This Row],[Date]],CleanAssets[#All],RowWiseApproach!$B$5,0)*VLOOKUP(ClientPortfolioValue[[#This Row],[Client]],Client_Portfolios!$A$1:$I$6,RowWiseApproach!$B$5,0),I595)</f>
        <v>2939468.1780100088</v>
      </c>
      <c r="J600" s="33">
        <f>_xlfn.IFNA(VLOOKUP(ClientPortfolioValue[[#This Row],[Date]],CleanAssets[#All],RowWiseApproach!$B$6,0)*VLOOKUP(ClientPortfolioValue[[#This Row],[Client]],Client_Portfolios!$A$1:$I$6,RowWiseApproach!$B$6,0),J595)</f>
        <v>11136054.723726146</v>
      </c>
      <c r="K600" s="33">
        <f>_xlfn.IFNA(VLOOKUP(ClientPortfolioValue[[#This Row],[Date]],CleanAssets[#All],RowWiseApproach!$B$7,0)*VLOOKUP(ClientPortfolioValue[[#This Row],[Client]],Client_Portfolios!$A$1:$I$6,RowWiseApproach!$B$7,0),K595)</f>
        <v>575594.43321928347</v>
      </c>
      <c r="L600" s="33">
        <f>_xlfn.IFNA(VLOOKUP(ClientPortfolioValue[[#This Row],[Date]],CleanAssets[#All],RowWiseApproach!$B$8,0)*VLOOKUP(ClientPortfolioValue[[#This Row],[Client]],Client_Portfolios!$A$1:$I$6,RowWiseApproach!$B$8,0),L595)</f>
        <v>22795127.927018143</v>
      </c>
      <c r="M600" s="33">
        <f>_xlfn.IFNA(VLOOKUP(ClientPortfolioValue[[#This Row],[Date]],CleanAssets[#All],RowWiseApproach!$B$9,0)*VLOOKUP(ClientPortfolioValue[[#This Row],[Client]],Client_Portfolios!$A$1:$I$6,RowWiseApproach!$B$9,0),M595)</f>
        <v>6415467.5603158306</v>
      </c>
      <c r="N600" s="34">
        <f t="shared" si="93"/>
        <v>3.7371764510098046E-3</v>
      </c>
      <c r="O600" s="34">
        <f t="shared" si="93"/>
        <v>4.4592212406997268E-2</v>
      </c>
      <c r="P600" s="34">
        <f t="shared" si="94"/>
        <v>5.6153916120058683E-2</v>
      </c>
      <c r="Q600" s="34">
        <f t="shared" si="95"/>
        <v>6.001459264846537E-2</v>
      </c>
      <c r="R600" s="34">
        <f t="shared" si="96"/>
        <v>0.22736282466166832</v>
      </c>
      <c r="S600" s="34">
        <f t="shared" si="97"/>
        <v>1.1751807928659258E-2</v>
      </c>
      <c r="T600" s="34">
        <f t="shared" si="98"/>
        <v>0.46540402347059961</v>
      </c>
      <c r="U600" s="34">
        <f t="shared" si="99"/>
        <v>0.13098344631254163</v>
      </c>
      <c r="V600" s="33">
        <f>SUM(ClientPortfolioValue[[#This Row],[TCS]:[Cash]])</f>
        <v>48979224.023528777</v>
      </c>
      <c r="W600" s="35">
        <f>(ClientPortfolioValue[[#This Row],[TotalPortfolioValue]]-V595)/V595</f>
        <v>-3.5261948205180687E-3</v>
      </c>
      <c r="X600" s="35">
        <f t="shared" si="91"/>
        <v>118438.17455377342</v>
      </c>
      <c r="Y600" s="35">
        <f>_xlfn.MAXIFS($V$2:$V600,$E$2:$E600,$E600)</f>
        <v>49689567.944838986</v>
      </c>
      <c r="Z600" s="34">
        <f>(ClientPortfolioValue[[#This Row],[TotalPortfolioValue]]-ClientPortfolioValue[[#This Row],[Running Max]])/ClientPortfolioValue[[#This Row],[Running Max]]</f>
        <v>-1.429563489259497E-2</v>
      </c>
      <c r="AA600" s="35">
        <f t="shared" si="100"/>
        <v>1.085384432117487</v>
      </c>
      <c r="AB600" s="46">
        <f>ClientPortfolioValue[[#This Row],[Cumulative_Returns]]-1</f>
        <v>8.538443211748703E-2</v>
      </c>
    </row>
    <row r="601" spans="4:28" x14ac:dyDescent="0.35">
      <c r="D601" s="31">
        <f t="shared" si="92"/>
        <v>45777</v>
      </c>
      <c r="E601" s="32" t="s">
        <v>15</v>
      </c>
      <c r="F601" s="33">
        <f>_xlfn.IFNA(VLOOKUP(ClientPortfolioValue[[#This Row],[Date]],CleanAssets[#All],RowWiseApproach!$B$2,0)*VLOOKUP(ClientPortfolioValue[[#This Row],[Client]],Client_Portfolios!$A$1:$I$6,RowWiseApproach!$B$2,0),F596)</f>
        <v>917113.28843914415</v>
      </c>
      <c r="G601" s="33">
        <f>_xlfn.IFNA(VLOOKUP(ClientPortfolioValue[[#This Row],[Date]],CleanAssets[#All],RowWiseApproach!$B$3,0)*VLOOKUP(ClientPortfolioValue[[#This Row],[Client]],Client_Portfolios!$A$1:$I$6,RowWiseApproach!$B$3,0),G596)</f>
        <v>4991456.4543565623</v>
      </c>
      <c r="H601" s="33">
        <f>_xlfn.IFNA(VLOOKUP(ClientPortfolioValue[[#This Row],[Date]],CleanAssets[#All],RowWiseApproach!$B$4,0)*VLOOKUP(ClientPortfolioValue[[#This Row],[Client]],Client_Portfolios!$A$1:$I$6,RowWiseApproach!$B$4,0),H596)</f>
        <v>15004365.284454077</v>
      </c>
      <c r="I601" s="33">
        <f>_xlfn.IFNA(VLOOKUP(ClientPortfolioValue[[#This Row],[Date]],CleanAssets[#All],RowWiseApproach!$B$5,0)*VLOOKUP(ClientPortfolioValue[[#This Row],[Client]],Client_Portfolios!$A$1:$I$6,RowWiseApproach!$B$5,0),I596)</f>
        <v>9385963.3181349933</v>
      </c>
      <c r="J601" s="33">
        <f>_xlfn.IFNA(VLOOKUP(ClientPortfolioValue[[#This Row],[Date]],CleanAssets[#All],RowWiseApproach!$B$6,0)*VLOOKUP(ClientPortfolioValue[[#This Row],[Client]],Client_Portfolios!$A$1:$I$6,RowWiseApproach!$B$6,0),J596)</f>
        <v>13271248.446819944</v>
      </c>
      <c r="K601" s="33">
        <f>_xlfn.IFNA(VLOOKUP(ClientPortfolioValue[[#This Row],[Date]],CleanAssets[#All],RowWiseApproach!$B$7,0)*VLOOKUP(ClientPortfolioValue[[#This Row],[Client]],Client_Portfolios!$A$1:$I$6,RowWiseApproach!$B$7,0),K596)</f>
        <v>2482088.4234598447</v>
      </c>
      <c r="L601" s="33">
        <f>_xlfn.IFNA(VLOOKUP(ClientPortfolioValue[[#This Row],[Date]],CleanAssets[#All],RowWiseApproach!$B$8,0)*VLOOKUP(ClientPortfolioValue[[#This Row],[Client]],Client_Portfolios!$A$1:$I$6,RowWiseApproach!$B$8,0),L596)</f>
        <v>3337821.8513156185</v>
      </c>
      <c r="M601" s="33">
        <f>_xlfn.IFNA(VLOOKUP(ClientPortfolioValue[[#This Row],[Date]],CleanAssets[#All],RowWiseApproach!$B$9,0)*VLOOKUP(ClientPortfolioValue[[#This Row],[Client]],Client_Portfolios!$A$1:$I$6,RowWiseApproach!$B$9,0),M596)</f>
        <v>942297.85917659884</v>
      </c>
      <c r="N601" s="34">
        <f t="shared" si="93"/>
        <v>1.8221148002803611E-2</v>
      </c>
      <c r="O601" s="34">
        <f t="shared" si="93"/>
        <v>9.9169936747040541E-2</v>
      </c>
      <c r="P601" s="34">
        <f t="shared" si="94"/>
        <v>0.29810576728363231</v>
      </c>
      <c r="Q601" s="34">
        <f t="shared" si="95"/>
        <v>0.18647971730917928</v>
      </c>
      <c r="R601" s="34">
        <f t="shared" si="96"/>
        <v>0.26367231309344369</v>
      </c>
      <c r="S601" s="34">
        <f t="shared" si="97"/>
        <v>4.9313973627924765E-2</v>
      </c>
      <c r="T601" s="34">
        <f t="shared" si="98"/>
        <v>6.631563049677644E-2</v>
      </c>
      <c r="U601" s="34">
        <f t="shared" si="99"/>
        <v>1.8721513439199412E-2</v>
      </c>
      <c r="V601" s="33">
        <f>SUM(ClientPortfolioValue[[#This Row],[TCS]:[Cash]])</f>
        <v>50332354.926156782</v>
      </c>
      <c r="W601" s="35">
        <f>(ClientPortfolioValue[[#This Row],[TotalPortfolioValue]]-V596)/V596</f>
        <v>-1.190455622407453E-4</v>
      </c>
      <c r="X601" s="35">
        <f t="shared" si="91"/>
        <v>127813.29792768123</v>
      </c>
      <c r="Y601" s="35">
        <f>_xlfn.MAXIFS($V$2:$V601,$E$2:$E601,$E601)</f>
        <v>52065242.941301323</v>
      </c>
      <c r="Z601" s="34">
        <f>(ClientPortfolioValue[[#This Row],[TotalPortfolioValue]]-ClientPortfolioValue[[#This Row],[Running Max]])/ClientPortfolioValue[[#This Row],[Running Max]]</f>
        <v>-3.3283010262685424E-2</v>
      </c>
      <c r="AA601" s="35">
        <f t="shared" si="100"/>
        <v>1.0088929197884646</v>
      </c>
      <c r="AB601" s="46">
        <f>ClientPortfolioValue[[#This Row],[Cumulative_Returns]]-1</f>
        <v>8.8929197884646261E-3</v>
      </c>
    </row>
    <row r="602" spans="4:28" x14ac:dyDescent="0.35">
      <c r="D602" s="31">
        <f t="shared" si="92"/>
        <v>45778</v>
      </c>
      <c r="E602" s="32" t="s">
        <v>14</v>
      </c>
      <c r="F602" s="33">
        <f>_xlfn.IFNA(VLOOKUP(ClientPortfolioValue[[#This Row],[Date]],CleanAssets[#All],RowWiseApproach!$B$2,0)*VLOOKUP(ClientPortfolioValue[[#This Row],[Client]],Client_Portfolios!$A$1:$I$6,RowWiseApproach!$B$2,0),F597)</f>
        <v>1065985.0732641753</v>
      </c>
      <c r="G602" s="33">
        <f>_xlfn.IFNA(VLOOKUP(ClientPortfolioValue[[#This Row],[Date]],CleanAssets[#All],RowWiseApproach!$B$3,0)*VLOOKUP(ClientPortfolioValue[[#This Row],[Client]],Client_Portfolios!$A$1:$I$6,RowWiseApproach!$B$3,0),G597)</f>
        <v>11453933.810536241</v>
      </c>
      <c r="H602" s="33">
        <f>_xlfn.IFNA(VLOOKUP(ClientPortfolioValue[[#This Row],[Date]],CleanAssets[#All],RowWiseApproach!$B$4,0)*VLOOKUP(ClientPortfolioValue[[#This Row],[Client]],Client_Portfolios!$A$1:$I$6,RowWiseApproach!$B$4,0),H597)</f>
        <v>1954946.1007042036</v>
      </c>
      <c r="I602" s="33">
        <f>_xlfn.IFNA(VLOOKUP(ClientPortfolioValue[[#This Row],[Date]],CleanAssets[#All],RowWiseApproach!$B$5,0)*VLOOKUP(ClientPortfolioValue[[#This Row],[Client]],Client_Portfolios!$A$1:$I$6,RowWiseApproach!$B$5,0),I597)</f>
        <v>484554.31760188326</v>
      </c>
      <c r="J602" s="33">
        <f>_xlfn.IFNA(VLOOKUP(ClientPortfolioValue[[#This Row],[Date]],CleanAssets[#All],RowWiseApproach!$B$6,0)*VLOOKUP(ClientPortfolioValue[[#This Row],[Client]],Client_Portfolios!$A$1:$I$6,RowWiseApproach!$B$6,0),J597)</f>
        <v>11644961.042399444</v>
      </c>
      <c r="K602" s="33">
        <f>_xlfn.IFNA(VLOOKUP(ClientPortfolioValue[[#This Row],[Date]],CleanAssets[#All],RowWiseApproach!$B$7,0)*VLOOKUP(ClientPortfolioValue[[#This Row],[Client]],Client_Portfolios!$A$1:$I$6,RowWiseApproach!$B$7,0),K597)</f>
        <v>13170488.396393219</v>
      </c>
      <c r="L602" s="33">
        <f>_xlfn.IFNA(VLOOKUP(ClientPortfolioValue[[#This Row],[Date]],CleanAssets[#All],RowWiseApproach!$B$8,0)*VLOOKUP(ClientPortfolioValue[[#This Row],[Client]],Client_Portfolios!$A$1:$I$6,RowWiseApproach!$B$8,0),L597)</f>
        <v>3235048.9944573184</v>
      </c>
      <c r="M602" s="33">
        <f>_xlfn.IFNA(VLOOKUP(ClientPortfolioValue[[#This Row],[Date]],CleanAssets[#All],RowWiseApproach!$B$9,0)*VLOOKUP(ClientPortfolioValue[[#This Row],[Client]],Client_Portfolios!$A$1:$I$6,RowWiseApproach!$B$9,0),M597)</f>
        <v>1151919.9172967272</v>
      </c>
      <c r="N602" s="34">
        <f t="shared" si="93"/>
        <v>2.4138150265586415E-2</v>
      </c>
      <c r="O602" s="34">
        <f t="shared" si="93"/>
        <v>0.25936270815143708</v>
      </c>
      <c r="P602" s="34">
        <f t="shared" si="94"/>
        <v>4.4267770650317395E-2</v>
      </c>
      <c r="Q602" s="34">
        <f t="shared" si="95"/>
        <v>1.0972240815997193E-2</v>
      </c>
      <c r="R602" s="34">
        <f t="shared" si="96"/>
        <v>0.26368832597028086</v>
      </c>
      <c r="S602" s="34">
        <f t="shared" si="97"/>
        <v>0.29823234485809363</v>
      </c>
      <c r="T602" s="34">
        <f t="shared" si="98"/>
        <v>7.3254401682783202E-2</v>
      </c>
      <c r="U602" s="34">
        <f t="shared" si="99"/>
        <v>2.6084057605504116E-2</v>
      </c>
      <c r="V602" s="33">
        <f>SUM(ClientPortfolioValue[[#This Row],[TCS]:[Cash]])</f>
        <v>44161837.652653217</v>
      </c>
      <c r="W602" s="35">
        <f>(ClientPortfolioValue[[#This Row],[TotalPortfolioValue]]-V597)/V597</f>
        <v>-1.1879557535071186E-2</v>
      </c>
      <c r="X602" s="35">
        <f t="shared" si="91"/>
        <v>195909.54673289083</v>
      </c>
      <c r="Y602" s="35">
        <f>_xlfn.MAXIFS($V$2:$V602,$E$2:$E602,$E602)</f>
        <v>45787827.726313539</v>
      </c>
      <c r="Z602" s="34">
        <f>(ClientPortfolioValue[[#This Row],[TotalPortfolioValue]]-ClientPortfolioValue[[#This Row],[Running Max]])/ClientPortfolioValue[[#This Row],[Running Max]]</f>
        <v>-3.551140454575203E-2</v>
      </c>
      <c r="AA602" s="35">
        <f t="shared" si="100"/>
        <v>1.0407584873406779</v>
      </c>
      <c r="AB602" s="46">
        <f>ClientPortfolioValue[[#This Row],[Cumulative_Returns]]-1</f>
        <v>4.0758487340677885E-2</v>
      </c>
    </row>
    <row r="603" spans="4:28" x14ac:dyDescent="0.35">
      <c r="D603" s="31">
        <f t="shared" si="92"/>
        <v>45778</v>
      </c>
      <c r="E603" s="32" t="s">
        <v>16</v>
      </c>
      <c r="F603" s="33">
        <f>_xlfn.IFNA(VLOOKUP(ClientPortfolioValue[[#This Row],[Date]],CleanAssets[#All],RowWiseApproach!$B$2,0)*VLOOKUP(ClientPortfolioValue[[#This Row],[Client]],Client_Portfolios!$A$1:$I$6,RowWiseApproach!$B$2,0),F598)</f>
        <v>128235.93126077132</v>
      </c>
      <c r="G603" s="33">
        <f>_xlfn.IFNA(VLOOKUP(ClientPortfolioValue[[#This Row],[Date]],CleanAssets[#All],RowWiseApproach!$B$3,0)*VLOOKUP(ClientPortfolioValue[[#This Row],[Client]],Client_Portfolios!$A$1:$I$6,RowWiseApproach!$B$3,0),G598)</f>
        <v>2961993.1090995898</v>
      </c>
      <c r="H603" s="33">
        <f>_xlfn.IFNA(VLOOKUP(ClientPortfolioValue[[#This Row],[Date]],CleanAssets[#All],RowWiseApproach!$B$4,0)*VLOOKUP(ClientPortfolioValue[[#This Row],[Client]],Client_Portfolios!$A$1:$I$6,RowWiseApproach!$B$4,0),H598)</f>
        <v>10494194.796213757</v>
      </c>
      <c r="I603" s="33">
        <f>_xlfn.IFNA(VLOOKUP(ClientPortfolioValue[[#This Row],[Date]],CleanAssets[#All],RowWiseApproach!$B$5,0)*VLOOKUP(ClientPortfolioValue[[#This Row],[Client]],Client_Portfolios!$A$1:$I$6,RowWiseApproach!$B$5,0),I598)</f>
        <v>6668230.8488247516</v>
      </c>
      <c r="J603" s="33">
        <f>_xlfn.IFNA(VLOOKUP(ClientPortfolioValue[[#This Row],[Date]],CleanAssets[#All],RowWiseApproach!$B$6,0)*VLOOKUP(ClientPortfolioValue[[#This Row],[Client]],Client_Portfolios!$A$1:$I$6,RowWiseApproach!$B$6,0),J598)</f>
        <v>8900317.7526813578</v>
      </c>
      <c r="K603" s="33">
        <f>_xlfn.IFNA(VLOOKUP(ClientPortfolioValue[[#This Row],[Date]],CleanAssets[#All],RowWiseApproach!$B$7,0)*VLOOKUP(ClientPortfolioValue[[#This Row],[Client]],Client_Portfolios!$A$1:$I$6,RowWiseApproach!$B$7,0),K598)</f>
        <v>1489577.5553727231</v>
      </c>
      <c r="L603" s="33">
        <f>_xlfn.IFNA(VLOOKUP(ClientPortfolioValue[[#This Row],[Date]],CleanAssets[#All],RowWiseApproach!$B$8,0)*VLOOKUP(ClientPortfolioValue[[#This Row],[Client]],Client_Portfolios!$A$1:$I$6,RowWiseApproach!$B$8,0),L598)</f>
        <v>15026406.792157585</v>
      </c>
      <c r="M603" s="33">
        <f>_xlfn.IFNA(VLOOKUP(ClientPortfolioValue[[#This Row],[Date]],CleanAssets[#All],RowWiseApproach!$B$9,0)*VLOOKUP(ClientPortfolioValue[[#This Row],[Client]],Client_Portfolios!$A$1:$I$6,RowWiseApproach!$B$9,0),M598)</f>
        <v>4668696.6151361102</v>
      </c>
      <c r="N603" s="34">
        <f t="shared" si="93"/>
        <v>2.5475150825936045E-3</v>
      </c>
      <c r="O603" s="34">
        <f t="shared" si="93"/>
        <v>5.8842494812355622E-2</v>
      </c>
      <c r="P603" s="34">
        <f t="shared" si="94"/>
        <v>0.2084760430262349</v>
      </c>
      <c r="Q603" s="34">
        <f t="shared" si="95"/>
        <v>0.13247003780128225</v>
      </c>
      <c r="R603" s="34">
        <f t="shared" si="96"/>
        <v>0.17681232936752952</v>
      </c>
      <c r="S603" s="34">
        <f t="shared" si="97"/>
        <v>2.959171623504064E-2</v>
      </c>
      <c r="T603" s="34">
        <f t="shared" si="98"/>
        <v>0.29851226223300076</v>
      </c>
      <c r="U603" s="34">
        <f t="shared" si="99"/>
        <v>9.2747601441962743E-2</v>
      </c>
      <c r="V603" s="33">
        <f>SUM(ClientPortfolioValue[[#This Row],[TCS]:[Cash]])</f>
        <v>50337653.400746644</v>
      </c>
      <c r="W603" s="35">
        <f>(ClientPortfolioValue[[#This Row],[TotalPortfolioValue]]-V598)/V598</f>
        <v>1.4899006248155317E-3</v>
      </c>
      <c r="X603" s="35">
        <f t="shared" si="91"/>
        <v>133603.90326493717</v>
      </c>
      <c r="Y603" s="35">
        <f>_xlfn.MAXIFS($V$2:$V603,$E$2:$E603,$E603)</f>
        <v>51360464.08904472</v>
      </c>
      <c r="Z603" s="34">
        <f>(ClientPortfolioValue[[#This Row],[TotalPortfolioValue]]-ClientPortfolioValue[[#This Row],[Running Max]])/ClientPortfolioValue[[#This Row],[Running Max]]</f>
        <v>-1.9914358377385529E-2</v>
      </c>
      <c r="AA603" s="35">
        <f t="shared" si="100"/>
        <v>1.0363605019414095</v>
      </c>
      <c r="AB603" s="46">
        <f>ClientPortfolioValue[[#This Row],[Cumulative_Returns]]-1</f>
        <v>3.6360501941409495E-2</v>
      </c>
    </row>
    <row r="604" spans="4:28" x14ac:dyDescent="0.35">
      <c r="D604" s="31">
        <f t="shared" si="92"/>
        <v>45778</v>
      </c>
      <c r="E604" s="32" t="s">
        <v>12</v>
      </c>
      <c r="F604" s="33">
        <f>_xlfn.IFNA(VLOOKUP(ClientPortfolioValue[[#This Row],[Date]],CleanAssets[#All],RowWiseApproach!$B$2,0)*VLOOKUP(ClientPortfolioValue[[#This Row],[Client]],Client_Portfolios!$A$1:$I$6,RowWiseApproach!$B$2,0),F599)</f>
        <v>1690186.9368738001</v>
      </c>
      <c r="G604" s="33">
        <f>_xlfn.IFNA(VLOOKUP(ClientPortfolioValue[[#This Row],[Date]],CleanAssets[#All],RowWiseApproach!$B$3,0)*VLOOKUP(ClientPortfolioValue[[#This Row],[Client]],Client_Portfolios!$A$1:$I$6,RowWiseApproach!$B$3,0),G599)</f>
        <v>10228557.160595397</v>
      </c>
      <c r="H604" s="33">
        <f>_xlfn.IFNA(VLOOKUP(ClientPortfolioValue[[#This Row],[Date]],CleanAssets[#All],RowWiseApproach!$B$4,0)*VLOOKUP(ClientPortfolioValue[[#This Row],[Client]],Client_Portfolios!$A$1:$I$6,RowWiseApproach!$B$4,0),H599)</f>
        <v>1727430.2273513221</v>
      </c>
      <c r="I604" s="33">
        <f>_xlfn.IFNA(VLOOKUP(ClientPortfolioValue[[#This Row],[Date]],CleanAssets[#All],RowWiseApproach!$B$5,0)*VLOOKUP(ClientPortfolioValue[[#This Row],[Client]],Client_Portfolios!$A$1:$I$6,RowWiseApproach!$B$5,0),I599)</f>
        <v>3401582.9903524634</v>
      </c>
      <c r="J604" s="33">
        <f>_xlfn.IFNA(VLOOKUP(ClientPortfolioValue[[#This Row],[Date]],CleanAssets[#All],RowWiseApproach!$B$6,0)*VLOOKUP(ClientPortfolioValue[[#This Row],[Client]],Client_Portfolios!$A$1:$I$6,RowWiseApproach!$B$6,0),J599)</f>
        <v>1302152.2861537018</v>
      </c>
      <c r="K604" s="33">
        <f>_xlfn.IFNA(VLOOKUP(ClientPortfolioValue[[#This Row],[Date]],CleanAssets[#All],RowWiseApproach!$B$7,0)*VLOOKUP(ClientPortfolioValue[[#This Row],[Client]],Client_Portfolios!$A$1:$I$6,RowWiseApproach!$B$7,0),K599)</f>
        <v>12049043.245910373</v>
      </c>
      <c r="L604" s="33">
        <f>_xlfn.IFNA(VLOOKUP(ClientPortfolioValue[[#This Row],[Date]],CleanAssets[#All],RowWiseApproach!$B$8,0)*VLOOKUP(ClientPortfolioValue[[#This Row],[Client]],Client_Portfolios!$A$1:$I$6,RowWiseApproach!$B$8,0),L599)</f>
        <v>5523212.3897313047</v>
      </c>
      <c r="M604" s="33">
        <f>_xlfn.IFNA(VLOOKUP(ClientPortfolioValue[[#This Row],[Date]],CleanAssets[#All],RowWiseApproach!$B$9,0)*VLOOKUP(ClientPortfolioValue[[#This Row],[Client]],Client_Portfolios!$A$1:$I$6,RowWiseApproach!$B$9,0),M599)</f>
        <v>2236799.5290579582</v>
      </c>
      <c r="N604" s="34">
        <f t="shared" si="93"/>
        <v>4.4293312128284128E-2</v>
      </c>
      <c r="O604" s="34">
        <f t="shared" si="93"/>
        <v>0.26805122265009884</v>
      </c>
      <c r="P604" s="34">
        <f t="shared" si="94"/>
        <v>4.526931581983816E-2</v>
      </c>
      <c r="Q604" s="34">
        <f t="shared" si="95"/>
        <v>8.9142433795294157E-2</v>
      </c>
      <c r="R604" s="34">
        <f t="shared" si="96"/>
        <v>3.4124413336103755E-2</v>
      </c>
      <c r="S604" s="34">
        <f t="shared" si="97"/>
        <v>0.31575917532851611</v>
      </c>
      <c r="T604" s="34">
        <f t="shared" si="98"/>
        <v>0.14474219684934247</v>
      </c>
      <c r="U604" s="34">
        <f t="shared" si="99"/>
        <v>5.8617930092522454E-2</v>
      </c>
      <c r="V604" s="33">
        <f>SUM(ClientPortfolioValue[[#This Row],[TCS]:[Cash]])</f>
        <v>38158964.766026318</v>
      </c>
      <c r="W604" s="35">
        <f>(ClientPortfolioValue[[#This Row],[TotalPortfolioValue]]-V599)/V599</f>
        <v>-2.5126298062511949E-2</v>
      </c>
      <c r="X604" s="35">
        <f t="shared" si="91"/>
        <v>152291.82982819693</v>
      </c>
      <c r="Y604" s="35">
        <f>_xlfn.MAXIFS($V$2:$V604,$E$2:$E604,$E604)</f>
        <v>40148946.003547296</v>
      </c>
      <c r="Z604" s="34">
        <f>(ClientPortfolioValue[[#This Row],[TotalPortfolioValue]]-ClientPortfolioValue[[#This Row],[Running Max]])/ClientPortfolioValue[[#This Row],[Running Max]]</f>
        <v>-4.9564968339272375E-2</v>
      </c>
      <c r="AA604" s="35">
        <f t="shared" si="100"/>
        <v>1.0188803666236268</v>
      </c>
      <c r="AB604" s="46">
        <f>ClientPortfolioValue[[#This Row],[Cumulative_Returns]]-1</f>
        <v>1.8880366623626799E-2</v>
      </c>
    </row>
    <row r="605" spans="4:28" x14ac:dyDescent="0.35">
      <c r="D605" s="31">
        <f t="shared" si="92"/>
        <v>45778</v>
      </c>
      <c r="E605" s="32" t="s">
        <v>13</v>
      </c>
      <c r="F605" s="33">
        <f>_xlfn.IFNA(VLOOKUP(ClientPortfolioValue[[#This Row],[Date]],CleanAssets[#All],RowWiseApproach!$B$2,0)*VLOOKUP(ClientPortfolioValue[[#This Row],[Client]],Client_Portfolios!$A$1:$I$6,RowWiseApproach!$B$2,0),F600)</f>
        <v>121703.02455683229</v>
      </c>
      <c r="G605" s="33">
        <f>_xlfn.IFNA(VLOOKUP(ClientPortfolioValue[[#This Row],[Date]],CleanAssets[#All],RowWiseApproach!$B$3,0)*VLOOKUP(ClientPortfolioValue[[#This Row],[Client]],Client_Portfolios!$A$1:$I$6,RowWiseApproach!$B$3,0),G600)</f>
        <v>2173285.8461274724</v>
      </c>
      <c r="H605" s="33">
        <f>_xlfn.IFNA(VLOOKUP(ClientPortfolioValue[[#This Row],[Date]],CleanAssets[#All],RowWiseApproach!$B$4,0)*VLOOKUP(ClientPortfolioValue[[#This Row],[Client]],Client_Portfolios!$A$1:$I$6,RowWiseApproach!$B$4,0),H600)</f>
        <v>2766664.7273756242</v>
      </c>
      <c r="I605" s="33">
        <f>_xlfn.IFNA(VLOOKUP(ClientPortfolioValue[[#This Row],[Date]],CleanAssets[#All],RowWiseApproach!$B$5,0)*VLOOKUP(ClientPortfolioValue[[#This Row],[Client]],Client_Portfolios!$A$1:$I$6,RowWiseApproach!$B$5,0),I600)</f>
        <v>2919981.9283932005</v>
      </c>
      <c r="J605" s="33">
        <f>_xlfn.IFNA(VLOOKUP(ClientPortfolioValue[[#This Row],[Date]],CleanAssets[#All],RowWiseApproach!$B$6,0)*VLOOKUP(ClientPortfolioValue[[#This Row],[Client]],Client_Portfolios!$A$1:$I$6,RowWiseApproach!$B$6,0),J600)</f>
        <v>11285540.837505722</v>
      </c>
      <c r="K605" s="33">
        <f>_xlfn.IFNA(VLOOKUP(ClientPortfolioValue[[#This Row],[Date]],CleanAssets[#All],RowWiseApproach!$B$7,0)*VLOOKUP(ClientPortfolioValue[[#This Row],[Client]],Client_Portfolios!$A$1:$I$6,RowWiseApproach!$B$7,0),K600)</f>
        <v>571002.8410671578</v>
      </c>
      <c r="L605" s="33">
        <f>_xlfn.IFNA(VLOOKUP(ClientPortfolioValue[[#This Row],[Date]],CleanAssets[#All],RowWiseApproach!$B$8,0)*VLOOKUP(ClientPortfolioValue[[#This Row],[Client]],Client_Portfolios!$A$1:$I$6,RowWiseApproach!$B$8,0),L600)</f>
        <v>22842268.876369346</v>
      </c>
      <c r="M605" s="33">
        <f>_xlfn.IFNA(VLOOKUP(ClientPortfolioValue[[#This Row],[Date]],CleanAssets[#All],RowWiseApproach!$B$9,0)*VLOOKUP(ClientPortfolioValue[[#This Row],[Client]],Client_Portfolios!$A$1:$I$6,RowWiseApproach!$B$9,0),M600)</f>
        <v>6415516.6910128156</v>
      </c>
      <c r="N605" s="34">
        <f t="shared" si="93"/>
        <v>2.4788803951812581E-3</v>
      </c>
      <c r="O605" s="34">
        <f t="shared" si="93"/>
        <v>4.4266078815276777E-2</v>
      </c>
      <c r="P605" s="34">
        <f t="shared" si="94"/>
        <v>5.6352181695602077E-2</v>
      </c>
      <c r="Q605" s="34">
        <f t="shared" si="95"/>
        <v>5.9474988258795235E-2</v>
      </c>
      <c r="R605" s="34">
        <f t="shared" si="96"/>
        <v>0.2298669735857431</v>
      </c>
      <c r="S605" s="34">
        <f t="shared" si="97"/>
        <v>1.1630341591495931E-2</v>
      </c>
      <c r="T605" s="34">
        <f t="shared" si="98"/>
        <v>0.46525756204727142</v>
      </c>
      <c r="U605" s="34">
        <f t="shared" si="99"/>
        <v>0.13067299361063422</v>
      </c>
      <c r="V605" s="33">
        <f>SUM(ClientPortfolioValue[[#This Row],[TCS]:[Cash]])</f>
        <v>49095964.772408172</v>
      </c>
      <c r="W605" s="35">
        <f>(ClientPortfolioValue[[#This Row],[TotalPortfolioValue]]-V600)/V600</f>
        <v>2.3834748550388462E-3</v>
      </c>
      <c r="X605" s="35">
        <f t="shared" si="91"/>
        <v>119172.62074564847</v>
      </c>
      <c r="Y605" s="35">
        <f>_xlfn.MAXIFS($V$2:$V605,$E$2:$E605,$E605)</f>
        <v>49689567.944838986</v>
      </c>
      <c r="Z605" s="34">
        <f>(ClientPortfolioValue[[#This Row],[TotalPortfolioValue]]-ClientPortfolioValue[[#This Row],[Running Max]])/ClientPortfolioValue[[#This Row],[Running Max]]</f>
        <v>-1.194623332385944E-2</v>
      </c>
      <c r="AA605" s="35">
        <f t="shared" si="100"/>
        <v>1.0879714186194898</v>
      </c>
      <c r="AB605" s="46">
        <f>ClientPortfolioValue[[#This Row],[Cumulative_Returns]]-1</f>
        <v>8.7971418619489761E-2</v>
      </c>
    </row>
    <row r="606" spans="4:28" x14ac:dyDescent="0.35">
      <c r="D606" s="31">
        <f t="shared" si="92"/>
        <v>45778</v>
      </c>
      <c r="E606" s="32" t="s">
        <v>15</v>
      </c>
      <c r="F606" s="33">
        <f>_xlfn.IFNA(VLOOKUP(ClientPortfolioValue[[#This Row],[Date]],CleanAssets[#All],RowWiseApproach!$B$2,0)*VLOOKUP(ClientPortfolioValue[[#This Row],[Client]],Client_Portfolios!$A$1:$I$6,RowWiseApproach!$B$2,0),F601)</f>
        <v>609773.93125763396</v>
      </c>
      <c r="G606" s="33">
        <f>_xlfn.IFNA(VLOOKUP(ClientPortfolioValue[[#This Row],[Date]],CleanAssets[#All],RowWiseApproach!$B$3,0)*VLOOKUP(ClientPortfolioValue[[#This Row],[Client]],Client_Portfolios!$A$1:$I$6,RowWiseApproach!$B$3,0),G601)</f>
        <v>4966760.4920438882</v>
      </c>
      <c r="H606" s="33">
        <f>_xlfn.IFNA(VLOOKUP(ClientPortfolioValue[[#This Row],[Date]],CleanAssets[#All],RowWiseApproach!$B$4,0)*VLOOKUP(ClientPortfolioValue[[#This Row],[Client]],Client_Portfolios!$A$1:$I$6,RowWiseApproach!$B$4,0),H601)</f>
        <v>15093230.77957714</v>
      </c>
      <c r="I606" s="33">
        <f>_xlfn.IFNA(VLOOKUP(ClientPortfolioValue[[#This Row],[Date]],CleanAssets[#All],RowWiseApproach!$B$5,0)*VLOOKUP(ClientPortfolioValue[[#This Row],[Client]],Client_Portfolios!$A$1:$I$6,RowWiseApproach!$B$5,0),I601)</f>
        <v>9323742.1226549316</v>
      </c>
      <c r="J606" s="33">
        <f>_xlfn.IFNA(VLOOKUP(ClientPortfolioValue[[#This Row],[Date]],CleanAssets[#All],RowWiseApproach!$B$6,0)*VLOOKUP(ClientPortfolioValue[[#This Row],[Client]],Client_Portfolios!$A$1:$I$6,RowWiseApproach!$B$6,0),J601)</f>
        <v>13449396.579577552</v>
      </c>
      <c r="K606" s="33">
        <f>_xlfn.IFNA(VLOOKUP(ClientPortfolioValue[[#This Row],[Date]],CleanAssets[#All],RowWiseApproach!$B$7,0)*VLOOKUP(ClientPortfolioValue[[#This Row],[Client]],Client_Portfolios!$A$1:$I$6,RowWiseApproach!$B$7,0),K601)</f>
        <v>2462288.4791443683</v>
      </c>
      <c r="L606" s="33">
        <f>_xlfn.IFNA(VLOOKUP(ClientPortfolioValue[[#This Row],[Date]],CleanAssets[#All],RowWiseApproach!$B$8,0)*VLOOKUP(ClientPortfolioValue[[#This Row],[Client]],Client_Portfolios!$A$1:$I$6,RowWiseApproach!$B$8,0),L601)</f>
        <v>3344724.5583914458</v>
      </c>
      <c r="M606" s="33">
        <f>_xlfn.IFNA(VLOOKUP(ClientPortfolioValue[[#This Row],[Date]],CleanAssets[#All],RowWiseApproach!$B$9,0)*VLOOKUP(ClientPortfolioValue[[#This Row],[Client]],Client_Portfolios!$A$1:$I$6,RowWiseApproach!$B$9,0),M601)</f>
        <v>942305.07544729998</v>
      </c>
      <c r="N606" s="34">
        <f t="shared" si="93"/>
        <v>1.2148773390383293E-2</v>
      </c>
      <c r="O606" s="34">
        <f t="shared" si="93"/>
        <v>9.8954784074978291E-2</v>
      </c>
      <c r="P606" s="34">
        <f t="shared" si="94"/>
        <v>0.30070855946835828</v>
      </c>
      <c r="Q606" s="34">
        <f t="shared" si="95"/>
        <v>0.18576069653369262</v>
      </c>
      <c r="R606" s="34">
        <f t="shared" si="96"/>
        <v>0.2679577838719524</v>
      </c>
      <c r="S606" s="34">
        <f t="shared" si="97"/>
        <v>4.9057172210003282E-2</v>
      </c>
      <c r="T606" s="34">
        <f t="shared" si="98"/>
        <v>6.6638304181585645E-2</v>
      </c>
      <c r="U606" s="34">
        <f t="shared" si="99"/>
        <v>1.8773926269046223E-2</v>
      </c>
      <c r="V606" s="33">
        <f>SUM(ClientPortfolioValue[[#This Row],[TCS]:[Cash]])</f>
        <v>50192222.018094257</v>
      </c>
      <c r="W606" s="35">
        <f>(ClientPortfolioValue[[#This Row],[TotalPortfolioValue]]-V601)/V601</f>
        <v>-2.7841516310555272E-3</v>
      </c>
      <c r="X606" s="35">
        <f t="shared" si="91"/>
        <v>127509.75524332181</v>
      </c>
      <c r="Y606" s="35">
        <f>_xlfn.MAXIFS($V$2:$V606,$E$2:$E606,$E606)</f>
        <v>52065242.941301323</v>
      </c>
      <c r="Z606" s="34">
        <f>(ClientPortfolioValue[[#This Row],[TotalPortfolioValue]]-ClientPortfolioValue[[#This Row],[Running Max]])/ClientPortfolioValue[[#This Row],[Running Max]]</f>
        <v>-3.5974496946431657E-2</v>
      </c>
      <c r="AA606" s="35">
        <f t="shared" si="100"/>
        <v>1.0060840089202752</v>
      </c>
      <c r="AB606" s="46">
        <f>ClientPortfolioValue[[#This Row],[Cumulative_Returns]]-1</f>
        <v>6.0840089202751635E-3</v>
      </c>
    </row>
    <row r="607" spans="4:28" x14ac:dyDescent="0.35">
      <c r="D607" s="31">
        <f t="shared" si="92"/>
        <v>45779</v>
      </c>
      <c r="E607" s="32" t="s">
        <v>14</v>
      </c>
      <c r="F607" s="33">
        <f>_xlfn.IFNA(VLOOKUP(ClientPortfolioValue[[#This Row],[Date]],CleanAssets[#All],RowWiseApproach!$B$2,0)*VLOOKUP(ClientPortfolioValue[[#This Row],[Client]],Client_Portfolios!$A$1:$I$6,RowWiseApproach!$B$2,0),F602)</f>
        <v>1771851.885750141</v>
      </c>
      <c r="G607" s="33">
        <f>_xlfn.IFNA(VLOOKUP(ClientPortfolioValue[[#This Row],[Date]],CleanAssets[#All],RowWiseApproach!$B$3,0)*VLOOKUP(ClientPortfolioValue[[#This Row],[Client]],Client_Portfolios!$A$1:$I$6,RowWiseApproach!$B$3,0),G602)</f>
        <v>11108144.126294807</v>
      </c>
      <c r="H607" s="33">
        <f>_xlfn.IFNA(VLOOKUP(ClientPortfolioValue[[#This Row],[Date]],CleanAssets[#All],RowWiseApproach!$B$4,0)*VLOOKUP(ClientPortfolioValue[[#This Row],[Client]],Client_Portfolios!$A$1:$I$6,RowWiseApproach!$B$4,0),H602)</f>
        <v>2410697.7845472698</v>
      </c>
      <c r="I607" s="33">
        <f>_xlfn.IFNA(VLOOKUP(ClientPortfolioValue[[#This Row],[Date]],CleanAssets[#All],RowWiseApproach!$B$5,0)*VLOOKUP(ClientPortfolioValue[[#This Row],[Client]],Client_Portfolios!$A$1:$I$6,RowWiseApproach!$B$5,0),I602)</f>
        <v>433624.317762313</v>
      </c>
      <c r="J607" s="33">
        <f>_xlfn.IFNA(VLOOKUP(ClientPortfolioValue[[#This Row],[Date]],CleanAssets[#All],RowWiseApproach!$B$6,0)*VLOOKUP(ClientPortfolioValue[[#This Row],[Client]],Client_Portfolios!$A$1:$I$6,RowWiseApproach!$B$6,0),J602)</f>
        <v>10783821.064518508</v>
      </c>
      <c r="K607" s="33">
        <f>_xlfn.IFNA(VLOOKUP(ClientPortfolioValue[[#This Row],[Date]],CleanAssets[#All],RowWiseApproach!$B$7,0)*VLOOKUP(ClientPortfolioValue[[#This Row],[Client]],Client_Portfolios!$A$1:$I$6,RowWiseApproach!$B$7,0),K602)</f>
        <v>13516521.624603067</v>
      </c>
      <c r="L607" s="33">
        <f>_xlfn.IFNA(VLOOKUP(ClientPortfolioValue[[#This Row],[Date]],CleanAssets[#All],RowWiseApproach!$B$8,0)*VLOOKUP(ClientPortfolioValue[[#This Row],[Client]],Client_Portfolios!$A$1:$I$6,RowWiseApproach!$B$8,0),L602)</f>
        <v>2914005.5276894346</v>
      </c>
      <c r="M607" s="33">
        <f>_xlfn.IFNA(VLOOKUP(ClientPortfolioValue[[#This Row],[Date]],CleanAssets[#All],RowWiseApproach!$B$9,0)*VLOOKUP(ClientPortfolioValue[[#This Row],[Client]],Client_Portfolios!$A$1:$I$6,RowWiseApproach!$B$9,0),M602)</f>
        <v>1152739.0655697407</v>
      </c>
      <c r="N607" s="34">
        <f t="shared" si="93"/>
        <v>4.0185879080219485E-2</v>
      </c>
      <c r="O607" s="34">
        <f t="shared" si="93"/>
        <v>0.25193445358213279</v>
      </c>
      <c r="P607" s="34">
        <f t="shared" si="94"/>
        <v>5.4675004410854364E-2</v>
      </c>
      <c r="Q607" s="34">
        <f t="shared" si="95"/>
        <v>9.8346676378435506E-3</v>
      </c>
      <c r="R607" s="34">
        <f t="shared" si="96"/>
        <v>0.24457875559840936</v>
      </c>
      <c r="S607" s="34">
        <f t="shared" si="97"/>
        <v>0.30655683353663038</v>
      </c>
      <c r="T607" s="34">
        <f t="shared" si="98"/>
        <v>6.6090103081749341E-2</v>
      </c>
      <c r="U607" s="34">
        <f t="shared" si="99"/>
        <v>2.6144303072160507E-2</v>
      </c>
      <c r="V607" s="33">
        <f>SUM(ClientPortfolioValue[[#This Row],[TCS]:[Cash]])</f>
        <v>44091405.396735288</v>
      </c>
      <c r="W607" s="35">
        <f>(ClientPortfolioValue[[#This Row],[TotalPortfolioValue]]-V602)/V602</f>
        <v>-1.5948669634606471E-3</v>
      </c>
      <c r="X607" s="35">
        <f t="shared" si="91"/>
        <v>225295.24840704029</v>
      </c>
      <c r="Y607" s="35">
        <f>_xlfn.MAXIFS($V$2:$V607,$E$2:$E607,$E607)</f>
        <v>45787827.726313539</v>
      </c>
      <c r="Z607" s="34">
        <f>(ClientPortfolioValue[[#This Row],[TotalPortfolioValue]]-ClientPortfolioValue[[#This Row],[Running Max]])/ClientPortfolioValue[[#This Row],[Running Max]]</f>
        <v>-3.7049635543276574E-2</v>
      </c>
      <c r="AA607" s="35">
        <f t="shared" si="100"/>
        <v>1.039098616012277</v>
      </c>
      <c r="AB607" s="46">
        <f>ClientPortfolioValue[[#This Row],[Cumulative_Returns]]-1</f>
        <v>3.9098616012277043E-2</v>
      </c>
    </row>
    <row r="608" spans="4:28" x14ac:dyDescent="0.35">
      <c r="D608" s="31">
        <f t="shared" si="92"/>
        <v>45779</v>
      </c>
      <c r="E608" s="32" t="s">
        <v>16</v>
      </c>
      <c r="F608" s="33">
        <f>_xlfn.IFNA(VLOOKUP(ClientPortfolioValue[[#This Row],[Date]],CleanAssets[#All],RowWiseApproach!$B$2,0)*VLOOKUP(ClientPortfolioValue[[#This Row],[Client]],Client_Portfolios!$A$1:$I$6,RowWiseApproach!$B$2,0),F603)</f>
        <v>213150.33608262739</v>
      </c>
      <c r="G608" s="33">
        <f>_xlfn.IFNA(VLOOKUP(ClientPortfolioValue[[#This Row],[Date]],CleanAssets[#All],RowWiseApproach!$B$3,0)*VLOOKUP(ClientPortfolioValue[[#This Row],[Client]],Client_Portfolios!$A$1:$I$6,RowWiseApproach!$B$3,0),G603)</f>
        <v>2872571.7208793536</v>
      </c>
      <c r="H608" s="33">
        <f>_xlfn.IFNA(VLOOKUP(ClientPortfolioValue[[#This Row],[Date]],CleanAssets[#All],RowWiseApproach!$B$4,0)*VLOOKUP(ClientPortfolioValue[[#This Row],[Client]],Client_Portfolios!$A$1:$I$6,RowWiseApproach!$B$4,0),H603)</f>
        <v>12940680.122447938</v>
      </c>
      <c r="I608" s="33">
        <f>_xlfn.IFNA(VLOOKUP(ClientPortfolioValue[[#This Row],[Date]],CleanAssets[#All],RowWiseApproach!$B$5,0)*VLOOKUP(ClientPortfolioValue[[#This Row],[Client]],Client_Portfolios!$A$1:$I$6,RowWiseApproach!$B$5,0),I603)</f>
        <v>5967353.8083690042</v>
      </c>
      <c r="J608" s="33">
        <f>_xlfn.IFNA(VLOOKUP(ClientPortfolioValue[[#This Row],[Date]],CleanAssets[#All],RowWiseApproach!$B$6,0)*VLOOKUP(ClientPortfolioValue[[#This Row],[Client]],Client_Portfolios!$A$1:$I$6,RowWiseApproach!$B$6,0),J603)</f>
        <v>8242142.9932492673</v>
      </c>
      <c r="K608" s="33">
        <f>_xlfn.IFNA(VLOOKUP(ClientPortfolioValue[[#This Row],[Date]],CleanAssets[#All],RowWiseApproach!$B$7,0)*VLOOKUP(ClientPortfolioValue[[#This Row],[Client]],Client_Portfolios!$A$1:$I$6,RowWiseApproach!$B$7,0),K603)</f>
        <v>1528713.7904644844</v>
      </c>
      <c r="L608" s="33">
        <f>_xlfn.IFNA(VLOOKUP(ClientPortfolioValue[[#This Row],[Date]],CleanAssets[#All],RowWiseApproach!$B$8,0)*VLOOKUP(ClientPortfolioValue[[#This Row],[Client]],Client_Portfolios!$A$1:$I$6,RowWiseApproach!$B$8,0),L603)</f>
        <v>13535199.166590231</v>
      </c>
      <c r="M608" s="33">
        <f>_xlfn.IFNA(VLOOKUP(ClientPortfolioValue[[#This Row],[Date]],CleanAssets[#All],RowWiseApproach!$B$9,0)*VLOOKUP(ClientPortfolioValue[[#This Row],[Client]],Client_Portfolios!$A$1:$I$6,RowWiseApproach!$B$9,0),M603)</f>
        <v>4672016.5983329341</v>
      </c>
      <c r="N608" s="34">
        <f t="shared" si="93"/>
        <v>4.2654099784901591E-3</v>
      </c>
      <c r="O608" s="34">
        <f t="shared" si="93"/>
        <v>5.7483822485823829E-2</v>
      </c>
      <c r="P608" s="34">
        <f t="shared" si="94"/>
        <v>0.25895950781584287</v>
      </c>
      <c r="Q608" s="34">
        <f t="shared" si="95"/>
        <v>0.11941435771197427</v>
      </c>
      <c r="R608" s="34">
        <f t="shared" si="96"/>
        <v>0.16493578951674726</v>
      </c>
      <c r="S608" s="34">
        <f t="shared" si="97"/>
        <v>3.0591511962594461E-2</v>
      </c>
      <c r="T608" s="34">
        <f t="shared" si="98"/>
        <v>0.27085659186408922</v>
      </c>
      <c r="U608" s="34">
        <f t="shared" si="99"/>
        <v>9.3493008664437965E-2</v>
      </c>
      <c r="V608" s="33">
        <f>SUM(ClientPortfolioValue[[#This Row],[TCS]:[Cash]])</f>
        <v>49971828.536415838</v>
      </c>
      <c r="W608" s="35">
        <f>(ClientPortfolioValue[[#This Row],[TotalPortfolioValue]]-V603)/V603</f>
        <v>-7.2674199056998482E-3</v>
      </c>
      <c r="X608" s="35">
        <f t="shared" ref="X608:X671" si="101">_xlfn.STDEV.P($V583,$V588,$V593,$V598,$V603)</f>
        <v>115728.25497938195</v>
      </c>
      <c r="Y608" s="35">
        <f>_xlfn.MAXIFS($V$2:$V608,$E$2:$E608,$E608)</f>
        <v>51360464.08904472</v>
      </c>
      <c r="Z608" s="34">
        <f>(ClientPortfolioValue[[#This Row],[TotalPortfolioValue]]-ClientPortfolioValue[[#This Row],[Running Max]])/ClientPortfolioValue[[#This Row],[Running Max]]</f>
        <v>-2.7037052278604326E-2</v>
      </c>
      <c r="AA608" s="35">
        <f t="shared" si="100"/>
        <v>1.0288288350001193</v>
      </c>
      <c r="AB608" s="46">
        <f>ClientPortfolioValue[[#This Row],[Cumulative_Returns]]-1</f>
        <v>2.8828835000119346E-2</v>
      </c>
    </row>
    <row r="609" spans="4:28" x14ac:dyDescent="0.35">
      <c r="D609" s="31">
        <f t="shared" si="92"/>
        <v>45779</v>
      </c>
      <c r="E609" s="32" t="s">
        <v>12</v>
      </c>
      <c r="F609" s="33">
        <f>_xlfn.IFNA(VLOOKUP(ClientPortfolioValue[[#This Row],[Date]],CleanAssets[#All],RowWiseApproach!$B$2,0)*VLOOKUP(ClientPortfolioValue[[#This Row],[Client]],Client_Portfolios!$A$1:$I$6,RowWiseApproach!$B$2,0),F604)</f>
        <v>2809383.5331106251</v>
      </c>
      <c r="G609" s="33">
        <f>_xlfn.IFNA(VLOOKUP(ClientPortfolioValue[[#This Row],[Date]],CleanAssets[#All],RowWiseApproach!$B$3,0)*VLOOKUP(ClientPortfolioValue[[#This Row],[Client]],Client_Portfolios!$A$1:$I$6,RowWiseApproach!$B$3,0),G604)</f>
        <v>9919761.1077009588</v>
      </c>
      <c r="H609" s="33">
        <f>_xlfn.IFNA(VLOOKUP(ClientPortfolioValue[[#This Row],[Date]],CleanAssets[#All],RowWiseApproach!$B$4,0)*VLOOKUP(ClientPortfolioValue[[#This Row],[Client]],Client_Portfolios!$A$1:$I$6,RowWiseApproach!$B$4,0),H604)</f>
        <v>2130141.7059712112</v>
      </c>
      <c r="I609" s="33">
        <f>_xlfn.IFNA(VLOOKUP(ClientPortfolioValue[[#This Row],[Date]],CleanAssets[#All],RowWiseApproach!$B$5,0)*VLOOKUP(ClientPortfolioValue[[#This Row],[Client]],Client_Portfolios!$A$1:$I$6,RowWiseApproach!$B$5,0),I604)</f>
        <v>3044053.1637474</v>
      </c>
      <c r="J609" s="33">
        <f>_xlfn.IFNA(VLOOKUP(ClientPortfolioValue[[#This Row],[Date]],CleanAssets[#All],RowWiseApproach!$B$6,0)*VLOOKUP(ClientPortfolioValue[[#This Row],[Client]],Client_Portfolios!$A$1:$I$6,RowWiseApproach!$B$6,0),J604)</f>
        <v>1205858.6715324752</v>
      </c>
      <c r="K609" s="33">
        <f>_xlfn.IFNA(VLOOKUP(ClientPortfolioValue[[#This Row],[Date]],CleanAssets[#All],RowWiseApproach!$B$7,0)*VLOOKUP(ClientPortfolioValue[[#This Row],[Client]],Client_Portfolios!$A$1:$I$6,RowWiseApproach!$B$7,0),K604)</f>
        <v>12365612.321083333</v>
      </c>
      <c r="L609" s="33">
        <f>_xlfn.IFNA(VLOOKUP(ClientPortfolioValue[[#This Row],[Date]],CleanAssets[#All],RowWiseApproach!$B$8,0)*VLOOKUP(ClientPortfolioValue[[#This Row],[Client]],Client_Portfolios!$A$1:$I$6,RowWiseApproach!$B$8,0),L604)</f>
        <v>4975093.5648440421</v>
      </c>
      <c r="M609" s="33">
        <f>_xlfn.IFNA(VLOOKUP(ClientPortfolioValue[[#This Row],[Date]],CleanAssets[#All],RowWiseApproach!$B$9,0)*VLOOKUP(ClientPortfolioValue[[#This Row],[Client]],Client_Portfolios!$A$1:$I$6,RowWiseApproach!$B$9,0),M604)</f>
        <v>2238390.1521939873</v>
      </c>
      <c r="N609" s="34">
        <f t="shared" si="93"/>
        <v>7.2615854219929499E-2</v>
      </c>
      <c r="O609" s="34">
        <f t="shared" si="93"/>
        <v>0.25640213164336745</v>
      </c>
      <c r="P609" s="34">
        <f t="shared" si="94"/>
        <v>5.505907533291806E-2</v>
      </c>
      <c r="Q609" s="34">
        <f t="shared" si="95"/>
        <v>7.8681503671963124E-2</v>
      </c>
      <c r="R609" s="34">
        <f t="shared" si="96"/>
        <v>3.1168566509281966E-2</v>
      </c>
      <c r="S609" s="34">
        <f t="shared" si="97"/>
        <v>0.31962154368212181</v>
      </c>
      <c r="T609" s="34">
        <f t="shared" si="98"/>
        <v>0.12859428582014068</v>
      </c>
      <c r="U609" s="34">
        <f t="shared" si="99"/>
        <v>5.7857039120277336E-2</v>
      </c>
      <c r="V609" s="33">
        <f>SUM(ClientPortfolioValue[[#This Row],[TCS]:[Cash]])</f>
        <v>38688294.220184036</v>
      </c>
      <c r="W609" s="35">
        <f>(ClientPortfolioValue[[#This Row],[TotalPortfolioValue]]-V604)/V604</f>
        <v>1.3871693254870216E-2</v>
      </c>
      <c r="X609" s="35">
        <f t="shared" si="101"/>
        <v>374002.51175563055</v>
      </c>
      <c r="Y609" s="35">
        <f>_xlfn.MAXIFS($V$2:$V609,$E$2:$E609,$E609)</f>
        <v>40148946.003547296</v>
      </c>
      <c r="Z609" s="34">
        <f>(ClientPortfolioValue[[#This Row],[TotalPortfolioValue]]-ClientPortfolioValue[[#This Row],[Running Max]])/ClientPortfolioValue[[#This Row],[Running Max]]</f>
        <v>-3.6380825121391895E-2</v>
      </c>
      <c r="AA609" s="35">
        <f t="shared" si="100"/>
        <v>1.0330139625328394</v>
      </c>
      <c r="AB609" s="46">
        <f>ClientPortfolioValue[[#This Row],[Cumulative_Returns]]-1</f>
        <v>3.3013962532839392E-2</v>
      </c>
    </row>
    <row r="610" spans="4:28" x14ac:dyDescent="0.35">
      <c r="D610" s="31">
        <f t="shared" si="92"/>
        <v>45779</v>
      </c>
      <c r="E610" s="32" t="s">
        <v>13</v>
      </c>
      <c r="F610" s="33">
        <f>_xlfn.IFNA(VLOOKUP(ClientPortfolioValue[[#This Row],[Date]],CleanAssets[#All],RowWiseApproach!$B$2,0)*VLOOKUP(ClientPortfolioValue[[#This Row],[Client]],Client_Portfolios!$A$1:$I$6,RowWiseApproach!$B$2,0),F605)</f>
        <v>202291.51324061607</v>
      </c>
      <c r="G610" s="33">
        <f>_xlfn.IFNA(VLOOKUP(ClientPortfolioValue[[#This Row],[Date]],CleanAssets[#All],RowWiseApproach!$B$3,0)*VLOOKUP(ClientPortfolioValue[[#This Row],[Client]],Client_Portfolios!$A$1:$I$6,RowWiseApproach!$B$3,0),G605)</f>
        <v>2107675.2149740509</v>
      </c>
      <c r="H610" s="33">
        <f>_xlfn.IFNA(VLOOKUP(ClientPortfolioValue[[#This Row],[Date]],CleanAssets[#All],RowWiseApproach!$B$4,0)*VLOOKUP(ClientPortfolioValue[[#This Row],[Client]],Client_Portfolios!$A$1:$I$6,RowWiseApproach!$B$4,0),H605)</f>
        <v>3411650.3398569394</v>
      </c>
      <c r="I610" s="33">
        <f>_xlfn.IFNA(VLOOKUP(ClientPortfolioValue[[#This Row],[Date]],CleanAssets[#All],RowWiseApproach!$B$5,0)*VLOOKUP(ClientPortfolioValue[[#This Row],[Client]],Client_Portfolios!$A$1:$I$6,RowWiseApproach!$B$5,0),I605)</f>
        <v>2613071.6940966197</v>
      </c>
      <c r="J610" s="33">
        <f>_xlfn.IFNA(VLOOKUP(ClientPortfolioValue[[#This Row],[Date]],CleanAssets[#All],RowWiseApproach!$B$6,0)*VLOOKUP(ClientPortfolioValue[[#This Row],[Client]],Client_Portfolios!$A$1:$I$6,RowWiseApproach!$B$6,0),J605)</f>
        <v>10450979.832810288</v>
      </c>
      <c r="K610" s="33">
        <f>_xlfn.IFNA(VLOOKUP(ClientPortfolioValue[[#This Row],[Date]],CleanAssets[#All],RowWiseApproach!$B$7,0)*VLOOKUP(ClientPortfolioValue[[#This Row],[Client]],Client_Portfolios!$A$1:$I$6,RowWiseApproach!$B$7,0),K605)</f>
        <v>586005.01490192406</v>
      </c>
      <c r="L610" s="33">
        <f>_xlfn.IFNA(VLOOKUP(ClientPortfolioValue[[#This Row],[Date]],CleanAssets[#All],RowWiseApproach!$B$8,0)*VLOOKUP(ClientPortfolioValue[[#This Row],[Client]],Client_Portfolios!$A$1:$I$6,RowWiseApproach!$B$8,0),L605)</f>
        <v>20575421.851338763</v>
      </c>
      <c r="M610" s="33">
        <f>_xlfn.IFNA(VLOOKUP(ClientPortfolioValue[[#This Row],[Date]],CleanAssets[#All],RowWiseApproach!$B$9,0)*VLOOKUP(ClientPortfolioValue[[#This Row],[Client]],Client_Portfolios!$A$1:$I$6,RowWiseApproach!$B$9,0),M605)</f>
        <v>6420078.8652916187</v>
      </c>
      <c r="N610" s="34">
        <f t="shared" si="93"/>
        <v>4.3628173633378856E-3</v>
      </c>
      <c r="O610" s="34">
        <f t="shared" si="93"/>
        <v>4.5456192782680954E-2</v>
      </c>
      <c r="P610" s="34">
        <f t="shared" si="94"/>
        <v>7.3579000433207323E-2</v>
      </c>
      <c r="Q610" s="34">
        <f t="shared" si="95"/>
        <v>5.6356069397193648E-2</v>
      </c>
      <c r="R610" s="34">
        <f t="shared" si="96"/>
        <v>0.22539609076058906</v>
      </c>
      <c r="S610" s="34">
        <f t="shared" si="97"/>
        <v>1.2638359430215931E-2</v>
      </c>
      <c r="T610" s="34">
        <f t="shared" si="98"/>
        <v>0.44374974645747589</v>
      </c>
      <c r="U610" s="34">
        <f t="shared" si="99"/>
        <v>0.13846172337529924</v>
      </c>
      <c r="V610" s="33">
        <f>SUM(ClientPortfolioValue[[#This Row],[TCS]:[Cash]])</f>
        <v>46367174.326510824</v>
      </c>
      <c r="W610" s="35">
        <f>(ClientPortfolioValue[[#This Row],[TotalPortfolioValue]]-V605)/V605</f>
        <v>-5.5580748001329075E-2</v>
      </c>
      <c r="X610" s="35">
        <f t="shared" si="101"/>
        <v>107124.11904053343</v>
      </c>
      <c r="Y610" s="35">
        <f>_xlfn.MAXIFS($V$2:$V610,$E$2:$E610,$E610)</f>
        <v>49689567.944838986</v>
      </c>
      <c r="Z610" s="34">
        <f>(ClientPortfolioValue[[#This Row],[TotalPortfolioValue]]-ClientPortfolioValue[[#This Row],[Running Max]])/ClientPortfolioValue[[#This Row],[Running Max]]</f>
        <v>-6.6863000741249998E-2</v>
      </c>
      <c r="AA610" s="35">
        <f t="shared" si="100"/>
        <v>1.0275011533685514</v>
      </c>
      <c r="AB610" s="46">
        <f>ClientPortfolioValue[[#This Row],[Cumulative_Returns]]-1</f>
        <v>2.7501153368551412E-2</v>
      </c>
    </row>
    <row r="611" spans="4:28" x14ac:dyDescent="0.35">
      <c r="D611" s="31">
        <f t="shared" si="92"/>
        <v>45779</v>
      </c>
      <c r="E611" s="32" t="s">
        <v>15</v>
      </c>
      <c r="F611" s="33">
        <f>_xlfn.IFNA(VLOOKUP(ClientPortfolioValue[[#This Row],[Date]],CleanAssets[#All],RowWiseApproach!$B$2,0)*VLOOKUP(ClientPortfolioValue[[#This Row],[Client]],Client_Portfolios!$A$1:$I$6,RowWiseApproach!$B$2,0),F606)</f>
        <v>1013549.9239888145</v>
      </c>
      <c r="G611" s="33">
        <f>_xlfn.IFNA(VLOOKUP(ClientPortfolioValue[[#This Row],[Date]],CleanAssets[#All],RowWiseApproach!$B$3,0)*VLOOKUP(ClientPortfolioValue[[#This Row],[Client]],Client_Portfolios!$A$1:$I$6,RowWiseApproach!$B$3,0),G606)</f>
        <v>4816815.9777262975</v>
      </c>
      <c r="H611" s="33">
        <f>_xlfn.IFNA(VLOOKUP(ClientPortfolioValue[[#This Row],[Date]],CleanAssets[#All],RowWiseApproach!$B$4,0)*VLOOKUP(ClientPortfolioValue[[#This Row],[Client]],Client_Portfolios!$A$1:$I$6,RowWiseApproach!$B$4,0),H606)</f>
        <v>18611877.835854772</v>
      </c>
      <c r="I611" s="33">
        <f>_xlfn.IFNA(VLOOKUP(ClientPortfolioValue[[#This Row],[Date]],CleanAssets[#All],RowWiseApproach!$B$5,0)*VLOOKUP(ClientPortfolioValue[[#This Row],[Client]],Client_Portfolios!$A$1:$I$6,RowWiseApproach!$B$5,0),I606)</f>
        <v>8343752.5372537738</v>
      </c>
      <c r="J611" s="33">
        <f>_xlfn.IFNA(VLOOKUP(ClientPortfolioValue[[#This Row],[Date]],CleanAssets[#All],RowWiseApproach!$B$6,0)*VLOOKUP(ClientPortfolioValue[[#This Row],[Client]],Client_Portfolios!$A$1:$I$6,RowWiseApproach!$B$6,0),J606)</f>
        <v>12454819.35163494</v>
      </c>
      <c r="K611" s="33">
        <f>_xlfn.IFNA(VLOOKUP(ClientPortfolioValue[[#This Row],[Date]],CleanAssets[#All],RowWiseApproach!$B$7,0)*VLOOKUP(ClientPortfolioValue[[#This Row],[Client]],Client_Portfolios!$A$1:$I$6,RowWiseApproach!$B$7,0),K606)</f>
        <v>2526981.1166213178</v>
      </c>
      <c r="L611" s="33">
        <f>_xlfn.IFNA(VLOOKUP(ClientPortfolioValue[[#This Row],[Date]],CleanAssets[#All],RowWiseApproach!$B$8,0)*VLOOKUP(ClientPortfolioValue[[#This Row],[Client]],Client_Portfolios!$A$1:$I$6,RowWiseApproach!$B$8,0),L606)</f>
        <v>3012796.9834306217</v>
      </c>
      <c r="M611" s="33">
        <f>_xlfn.IFNA(VLOOKUP(ClientPortfolioValue[[#This Row],[Date]],CleanAssets[#All],RowWiseApproach!$B$9,0)*VLOOKUP(ClientPortfolioValue[[#This Row],[Client]],Client_Portfolios!$A$1:$I$6,RowWiseApproach!$B$9,0),M606)</f>
        <v>942975.16332720732</v>
      </c>
      <c r="N611" s="34">
        <f t="shared" si="93"/>
        <v>1.959551410977654E-2</v>
      </c>
      <c r="O611" s="34">
        <f t="shared" si="93"/>
        <v>9.3126133426432389E-2</v>
      </c>
      <c r="P611" s="34">
        <f t="shared" si="94"/>
        <v>0.35983359685591015</v>
      </c>
      <c r="Q611" s="34">
        <f t="shared" si="95"/>
        <v>0.16131432374715912</v>
      </c>
      <c r="R611" s="34">
        <f t="shared" si="96"/>
        <v>0.24079582323798171</v>
      </c>
      <c r="S611" s="34">
        <f t="shared" si="97"/>
        <v>4.8855505736724203E-2</v>
      </c>
      <c r="T611" s="34">
        <f t="shared" si="98"/>
        <v>5.8248049160090978E-2</v>
      </c>
      <c r="U611" s="34">
        <f t="shared" si="99"/>
        <v>1.8231053725924852E-2</v>
      </c>
      <c r="V611" s="33">
        <f>SUM(ClientPortfolioValue[[#This Row],[TCS]:[Cash]])</f>
        <v>51723568.889837749</v>
      </c>
      <c r="W611" s="35">
        <f>(ClientPortfolioValue[[#This Row],[TotalPortfolioValue]]-V606)/V606</f>
        <v>3.050964492449534E-2</v>
      </c>
      <c r="X611" s="35">
        <f t="shared" si="101"/>
        <v>103464.27700221475</v>
      </c>
      <c r="Y611" s="35">
        <f>_xlfn.MAXIFS($V$2:$V611,$E$2:$E611,$E611)</f>
        <v>52065242.941301323</v>
      </c>
      <c r="Z611" s="34">
        <f>(ClientPortfolioValue[[#This Row],[TotalPortfolioValue]]-ClientPortfolioValue[[#This Row],[Running Max]])/ClientPortfolioValue[[#This Row],[Running Max]]</f>
        <v>-6.5624211501092893E-3</v>
      </c>
      <c r="AA611" s="35">
        <f t="shared" si="100"/>
        <v>1.0367792747966456</v>
      </c>
      <c r="AB611" s="46">
        <f>ClientPortfolioValue[[#This Row],[Cumulative_Returns]]-1</f>
        <v>3.6779274796645556E-2</v>
      </c>
    </row>
    <row r="612" spans="4:28" x14ac:dyDescent="0.35">
      <c r="D612" s="31">
        <f t="shared" si="92"/>
        <v>45780</v>
      </c>
      <c r="E612" s="32" t="s">
        <v>14</v>
      </c>
      <c r="F612" s="33">
        <f>_xlfn.IFNA(VLOOKUP(ClientPortfolioValue[[#This Row],[Date]],CleanAssets[#All],RowWiseApproach!$B$2,0)*VLOOKUP(ClientPortfolioValue[[#This Row],[Client]],Client_Portfolios!$A$1:$I$6,RowWiseApproach!$B$2,0),F607)</f>
        <v>1566662.9368720027</v>
      </c>
      <c r="G612" s="33">
        <f>_xlfn.IFNA(VLOOKUP(ClientPortfolioValue[[#This Row],[Date]],CleanAssets[#All],RowWiseApproach!$B$3,0)*VLOOKUP(ClientPortfolioValue[[#This Row],[Client]],Client_Portfolios!$A$1:$I$6,RowWiseApproach!$B$3,0),G607)</f>
        <v>11605932.960151987</v>
      </c>
      <c r="H612" s="33">
        <f>_xlfn.IFNA(VLOOKUP(ClientPortfolioValue[[#This Row],[Date]],CleanAssets[#All],RowWiseApproach!$B$4,0)*VLOOKUP(ClientPortfolioValue[[#This Row],[Client]],Client_Portfolios!$A$1:$I$6,RowWiseApproach!$B$4,0),H607)</f>
        <v>1969363.991834779</v>
      </c>
      <c r="I612" s="33">
        <f>_xlfn.IFNA(VLOOKUP(ClientPortfolioValue[[#This Row],[Date]],CleanAssets[#All],RowWiseApproach!$B$5,0)*VLOOKUP(ClientPortfolioValue[[#This Row],[Client]],Client_Portfolios!$A$1:$I$6,RowWiseApproach!$B$5,0),I607)</f>
        <v>485884.14626065129</v>
      </c>
      <c r="J612" s="33">
        <f>_xlfn.IFNA(VLOOKUP(ClientPortfolioValue[[#This Row],[Date]],CleanAssets[#All],RowWiseApproach!$B$6,0)*VLOOKUP(ClientPortfolioValue[[#This Row],[Client]],Client_Portfolios!$A$1:$I$6,RowWiseApproach!$B$6,0),J607)</f>
        <v>11764301.37038498</v>
      </c>
      <c r="K612" s="33">
        <f>_xlfn.IFNA(VLOOKUP(ClientPortfolioValue[[#This Row],[Date]],CleanAssets[#All],RowWiseApproach!$B$7,0)*VLOOKUP(ClientPortfolioValue[[#This Row],[Client]],Client_Portfolios!$A$1:$I$6,RowWiseApproach!$B$7,0),K607)</f>
        <v>12768945.557928769</v>
      </c>
      <c r="L612" s="33">
        <f>_xlfn.IFNA(VLOOKUP(ClientPortfolioValue[[#This Row],[Date]],CleanAssets[#All],RowWiseApproach!$B$8,0)*VLOOKUP(ClientPortfolioValue[[#This Row],[Client]],Client_Portfolios!$A$1:$I$6,RowWiseApproach!$B$8,0),L607)</f>
        <v>3213245.8071685554</v>
      </c>
      <c r="M612" s="33">
        <f>_xlfn.IFNA(VLOOKUP(ClientPortfolioValue[[#This Row],[Date]],CleanAssets[#All],RowWiseApproach!$B$9,0)*VLOOKUP(ClientPortfolioValue[[#This Row],[Client]],Client_Portfolios!$A$1:$I$6,RowWiseApproach!$B$9,0),M607)</f>
        <v>1151672.963635457</v>
      </c>
      <c r="N612" s="34">
        <f t="shared" si="93"/>
        <v>3.5185343268416783E-2</v>
      </c>
      <c r="O612" s="34">
        <f t="shared" si="93"/>
        <v>0.2606551323467885</v>
      </c>
      <c r="P612" s="34">
        <f t="shared" si="94"/>
        <v>4.422951896182345E-2</v>
      </c>
      <c r="Q612" s="34">
        <f t="shared" si="95"/>
        <v>1.0912366707925381E-2</v>
      </c>
      <c r="R612" s="34">
        <f t="shared" si="96"/>
        <v>0.2642118941401369</v>
      </c>
      <c r="S612" s="34">
        <f t="shared" si="97"/>
        <v>0.28677498015525971</v>
      </c>
      <c r="T612" s="34">
        <f t="shared" si="98"/>
        <v>7.2165590996082649E-2</v>
      </c>
      <c r="U612" s="34">
        <f t="shared" si="99"/>
        <v>2.5865173423566545E-2</v>
      </c>
      <c r="V612" s="33">
        <f>SUM(ClientPortfolioValue[[#This Row],[TCS]:[Cash]])</f>
        <v>44526009.734237187</v>
      </c>
      <c r="W612" s="35">
        <f>(ClientPortfolioValue[[#This Row],[TotalPortfolioValue]]-V607)/V607</f>
        <v>9.8568946394727158E-3</v>
      </c>
      <c r="X612" s="35">
        <f t="shared" si="101"/>
        <v>269256.39574887598</v>
      </c>
      <c r="Y612" s="35">
        <f>_xlfn.MAXIFS($V$2:$V612,$E$2:$E612,$E612)</f>
        <v>45787827.726313539</v>
      </c>
      <c r="Z612" s="34">
        <f>(ClientPortfolioValue[[#This Row],[TotalPortfolioValue]]-ClientPortfolioValue[[#This Row],[Running Max]])/ClientPortfolioValue[[#This Row],[Running Max]]</f>
        <v>-2.7557935257784799E-2</v>
      </c>
      <c r="AA612" s="35">
        <f t="shared" si="100"/>
        <v>1.0493409015903321</v>
      </c>
      <c r="AB612" s="46">
        <f>ClientPortfolioValue[[#This Row],[Cumulative_Returns]]-1</f>
        <v>4.9340901590332109E-2</v>
      </c>
    </row>
    <row r="613" spans="4:28" x14ac:dyDescent="0.35">
      <c r="D613" s="31">
        <f t="shared" si="92"/>
        <v>45780</v>
      </c>
      <c r="E613" s="32" t="s">
        <v>16</v>
      </c>
      <c r="F613" s="33">
        <f>_xlfn.IFNA(VLOOKUP(ClientPortfolioValue[[#This Row],[Date]],CleanAssets[#All],RowWiseApproach!$B$2,0)*VLOOKUP(ClientPortfolioValue[[#This Row],[Client]],Client_Portfolios!$A$1:$I$6,RowWiseApproach!$B$2,0),F608)</f>
        <v>188466.50456964519</v>
      </c>
      <c r="G613" s="33">
        <f>_xlfn.IFNA(VLOOKUP(ClientPortfolioValue[[#This Row],[Date]],CleanAssets[#All],RowWiseApproach!$B$3,0)*VLOOKUP(ClientPortfolioValue[[#This Row],[Client]],Client_Portfolios!$A$1:$I$6,RowWiseApproach!$B$3,0),G608)</f>
        <v>3001300.1664999644</v>
      </c>
      <c r="H613" s="33">
        <f>_xlfn.IFNA(VLOOKUP(ClientPortfolioValue[[#This Row],[Date]],CleanAssets[#All],RowWiseApproach!$B$4,0)*VLOOKUP(ClientPortfolioValue[[#This Row],[Client]],Client_Portfolios!$A$1:$I$6,RowWiseApproach!$B$4,0),H608)</f>
        <v>10571590.361247677</v>
      </c>
      <c r="I613" s="33">
        <f>_xlfn.IFNA(VLOOKUP(ClientPortfolioValue[[#This Row],[Date]],CleanAssets[#All],RowWiseApproach!$B$5,0)*VLOOKUP(ClientPortfolioValue[[#This Row],[Client]],Client_Portfolios!$A$1:$I$6,RowWiseApproach!$B$5,0),I608)</f>
        <v>6686531.3863783842</v>
      </c>
      <c r="J613" s="33">
        <f>_xlfn.IFNA(VLOOKUP(ClientPortfolioValue[[#This Row],[Date]],CleanAssets[#All],RowWiseApproach!$B$6,0)*VLOOKUP(ClientPortfolioValue[[#This Row],[Client]],Client_Portfolios!$A$1:$I$6,RowWiseApproach!$B$6,0),J608)</f>
        <v>8991530.3240169883</v>
      </c>
      <c r="K613" s="33">
        <f>_xlfn.IFNA(VLOOKUP(ClientPortfolioValue[[#This Row],[Date]],CleanAssets[#All],RowWiseApproach!$B$7,0)*VLOOKUP(ClientPortfolioValue[[#This Row],[Client]],Client_Portfolios!$A$1:$I$6,RowWiseApproach!$B$7,0),K608)</f>
        <v>1444163.2030954682</v>
      </c>
      <c r="L613" s="33">
        <f>_xlfn.IFNA(VLOOKUP(ClientPortfolioValue[[#This Row],[Date]],CleanAssets[#All],RowWiseApproach!$B$8,0)*VLOOKUP(ClientPortfolioValue[[#This Row],[Client]],Client_Portfolios!$A$1:$I$6,RowWiseApproach!$B$8,0),L608)</f>
        <v>14925133.654678715</v>
      </c>
      <c r="M613" s="33">
        <f>_xlfn.IFNA(VLOOKUP(ClientPortfolioValue[[#This Row],[Date]],CleanAssets[#All],RowWiseApproach!$B$9,0)*VLOOKUP(ClientPortfolioValue[[#This Row],[Client]],Client_Portfolios!$A$1:$I$6,RowWiseApproach!$B$9,0),M608)</f>
        <v>4667695.7194096316</v>
      </c>
      <c r="N613" s="34">
        <f t="shared" si="93"/>
        <v>3.7337540376083875E-3</v>
      </c>
      <c r="O613" s="34">
        <f t="shared" si="93"/>
        <v>5.9459460132359504E-2</v>
      </c>
      <c r="P613" s="34">
        <f t="shared" si="94"/>
        <v>0.20943625120751472</v>
      </c>
      <c r="Q613" s="34">
        <f t="shared" si="95"/>
        <v>0.13246843845538459</v>
      </c>
      <c r="R613" s="34">
        <f t="shared" si="96"/>
        <v>0.17813331195501933</v>
      </c>
      <c r="S613" s="34">
        <f t="shared" si="97"/>
        <v>2.8610655261187657E-2</v>
      </c>
      <c r="T613" s="34">
        <f t="shared" si="98"/>
        <v>0.29568531645583962</v>
      </c>
      <c r="U613" s="34">
        <f t="shared" si="99"/>
        <v>9.2472812495086168E-2</v>
      </c>
      <c r="V613" s="33">
        <f>SUM(ClientPortfolioValue[[#This Row],[TCS]:[Cash]])</f>
        <v>50476411.319896474</v>
      </c>
      <c r="W613" s="35">
        <f>(ClientPortfolioValue[[#This Row],[TotalPortfolioValue]]-V608)/V608</f>
        <v>1.0097344809244542E-2</v>
      </c>
      <c r="X613" s="35">
        <f t="shared" si="101"/>
        <v>156418.0094744642</v>
      </c>
      <c r="Y613" s="35">
        <f>_xlfn.MAXIFS($V$2:$V613,$E$2:$E613,$E613)</f>
        <v>51360464.08904472</v>
      </c>
      <c r="Z613" s="34">
        <f>(ClientPortfolioValue[[#This Row],[TotalPortfolioValue]]-ClientPortfolioValue[[#This Row],[Running Max]])/ClientPortfolioValue[[#This Row],[Running Max]]</f>
        <v>-1.7212709908842421E-2</v>
      </c>
      <c r="AA613" s="35">
        <f t="shared" si="100"/>
        <v>1.0392172744968089</v>
      </c>
      <c r="AB613" s="46">
        <f>ClientPortfolioValue[[#This Row],[Cumulative_Returns]]-1</f>
        <v>3.9217274496808896E-2</v>
      </c>
    </row>
    <row r="614" spans="4:28" x14ac:dyDescent="0.35">
      <c r="D614" s="31">
        <f t="shared" si="92"/>
        <v>45780</v>
      </c>
      <c r="E614" s="32" t="s">
        <v>12</v>
      </c>
      <c r="F614" s="33">
        <f>_xlfn.IFNA(VLOOKUP(ClientPortfolioValue[[#This Row],[Date]],CleanAssets[#All],RowWiseApproach!$B$2,0)*VLOOKUP(ClientPortfolioValue[[#This Row],[Client]],Client_Portfolios!$A$1:$I$6,RowWiseApproach!$B$2,0),F609)</f>
        <v>2484043.4418814597</v>
      </c>
      <c r="G614" s="33">
        <f>_xlfn.IFNA(VLOOKUP(ClientPortfolioValue[[#This Row],[Date]],CleanAssets[#All],RowWiseApproach!$B$3,0)*VLOOKUP(ClientPortfolioValue[[#This Row],[Client]],Client_Portfolios!$A$1:$I$6,RowWiseApproach!$B$3,0),G609)</f>
        <v>10364294.979228187</v>
      </c>
      <c r="H614" s="33">
        <f>_xlfn.IFNA(VLOOKUP(ClientPortfolioValue[[#This Row],[Date]],CleanAssets[#All],RowWiseApproach!$B$4,0)*VLOOKUP(ClientPortfolioValue[[#This Row],[Client]],Client_Portfolios!$A$1:$I$6,RowWiseApproach!$B$4,0),H609)</f>
        <v>1740170.1698718066</v>
      </c>
      <c r="I614" s="33">
        <f>_xlfn.IFNA(VLOOKUP(ClientPortfolioValue[[#This Row],[Date]],CleanAssets[#All],RowWiseApproach!$B$5,0)*VLOOKUP(ClientPortfolioValue[[#This Row],[Client]],Client_Portfolios!$A$1:$I$6,RowWiseApproach!$B$5,0),I609)</f>
        <v>3410918.4195941961</v>
      </c>
      <c r="J614" s="33">
        <f>_xlfn.IFNA(VLOOKUP(ClientPortfolioValue[[#This Row],[Date]],CleanAssets[#All],RowWiseApproach!$B$6,0)*VLOOKUP(ClientPortfolioValue[[#This Row],[Client]],Client_Portfolios!$A$1:$I$6,RowWiseApproach!$B$6,0),J609)</f>
        <v>1315497.0522161117</v>
      </c>
      <c r="K614" s="33">
        <f>_xlfn.IFNA(VLOOKUP(ClientPortfolioValue[[#This Row],[Date]],CleanAssets[#All],RowWiseApproach!$B$7,0)*VLOOKUP(ClientPortfolioValue[[#This Row],[Client]],Client_Portfolios!$A$1:$I$6,RowWiseApproach!$B$7,0),K609)</f>
        <v>11681691.111340424</v>
      </c>
      <c r="L614" s="33">
        <f>_xlfn.IFNA(VLOOKUP(ClientPortfolioValue[[#This Row],[Date]],CleanAssets[#All],RowWiseApproach!$B$8,0)*VLOOKUP(ClientPortfolioValue[[#This Row],[Client]],Client_Portfolios!$A$1:$I$6,RowWiseApproach!$B$8,0),L609)</f>
        <v>5485987.7188297966</v>
      </c>
      <c r="M614" s="33">
        <f>_xlfn.IFNA(VLOOKUP(ClientPortfolioValue[[#This Row],[Date]],CleanAssets[#All],RowWiseApproach!$B$9,0)*VLOOKUP(ClientPortfolioValue[[#This Row],[Client]],Client_Portfolios!$A$1:$I$6,RowWiseApproach!$B$9,0),M609)</f>
        <v>2236319.9941311511</v>
      </c>
      <c r="N614" s="34">
        <f t="shared" si="93"/>
        <v>6.4155799197335384E-2</v>
      </c>
      <c r="O614" s="34">
        <f t="shared" si="93"/>
        <v>0.26768035385310535</v>
      </c>
      <c r="P614" s="34">
        <f t="shared" si="94"/>
        <v>4.4943661654696723E-2</v>
      </c>
      <c r="Q614" s="34">
        <f t="shared" si="95"/>
        <v>8.8094351941056165E-2</v>
      </c>
      <c r="R614" s="34">
        <f t="shared" si="96"/>
        <v>3.3975559083918368E-2</v>
      </c>
      <c r="S614" s="34">
        <f t="shared" si="97"/>
        <v>0.30170496078635728</v>
      </c>
      <c r="T614" s="34">
        <f t="shared" si="98"/>
        <v>0.14168750858145746</v>
      </c>
      <c r="U614" s="34">
        <f t="shared" si="99"/>
        <v>5.7757804902073447E-2</v>
      </c>
      <c r="V614" s="33">
        <f>SUM(ClientPortfolioValue[[#This Row],[TCS]:[Cash]])</f>
        <v>38718922.887093127</v>
      </c>
      <c r="W614" s="35">
        <f>(ClientPortfolioValue[[#This Row],[TotalPortfolioValue]]-V609)/V609</f>
        <v>7.9167788413664201E-4</v>
      </c>
      <c r="X614" s="35">
        <f t="shared" si="101"/>
        <v>364066.27396548225</v>
      </c>
      <c r="Y614" s="35">
        <f>_xlfn.MAXIFS($V$2:$V614,$E$2:$E614,$E614)</f>
        <v>40148946.003547296</v>
      </c>
      <c r="Z614" s="34">
        <f>(ClientPortfolioValue[[#This Row],[TotalPortfolioValue]]-ClientPortfolioValue[[#This Row],[Running Max]])/ClientPortfolioValue[[#This Row],[Running Max]]</f>
        <v>-3.5617949131910506E-2</v>
      </c>
      <c r="AA614" s="35">
        <f t="shared" si="100"/>
        <v>1.033831776840981</v>
      </c>
      <c r="AB614" s="46">
        <f>ClientPortfolioValue[[#This Row],[Cumulative_Returns]]-1</f>
        <v>3.3831776840981043E-2</v>
      </c>
    </row>
    <row r="615" spans="4:28" x14ac:dyDescent="0.35">
      <c r="D615" s="31">
        <f t="shared" si="92"/>
        <v>45780</v>
      </c>
      <c r="E615" s="32" t="s">
        <v>13</v>
      </c>
      <c r="F615" s="33">
        <f>_xlfn.IFNA(VLOOKUP(ClientPortfolioValue[[#This Row],[Date]],CleanAssets[#All],RowWiseApproach!$B$2,0)*VLOOKUP(ClientPortfolioValue[[#This Row],[Client]],Client_Portfolios!$A$1:$I$6,RowWiseApproach!$B$2,0),F610)</f>
        <v>178865.18550824074</v>
      </c>
      <c r="G615" s="33">
        <f>_xlfn.IFNA(VLOOKUP(ClientPortfolioValue[[#This Row],[Date]],CleanAssets[#All],RowWiseApproach!$B$3,0)*VLOOKUP(ClientPortfolioValue[[#This Row],[Client]],Client_Portfolios!$A$1:$I$6,RowWiseApproach!$B$3,0),G610)</f>
        <v>2202126.3830074253</v>
      </c>
      <c r="H615" s="33">
        <f>_xlfn.IFNA(VLOOKUP(ClientPortfolioValue[[#This Row],[Date]],CleanAssets[#All],RowWiseApproach!$B$4,0)*VLOOKUP(ClientPortfolioValue[[#This Row],[Client]],Client_Portfolios!$A$1:$I$6,RowWiseApproach!$B$4,0),H610)</f>
        <v>2787069.1113224435</v>
      </c>
      <c r="I615" s="33">
        <f>_xlfn.IFNA(VLOOKUP(ClientPortfolioValue[[#This Row],[Date]],CleanAssets[#All],RowWiseApproach!$B$5,0)*VLOOKUP(ClientPortfolioValue[[#This Row],[Client]],Client_Portfolios!$A$1:$I$6,RowWiseApproach!$B$5,0),I610)</f>
        <v>2927995.6339993742</v>
      </c>
      <c r="J615" s="33">
        <f>_xlfn.IFNA(VLOOKUP(ClientPortfolioValue[[#This Row],[Date]],CleanAssets[#All],RowWiseApproach!$B$6,0)*VLOOKUP(ClientPortfolioValue[[#This Row],[Client]],Client_Portfolios!$A$1:$I$6,RowWiseApproach!$B$6,0),J610)</f>
        <v>11401197.741821531</v>
      </c>
      <c r="K615" s="33">
        <f>_xlfn.IFNA(VLOOKUP(ClientPortfolioValue[[#This Row],[Date]],CleanAssets[#All],RowWiseApproach!$B$7,0)*VLOOKUP(ClientPortfolioValue[[#This Row],[Client]],Client_Portfolios!$A$1:$I$6,RowWiseApproach!$B$7,0),K610)</f>
        <v>553594.063604041</v>
      </c>
      <c r="L615" s="33">
        <f>_xlfn.IFNA(VLOOKUP(ClientPortfolioValue[[#This Row],[Date]],CleanAssets[#All],RowWiseApproach!$B$8,0)*VLOOKUP(ClientPortfolioValue[[#This Row],[Client]],Client_Portfolios!$A$1:$I$6,RowWiseApproach!$B$8,0),L610)</f>
        <v>22688319.348165892</v>
      </c>
      <c r="M615" s="33">
        <f>_xlfn.IFNA(VLOOKUP(ClientPortfolioValue[[#This Row],[Date]],CleanAssets[#All],RowWiseApproach!$B$9,0)*VLOOKUP(ClientPortfolioValue[[#This Row],[Client]],Client_Portfolios!$A$1:$I$6,RowWiseApproach!$B$9,0),M610)</f>
        <v>6414141.3043110184</v>
      </c>
      <c r="N615" s="34">
        <f t="shared" si="93"/>
        <v>3.6389246213080336E-3</v>
      </c>
      <c r="O615" s="34">
        <f t="shared" si="93"/>
        <v>4.4801183033959004E-2</v>
      </c>
      <c r="P615" s="34">
        <f t="shared" si="94"/>
        <v>5.670155643570491E-2</v>
      </c>
      <c r="Q615" s="34">
        <f t="shared" si="95"/>
        <v>5.9568637537637859E-2</v>
      </c>
      <c r="R615" s="34">
        <f t="shared" si="96"/>
        <v>0.23195178568276759</v>
      </c>
      <c r="S615" s="34">
        <f t="shared" si="97"/>
        <v>1.1262600167464665E-2</v>
      </c>
      <c r="T615" s="34">
        <f t="shared" si="98"/>
        <v>0.46158274824441181</v>
      </c>
      <c r="U615" s="34">
        <f t="shared" si="99"/>
        <v>0.13049256427674594</v>
      </c>
      <c r="V615" s="33">
        <f>SUM(ClientPortfolioValue[[#This Row],[TCS]:[Cash]])</f>
        <v>49153308.771739975</v>
      </c>
      <c r="W615" s="35">
        <f>(ClientPortfolioValue[[#This Row],[TotalPortfolioValue]]-V610)/V610</f>
        <v>6.0088510583146633E-2</v>
      </c>
      <c r="X615" s="35">
        <f t="shared" si="101"/>
        <v>1069419.252538271</v>
      </c>
      <c r="Y615" s="35">
        <f>_xlfn.MAXIFS($V$2:$V615,$E$2:$E615,$E615)</f>
        <v>49689567.944838986</v>
      </c>
      <c r="Z615" s="34">
        <f>(ClientPortfolioValue[[#This Row],[TotalPortfolioValue]]-ClientPortfolioValue[[#This Row],[Running Max]])/ClientPortfolioValue[[#This Row],[Running Max]]</f>
        <v>-1.0792188285764916E-2</v>
      </c>
      <c r="AA615" s="35">
        <f t="shared" si="100"/>
        <v>1.089242167296933</v>
      </c>
      <c r="AB615" s="46">
        <f>ClientPortfolioValue[[#This Row],[Cumulative_Returns]]-1</f>
        <v>8.9242167296933017E-2</v>
      </c>
    </row>
    <row r="616" spans="4:28" x14ac:dyDescent="0.35">
      <c r="D616" s="31">
        <f t="shared" si="92"/>
        <v>45780</v>
      </c>
      <c r="E616" s="32" t="s">
        <v>15</v>
      </c>
      <c r="F616" s="33">
        <f>_xlfn.IFNA(VLOOKUP(ClientPortfolioValue[[#This Row],[Date]],CleanAssets[#All],RowWiseApproach!$B$2,0)*VLOOKUP(ClientPortfolioValue[[#This Row],[Client]],Client_Portfolios!$A$1:$I$6,RowWiseApproach!$B$2,0),F611)</f>
        <v>896175.98025720567</v>
      </c>
      <c r="G616" s="33">
        <f>_xlfn.IFNA(VLOOKUP(ClientPortfolioValue[[#This Row],[Date]],CleanAssets[#All],RowWiseApproach!$B$3,0)*VLOOKUP(ClientPortfolioValue[[#This Row],[Client]],Client_Portfolios!$A$1:$I$6,RowWiseApproach!$B$3,0),G611)</f>
        <v>5032671.7661636407</v>
      </c>
      <c r="H616" s="33">
        <f>_xlfn.IFNA(VLOOKUP(ClientPortfolioValue[[#This Row],[Date]],CleanAssets[#All],RowWiseApproach!$B$4,0)*VLOOKUP(ClientPortfolioValue[[#This Row],[Client]],Client_Portfolios!$A$1:$I$6,RowWiseApproach!$B$4,0),H611)</f>
        <v>15204544.619948599</v>
      </c>
      <c r="I616" s="33">
        <f>_xlfn.IFNA(VLOOKUP(ClientPortfolioValue[[#This Row],[Date]],CleanAssets[#All],RowWiseApproach!$B$5,0)*VLOOKUP(ClientPortfolioValue[[#This Row],[Client]],Client_Portfolios!$A$1:$I$6,RowWiseApproach!$B$5,0),I611)</f>
        <v>9349330.54284079</v>
      </c>
      <c r="J616" s="33">
        <f>_xlfn.IFNA(VLOOKUP(ClientPortfolioValue[[#This Row],[Date]],CleanAssets[#All],RowWiseApproach!$B$6,0)*VLOOKUP(ClientPortfolioValue[[#This Row],[Client]],Client_Portfolios!$A$1:$I$6,RowWiseApproach!$B$6,0),J611)</f>
        <v>13587229.1917409</v>
      </c>
      <c r="K616" s="33">
        <f>_xlfn.IFNA(VLOOKUP(ClientPortfolioValue[[#This Row],[Date]],CleanAssets[#All],RowWiseApproach!$B$7,0)*VLOOKUP(ClientPortfolioValue[[#This Row],[Client]],Client_Portfolios!$A$1:$I$6,RowWiseApproach!$B$7,0),K611)</f>
        <v>2387218.0432367134</v>
      </c>
      <c r="L616" s="33">
        <f>_xlfn.IFNA(VLOOKUP(ClientPortfolioValue[[#This Row],[Date]],CleanAssets[#All],RowWiseApproach!$B$8,0)*VLOOKUP(ClientPortfolioValue[[#This Row],[Client]],Client_Portfolios!$A$1:$I$6,RowWiseApproach!$B$8,0),L611)</f>
        <v>3322182.1931596119</v>
      </c>
      <c r="M616" s="33">
        <f>_xlfn.IFNA(VLOOKUP(ClientPortfolioValue[[#This Row],[Date]],CleanAssets[#All],RowWiseApproach!$B$9,0)*VLOOKUP(ClientPortfolioValue[[#This Row],[Client]],Client_Portfolios!$A$1:$I$6,RowWiseApproach!$B$9,0),M611)</f>
        <v>942103.05993830401</v>
      </c>
      <c r="N616" s="34">
        <f t="shared" si="93"/>
        <v>1.7668577788979661E-2</v>
      </c>
      <c r="O616" s="34">
        <f t="shared" si="93"/>
        <v>9.9221753925321163E-2</v>
      </c>
      <c r="P616" s="34">
        <f t="shared" si="94"/>
        <v>0.29976554302032576</v>
      </c>
      <c r="Q616" s="34">
        <f t="shared" si="95"/>
        <v>0.18432693757721111</v>
      </c>
      <c r="R616" s="34">
        <f t="shared" si="96"/>
        <v>0.26787932415022914</v>
      </c>
      <c r="S616" s="34">
        <f t="shared" si="97"/>
        <v>4.7065251273615064E-2</v>
      </c>
      <c r="T616" s="34">
        <f t="shared" si="98"/>
        <v>6.5498558098105966E-2</v>
      </c>
      <c r="U616" s="34">
        <f t="shared" si="99"/>
        <v>1.8574054166212241E-2</v>
      </c>
      <c r="V616" s="33">
        <f>SUM(ClientPortfolioValue[[#This Row],[TCS]:[Cash]])</f>
        <v>50721455.397285759</v>
      </c>
      <c r="W616" s="35">
        <f>(ClientPortfolioValue[[#This Row],[TotalPortfolioValue]]-V611)/V611</f>
        <v>-1.9374407336166577E-2</v>
      </c>
      <c r="X616" s="35">
        <f t="shared" si="101"/>
        <v>597807.22394982656</v>
      </c>
      <c r="Y616" s="35">
        <f>_xlfn.MAXIFS($V$2:$V616,$E$2:$E616,$E616)</f>
        <v>52065242.941301323</v>
      </c>
      <c r="Z616" s="34">
        <f>(ClientPortfolioValue[[#This Row],[TotalPortfolioValue]]-ClientPortfolioValue[[#This Row],[Running Max]])/ClientPortfolioValue[[#This Row],[Running Max]]</f>
        <v>-2.5809685465802173E-2</v>
      </c>
      <c r="AA616" s="35">
        <f t="shared" si="100"/>
        <v>1.0166922908090399</v>
      </c>
      <c r="AB616" s="46">
        <f>ClientPortfolioValue[[#This Row],[Cumulative_Returns]]-1</f>
        <v>1.6692290809039889E-2</v>
      </c>
    </row>
    <row r="617" spans="4:28" x14ac:dyDescent="0.35">
      <c r="D617" s="31">
        <f t="shared" si="92"/>
        <v>45781</v>
      </c>
      <c r="E617" s="32" t="s">
        <v>14</v>
      </c>
      <c r="F617" s="33">
        <f>_xlfn.IFNA(VLOOKUP(ClientPortfolioValue[[#This Row],[Date]],CleanAssets[#All],RowWiseApproach!$B$2,0)*VLOOKUP(ClientPortfolioValue[[#This Row],[Client]],Client_Portfolios!$A$1:$I$6,RowWiseApproach!$B$2,0),F612)</f>
        <v>1578120.1265820963</v>
      </c>
      <c r="G617" s="33">
        <f>_xlfn.IFNA(VLOOKUP(ClientPortfolioValue[[#This Row],[Date]],CleanAssets[#All],RowWiseApproach!$B$3,0)*VLOOKUP(ClientPortfolioValue[[#This Row],[Client]],Client_Portfolios!$A$1:$I$6,RowWiseApproach!$B$3,0),G612)</f>
        <v>11558476.831224186</v>
      </c>
      <c r="H617" s="33">
        <f>_xlfn.IFNA(VLOOKUP(ClientPortfolioValue[[#This Row],[Date]],CleanAssets[#All],RowWiseApproach!$B$4,0)*VLOOKUP(ClientPortfolioValue[[#This Row],[Client]],Client_Portfolios!$A$1:$I$6,RowWiseApproach!$B$4,0),H612)</f>
        <v>1986795.734444407</v>
      </c>
      <c r="I617" s="33">
        <f>_xlfn.IFNA(VLOOKUP(ClientPortfolioValue[[#This Row],[Date]],CleanAssets[#All],RowWiseApproach!$B$5,0)*VLOOKUP(ClientPortfolioValue[[#This Row],[Client]],Client_Portfolios!$A$1:$I$6,RowWiseApproach!$B$5,0),I612)</f>
        <v>494516.84135607205</v>
      </c>
      <c r="J617" s="33">
        <f>_xlfn.IFNA(VLOOKUP(ClientPortfolioValue[[#This Row],[Date]],CleanAssets[#All],RowWiseApproach!$B$6,0)*VLOOKUP(ClientPortfolioValue[[#This Row],[Client]],Client_Portfolios!$A$1:$I$6,RowWiseApproach!$B$6,0),J612)</f>
        <v>11878000.048990572</v>
      </c>
      <c r="K617" s="33">
        <f>_xlfn.IFNA(VLOOKUP(ClientPortfolioValue[[#This Row],[Date]],CleanAssets[#All],RowWiseApproach!$B$7,0)*VLOOKUP(ClientPortfolioValue[[#This Row],[Client]],Client_Portfolios!$A$1:$I$6,RowWiseApproach!$B$7,0),K612)</f>
        <v>12538290.825572943</v>
      </c>
      <c r="L617" s="33">
        <f>_xlfn.IFNA(VLOOKUP(ClientPortfolioValue[[#This Row],[Date]],CleanAssets[#All],RowWiseApproach!$B$8,0)*VLOOKUP(ClientPortfolioValue[[#This Row],[Client]],Client_Portfolios!$A$1:$I$6,RowWiseApproach!$B$8,0),L612)</f>
        <v>2183251.3085753275</v>
      </c>
      <c r="M617" s="33">
        <f>_xlfn.IFNA(VLOOKUP(ClientPortfolioValue[[#This Row],[Date]],CleanAssets[#All],RowWiseApproach!$B$9,0)*VLOOKUP(ClientPortfolioValue[[#This Row],[Client]],Client_Portfolios!$A$1:$I$6,RowWiseApproach!$B$9,0),M612)</f>
        <v>1151560.7232325401</v>
      </c>
      <c r="N617" s="34">
        <f t="shared" si="93"/>
        <v>3.6388196036655981E-2</v>
      </c>
      <c r="O617" s="34">
        <f t="shared" si="93"/>
        <v>0.26651464215886611</v>
      </c>
      <c r="P617" s="34">
        <f t="shared" si="94"/>
        <v>4.581141286521323E-2</v>
      </c>
      <c r="Q617" s="34">
        <f t="shared" si="95"/>
        <v>1.1402538668374653E-2</v>
      </c>
      <c r="R617" s="34">
        <f t="shared" si="96"/>
        <v>0.27388218870396208</v>
      </c>
      <c r="S617" s="34">
        <f t="shared" si="97"/>
        <v>0.28910713249294512</v>
      </c>
      <c r="T617" s="34">
        <f t="shared" si="98"/>
        <v>5.0341273313449425E-2</v>
      </c>
      <c r="U617" s="34">
        <f t="shared" si="99"/>
        <v>2.6552615760533572E-2</v>
      </c>
      <c r="V617" s="33">
        <f>SUM(ClientPortfolioValue[[#This Row],[TCS]:[Cash]])</f>
        <v>43369012.439978138</v>
      </c>
      <c r="W617" s="35">
        <f>(ClientPortfolioValue[[#This Row],[TotalPortfolioValue]]-V612)/V612</f>
        <v>-2.5984751410800779E-2</v>
      </c>
      <c r="X617" s="35">
        <f t="shared" si="101"/>
        <v>245704.0929937842</v>
      </c>
      <c r="Y617" s="35">
        <f>_xlfn.MAXIFS($V$2:$V617,$E$2:$E617,$E617)</f>
        <v>45787827.726313539</v>
      </c>
      <c r="Z617" s="34">
        <f>(ClientPortfolioValue[[#This Row],[TotalPortfolioValue]]-ClientPortfolioValue[[#This Row],[Running Max]])/ClientPortfolioValue[[#This Row],[Running Max]]</f>
        <v>-5.2826600571517099E-2</v>
      </c>
      <c r="AA617" s="35">
        <f t="shared" si="100"/>
        <v>1.0220740391173218</v>
      </c>
      <c r="AB617" s="46">
        <f>ClientPortfolioValue[[#This Row],[Cumulative_Returns]]-1</f>
        <v>2.2074039117321753E-2</v>
      </c>
    </row>
    <row r="618" spans="4:28" x14ac:dyDescent="0.35">
      <c r="D618" s="31">
        <f t="shared" si="92"/>
        <v>45781</v>
      </c>
      <c r="E618" s="32" t="s">
        <v>16</v>
      </c>
      <c r="F618" s="33">
        <f>_xlfn.IFNA(VLOOKUP(ClientPortfolioValue[[#This Row],[Date]],CleanAssets[#All],RowWiseApproach!$B$2,0)*VLOOKUP(ClientPortfolioValue[[#This Row],[Client]],Client_Portfolios!$A$1:$I$6,RowWiseApproach!$B$2,0),F613)</f>
        <v>189844.78221063153</v>
      </c>
      <c r="G618" s="33">
        <f>_xlfn.IFNA(VLOOKUP(ClientPortfolioValue[[#This Row],[Date]],CleanAssets[#All],RowWiseApproach!$B$3,0)*VLOOKUP(ClientPortfolioValue[[#This Row],[Client]],Client_Portfolios!$A$1:$I$6,RowWiseApproach!$B$3,0),G613)</f>
        <v>2989027.9874221189</v>
      </c>
      <c r="H618" s="33">
        <f>_xlfn.IFNA(VLOOKUP(ClientPortfolioValue[[#This Row],[Date]],CleanAssets[#All],RowWiseApproach!$B$4,0)*VLOOKUP(ClientPortfolioValue[[#This Row],[Client]],Client_Portfolios!$A$1:$I$6,RowWiseApproach!$B$4,0),H613)</f>
        <v>10665164.349050717</v>
      </c>
      <c r="I618" s="33">
        <f>_xlfn.IFNA(VLOOKUP(ClientPortfolioValue[[#This Row],[Date]],CleanAssets[#All],RowWiseApproach!$B$5,0)*VLOOKUP(ClientPortfolioValue[[#This Row],[Client]],Client_Portfolios!$A$1:$I$6,RowWiseApproach!$B$5,0),I613)</f>
        <v>6805330.8721175231</v>
      </c>
      <c r="J618" s="33">
        <f>_xlfn.IFNA(VLOOKUP(ClientPortfolioValue[[#This Row],[Date]],CleanAssets[#All],RowWiseApproach!$B$6,0)*VLOOKUP(ClientPortfolioValue[[#This Row],[Client]],Client_Portfolios!$A$1:$I$6,RowWiseApproach!$B$6,0),J613)</f>
        <v>9078430.9468670972</v>
      </c>
      <c r="K618" s="33">
        <f>_xlfn.IFNA(VLOOKUP(ClientPortfolioValue[[#This Row],[Date]],CleanAssets[#All],RowWiseApproach!$B$7,0)*VLOOKUP(ClientPortfolioValue[[#This Row],[Client]],Client_Portfolios!$A$1:$I$6,RowWiseApproach!$B$7,0),K613)</f>
        <v>1418076.2348664214</v>
      </c>
      <c r="L618" s="33">
        <f>_xlfn.IFNA(VLOOKUP(ClientPortfolioValue[[#This Row],[Date]],CleanAssets[#All],RowWiseApproach!$B$8,0)*VLOOKUP(ClientPortfolioValue[[#This Row],[Client]],Client_Portfolios!$A$1:$I$6,RowWiseApproach!$B$8,0),L613)</f>
        <v>10140935.221806906</v>
      </c>
      <c r="M618" s="33">
        <f>_xlfn.IFNA(VLOOKUP(ClientPortfolioValue[[#This Row],[Date]],CleanAssets[#All],RowWiseApproach!$B$9,0)*VLOOKUP(ClientPortfolioValue[[#This Row],[Client]],Client_Portfolios!$A$1:$I$6,RowWiseApproach!$B$9,0),M613)</f>
        <v>4667240.8124483824</v>
      </c>
      <c r="N618" s="34">
        <f t="shared" si="93"/>
        <v>4.1311870711103179E-3</v>
      </c>
      <c r="O618" s="34">
        <f t="shared" si="93"/>
        <v>6.5043840726288008E-2</v>
      </c>
      <c r="P618" s="34">
        <f t="shared" si="94"/>
        <v>0.23208322376319498</v>
      </c>
      <c r="Q618" s="34">
        <f t="shared" si="95"/>
        <v>0.14808990052898802</v>
      </c>
      <c r="R618" s="34">
        <f t="shared" si="96"/>
        <v>0.19755452911028096</v>
      </c>
      <c r="S618" s="34">
        <f t="shared" si="97"/>
        <v>3.0858568453196525E-2</v>
      </c>
      <c r="T618" s="34">
        <f t="shared" si="98"/>
        <v>0.22067554340690126</v>
      </c>
      <c r="U618" s="34">
        <f t="shared" si="99"/>
        <v>0.1015632069400399</v>
      </c>
      <c r="V618" s="33">
        <f>SUM(ClientPortfolioValue[[#This Row],[TCS]:[Cash]])</f>
        <v>45954051.206789799</v>
      </c>
      <c r="W618" s="35">
        <f>(ClientPortfolioValue[[#This Row],[TotalPortfolioValue]]-V613)/V613</f>
        <v>-8.9593534778968725E-2</v>
      </c>
      <c r="X618" s="35">
        <f t="shared" si="101"/>
        <v>171186.6738634978</v>
      </c>
      <c r="Y618" s="35">
        <f>_xlfn.MAXIFS($V$2:$V618,$E$2:$E618,$E618)</f>
        <v>51360464.08904472</v>
      </c>
      <c r="Z618" s="34">
        <f>(ClientPortfolioValue[[#This Row],[TotalPortfolioValue]]-ClientPortfolioValue[[#This Row],[Running Max]])/ClientPortfolioValue[[#This Row],[Running Max]]</f>
        <v>-0.10526409716395298</v>
      </c>
      <c r="AA618" s="35">
        <f t="shared" si="100"/>
        <v>0.94611012547127404</v>
      </c>
      <c r="AB618" s="46">
        <f>ClientPortfolioValue[[#This Row],[Cumulative_Returns]]-1</f>
        <v>-5.3889874528725956E-2</v>
      </c>
    </row>
    <row r="619" spans="4:28" x14ac:dyDescent="0.35">
      <c r="D619" s="31">
        <f t="shared" si="92"/>
        <v>45781</v>
      </c>
      <c r="E619" s="32" t="s">
        <v>12</v>
      </c>
      <c r="F619" s="33">
        <f>_xlfn.IFNA(VLOOKUP(ClientPortfolioValue[[#This Row],[Date]],CleanAssets[#All],RowWiseApproach!$B$2,0)*VLOOKUP(ClientPortfolioValue[[#This Row],[Client]],Client_Portfolios!$A$1:$I$6,RowWiseApproach!$B$2,0),F614)</f>
        <v>2502209.542765019</v>
      </c>
      <c r="G619" s="33">
        <f>_xlfn.IFNA(VLOOKUP(ClientPortfolioValue[[#This Row],[Date]],CleanAssets[#All],RowWiseApproach!$B$3,0)*VLOOKUP(ClientPortfolioValue[[#This Row],[Client]],Client_Portfolios!$A$1:$I$6,RowWiseApproach!$B$3,0),G614)</f>
        <v>10321915.85120214</v>
      </c>
      <c r="H619" s="33">
        <f>_xlfn.IFNA(VLOOKUP(ClientPortfolioValue[[#This Row],[Date]],CleanAssets[#All],RowWiseApproach!$B$4,0)*VLOOKUP(ClientPortfolioValue[[#This Row],[Client]],Client_Portfolios!$A$1:$I$6,RowWiseApproach!$B$4,0),H614)</f>
        <v>1755573.212998383</v>
      </c>
      <c r="I619" s="33">
        <f>_xlfn.IFNA(VLOOKUP(ClientPortfolioValue[[#This Row],[Date]],CleanAssets[#All],RowWiseApproach!$B$5,0)*VLOOKUP(ClientPortfolioValue[[#This Row],[Client]],Client_Portfolios!$A$1:$I$6,RowWiseApproach!$B$5,0),I614)</f>
        <v>3471520.1472659511</v>
      </c>
      <c r="J619" s="33">
        <f>_xlfn.IFNA(VLOOKUP(ClientPortfolioValue[[#This Row],[Date]],CleanAssets[#All],RowWiseApproach!$B$6,0)*VLOOKUP(ClientPortfolioValue[[#This Row],[Client]],Client_Portfolios!$A$1:$I$6,RowWiseApproach!$B$6,0),J614)</f>
        <v>1328210.9628715329</v>
      </c>
      <c r="K619" s="33">
        <f>_xlfn.IFNA(VLOOKUP(ClientPortfolioValue[[#This Row],[Date]],CleanAssets[#All],RowWiseApproach!$B$7,0)*VLOOKUP(ClientPortfolioValue[[#This Row],[Client]],Client_Portfolios!$A$1:$I$6,RowWiseApproach!$B$7,0),K614)</f>
        <v>11470676.245271351</v>
      </c>
      <c r="L619" s="33">
        <f>_xlfn.IFNA(VLOOKUP(ClientPortfolioValue[[#This Row],[Date]],CleanAssets[#All],RowWiseApproach!$B$8,0)*VLOOKUP(ClientPortfolioValue[[#This Row],[Client]],Client_Portfolios!$A$1:$I$6,RowWiseApproach!$B$8,0),L614)</f>
        <v>3727473.8954743911</v>
      </c>
      <c r="M619" s="33">
        <f>_xlfn.IFNA(VLOOKUP(ClientPortfolioValue[[#This Row],[Date]],CleanAssets[#All],RowWiseApproach!$B$9,0)*VLOOKUP(ClientPortfolioValue[[#This Row],[Client]],Client_Portfolios!$A$1:$I$6,RowWiseApproach!$B$9,0),M614)</f>
        <v>2236102.0455770753</v>
      </c>
      <c r="N619" s="34">
        <f t="shared" si="93"/>
        <v>6.7969554073105787E-2</v>
      </c>
      <c r="O619" s="34">
        <f t="shared" si="93"/>
        <v>0.28038260009634064</v>
      </c>
      <c r="P619" s="34">
        <f t="shared" si="94"/>
        <v>4.7688063845496835E-2</v>
      </c>
      <c r="Q619" s="34">
        <f t="shared" si="95"/>
        <v>9.4299726834519509E-2</v>
      </c>
      <c r="R619" s="34">
        <f t="shared" si="96"/>
        <v>3.6079275263904829E-2</v>
      </c>
      <c r="S619" s="34">
        <f t="shared" si="97"/>
        <v>0.31158731352551566</v>
      </c>
      <c r="T619" s="34">
        <f t="shared" si="98"/>
        <v>0.10125240678867049</v>
      </c>
      <c r="U619" s="34">
        <f t="shared" si="99"/>
        <v>6.0741059572446243E-2</v>
      </c>
      <c r="V619" s="33">
        <f>SUM(ClientPortfolioValue[[#This Row],[TCS]:[Cash]])</f>
        <v>36813681.903425843</v>
      </c>
      <c r="W619" s="35">
        <f>(ClientPortfolioValue[[#This Row],[TotalPortfolioValue]]-V614)/V614</f>
        <v>-4.9206972756527592E-2</v>
      </c>
      <c r="X619" s="35">
        <f t="shared" si="101"/>
        <v>348030.60106259276</v>
      </c>
      <c r="Y619" s="35">
        <f>_xlfn.MAXIFS($V$2:$V619,$E$2:$E619,$E619)</f>
        <v>40148946.003547296</v>
      </c>
      <c r="Z619" s="34">
        <f>(ClientPortfolioValue[[#This Row],[TotalPortfolioValue]]-ClientPortfolioValue[[#This Row],[Running Max]])/ClientPortfolioValue[[#This Row],[Running Max]]</f>
        <v>-8.3072270435860796E-2</v>
      </c>
      <c r="AA619" s="35">
        <f t="shared" si="100"/>
        <v>0.98296004476313437</v>
      </c>
      <c r="AB619" s="46">
        <f>ClientPortfolioValue[[#This Row],[Cumulative_Returns]]-1</f>
        <v>-1.7039955236865634E-2</v>
      </c>
    </row>
    <row r="620" spans="4:28" x14ac:dyDescent="0.35">
      <c r="D620" s="31">
        <f t="shared" si="92"/>
        <v>45781</v>
      </c>
      <c r="E620" s="32" t="s">
        <v>13</v>
      </c>
      <c r="F620" s="33">
        <f>_xlfn.IFNA(VLOOKUP(ClientPortfolioValue[[#This Row],[Date]],CleanAssets[#All],RowWiseApproach!$B$2,0)*VLOOKUP(ClientPortfolioValue[[#This Row],[Client]],Client_Portfolios!$A$1:$I$6,RowWiseApproach!$B$2,0),F615)</f>
        <v>180173.2475774122</v>
      </c>
      <c r="G620" s="33">
        <f>_xlfn.IFNA(VLOOKUP(ClientPortfolioValue[[#This Row],[Date]],CleanAssets[#All],RowWiseApproach!$B$3,0)*VLOOKUP(ClientPortfolioValue[[#This Row],[Client]],Client_Portfolios!$A$1:$I$6,RowWiseApproach!$B$3,0),G615)</f>
        <v>2193121.988969814</v>
      </c>
      <c r="H620" s="33">
        <f>_xlfn.IFNA(VLOOKUP(ClientPortfolioValue[[#This Row],[Date]],CleanAssets[#All],RowWiseApproach!$B$4,0)*VLOOKUP(ClientPortfolioValue[[#This Row],[Client]],Client_Portfolios!$A$1:$I$6,RowWiseApproach!$B$4,0),H615)</f>
        <v>2811738.7364325044</v>
      </c>
      <c r="I620" s="33">
        <f>_xlfn.IFNA(VLOOKUP(ClientPortfolioValue[[#This Row],[Date]],CleanAssets[#All],RowWiseApproach!$B$5,0)*VLOOKUP(ClientPortfolioValue[[#This Row],[Client]],Client_Portfolios!$A$1:$I$6,RowWiseApproach!$B$5,0),I615)</f>
        <v>2980017.2810186627</v>
      </c>
      <c r="J620" s="33">
        <f>_xlfn.IFNA(VLOOKUP(ClientPortfolioValue[[#This Row],[Date]],CleanAssets[#All],RowWiseApproach!$B$6,0)*VLOOKUP(ClientPortfolioValue[[#This Row],[Client]],Client_Portfolios!$A$1:$I$6,RowWiseApproach!$B$6,0),J615)</f>
        <v>11511387.125530234</v>
      </c>
      <c r="K620" s="33">
        <f>_xlfn.IFNA(VLOOKUP(ClientPortfolioValue[[#This Row],[Date]],CleanAssets[#All],RowWiseApproach!$B$7,0)*VLOOKUP(ClientPortfolioValue[[#This Row],[Client]],Client_Portfolios!$A$1:$I$6,RowWiseApproach!$B$7,0),K615)</f>
        <v>543594.09218940244</v>
      </c>
      <c r="L620" s="33">
        <f>_xlfn.IFNA(VLOOKUP(ClientPortfolioValue[[#This Row],[Date]],CleanAssets[#All],RowWiseApproach!$B$8,0)*VLOOKUP(ClientPortfolioValue[[#This Row],[Client]],Client_Portfolios!$A$1:$I$6,RowWiseApproach!$B$8,0),L615)</f>
        <v>15415659.39205463</v>
      </c>
      <c r="M620" s="33">
        <f>_xlfn.IFNA(VLOOKUP(ClientPortfolioValue[[#This Row],[Date]],CleanAssets[#All],RowWiseApproach!$B$9,0)*VLOOKUP(ClientPortfolioValue[[#This Row],[Client]],Client_Portfolios!$A$1:$I$6,RowWiseApproach!$B$9,0),M615)</f>
        <v>6413516.1912562754</v>
      </c>
      <c r="N620" s="34">
        <f t="shared" si="93"/>
        <v>4.284819046808757E-3</v>
      </c>
      <c r="O620" s="34">
        <f t="shared" si="93"/>
        <v>5.215608308484003E-2</v>
      </c>
      <c r="P620" s="34">
        <f t="shared" si="94"/>
        <v>6.6867816695925383E-2</v>
      </c>
      <c r="Q620" s="34">
        <f t="shared" si="95"/>
        <v>7.0869759951692202E-2</v>
      </c>
      <c r="R620" s="34">
        <f t="shared" si="96"/>
        <v>0.27375990317024562</v>
      </c>
      <c r="S620" s="34">
        <f t="shared" si="97"/>
        <v>1.2927570276187175E-2</v>
      </c>
      <c r="T620" s="34">
        <f t="shared" si="98"/>
        <v>0.36660998161678748</v>
      </c>
      <c r="U620" s="34">
        <f t="shared" si="99"/>
        <v>0.15252406615751332</v>
      </c>
      <c r="V620" s="33">
        <f>SUM(ClientPortfolioValue[[#This Row],[TCS]:[Cash]])</f>
        <v>42049208.055028938</v>
      </c>
      <c r="W620" s="35">
        <f>(ClientPortfolioValue[[#This Row],[TotalPortfolioValue]]-V615)/V615</f>
        <v>-0.14452945069682557</v>
      </c>
      <c r="X620" s="35">
        <f t="shared" si="101"/>
        <v>1093076.4477959289</v>
      </c>
      <c r="Y620" s="35">
        <f>_xlfn.MAXIFS($V$2:$V620,$E$2:$E620,$E620)</f>
        <v>49689567.944838986</v>
      </c>
      <c r="Z620" s="34">
        <f>(ClientPortfolioValue[[#This Row],[TotalPortfolioValue]]-ClientPortfolioValue[[#This Row],[Running Max]])/ClientPortfolioValue[[#This Row],[Running Max]]</f>
        <v>-0.15376184993783218</v>
      </c>
      <c r="AA620" s="35">
        <f t="shared" si="100"/>
        <v>0.93181459518168752</v>
      </c>
      <c r="AB620" s="46">
        <f>ClientPortfolioValue[[#This Row],[Cumulative_Returns]]-1</f>
        <v>-6.8185404818312478E-2</v>
      </c>
    </row>
    <row r="621" spans="4:28" x14ac:dyDescent="0.35">
      <c r="D621" s="31">
        <f t="shared" si="92"/>
        <v>45781</v>
      </c>
      <c r="E621" s="32" t="s">
        <v>15</v>
      </c>
      <c r="F621" s="33">
        <f>_xlfn.IFNA(VLOOKUP(ClientPortfolioValue[[#This Row],[Date]],CleanAssets[#All],RowWiseApproach!$B$2,0)*VLOOKUP(ClientPortfolioValue[[#This Row],[Client]],Client_Portfolios!$A$1:$I$6,RowWiseApproach!$B$2,0),F616)</f>
        <v>902729.82025544823</v>
      </c>
      <c r="G621" s="33">
        <f>_xlfn.IFNA(VLOOKUP(ClientPortfolioValue[[#This Row],[Date]],CleanAssets[#All],RowWiseApproach!$B$3,0)*VLOOKUP(ClientPortfolioValue[[#This Row],[Client]],Client_Portfolios!$A$1:$I$6,RowWiseApproach!$B$3,0),G616)</f>
        <v>5012093.4015456159</v>
      </c>
      <c r="H621" s="33">
        <f>_xlfn.IFNA(VLOOKUP(ClientPortfolioValue[[#This Row],[Date]],CleanAssets[#All],RowWiseApproach!$B$4,0)*VLOOKUP(ClientPortfolioValue[[#This Row],[Client]],Client_Portfolios!$A$1:$I$6,RowWiseApproach!$B$4,0),H616)</f>
        <v>15339127.007668922</v>
      </c>
      <c r="I621" s="33">
        <f>_xlfn.IFNA(VLOOKUP(ClientPortfolioValue[[#This Row],[Date]],CleanAssets[#All],RowWiseApproach!$B$5,0)*VLOOKUP(ClientPortfolioValue[[#This Row],[Client]],Client_Portfolios!$A$1:$I$6,RowWiseApproach!$B$5,0),I616)</f>
        <v>9515439.9344391581</v>
      </c>
      <c r="J621" s="33">
        <f>_xlfn.IFNA(VLOOKUP(ClientPortfolioValue[[#This Row],[Date]],CleanAssets[#All],RowWiseApproach!$B$6,0)*VLOOKUP(ClientPortfolioValue[[#This Row],[Client]],Client_Portfolios!$A$1:$I$6,RowWiseApproach!$B$6,0),J616)</f>
        <v>13718545.957299221</v>
      </c>
      <c r="K621" s="33">
        <f>_xlfn.IFNA(VLOOKUP(ClientPortfolioValue[[#This Row],[Date]],CleanAssets[#All],RowWiseApproach!$B$7,0)*VLOOKUP(ClientPortfolioValue[[#This Row],[Client]],Client_Portfolios!$A$1:$I$6,RowWiseApproach!$B$7,0),K616)</f>
        <v>2344095.9908840153</v>
      </c>
      <c r="L621" s="33">
        <f>_xlfn.IFNA(VLOOKUP(ClientPortfolioValue[[#This Row],[Date]],CleanAssets[#All],RowWiseApproach!$B$8,0)*VLOOKUP(ClientPortfolioValue[[#This Row],[Client]],Client_Portfolios!$A$1:$I$6,RowWiseApproach!$B$8,0),L616)</f>
        <v>2257268.5240450697</v>
      </c>
      <c r="M621" s="33">
        <f>_xlfn.IFNA(VLOOKUP(ClientPortfolioValue[[#This Row],[Date]],CleanAssets[#All],RowWiseApproach!$B$9,0)*VLOOKUP(ClientPortfolioValue[[#This Row],[Client]],Client_Portfolios!$A$1:$I$6,RowWiseApproach!$B$9,0),M616)</f>
        <v>942011.2439190211</v>
      </c>
      <c r="N621" s="34">
        <f t="shared" si="93"/>
        <v>1.8043297014070404E-2</v>
      </c>
      <c r="O621" s="34">
        <f t="shared" si="93"/>
        <v>0.10017913209154806</v>
      </c>
      <c r="P621" s="34">
        <f t="shared" si="94"/>
        <v>0.30659054162806026</v>
      </c>
      <c r="Q621" s="34">
        <f t="shared" si="95"/>
        <v>0.190189694750583</v>
      </c>
      <c r="R621" s="34">
        <f t="shared" si="96"/>
        <v>0.27419920529342984</v>
      </c>
      <c r="S621" s="34">
        <f t="shared" si="97"/>
        <v>4.6852578971018764E-2</v>
      </c>
      <c r="T621" s="34">
        <f t="shared" si="98"/>
        <v>4.5117116446128286E-2</v>
      </c>
      <c r="U621" s="34">
        <f t="shared" si="99"/>
        <v>1.8828433805161252E-2</v>
      </c>
      <c r="V621" s="33">
        <f>SUM(ClientPortfolioValue[[#This Row],[TCS]:[Cash]])</f>
        <v>50031311.880056478</v>
      </c>
      <c r="W621" s="35">
        <f>(ClientPortfolioValue[[#This Row],[TotalPortfolioValue]]-V616)/V616</f>
        <v>-1.3606540108591064E-2</v>
      </c>
      <c r="X621" s="35">
        <f t="shared" si="101"/>
        <v>559387.30577542575</v>
      </c>
      <c r="Y621" s="35">
        <f>_xlfn.MAXIFS($V$2:$V621,$E$2:$E621,$E621)</f>
        <v>52065242.941301323</v>
      </c>
      <c r="Z621" s="34">
        <f>(ClientPortfolioValue[[#This Row],[TotalPortfolioValue]]-ClientPortfolioValue[[#This Row],[Running Max]])/ClientPortfolioValue[[#This Row],[Running Max]]</f>
        <v>-3.906504505391268E-2</v>
      </c>
      <c r="AA621" s="35">
        <f t="shared" si="100"/>
        <v>1.0028586263760513</v>
      </c>
      <c r="AB621" s="46">
        <f>ClientPortfolioValue[[#This Row],[Cumulative_Returns]]-1</f>
        <v>2.8586263760512765E-3</v>
      </c>
    </row>
    <row r="622" spans="4:28" x14ac:dyDescent="0.35">
      <c r="D622" s="31">
        <f t="shared" si="92"/>
        <v>45782</v>
      </c>
      <c r="E622" s="32" t="s">
        <v>14</v>
      </c>
      <c r="F622" s="33">
        <f>_xlfn.IFNA(VLOOKUP(ClientPortfolioValue[[#This Row],[Date]],CleanAssets[#All],RowWiseApproach!$B$2,0)*VLOOKUP(ClientPortfolioValue[[#This Row],[Client]],Client_Portfolios!$A$1:$I$6,RowWiseApproach!$B$2,0),F617)</f>
        <v>1579389.1153850199</v>
      </c>
      <c r="G622" s="33">
        <f>_xlfn.IFNA(VLOOKUP(ClientPortfolioValue[[#This Row],[Date]],CleanAssets[#All],RowWiseApproach!$B$3,0)*VLOOKUP(ClientPortfolioValue[[#This Row],[Client]],Client_Portfolios!$A$1:$I$6,RowWiseApproach!$B$3,0),G617)</f>
        <v>11495895.962027062</v>
      </c>
      <c r="H622" s="33">
        <f>_xlfn.IFNA(VLOOKUP(ClientPortfolioValue[[#This Row],[Date]],CleanAssets[#All],RowWiseApproach!$B$4,0)*VLOOKUP(ClientPortfolioValue[[#This Row],[Client]],Client_Portfolios!$A$1:$I$6,RowWiseApproach!$B$4,0),H617)</f>
        <v>1987634.1797657397</v>
      </c>
      <c r="I622" s="33">
        <f>_xlfn.IFNA(VLOOKUP(ClientPortfolioValue[[#This Row],[Date]],CleanAssets[#All],RowWiseApproach!$B$5,0)*VLOOKUP(ClientPortfolioValue[[#This Row],[Client]],Client_Portfolios!$A$1:$I$6,RowWiseApproach!$B$5,0),I617)</f>
        <v>490646.84809798817</v>
      </c>
      <c r="J622" s="33">
        <f>_xlfn.IFNA(VLOOKUP(ClientPortfolioValue[[#This Row],[Date]],CleanAssets[#All],RowWiseApproach!$B$6,0)*VLOOKUP(ClientPortfolioValue[[#This Row],[Client]],Client_Portfolios!$A$1:$I$6,RowWiseApproach!$B$6,0),J617)</f>
        <v>11918402.660420788</v>
      </c>
      <c r="K622" s="33">
        <f>_xlfn.IFNA(VLOOKUP(ClientPortfolioValue[[#This Row],[Date]],CleanAssets[#All],RowWiseApproach!$B$7,0)*VLOOKUP(ClientPortfolioValue[[#This Row],[Client]],Client_Portfolios!$A$1:$I$6,RowWiseApproach!$B$7,0),K617)</f>
        <v>12554219.069551842</v>
      </c>
      <c r="L622" s="33">
        <f>_xlfn.IFNA(VLOOKUP(ClientPortfolioValue[[#This Row],[Date]],CleanAssets[#All],RowWiseApproach!$B$8,0)*VLOOKUP(ClientPortfolioValue[[#This Row],[Client]],Client_Portfolios!$A$1:$I$6,RowWiseApproach!$B$8,0),L617)</f>
        <v>3336508.1185574261</v>
      </c>
      <c r="M622" s="33">
        <f>_xlfn.IFNA(VLOOKUP(ClientPortfolioValue[[#This Row],[Date]],CleanAssets[#All],RowWiseApproach!$B$9,0)*VLOOKUP(ClientPortfolioValue[[#This Row],[Client]],Client_Portfolios!$A$1:$I$6,RowWiseApproach!$B$9,0),M617)</f>
        <v>1151654.7692217138</v>
      </c>
      <c r="N622" s="34">
        <f t="shared" si="93"/>
        <v>3.5480448208986028E-2</v>
      </c>
      <c r="O622" s="34">
        <f t="shared" si="93"/>
        <v>0.25825145768284014</v>
      </c>
      <c r="P622" s="34">
        <f t="shared" si="94"/>
        <v>4.4651537032023313E-2</v>
      </c>
      <c r="Q622" s="34">
        <f t="shared" si="95"/>
        <v>1.1022217332806636E-2</v>
      </c>
      <c r="R622" s="34">
        <f t="shared" si="96"/>
        <v>0.26774292934380184</v>
      </c>
      <c r="S622" s="34">
        <f t="shared" si="97"/>
        <v>0.28202633230944685</v>
      </c>
      <c r="T622" s="34">
        <f t="shared" si="98"/>
        <v>7.4953538900690453E-2</v>
      </c>
      <c r="U622" s="34">
        <f t="shared" si="99"/>
        <v>2.5871539189404706E-2</v>
      </c>
      <c r="V622" s="33">
        <f>SUM(ClientPortfolioValue[[#This Row],[TCS]:[Cash]])</f>
        <v>44514350.723027579</v>
      </c>
      <c r="W622" s="35">
        <f>(ClientPortfolioValue[[#This Row],[TotalPortfolioValue]]-V617)/V617</f>
        <v>2.640913912057757E-2</v>
      </c>
      <c r="X622" s="35">
        <f t="shared" si="101"/>
        <v>457785.53889366559</v>
      </c>
      <c r="Y622" s="35">
        <f>_xlfn.MAXIFS($V$2:$V622,$E$2:$E622,$E622)</f>
        <v>45787827.726313539</v>
      </c>
      <c r="Z622" s="34">
        <f>(ClientPortfolioValue[[#This Row],[TotalPortfolioValue]]-ClientPortfolioValue[[#This Row],[Running Max]])/ClientPortfolioValue[[#This Row],[Running Max]]</f>
        <v>-2.7812566494699906E-2</v>
      </c>
      <c r="AA622" s="35">
        <f t="shared" si="100"/>
        <v>1.0490661346079018</v>
      </c>
      <c r="AB622" s="46">
        <f>ClientPortfolioValue[[#This Row],[Cumulative_Returns]]-1</f>
        <v>4.9066134607901768E-2</v>
      </c>
    </row>
    <row r="623" spans="4:28" x14ac:dyDescent="0.35">
      <c r="D623" s="31">
        <f t="shared" si="92"/>
        <v>45782</v>
      </c>
      <c r="E623" s="32" t="s">
        <v>16</v>
      </c>
      <c r="F623" s="33">
        <f>_xlfn.IFNA(VLOOKUP(ClientPortfolioValue[[#This Row],[Date]],CleanAssets[#All],RowWiseApproach!$B$2,0)*VLOOKUP(ClientPortfolioValue[[#This Row],[Client]],Client_Portfolios!$A$1:$I$6,RowWiseApproach!$B$2,0),F618)</f>
        <v>189997.43909578293</v>
      </c>
      <c r="G623" s="33">
        <f>_xlfn.IFNA(VLOOKUP(ClientPortfolioValue[[#This Row],[Date]],CleanAssets[#All],RowWiseApproach!$B$3,0)*VLOOKUP(ClientPortfolioValue[[#This Row],[Client]],Client_Portfolios!$A$1:$I$6,RowWiseApproach!$B$3,0),G618)</f>
        <v>2972844.5428178879</v>
      </c>
      <c r="H623" s="33">
        <f>_xlfn.IFNA(VLOOKUP(ClientPortfolioValue[[#This Row],[Date]],CleanAssets[#All],RowWiseApproach!$B$4,0)*VLOOKUP(ClientPortfolioValue[[#This Row],[Client]],Client_Portfolios!$A$1:$I$6,RowWiseApproach!$B$4,0),H618)</f>
        <v>10669665.142461272</v>
      </c>
      <c r="I623" s="33">
        <f>_xlfn.IFNA(VLOOKUP(ClientPortfolioValue[[#This Row],[Date]],CleanAssets[#All],RowWiseApproach!$B$5,0)*VLOOKUP(ClientPortfolioValue[[#This Row],[Client]],Client_Portfolios!$A$1:$I$6,RowWiseApproach!$B$5,0),I618)</f>
        <v>6752073.6675258568</v>
      </c>
      <c r="J623" s="33">
        <f>_xlfn.IFNA(VLOOKUP(ClientPortfolioValue[[#This Row],[Date]],CleanAssets[#All],RowWiseApproach!$B$6,0)*VLOOKUP(ClientPortfolioValue[[#This Row],[Client]],Client_Portfolios!$A$1:$I$6,RowWiseApproach!$B$6,0),J618)</f>
        <v>9109310.9196259361</v>
      </c>
      <c r="K623" s="33">
        <f>_xlfn.IFNA(VLOOKUP(ClientPortfolioValue[[#This Row],[Date]],CleanAssets[#All],RowWiseApproach!$B$7,0)*VLOOKUP(ClientPortfolioValue[[#This Row],[Client]],Client_Portfolios!$A$1:$I$6,RowWiseApproach!$B$7,0),K618)</f>
        <v>1419877.7135977619</v>
      </c>
      <c r="L623" s="33">
        <f>_xlfn.IFNA(VLOOKUP(ClientPortfolioValue[[#This Row],[Date]],CleanAssets[#All],RowWiseApproach!$B$8,0)*VLOOKUP(ClientPortfolioValue[[#This Row],[Client]],Client_Portfolios!$A$1:$I$6,RowWiseApproach!$B$8,0),L618)</f>
        <v>15497672.010741998</v>
      </c>
      <c r="M623" s="33">
        <f>_xlfn.IFNA(VLOOKUP(ClientPortfolioValue[[#This Row],[Date]],CleanAssets[#All],RowWiseApproach!$B$9,0)*VLOOKUP(ClientPortfolioValue[[#This Row],[Client]],Client_Portfolios!$A$1:$I$6,RowWiseApproach!$B$9,0),M618)</f>
        <v>4667621.978000544</v>
      </c>
      <c r="N623" s="34">
        <f t="shared" si="93"/>
        <v>3.7051659380425276E-3</v>
      </c>
      <c r="O623" s="34">
        <f t="shared" si="93"/>
        <v>5.7973846340063265E-2</v>
      </c>
      <c r="P623" s="34">
        <f t="shared" si="94"/>
        <v>0.20807059318435112</v>
      </c>
      <c r="Q623" s="34">
        <f t="shared" si="95"/>
        <v>0.1316731082436256</v>
      </c>
      <c r="R623" s="34">
        <f t="shared" si="96"/>
        <v>0.1776419129597942</v>
      </c>
      <c r="S623" s="34">
        <f t="shared" si="97"/>
        <v>2.7689228684582297E-2</v>
      </c>
      <c r="T623" s="34">
        <f t="shared" si="98"/>
        <v>0.30222221271208066</v>
      </c>
      <c r="U623" s="34">
        <f t="shared" si="99"/>
        <v>9.1023931937460292E-2</v>
      </c>
      <c r="V623" s="33">
        <f>SUM(ClientPortfolioValue[[#This Row],[TCS]:[Cash]])</f>
        <v>51279063.413867041</v>
      </c>
      <c r="W623" s="35">
        <f>(ClientPortfolioValue[[#This Row],[TotalPortfolioValue]]-V618)/V618</f>
        <v>0.11587688282617532</v>
      </c>
      <c r="X623" s="35">
        <f t="shared" si="101"/>
        <v>1731113.5951668492</v>
      </c>
      <c r="Y623" s="35">
        <f>_xlfn.MAXIFS($V$2:$V623,$E$2:$E623,$E623)</f>
        <v>51360464.08904472</v>
      </c>
      <c r="Z623" s="34">
        <f>(ClientPortfolioValue[[#This Row],[TotalPortfolioValue]]-ClientPortfolioValue[[#This Row],[Running Max]])/ClientPortfolioValue[[#This Row],[Running Max]]</f>
        <v>-1.5848897906481608E-3</v>
      </c>
      <c r="AA623" s="35">
        <f t="shared" si="100"/>
        <v>1.0557424176211669</v>
      </c>
      <c r="AB623" s="46">
        <f>ClientPortfolioValue[[#This Row],[Cumulative_Returns]]-1</f>
        <v>5.574241762116694E-2</v>
      </c>
    </row>
    <row r="624" spans="4:28" x14ac:dyDescent="0.35">
      <c r="D624" s="31">
        <f t="shared" si="92"/>
        <v>45782</v>
      </c>
      <c r="E624" s="32" t="s">
        <v>12</v>
      </c>
      <c r="F624" s="33">
        <f>_xlfn.IFNA(VLOOKUP(ClientPortfolioValue[[#This Row],[Date]],CleanAssets[#All],RowWiseApproach!$B$2,0)*VLOOKUP(ClientPortfolioValue[[#This Row],[Client]],Client_Portfolios!$A$1:$I$6,RowWiseApproach!$B$2,0),F619)</f>
        <v>2504221.6049894672</v>
      </c>
      <c r="G624" s="33">
        <f>_xlfn.IFNA(VLOOKUP(ClientPortfolioValue[[#This Row],[Date]],CleanAssets[#All],RowWiseApproach!$B$3,0)*VLOOKUP(ClientPortfolioValue[[#This Row],[Client]],Client_Portfolios!$A$1:$I$6,RowWiseApproach!$B$3,0),G619)</f>
        <v>10266030.073588016</v>
      </c>
      <c r="H624" s="33">
        <f>_xlfn.IFNA(VLOOKUP(ClientPortfolioValue[[#This Row],[Date]],CleanAssets[#All],RowWiseApproach!$B$4,0)*VLOOKUP(ClientPortfolioValue[[#This Row],[Client]],Client_Portfolios!$A$1:$I$6,RowWiseApproach!$B$4,0),H619)</f>
        <v>1756314.0803765319</v>
      </c>
      <c r="I624" s="33">
        <f>_xlfn.IFNA(VLOOKUP(ClientPortfolioValue[[#This Row],[Date]],CleanAssets[#All],RowWiseApproach!$B$5,0)*VLOOKUP(ClientPortfolioValue[[#This Row],[Client]],Client_Portfolios!$A$1:$I$6,RowWiseApproach!$B$5,0),I619)</f>
        <v>3444352.7013031798</v>
      </c>
      <c r="J624" s="33">
        <f>_xlfn.IFNA(VLOOKUP(ClientPortfolioValue[[#This Row],[Date]],CleanAssets[#All],RowWiseApproach!$B$6,0)*VLOOKUP(ClientPortfolioValue[[#This Row],[Client]],Client_Portfolios!$A$1:$I$6,RowWiseApproach!$B$6,0),J619)</f>
        <v>1332728.8270918494</v>
      </c>
      <c r="K624" s="33">
        <f>_xlfn.IFNA(VLOOKUP(ClientPortfolioValue[[#This Row],[Date]],CleanAssets[#All],RowWiseApproach!$B$7,0)*VLOOKUP(ClientPortfolioValue[[#This Row],[Client]],Client_Portfolios!$A$1:$I$6,RowWiseApproach!$B$7,0),K619)</f>
        <v>11485248.225805171</v>
      </c>
      <c r="L624" s="33">
        <f>_xlfn.IFNA(VLOOKUP(ClientPortfolioValue[[#This Row],[Date]],CleanAssets[#All],RowWiseApproach!$B$8,0)*VLOOKUP(ClientPortfolioValue[[#This Row],[Client]],Client_Portfolios!$A$1:$I$6,RowWiseApproach!$B$8,0),L619)</f>
        <v>5696433.9675933747</v>
      </c>
      <c r="M624" s="33">
        <f>_xlfn.IFNA(VLOOKUP(ClientPortfolioValue[[#This Row],[Date]],CleanAssets[#All],RowWiseApproach!$B$9,0)*VLOOKUP(ClientPortfolioValue[[#This Row],[Client]],Client_Portfolios!$A$1:$I$6,RowWiseApproach!$B$9,0),M619)</f>
        <v>2236284.6641958999</v>
      </c>
      <c r="N624" s="34">
        <f t="shared" si="93"/>
        <v>6.4672448715996617E-2</v>
      </c>
      <c r="O624" s="34">
        <f t="shared" si="93"/>
        <v>0.26512402182305767</v>
      </c>
      <c r="P624" s="34">
        <f t="shared" si="94"/>
        <v>4.5357460404472374E-2</v>
      </c>
      <c r="Q624" s="34">
        <f t="shared" si="95"/>
        <v>8.8951681828402421E-2</v>
      </c>
      <c r="R624" s="34">
        <f t="shared" si="96"/>
        <v>3.4418214646299433E-2</v>
      </c>
      <c r="S624" s="34">
        <f t="shared" si="97"/>
        <v>0.29661078132779717</v>
      </c>
      <c r="T624" s="34">
        <f t="shared" si="98"/>
        <v>0.14711251308559539</v>
      </c>
      <c r="U624" s="34">
        <f t="shared" si="99"/>
        <v>5.7752878168378936E-2</v>
      </c>
      <c r="V624" s="33">
        <f>SUM(ClientPortfolioValue[[#This Row],[TCS]:[Cash]])</f>
        <v>38721614.144943491</v>
      </c>
      <c r="W624" s="35">
        <f>(ClientPortfolioValue[[#This Row],[TotalPortfolioValue]]-V619)/V619</f>
        <v>5.1826716124802989E-2</v>
      </c>
      <c r="X624" s="35">
        <f t="shared" si="101"/>
        <v>808078.87983759504</v>
      </c>
      <c r="Y624" s="35">
        <f>_xlfn.MAXIFS($V$2:$V624,$E$2:$E624,$E624)</f>
        <v>40148946.003547296</v>
      </c>
      <c r="Z624" s="34">
        <f>(ClientPortfolioValue[[#This Row],[TotalPortfolioValue]]-ClientPortfolioValue[[#This Row],[Running Max]])/ClientPortfolioValue[[#This Row],[Running Max]]</f>
        <v>-3.5550917288780029E-2</v>
      </c>
      <c r="AA624" s="35">
        <f t="shared" si="100"/>
        <v>1.0339036359650968</v>
      </c>
      <c r="AB624" s="46">
        <f>ClientPortfolioValue[[#This Row],[Cumulative_Returns]]-1</f>
        <v>3.3903635965096823E-2</v>
      </c>
    </row>
    <row r="625" spans="4:28" x14ac:dyDescent="0.35">
      <c r="D625" s="31">
        <f t="shared" si="92"/>
        <v>45782</v>
      </c>
      <c r="E625" s="32" t="s">
        <v>13</v>
      </c>
      <c r="F625" s="33">
        <f>_xlfn.IFNA(VLOOKUP(ClientPortfolioValue[[#This Row],[Date]],CleanAssets[#All],RowWiseApproach!$B$2,0)*VLOOKUP(ClientPortfolioValue[[#This Row],[Client]],Client_Portfolios!$A$1:$I$6,RowWiseApproach!$B$2,0),F620)</f>
        <v>180318.12744423028</v>
      </c>
      <c r="G625" s="33">
        <f>_xlfn.IFNA(VLOOKUP(ClientPortfolioValue[[#This Row],[Date]],CleanAssets[#All],RowWiseApproach!$B$3,0)*VLOOKUP(ClientPortfolioValue[[#This Row],[Client]],Client_Portfolios!$A$1:$I$6,RowWiseApproach!$B$3,0),G620)</f>
        <v>2181247.8049982465</v>
      </c>
      <c r="H625" s="33">
        <f>_xlfn.IFNA(VLOOKUP(ClientPortfolioValue[[#This Row],[Date]],CleanAssets[#All],RowWiseApproach!$B$4,0)*VLOOKUP(ClientPortfolioValue[[#This Row],[Client]],Client_Portfolios!$A$1:$I$6,RowWiseApproach!$B$4,0),H620)</f>
        <v>2812925.3149757842</v>
      </c>
      <c r="I625" s="33">
        <f>_xlfn.IFNA(VLOOKUP(ClientPortfolioValue[[#This Row],[Date]],CleanAssets[#All],RowWiseApproach!$B$5,0)*VLOOKUP(ClientPortfolioValue[[#This Row],[Client]],Client_Portfolios!$A$1:$I$6,RowWiseApproach!$B$5,0),I620)</f>
        <v>2956696.2415270843</v>
      </c>
      <c r="J625" s="33">
        <f>_xlfn.IFNA(VLOOKUP(ClientPortfolioValue[[#This Row],[Date]],CleanAssets[#All],RowWiseApproach!$B$6,0)*VLOOKUP(ClientPortfolioValue[[#This Row],[Client]],Client_Portfolios!$A$1:$I$6,RowWiseApproach!$B$6,0),J620)</f>
        <v>11550542.715624303</v>
      </c>
      <c r="K625" s="33">
        <f>_xlfn.IFNA(VLOOKUP(ClientPortfolioValue[[#This Row],[Date]],CleanAssets[#All],RowWiseApproach!$B$7,0)*VLOOKUP(ClientPortfolioValue[[#This Row],[Client]],Client_Portfolios!$A$1:$I$6,RowWiseApproach!$B$7,0),K620)</f>
        <v>544284.65675249428</v>
      </c>
      <c r="L625" s="33">
        <f>_xlfn.IFNA(VLOOKUP(ClientPortfolioValue[[#This Row],[Date]],CleanAssets[#All],RowWiseApproach!$B$8,0)*VLOOKUP(ClientPortfolioValue[[#This Row],[Client]],Client_Portfolios!$A$1:$I$6,RowWiseApproach!$B$8,0),L620)</f>
        <v>23558658.827997994</v>
      </c>
      <c r="M625" s="33">
        <f>_xlfn.IFNA(VLOOKUP(ClientPortfolioValue[[#This Row],[Date]],CleanAssets[#All],RowWiseApproach!$B$9,0)*VLOOKUP(ClientPortfolioValue[[#This Row],[Client]],Client_Portfolios!$A$1:$I$6,RowWiseApproach!$B$9,0),M620)</f>
        <v>6414039.9721235102</v>
      </c>
      <c r="N625" s="34">
        <f t="shared" si="93"/>
        <v>3.5920866152139683E-3</v>
      </c>
      <c r="O625" s="34">
        <f t="shared" si="93"/>
        <v>4.3452264926732723E-2</v>
      </c>
      <c r="P625" s="34">
        <f t="shared" si="94"/>
        <v>5.6035804701034017E-2</v>
      </c>
      <c r="Q625" s="34">
        <f t="shared" si="95"/>
        <v>5.889984077018387E-2</v>
      </c>
      <c r="R625" s="34">
        <f t="shared" si="96"/>
        <v>0.23009638839602339</v>
      </c>
      <c r="S625" s="34">
        <f t="shared" si="97"/>
        <v>1.0842601673487611E-2</v>
      </c>
      <c r="T625" s="34">
        <f t="shared" si="98"/>
        <v>0.46930801826686647</v>
      </c>
      <c r="U625" s="34">
        <f t="shared" si="99"/>
        <v>0.12777299465045797</v>
      </c>
      <c r="V625" s="33">
        <f>SUM(ClientPortfolioValue[[#This Row],[TCS]:[Cash]])</f>
        <v>50198713.661443643</v>
      </c>
      <c r="W625" s="35">
        <f>(ClientPortfolioValue[[#This Row],[TotalPortfolioValue]]-V620)/V620</f>
        <v>0.19380877746257705</v>
      </c>
      <c r="X625" s="35">
        <f t="shared" si="101"/>
        <v>2748627.6544697299</v>
      </c>
      <c r="Y625" s="35">
        <f>_xlfn.MAXIFS($V$2:$V625,$E$2:$E625,$E625)</f>
        <v>50198713.661443643</v>
      </c>
      <c r="Z625" s="34">
        <f>(ClientPortfolioValue[[#This Row],[TotalPortfolioValue]]-ClientPortfolioValue[[#This Row],[Running Max]])/ClientPortfolioValue[[#This Row],[Running Max]]</f>
        <v>0</v>
      </c>
      <c r="AA625" s="35">
        <f t="shared" si="100"/>
        <v>1.1124084426956364</v>
      </c>
      <c r="AB625" s="46">
        <f>ClientPortfolioValue[[#This Row],[Cumulative_Returns]]-1</f>
        <v>0.11240844269563643</v>
      </c>
    </row>
    <row r="626" spans="4:28" x14ac:dyDescent="0.35">
      <c r="D626" s="31">
        <f t="shared" si="92"/>
        <v>45782</v>
      </c>
      <c r="E626" s="32" t="s">
        <v>15</v>
      </c>
      <c r="F626" s="33">
        <f>_xlfn.IFNA(VLOOKUP(ClientPortfolioValue[[#This Row],[Date]],CleanAssets[#All],RowWiseApproach!$B$2,0)*VLOOKUP(ClientPortfolioValue[[#This Row],[Client]],Client_Portfolios!$A$1:$I$6,RowWiseApproach!$B$2,0),F621)</f>
        <v>903455.7181225837</v>
      </c>
      <c r="G626" s="33">
        <f>_xlfn.IFNA(VLOOKUP(ClientPortfolioValue[[#This Row],[Date]],CleanAssets[#All],RowWiseApproach!$B$3,0)*VLOOKUP(ClientPortfolioValue[[#This Row],[Client]],Client_Portfolios!$A$1:$I$6,RowWiseApproach!$B$3,0),G621)</f>
        <v>4984956.5074594878</v>
      </c>
      <c r="H626" s="33">
        <f>_xlfn.IFNA(VLOOKUP(ClientPortfolioValue[[#This Row],[Date]],CleanAssets[#All],RowWiseApproach!$B$4,0)*VLOOKUP(ClientPortfolioValue[[#This Row],[Client]],Client_Portfolios!$A$1:$I$6,RowWiseApproach!$B$4,0),H621)</f>
        <v>15345600.254540725</v>
      </c>
      <c r="I626" s="33">
        <f>_xlfn.IFNA(VLOOKUP(ClientPortfolioValue[[#This Row],[Date]],CleanAssets[#All],RowWiseApproach!$B$5,0)*VLOOKUP(ClientPortfolioValue[[#This Row],[Client]],Client_Portfolios!$A$1:$I$6,RowWiseApproach!$B$5,0),I621)</f>
        <v>9440973.9399282318</v>
      </c>
      <c r="J626" s="33">
        <f>_xlfn.IFNA(VLOOKUP(ClientPortfolioValue[[#This Row],[Date]],CleanAssets[#All],RowWiseApproach!$B$6,0)*VLOOKUP(ClientPortfolioValue[[#This Row],[Client]],Client_Portfolios!$A$1:$I$6,RowWiseApproach!$B$6,0),J621)</f>
        <v>13765209.12276599</v>
      </c>
      <c r="K626" s="33">
        <f>_xlfn.IFNA(VLOOKUP(ClientPortfolioValue[[#This Row],[Date]],CleanAssets[#All],RowWiseApproach!$B$7,0)*VLOOKUP(ClientPortfolioValue[[#This Row],[Client]],Client_Portfolios!$A$1:$I$6,RowWiseApproach!$B$7,0),K621)</f>
        <v>2347073.8555206056</v>
      </c>
      <c r="L626" s="33">
        <f>_xlfn.IFNA(VLOOKUP(ClientPortfolioValue[[#This Row],[Date]],CleanAssets[#All],RowWiseApproach!$B$8,0)*VLOOKUP(ClientPortfolioValue[[#This Row],[Client]],Client_Portfolios!$A$1:$I$6,RowWiseApproach!$B$8,0),L621)</f>
        <v>3449623.3789755963</v>
      </c>
      <c r="M626" s="33">
        <f>_xlfn.IFNA(VLOOKUP(ClientPortfolioValue[[#This Row],[Date]],CleanAssets[#All],RowWiseApproach!$B$9,0)*VLOOKUP(ClientPortfolioValue[[#This Row],[Client]],Client_Portfolios!$A$1:$I$6,RowWiseApproach!$B$9,0),M621)</f>
        <v>942088.17636162683</v>
      </c>
      <c r="N626" s="34">
        <f t="shared" si="93"/>
        <v>1.765286649494556E-2</v>
      </c>
      <c r="O626" s="34">
        <f t="shared" si="93"/>
        <v>9.7402418230477655E-2</v>
      </c>
      <c r="P626" s="34">
        <f t="shared" si="94"/>
        <v>0.29984184852041007</v>
      </c>
      <c r="Q626" s="34">
        <f t="shared" si="95"/>
        <v>0.18446975230854679</v>
      </c>
      <c r="R626" s="34">
        <f t="shared" si="96"/>
        <v>0.268962157242359</v>
      </c>
      <c r="S626" s="34">
        <f t="shared" si="97"/>
        <v>4.5860113112550685E-2</v>
      </c>
      <c r="T626" s="34">
        <f t="shared" si="98"/>
        <v>6.740312750849918E-2</v>
      </c>
      <c r="U626" s="34">
        <f t="shared" si="99"/>
        <v>1.8407716582211107E-2</v>
      </c>
      <c r="V626" s="33">
        <f>SUM(ClientPortfolioValue[[#This Row],[TCS]:[Cash]])</f>
        <v>51178980.953674845</v>
      </c>
      <c r="W626" s="35">
        <f>(ClientPortfolioValue[[#This Row],[TotalPortfolioValue]]-V621)/V621</f>
        <v>2.2939016197891307E-2</v>
      </c>
      <c r="X626" s="35">
        <f t="shared" si="101"/>
        <v>606379.62413510191</v>
      </c>
      <c r="Y626" s="35">
        <f>_xlfn.MAXIFS($V$2:$V626,$E$2:$E626,$E626)</f>
        <v>52065242.941301323</v>
      </c>
      <c r="Z626" s="34">
        <f>(ClientPortfolioValue[[#This Row],[TotalPortfolioValue]]-ClientPortfolioValue[[#This Row],[Running Max]])/ClientPortfolioValue[[#This Row],[Running Max]]</f>
        <v>-1.7022142557284431E-2</v>
      </c>
      <c r="AA626" s="35">
        <f t="shared" si="100"/>
        <v>1.0258632166506865</v>
      </c>
      <c r="AB626" s="46">
        <f>ClientPortfolioValue[[#This Row],[Cumulative_Returns]]-1</f>
        <v>2.5863216650686471E-2</v>
      </c>
    </row>
    <row r="627" spans="4:28" x14ac:dyDescent="0.35">
      <c r="D627" s="31">
        <f t="shared" si="92"/>
        <v>45783</v>
      </c>
      <c r="E627" s="32" t="s">
        <v>14</v>
      </c>
      <c r="F627" s="33">
        <f>_xlfn.IFNA(VLOOKUP(ClientPortfolioValue[[#This Row],[Date]],CleanAssets[#All],RowWiseApproach!$B$2,0)*VLOOKUP(ClientPortfolioValue[[#This Row],[Client]],Client_Portfolios!$A$1:$I$6,RowWiseApproach!$B$2,0),F622)</f>
        <v>1562542.3686963695</v>
      </c>
      <c r="G627" s="33">
        <f>_xlfn.IFNA(VLOOKUP(ClientPortfolioValue[[#This Row],[Date]],CleanAssets[#All],RowWiseApproach!$B$3,0)*VLOOKUP(ClientPortfolioValue[[#This Row],[Client]],Client_Portfolios!$A$1:$I$6,RowWiseApproach!$B$3,0),G622)</f>
        <v>11549627.239233885</v>
      </c>
      <c r="H627" s="33">
        <f>_xlfn.IFNA(VLOOKUP(ClientPortfolioValue[[#This Row],[Date]],CleanAssets[#All],RowWiseApproach!$B$4,0)*VLOOKUP(ClientPortfolioValue[[#This Row],[Client]],Client_Portfolios!$A$1:$I$6,RowWiseApproach!$B$4,0),H622)</f>
        <v>1990764.3373237632</v>
      </c>
      <c r="I627" s="33">
        <f>_xlfn.IFNA(VLOOKUP(ClientPortfolioValue[[#This Row],[Date]],CleanAssets[#All],RowWiseApproach!$B$5,0)*VLOOKUP(ClientPortfolioValue[[#This Row],[Client]],Client_Portfolios!$A$1:$I$6,RowWiseApproach!$B$5,0),I622)</f>
        <v>484404.46621133981</v>
      </c>
      <c r="J627" s="33">
        <f>_xlfn.IFNA(VLOOKUP(ClientPortfolioValue[[#This Row],[Date]],CleanAssets[#All],RowWiseApproach!$B$6,0)*VLOOKUP(ClientPortfolioValue[[#This Row],[Client]],Client_Portfolios!$A$1:$I$6,RowWiseApproach!$B$6,0),J622)</f>
        <v>11983928.905443653</v>
      </c>
      <c r="K627" s="33">
        <f>_xlfn.IFNA(VLOOKUP(ClientPortfolioValue[[#This Row],[Date]],CleanAssets[#All],RowWiseApproach!$B$7,0)*VLOOKUP(ClientPortfolioValue[[#This Row],[Client]],Client_Portfolios!$A$1:$I$6,RowWiseApproach!$B$7,0),K622)</f>
        <v>12416986.645778816</v>
      </c>
      <c r="L627" s="33">
        <f>_xlfn.IFNA(VLOOKUP(ClientPortfolioValue[[#This Row],[Date]],CleanAssets[#All],RowWiseApproach!$B$8,0)*VLOOKUP(ClientPortfolioValue[[#This Row],[Client]],Client_Portfolios!$A$1:$I$6,RowWiseApproach!$B$8,0),L622)</f>
        <v>3304290.7481706883</v>
      </c>
      <c r="M627" s="33">
        <f>_xlfn.IFNA(VLOOKUP(ClientPortfolioValue[[#This Row],[Date]],CleanAssets[#All],RowWiseApproach!$B$9,0)*VLOOKUP(ClientPortfolioValue[[#This Row],[Client]],Client_Portfolios!$A$1:$I$6,RowWiseApproach!$B$9,0),M622)</f>
        <v>1151678.1194052754</v>
      </c>
      <c r="N627" s="34">
        <f t="shared" si="93"/>
        <v>3.5157378601575501E-2</v>
      </c>
      <c r="O627" s="34">
        <f t="shared" si="93"/>
        <v>0.25986790866706971</v>
      </c>
      <c r="P627" s="34">
        <f t="shared" si="94"/>
        <v>4.4792420939087162E-2</v>
      </c>
      <c r="Q627" s="34">
        <f t="shared" si="95"/>
        <v>1.0899154836418698E-2</v>
      </c>
      <c r="R627" s="34">
        <f t="shared" si="96"/>
        <v>0.26963974488228276</v>
      </c>
      <c r="S627" s="34">
        <f t="shared" si="97"/>
        <v>0.27938359262575768</v>
      </c>
      <c r="T627" s="34">
        <f t="shared" si="98"/>
        <v>7.4346912551267949E-2</v>
      </c>
      <c r="U627" s="34">
        <f t="shared" si="99"/>
        <v>2.5912886896540654E-2</v>
      </c>
      <c r="V627" s="33">
        <f>SUM(ClientPortfolioValue[[#This Row],[TCS]:[Cash]])</f>
        <v>44444222.830263786</v>
      </c>
      <c r="W627" s="35">
        <f>(ClientPortfolioValue[[#This Row],[TotalPortfolioValue]]-V622)/V622</f>
        <v>-1.5753996548244795E-3</v>
      </c>
      <c r="X627" s="35">
        <f t="shared" si="101"/>
        <v>420980.42745861807</v>
      </c>
      <c r="Y627" s="35">
        <f>_xlfn.MAXIFS($V$2:$V627,$E$2:$E627,$E627)</f>
        <v>45787827.726313539</v>
      </c>
      <c r="Z627" s="34">
        <f>(ClientPortfolioValue[[#This Row],[TotalPortfolioValue]]-ClientPortfolioValue[[#This Row],[Running Max]])/ClientPortfolioValue[[#This Row],[Running Max]]</f>
        <v>-2.9344150241868854E-2</v>
      </c>
      <c r="AA627" s="35">
        <f t="shared" si="100"/>
        <v>1.0474134361815524</v>
      </c>
      <c r="AB627" s="46">
        <f>ClientPortfolioValue[[#This Row],[Cumulative_Returns]]-1</f>
        <v>4.741343618155236E-2</v>
      </c>
    </row>
    <row r="628" spans="4:28" x14ac:dyDescent="0.35">
      <c r="D628" s="31">
        <f t="shared" si="92"/>
        <v>45783</v>
      </c>
      <c r="E628" s="32" t="s">
        <v>16</v>
      </c>
      <c r="F628" s="33">
        <f>_xlfn.IFNA(VLOOKUP(ClientPortfolioValue[[#This Row],[Date]],CleanAssets[#All],RowWiseApproach!$B$2,0)*VLOOKUP(ClientPortfolioValue[[#This Row],[Client]],Client_Portfolios!$A$1:$I$6,RowWiseApproach!$B$2,0),F623)</f>
        <v>187970.80823150816</v>
      </c>
      <c r="G628" s="33">
        <f>_xlfn.IFNA(VLOOKUP(ClientPortfolioValue[[#This Row],[Date]],CleanAssets[#All],RowWiseApproach!$B$3,0)*VLOOKUP(ClientPortfolioValue[[#This Row],[Client]],Client_Portfolios!$A$1:$I$6,RowWiseApproach!$B$3,0),G623)</f>
        <v>2986739.4784323513</v>
      </c>
      <c r="H628" s="33">
        <f>_xlfn.IFNA(VLOOKUP(ClientPortfolioValue[[#This Row],[Date]],CleanAssets[#All],RowWiseApproach!$B$4,0)*VLOOKUP(ClientPortfolioValue[[#This Row],[Client]],Client_Portfolios!$A$1:$I$6,RowWiseApproach!$B$4,0),H623)</f>
        <v>10686467.898887603</v>
      </c>
      <c r="I628" s="33">
        <f>_xlfn.IFNA(VLOOKUP(ClientPortfolioValue[[#This Row],[Date]],CleanAssets[#All],RowWiseApproach!$B$5,0)*VLOOKUP(ClientPortfolioValue[[#This Row],[Client]],Client_Portfolios!$A$1:$I$6,RowWiseApproach!$B$5,0),I623)</f>
        <v>6666168.6575928042</v>
      </c>
      <c r="J628" s="33">
        <f>_xlfn.IFNA(VLOOKUP(ClientPortfolioValue[[#This Row],[Date]],CleanAssets[#All],RowWiseApproach!$B$6,0)*VLOOKUP(ClientPortfolioValue[[#This Row],[Client]],Client_Portfolios!$A$1:$I$6,RowWiseApproach!$B$6,0),J623)</f>
        <v>9159393.0452526435</v>
      </c>
      <c r="K628" s="33">
        <f>_xlfn.IFNA(VLOOKUP(ClientPortfolioValue[[#This Row],[Date]],CleanAssets[#All],RowWiseApproach!$B$7,0)*VLOOKUP(ClientPortfolioValue[[#This Row],[Client]],Client_Portfolios!$A$1:$I$6,RowWiseApproach!$B$7,0),K623)</f>
        <v>1404356.7752567297</v>
      </c>
      <c r="L628" s="33">
        <f>_xlfn.IFNA(VLOOKUP(ClientPortfolioValue[[#This Row],[Date]],CleanAssets[#All],RowWiseApproach!$B$8,0)*VLOOKUP(ClientPortfolioValue[[#This Row],[Client]],Client_Portfolios!$A$1:$I$6,RowWiseApproach!$B$8,0),L623)</f>
        <v>15348026.266880259</v>
      </c>
      <c r="M628" s="33">
        <f>_xlfn.IFNA(VLOOKUP(ClientPortfolioValue[[#This Row],[Date]],CleanAssets[#All],RowWiseApproach!$B$9,0)*VLOOKUP(ClientPortfolioValue[[#This Row],[Client]],Client_Portfolios!$A$1:$I$6,RowWiseApproach!$B$9,0),M623)</f>
        <v>4667716.6155889034</v>
      </c>
      <c r="N628" s="34">
        <f t="shared" si="93"/>
        <v>3.6779971115582016E-3</v>
      </c>
      <c r="O628" s="34">
        <f t="shared" si="93"/>
        <v>5.8441091348191941E-2</v>
      </c>
      <c r="P628" s="34">
        <f t="shared" si="94"/>
        <v>0.20910054297611769</v>
      </c>
      <c r="Q628" s="34">
        <f t="shared" si="95"/>
        <v>0.13043594001888403</v>
      </c>
      <c r="R628" s="34">
        <f t="shared" si="96"/>
        <v>0.17922049429385067</v>
      </c>
      <c r="S628" s="34">
        <f t="shared" si="97"/>
        <v>2.7478842122282448E-2</v>
      </c>
      <c r="T628" s="34">
        <f t="shared" si="98"/>
        <v>0.30031256879089541</v>
      </c>
      <c r="U628" s="34">
        <f t="shared" si="99"/>
        <v>9.1332523338219562E-2</v>
      </c>
      <c r="V628" s="33">
        <f>SUM(ClientPortfolioValue[[#This Row],[TCS]:[Cash]])</f>
        <v>51106839.546122804</v>
      </c>
      <c r="W628" s="35">
        <f>(ClientPortfolioValue[[#This Row],[TotalPortfolioValue]]-V623)/V623</f>
        <v>-3.3585611023009419E-3</v>
      </c>
      <c r="X628" s="35">
        <f t="shared" si="101"/>
        <v>1874172.3555950571</v>
      </c>
      <c r="Y628" s="35">
        <f>_xlfn.MAXIFS($V$2:$V628,$E$2:$E628,$E628)</f>
        <v>51360464.08904472</v>
      </c>
      <c r="Z628" s="34">
        <f>(ClientPortfolioValue[[#This Row],[TotalPortfolioValue]]-ClientPortfolioValue[[#This Row],[Running Max]])/ClientPortfolioValue[[#This Row],[Running Max]]</f>
        <v>-4.9381279437467973E-3</v>
      </c>
      <c r="AA628" s="35">
        <f t="shared" si="100"/>
        <v>1.0521966422032953</v>
      </c>
      <c r="AB628" s="46">
        <f>ClientPortfolioValue[[#This Row],[Cumulative_Returns]]-1</f>
        <v>5.219664220329534E-2</v>
      </c>
    </row>
    <row r="629" spans="4:28" x14ac:dyDescent="0.35">
      <c r="D629" s="31">
        <f t="shared" si="92"/>
        <v>45783</v>
      </c>
      <c r="E629" s="32" t="s">
        <v>12</v>
      </c>
      <c r="F629" s="33">
        <f>_xlfn.IFNA(VLOOKUP(ClientPortfolioValue[[#This Row],[Date]],CleanAssets[#All],RowWiseApproach!$B$2,0)*VLOOKUP(ClientPortfolioValue[[#This Row],[Client]],Client_Portfolios!$A$1:$I$6,RowWiseApproach!$B$2,0),F624)</f>
        <v>2477510.0197185897</v>
      </c>
      <c r="G629" s="33">
        <f>_xlfn.IFNA(VLOOKUP(ClientPortfolioValue[[#This Row],[Date]],CleanAssets[#All],RowWiseApproach!$B$3,0)*VLOOKUP(ClientPortfolioValue[[#This Row],[Client]],Client_Portfolios!$A$1:$I$6,RowWiseApproach!$B$3,0),G624)</f>
        <v>10314013.015458714</v>
      </c>
      <c r="H629" s="33">
        <f>_xlfn.IFNA(VLOOKUP(ClientPortfolioValue[[#This Row],[Date]],CleanAssets[#All],RowWiseApproach!$B$4,0)*VLOOKUP(ClientPortfolioValue[[#This Row],[Client]],Client_Portfolios!$A$1:$I$6,RowWiseApproach!$B$4,0),H624)</f>
        <v>1759079.9514049732</v>
      </c>
      <c r="I629" s="33">
        <f>_xlfn.IFNA(VLOOKUP(ClientPortfolioValue[[#This Row],[Date]],CleanAssets[#All],RowWiseApproach!$B$5,0)*VLOOKUP(ClientPortfolioValue[[#This Row],[Client]],Client_Portfolios!$A$1:$I$6,RowWiseApproach!$B$5,0),I624)</f>
        <v>3400531.0299784932</v>
      </c>
      <c r="J629" s="33">
        <f>_xlfn.IFNA(VLOOKUP(ClientPortfolioValue[[#This Row],[Date]],CleanAssets[#All],RowWiseApproach!$B$6,0)*VLOOKUP(ClientPortfolioValue[[#This Row],[Client]],Client_Portfolios!$A$1:$I$6,RowWiseApproach!$B$6,0),J624)</f>
        <v>1340056.0435118033</v>
      </c>
      <c r="K629" s="33">
        <f>_xlfn.IFNA(VLOOKUP(ClientPortfolioValue[[#This Row],[Date]],CleanAssets[#All],RowWiseApproach!$B$7,0)*VLOOKUP(ClientPortfolioValue[[#This Row],[Client]],Client_Portfolios!$A$1:$I$6,RowWiseApproach!$B$7,0),K624)</f>
        <v>11359700.914345171</v>
      </c>
      <c r="L629" s="33">
        <f>_xlfn.IFNA(VLOOKUP(ClientPortfolioValue[[#This Row],[Date]],CleanAssets[#All],RowWiseApproach!$B$8,0)*VLOOKUP(ClientPortfolioValue[[#This Row],[Client]],Client_Portfolios!$A$1:$I$6,RowWiseApproach!$B$8,0),L624)</f>
        <v>5641429.1192620303</v>
      </c>
      <c r="M629" s="33">
        <f>_xlfn.IFNA(VLOOKUP(ClientPortfolioValue[[#This Row],[Date]],CleanAssets[#All],RowWiseApproach!$B$9,0)*VLOOKUP(ClientPortfolioValue[[#This Row],[Client]],Client_Portfolios!$A$1:$I$6,RowWiseApproach!$B$9,0),M624)</f>
        <v>2236330.0056114011</v>
      </c>
      <c r="N629" s="34">
        <f t="shared" si="93"/>
        <v>6.4303057940879413E-2</v>
      </c>
      <c r="O629" s="34">
        <f t="shared" si="93"/>
        <v>0.26769723280931829</v>
      </c>
      <c r="P629" s="34">
        <f t="shared" si="94"/>
        <v>4.5656412744066927E-2</v>
      </c>
      <c r="Q629" s="34">
        <f t="shared" si="95"/>
        <v>8.8259802023041914E-2</v>
      </c>
      <c r="R629" s="34">
        <f t="shared" si="96"/>
        <v>3.4780768079296316E-2</v>
      </c>
      <c r="S629" s="34">
        <f t="shared" si="97"/>
        <v>0.29483776060335321</v>
      </c>
      <c r="T629" s="34">
        <f t="shared" si="98"/>
        <v>0.14642166555858177</v>
      </c>
      <c r="U629" s="34">
        <f t="shared" si="99"/>
        <v>5.8043300241462224E-2</v>
      </c>
      <c r="V629" s="33">
        <f>SUM(ClientPortfolioValue[[#This Row],[TCS]:[Cash]])</f>
        <v>38528650.099291176</v>
      </c>
      <c r="W629" s="35">
        <f>(ClientPortfolioValue[[#This Row],[TotalPortfolioValue]]-V624)/V624</f>
        <v>-4.983367814420347E-3</v>
      </c>
      <c r="X629" s="35">
        <f t="shared" si="101"/>
        <v>735023.22766266286</v>
      </c>
      <c r="Y629" s="35">
        <f>_xlfn.MAXIFS($V$2:$V629,$E$2:$E629,$E629)</f>
        <v>40148946.003547296</v>
      </c>
      <c r="Z629" s="34">
        <f>(ClientPortfolioValue[[#This Row],[TotalPortfolioValue]]-ClientPortfolioValue[[#This Row],[Running Max]])/ClientPortfolioValue[[#This Row],[Running Max]]</f>
        <v>-4.0357121806210344E-2</v>
      </c>
      <c r="AA629" s="35">
        <f t="shared" si="100"/>
        <v>1.0287513138624163</v>
      </c>
      <c r="AB629" s="46">
        <f>ClientPortfolioValue[[#This Row],[Cumulative_Returns]]-1</f>
        <v>2.875131386241625E-2</v>
      </c>
    </row>
    <row r="630" spans="4:28" x14ac:dyDescent="0.35">
      <c r="D630" s="31">
        <f t="shared" si="92"/>
        <v>45783</v>
      </c>
      <c r="E630" s="32" t="s">
        <v>13</v>
      </c>
      <c r="F630" s="33">
        <f>_xlfn.IFNA(VLOOKUP(ClientPortfolioValue[[#This Row],[Date]],CleanAssets[#All],RowWiseApproach!$B$2,0)*VLOOKUP(ClientPortfolioValue[[#This Row],[Client]],Client_Portfolios!$A$1:$I$6,RowWiseApproach!$B$2,0),F625)</f>
        <v>178394.74213858682</v>
      </c>
      <c r="G630" s="33">
        <f>_xlfn.IFNA(VLOOKUP(ClientPortfolioValue[[#This Row],[Date]],CleanAssets[#All],RowWiseApproach!$B$3,0)*VLOOKUP(ClientPortfolioValue[[#This Row],[Client]],Client_Portfolios!$A$1:$I$6,RowWiseApproach!$B$3,0),G625)</f>
        <v>2191442.8546798262</v>
      </c>
      <c r="H630" s="33">
        <f>_xlfn.IFNA(VLOOKUP(ClientPortfolioValue[[#This Row],[Date]],CleanAssets[#All],RowWiseApproach!$B$4,0)*VLOOKUP(ClientPortfolioValue[[#This Row],[Client]],Client_Portfolios!$A$1:$I$6,RowWiseApproach!$B$4,0),H625)</f>
        <v>2817355.1539896536</v>
      </c>
      <c r="I630" s="33">
        <f>_xlfn.IFNA(VLOOKUP(ClientPortfolioValue[[#This Row],[Date]],CleanAssets[#All],RowWiseApproach!$B$5,0)*VLOOKUP(ClientPortfolioValue[[#This Row],[Client]],Client_Portfolios!$A$1:$I$6,RowWiseApproach!$B$5,0),I625)</f>
        <v>2919078.9060973781</v>
      </c>
      <c r="J630" s="33">
        <f>_xlfn.IFNA(VLOOKUP(ClientPortfolioValue[[#This Row],[Date]],CleanAssets[#All],RowWiseApproach!$B$6,0)*VLOOKUP(ClientPortfolioValue[[#This Row],[Client]],Client_Portfolios!$A$1:$I$6,RowWiseApproach!$B$6,0),J625)</f>
        <v>11614046.501634527</v>
      </c>
      <c r="K630" s="33">
        <f>_xlfn.IFNA(VLOOKUP(ClientPortfolioValue[[#This Row],[Date]],CleanAssets[#All],RowWiseApproach!$B$7,0)*VLOOKUP(ClientPortfolioValue[[#This Row],[Client]],Client_Portfolios!$A$1:$I$6,RowWiseApproach!$B$7,0),K625)</f>
        <v>538334.98339927313</v>
      </c>
      <c r="L630" s="33">
        <f>_xlfn.IFNA(VLOOKUP(ClientPortfolioValue[[#This Row],[Date]],CleanAssets[#All],RowWiseApproach!$B$8,0)*VLOOKUP(ClientPortfolioValue[[#This Row],[Client]],Client_Portfolios!$A$1:$I$6,RowWiseApproach!$B$8,0),L625)</f>
        <v>23331176.079475697</v>
      </c>
      <c r="M630" s="33">
        <f>_xlfn.IFNA(VLOOKUP(ClientPortfolioValue[[#This Row],[Date]],CleanAssets[#All],RowWiseApproach!$B$9,0)*VLOOKUP(ClientPortfolioValue[[#This Row],[Client]],Client_Portfolios!$A$1:$I$6,RowWiseApproach!$B$9,0),M625)</f>
        <v>6414170.0189176742</v>
      </c>
      <c r="N630" s="34">
        <f t="shared" si="93"/>
        <v>3.5676094882166106E-3</v>
      </c>
      <c r="O630" s="34">
        <f t="shared" si="93"/>
        <v>4.3825351731311829E-2</v>
      </c>
      <c r="P630" s="34">
        <f t="shared" si="94"/>
        <v>5.6342596528103486E-2</v>
      </c>
      <c r="Q630" s="34">
        <f t="shared" si="95"/>
        <v>5.8376908856179743E-2</v>
      </c>
      <c r="R630" s="34">
        <f t="shared" si="96"/>
        <v>0.23226235257332736</v>
      </c>
      <c r="S630" s="34">
        <f t="shared" si="97"/>
        <v>1.0765838564469435E-2</v>
      </c>
      <c r="T630" s="34">
        <f t="shared" si="98"/>
        <v>0.46658620178237781</v>
      </c>
      <c r="U630" s="34">
        <f t="shared" si="99"/>
        <v>0.12827314047601385</v>
      </c>
      <c r="V630" s="33">
        <f>SUM(ClientPortfolioValue[[#This Row],[TCS]:[Cash]])</f>
        <v>50003999.240332611</v>
      </c>
      <c r="W630" s="35">
        <f>(ClientPortfolioValue[[#This Row],[TotalPortfolioValue]]-V625)/V625</f>
        <v>-3.8788727222025922E-3</v>
      </c>
      <c r="X630" s="35">
        <f t="shared" si="101"/>
        <v>2948803.5033032545</v>
      </c>
      <c r="Y630" s="35">
        <f>_xlfn.MAXIFS($V$2:$V630,$E$2:$E630,$E630)</f>
        <v>50198713.661443643</v>
      </c>
      <c r="Z630" s="34">
        <f>(ClientPortfolioValue[[#This Row],[TotalPortfolioValue]]-ClientPortfolioValue[[#This Row],[Running Max]])/ClientPortfolioValue[[#This Row],[Running Max]]</f>
        <v>-3.8788727222025922E-3</v>
      </c>
      <c r="AA630" s="35">
        <f t="shared" si="100"/>
        <v>1.1080935519313164</v>
      </c>
      <c r="AB630" s="46">
        <f>ClientPortfolioValue[[#This Row],[Cumulative_Returns]]-1</f>
        <v>0.10809355193131642</v>
      </c>
    </row>
    <row r="631" spans="4:28" x14ac:dyDescent="0.35">
      <c r="D631" s="31">
        <f t="shared" si="92"/>
        <v>45783</v>
      </c>
      <c r="E631" s="32" t="s">
        <v>15</v>
      </c>
      <c r="F631" s="33">
        <f>_xlfn.IFNA(VLOOKUP(ClientPortfolioValue[[#This Row],[Date]],CleanAssets[#All],RowWiseApproach!$B$2,0)*VLOOKUP(ClientPortfolioValue[[#This Row],[Client]],Client_Portfolios!$A$1:$I$6,RowWiseApproach!$B$2,0),F626)</f>
        <v>893818.8974813869</v>
      </c>
      <c r="G631" s="33">
        <f>_xlfn.IFNA(VLOOKUP(ClientPortfolioValue[[#This Row],[Date]],CleanAssets[#All],RowWiseApproach!$B$3,0)*VLOOKUP(ClientPortfolioValue[[#This Row],[Client]],Client_Portfolios!$A$1:$I$6,RowWiseApproach!$B$3,0),G626)</f>
        <v>5008255.9597902158</v>
      </c>
      <c r="H631" s="33">
        <f>_xlfn.IFNA(VLOOKUP(ClientPortfolioValue[[#This Row],[Date]],CleanAssets[#All],RowWiseApproach!$B$4,0)*VLOOKUP(ClientPortfolioValue[[#This Row],[Client]],Client_Portfolios!$A$1:$I$6,RowWiseApproach!$B$4,0),H626)</f>
        <v>15369766.747101655</v>
      </c>
      <c r="I631" s="33">
        <f>_xlfn.IFNA(VLOOKUP(ClientPortfolioValue[[#This Row],[Date]],CleanAssets[#All],RowWiseApproach!$B$5,0)*VLOOKUP(ClientPortfolioValue[[#This Row],[Client]],Client_Portfolios!$A$1:$I$6,RowWiseApproach!$B$5,0),I626)</f>
        <v>9320858.6982969288</v>
      </c>
      <c r="J631" s="33">
        <f>_xlfn.IFNA(VLOOKUP(ClientPortfolioValue[[#This Row],[Date]],CleanAssets[#All],RowWiseApproach!$B$6,0)*VLOOKUP(ClientPortfolioValue[[#This Row],[Client]],Client_Portfolios!$A$1:$I$6,RowWiseApproach!$B$6,0),J626)</f>
        <v>13840888.934186079</v>
      </c>
      <c r="K631" s="33">
        <f>_xlfn.IFNA(VLOOKUP(ClientPortfolioValue[[#This Row],[Date]],CleanAssets[#All],RowWiseApproach!$B$7,0)*VLOOKUP(ClientPortfolioValue[[#This Row],[Client]],Client_Portfolios!$A$1:$I$6,RowWiseApproach!$B$7,0),K626)</f>
        <v>2321417.5695992787</v>
      </c>
      <c r="L631" s="33">
        <f>_xlfn.IFNA(VLOOKUP(ClientPortfolioValue[[#This Row],[Date]],CleanAssets[#All],RowWiseApproach!$B$8,0)*VLOOKUP(ClientPortfolioValue[[#This Row],[Client]],Client_Portfolios!$A$1:$I$6,RowWiseApproach!$B$8,0),L626)</f>
        <v>3416313.7660071561</v>
      </c>
      <c r="M631" s="33">
        <f>_xlfn.IFNA(VLOOKUP(ClientPortfolioValue[[#This Row],[Date]],CleanAssets[#All],RowWiseApproach!$B$9,0)*VLOOKUP(ClientPortfolioValue[[#This Row],[Client]],Client_Portfolios!$A$1:$I$6,RowWiseApproach!$B$9,0),M626)</f>
        <v>942107.27751280263</v>
      </c>
      <c r="N631" s="34">
        <f t="shared" si="93"/>
        <v>1.748696839712767E-2</v>
      </c>
      <c r="O631" s="34">
        <f t="shared" si="93"/>
        <v>9.7983175272260983E-2</v>
      </c>
      <c r="P631" s="34">
        <f t="shared" si="94"/>
        <v>0.30069919771794412</v>
      </c>
      <c r="Q631" s="34">
        <f t="shared" si="95"/>
        <v>0.18235636094794599</v>
      </c>
      <c r="R631" s="34">
        <f t="shared" si="96"/>
        <v>0.27078772675569462</v>
      </c>
      <c r="S631" s="34">
        <f t="shared" si="97"/>
        <v>4.5416980767029332E-2</v>
      </c>
      <c r="T631" s="34">
        <f t="shared" si="98"/>
        <v>6.6837891914321948E-2</v>
      </c>
      <c r="U631" s="34">
        <f t="shared" si="99"/>
        <v>1.8431698227675295E-2</v>
      </c>
      <c r="V631" s="33">
        <f>SUM(ClientPortfolioValue[[#This Row],[TCS]:[Cash]])</f>
        <v>51113427.849975504</v>
      </c>
      <c r="W631" s="35">
        <f>(ClientPortfolioValue[[#This Row],[TotalPortfolioValue]]-V626)/V626</f>
        <v>-1.2808598857932995E-3</v>
      </c>
      <c r="X631" s="35">
        <f t="shared" si="101"/>
        <v>625843.74253342394</v>
      </c>
      <c r="Y631" s="35">
        <f>_xlfn.MAXIFS($V$2:$V631,$E$2:$E631,$E631)</f>
        <v>52065242.941301323</v>
      </c>
      <c r="Z631" s="34">
        <f>(ClientPortfolioValue[[#This Row],[TotalPortfolioValue]]-ClientPortfolioValue[[#This Row],[Running Max]])/ClientPortfolioValue[[#This Row],[Running Max]]</f>
        <v>-1.828119946350585E-2</v>
      </c>
      <c r="AA631" s="35">
        <f t="shared" si="100"/>
        <v>1.0245492296081677</v>
      </c>
      <c r="AB631" s="46">
        <f>ClientPortfolioValue[[#This Row],[Cumulative_Returns]]-1</f>
        <v>2.4549229608167744E-2</v>
      </c>
    </row>
    <row r="632" spans="4:28" x14ac:dyDescent="0.35">
      <c r="D632" s="31">
        <f t="shared" si="92"/>
        <v>45784</v>
      </c>
      <c r="E632" s="32" t="s">
        <v>14</v>
      </c>
      <c r="F632" s="33">
        <f>_xlfn.IFNA(VLOOKUP(ClientPortfolioValue[[#This Row],[Date]],CleanAssets[#All],RowWiseApproach!$B$2,0)*VLOOKUP(ClientPortfolioValue[[#This Row],[Client]],Client_Portfolios!$A$1:$I$6,RowWiseApproach!$B$2,0),F627)</f>
        <v>1592263.4085267375</v>
      </c>
      <c r="G632" s="33">
        <f>_xlfn.IFNA(VLOOKUP(ClientPortfolioValue[[#This Row],[Date]],CleanAssets[#All],RowWiseApproach!$B$3,0)*VLOOKUP(ClientPortfolioValue[[#This Row],[Client]],Client_Portfolios!$A$1:$I$6,RowWiseApproach!$B$3,0),G627)</f>
        <v>11745552.598188953</v>
      </c>
      <c r="H632" s="33">
        <f>_xlfn.IFNA(VLOOKUP(ClientPortfolioValue[[#This Row],[Date]],CleanAssets[#All],RowWiseApproach!$B$4,0)*VLOOKUP(ClientPortfolioValue[[#This Row],[Client]],Client_Portfolios!$A$1:$I$6,RowWiseApproach!$B$4,0),H627)</f>
        <v>1996570.969858757</v>
      </c>
      <c r="I632" s="33">
        <f>_xlfn.IFNA(VLOOKUP(ClientPortfolioValue[[#This Row],[Date]],CleanAssets[#All],RowWiseApproach!$B$5,0)*VLOOKUP(ClientPortfolioValue[[#This Row],[Client]],Client_Portfolios!$A$1:$I$6,RowWiseApproach!$B$5,0),I627)</f>
        <v>478043.14142964449</v>
      </c>
      <c r="J632" s="33">
        <f>_xlfn.IFNA(VLOOKUP(ClientPortfolioValue[[#This Row],[Date]],CleanAssets[#All],RowWiseApproach!$B$6,0)*VLOOKUP(ClientPortfolioValue[[#This Row],[Client]],Client_Portfolios!$A$1:$I$6,RowWiseApproach!$B$6,0),J627)</f>
        <v>11941770.75427362</v>
      </c>
      <c r="K632" s="33">
        <f>_xlfn.IFNA(VLOOKUP(ClientPortfolioValue[[#This Row],[Date]],CleanAssets[#All],RowWiseApproach!$B$7,0)*VLOOKUP(ClientPortfolioValue[[#This Row],[Client]],Client_Portfolios!$A$1:$I$6,RowWiseApproach!$B$7,0),K627)</f>
        <v>12389518.171940664</v>
      </c>
      <c r="L632" s="33">
        <f>_xlfn.IFNA(VLOOKUP(ClientPortfolioValue[[#This Row],[Date]],CleanAssets[#All],RowWiseApproach!$B$8,0)*VLOOKUP(ClientPortfolioValue[[#This Row],[Client]],Client_Portfolios!$A$1:$I$6,RowWiseApproach!$B$8,0),L627)</f>
        <v>3302361.1753317746</v>
      </c>
      <c r="M632" s="33">
        <f>_xlfn.IFNA(VLOOKUP(ClientPortfolioValue[[#This Row],[Date]],CleanAssets[#All],RowWiseApproach!$B$9,0)*VLOOKUP(ClientPortfolioValue[[#This Row],[Client]],Client_Portfolios!$A$1:$I$6,RowWiseApproach!$B$9,0),M627)</f>
        <v>1151500.8014828437</v>
      </c>
      <c r="N632" s="34">
        <f t="shared" si="93"/>
        <v>3.5702909711084974E-2</v>
      </c>
      <c r="O632" s="34">
        <f t="shared" si="93"/>
        <v>0.26336748158267931</v>
      </c>
      <c r="P632" s="34">
        <f t="shared" si="94"/>
        <v>4.4768593366468455E-2</v>
      </c>
      <c r="Q632" s="34">
        <f t="shared" si="95"/>
        <v>1.071903745640803E-2</v>
      </c>
      <c r="R632" s="34">
        <f t="shared" si="96"/>
        <v>0.26776723043883643</v>
      </c>
      <c r="S632" s="34">
        <f t="shared" si="97"/>
        <v>0.27780695473365591</v>
      </c>
      <c r="T632" s="34">
        <f t="shared" si="98"/>
        <v>7.4047988696389705E-2</v>
      </c>
      <c r="U632" s="34">
        <f t="shared" si="99"/>
        <v>2.5819804014477289E-2</v>
      </c>
      <c r="V632" s="33">
        <f>SUM(ClientPortfolioValue[[#This Row],[TCS]:[Cash]])</f>
        <v>44597581.021032989</v>
      </c>
      <c r="W632" s="35">
        <f>(ClientPortfolioValue[[#This Row],[TotalPortfolioValue]]-V627)/V627</f>
        <v>3.4505764979824442E-3</v>
      </c>
      <c r="X632" s="35">
        <f t="shared" si="101"/>
        <v>439652.51101518713</v>
      </c>
      <c r="Y632" s="35">
        <f>_xlfn.MAXIFS($V$2:$V632,$E$2:$E632,$E632)</f>
        <v>45787827.726313539</v>
      </c>
      <c r="Z632" s="34">
        <f>(ClientPortfolioValue[[#This Row],[TotalPortfolioValue]]-ClientPortfolioValue[[#This Row],[Running Max]])/ClientPortfolioValue[[#This Row],[Running Max]]</f>
        <v>-2.5994827979064269E-2</v>
      </c>
      <c r="AA632" s="35">
        <f t="shared" si="100"/>
        <v>1.0510276163681114</v>
      </c>
      <c r="AB632" s="46">
        <f>ClientPortfolioValue[[#This Row],[Cumulative_Returns]]-1</f>
        <v>5.1027616368111373E-2</v>
      </c>
    </row>
    <row r="633" spans="4:28" x14ac:dyDescent="0.35">
      <c r="D633" s="31">
        <f t="shared" si="92"/>
        <v>45784</v>
      </c>
      <c r="E633" s="32" t="s">
        <v>16</v>
      </c>
      <c r="F633" s="33">
        <f>_xlfn.IFNA(VLOOKUP(ClientPortfolioValue[[#This Row],[Date]],CleanAssets[#All],RowWiseApproach!$B$2,0)*VLOOKUP(ClientPortfolioValue[[#This Row],[Client]],Client_Portfolios!$A$1:$I$6,RowWiseApproach!$B$2,0),F628)</f>
        <v>191546.19152371038</v>
      </c>
      <c r="G633" s="33">
        <f>_xlfn.IFNA(VLOOKUP(ClientPortfolioValue[[#This Row],[Date]],CleanAssets[#All],RowWiseApproach!$B$3,0)*VLOOKUP(ClientPortfolioValue[[#This Row],[Client]],Client_Portfolios!$A$1:$I$6,RowWiseApproach!$B$3,0),G628)</f>
        <v>3037405.8759096046</v>
      </c>
      <c r="H633" s="33">
        <f>_xlfn.IFNA(VLOOKUP(ClientPortfolioValue[[#This Row],[Date]],CleanAssets[#All],RowWiseApproach!$B$4,0)*VLOOKUP(ClientPortfolioValue[[#This Row],[Client]],Client_Portfolios!$A$1:$I$6,RowWiseApproach!$B$4,0),H628)</f>
        <v>10717638.033404512</v>
      </c>
      <c r="I633" s="33">
        <f>_xlfn.IFNA(VLOOKUP(ClientPortfolioValue[[#This Row],[Date]],CleanAssets[#All],RowWiseApproach!$B$5,0)*VLOOKUP(ClientPortfolioValue[[#This Row],[Client]],Client_Portfolios!$A$1:$I$6,RowWiseApproach!$B$5,0),I628)</f>
        <v>6578626.8060236545</v>
      </c>
      <c r="J633" s="33">
        <f>_xlfn.IFNA(VLOOKUP(ClientPortfolioValue[[#This Row],[Date]],CleanAssets[#All],RowWiseApproach!$B$6,0)*VLOOKUP(ClientPortfolioValue[[#This Row],[Client]],Client_Portfolios!$A$1:$I$6,RowWiseApproach!$B$6,0),J628)</f>
        <v>9127171.3023105487</v>
      </c>
      <c r="K633" s="33">
        <f>_xlfn.IFNA(VLOOKUP(ClientPortfolioValue[[#This Row],[Date]],CleanAssets[#All],RowWiseApproach!$B$7,0)*VLOOKUP(ClientPortfolioValue[[#This Row],[Client]],Client_Portfolios!$A$1:$I$6,RowWiseApproach!$B$7,0),K628)</f>
        <v>1401250.1006309914</v>
      </c>
      <c r="L633" s="33">
        <f>_xlfn.IFNA(VLOOKUP(ClientPortfolioValue[[#This Row],[Date]],CleanAssets[#All],RowWiseApproach!$B$8,0)*VLOOKUP(ClientPortfolioValue[[#This Row],[Client]],Client_Portfolios!$A$1:$I$6,RowWiseApproach!$B$8,0),L628)</f>
        <v>15339063.637114128</v>
      </c>
      <c r="M633" s="33">
        <f>_xlfn.IFNA(VLOOKUP(ClientPortfolioValue[[#This Row],[Date]],CleanAssets[#All],RowWiseApproach!$B$9,0)*VLOOKUP(ClientPortfolioValue[[#This Row],[Client]],Client_Portfolios!$A$1:$I$6,RowWiseApproach!$B$9,0),M628)</f>
        <v>4666997.9514076272</v>
      </c>
      <c r="N633" s="34">
        <f t="shared" si="93"/>
        <v>3.7514163206038517E-3</v>
      </c>
      <c r="O633" s="34">
        <f t="shared" si="93"/>
        <v>5.948734289386725E-2</v>
      </c>
      <c r="P633" s="34">
        <f t="shared" si="94"/>
        <v>0.20990405456253278</v>
      </c>
      <c r="Q633" s="34">
        <f t="shared" si="95"/>
        <v>0.12884186196009142</v>
      </c>
      <c r="R633" s="34">
        <f t="shared" si="96"/>
        <v>0.17875489516165377</v>
      </c>
      <c r="S633" s="34">
        <f t="shared" si="97"/>
        <v>2.7443367341000866E-2</v>
      </c>
      <c r="T633" s="34">
        <f t="shared" si="98"/>
        <v>0.30041429283091792</v>
      </c>
      <c r="U633" s="34">
        <f t="shared" si="99"/>
        <v>9.1402768929332218E-2</v>
      </c>
      <c r="V633" s="33">
        <f>SUM(ClientPortfolioValue[[#This Row],[TCS]:[Cash]])</f>
        <v>51059699.898324773</v>
      </c>
      <c r="W633" s="35">
        <f>(ClientPortfolioValue[[#This Row],[TotalPortfolioValue]]-V628)/V628</f>
        <v>-9.2237454353813193E-4</v>
      </c>
      <c r="X633" s="35">
        <f t="shared" si="101"/>
        <v>1957798.0113783746</v>
      </c>
      <c r="Y633" s="35">
        <f>_xlfn.MAXIFS($V$2:$V633,$E$2:$E633,$E633)</f>
        <v>51360464.08904472</v>
      </c>
      <c r="Z633" s="34">
        <f>(ClientPortfolioValue[[#This Row],[TotalPortfolioValue]]-ClientPortfolioValue[[#This Row],[Running Max]])/ClientPortfolioValue[[#This Row],[Running Max]]</f>
        <v>-5.8559476837768834E-3</v>
      </c>
      <c r="AA633" s="35">
        <f t="shared" si="100"/>
        <v>1.0512261228057307</v>
      </c>
      <c r="AB633" s="46">
        <f>ClientPortfolioValue[[#This Row],[Cumulative_Returns]]-1</f>
        <v>5.1226122805730689E-2</v>
      </c>
    </row>
    <row r="634" spans="4:28" x14ac:dyDescent="0.35">
      <c r="D634" s="31">
        <f t="shared" si="92"/>
        <v>45784</v>
      </c>
      <c r="E634" s="32" t="s">
        <v>12</v>
      </c>
      <c r="F634" s="33">
        <f>_xlfn.IFNA(VLOOKUP(ClientPortfolioValue[[#This Row],[Date]],CleanAssets[#All],RowWiseApproach!$B$2,0)*VLOOKUP(ClientPortfolioValue[[#This Row],[Client]],Client_Portfolios!$A$1:$I$6,RowWiseApproach!$B$2,0),F629)</f>
        <v>2524634.613234492</v>
      </c>
      <c r="G634" s="33">
        <f>_xlfn.IFNA(VLOOKUP(ClientPortfolioValue[[#This Row],[Date]],CleanAssets[#All],RowWiseApproach!$B$3,0)*VLOOKUP(ClientPortfolioValue[[#This Row],[Client]],Client_Portfolios!$A$1:$I$6,RowWiseApproach!$B$3,0),G629)</f>
        <v>10488977.684054811</v>
      </c>
      <c r="H634" s="33">
        <f>_xlfn.IFNA(VLOOKUP(ClientPortfolioValue[[#This Row],[Date]],CleanAssets[#All],RowWiseApproach!$B$4,0)*VLOOKUP(ClientPortfolioValue[[#This Row],[Client]],Client_Portfolios!$A$1:$I$6,RowWiseApproach!$B$4,0),H629)</f>
        <v>1764210.8102846409</v>
      </c>
      <c r="I634" s="33">
        <f>_xlfn.IFNA(VLOOKUP(ClientPortfolioValue[[#This Row],[Date]],CleanAssets[#All],RowWiseApproach!$B$5,0)*VLOOKUP(ClientPortfolioValue[[#This Row],[Client]],Client_Portfolios!$A$1:$I$6,RowWiseApproach!$B$5,0),I629)</f>
        <v>3355874.37666331</v>
      </c>
      <c r="J634" s="33">
        <f>_xlfn.IFNA(VLOOKUP(ClientPortfolioValue[[#This Row],[Date]],CleanAssets[#All],RowWiseApproach!$B$6,0)*VLOOKUP(ClientPortfolioValue[[#This Row],[Client]],Client_Portfolios!$A$1:$I$6,RowWiseApproach!$B$6,0),J629)</f>
        <v>1335341.8729167967</v>
      </c>
      <c r="K634" s="33">
        <f>_xlfn.IFNA(VLOOKUP(ClientPortfolioValue[[#This Row],[Date]],CleanAssets[#All],RowWiseApproach!$B$7,0)*VLOOKUP(ClientPortfolioValue[[#This Row],[Client]],Client_Portfolios!$A$1:$I$6,RowWiseApproach!$B$7,0),K629)</f>
        <v>11334571.335303463</v>
      </c>
      <c r="L634" s="33">
        <f>_xlfn.IFNA(VLOOKUP(ClientPortfolioValue[[#This Row],[Date]],CleanAssets[#All],RowWiseApproach!$B$8,0)*VLOOKUP(ClientPortfolioValue[[#This Row],[Client]],Client_Portfolios!$A$1:$I$6,RowWiseApproach!$B$8,0),L629)</f>
        <v>5638134.7516561495</v>
      </c>
      <c r="M634" s="33">
        <f>_xlfn.IFNA(VLOOKUP(ClientPortfolioValue[[#This Row],[Date]],CleanAssets[#All],RowWiseApproach!$B$9,0)*VLOOKUP(ClientPortfolioValue[[#This Row],[Client]],Client_Portfolios!$A$1:$I$6,RowWiseApproach!$B$9,0),M629)</f>
        <v>2235985.6894489373</v>
      </c>
      <c r="N634" s="34">
        <f t="shared" si="93"/>
        <v>6.5273596440193982E-2</v>
      </c>
      <c r="O634" s="34">
        <f t="shared" si="93"/>
        <v>0.27118906349067101</v>
      </c>
      <c r="P634" s="34">
        <f t="shared" si="94"/>
        <v>4.561308945947315E-2</v>
      </c>
      <c r="Q634" s="34">
        <f t="shared" si="95"/>
        <v>8.6765026755958027E-2</v>
      </c>
      <c r="R634" s="34">
        <f t="shared" si="96"/>
        <v>3.4524824331230067E-2</v>
      </c>
      <c r="S634" s="34">
        <f t="shared" si="97"/>
        <v>0.29305160884858339</v>
      </c>
      <c r="T634" s="34">
        <f t="shared" si="98"/>
        <v>0.14577211709204055</v>
      </c>
      <c r="U634" s="34">
        <f t="shared" si="99"/>
        <v>5.7810673581849804E-2</v>
      </c>
      <c r="V634" s="33">
        <f>SUM(ClientPortfolioValue[[#This Row],[TCS]:[Cash]])</f>
        <v>38677731.133562602</v>
      </c>
      <c r="W634" s="35">
        <f>(ClientPortfolioValue[[#This Row],[TotalPortfolioValue]]-V629)/V629</f>
        <v>3.8693552431043826E-3</v>
      </c>
      <c r="X634" s="35">
        <f t="shared" si="101"/>
        <v>743677.79508490534</v>
      </c>
      <c r="Y634" s="35">
        <f>_xlfn.MAXIFS($V$2:$V634,$E$2:$E634,$E634)</f>
        <v>40148946.003547296</v>
      </c>
      <c r="Z634" s="34">
        <f>(ClientPortfolioValue[[#This Row],[TotalPortfolioValue]]-ClientPortfolioValue[[#This Row],[Running Max]])/ClientPortfolioValue[[#This Row],[Running Max]]</f>
        <v>-3.6643922603963423E-2</v>
      </c>
      <c r="AA634" s="35">
        <f t="shared" si="100"/>
        <v>1.0327319181525603</v>
      </c>
      <c r="AB634" s="46">
        <f>ClientPortfolioValue[[#This Row],[Cumulative_Returns]]-1</f>
        <v>3.2731918152560269E-2</v>
      </c>
    </row>
    <row r="635" spans="4:28" x14ac:dyDescent="0.35">
      <c r="D635" s="31">
        <f t="shared" si="92"/>
        <v>45784</v>
      </c>
      <c r="E635" s="32" t="s">
        <v>13</v>
      </c>
      <c r="F635" s="33">
        <f>_xlfn.IFNA(VLOOKUP(ClientPortfolioValue[[#This Row],[Date]],CleanAssets[#All],RowWiseApproach!$B$2,0)*VLOOKUP(ClientPortfolioValue[[#This Row],[Client]],Client_Portfolios!$A$1:$I$6,RowWiseApproach!$B$2,0),F630)</f>
        <v>181787.97955912005</v>
      </c>
      <c r="G635" s="33">
        <f>_xlfn.IFNA(VLOOKUP(ClientPortfolioValue[[#This Row],[Date]],CleanAssets[#All],RowWiseApproach!$B$3,0)*VLOOKUP(ClientPortfolioValue[[#This Row],[Client]],Client_Portfolios!$A$1:$I$6,RowWiseApproach!$B$3,0),G630)</f>
        <v>2228618.013586612</v>
      </c>
      <c r="H635" s="33">
        <f>_xlfn.IFNA(VLOOKUP(ClientPortfolioValue[[#This Row],[Date]],CleanAssets[#All],RowWiseApproach!$B$4,0)*VLOOKUP(ClientPortfolioValue[[#This Row],[Client]],Client_Portfolios!$A$1:$I$6,RowWiseApproach!$B$4,0),H630)</f>
        <v>2825572.774625646</v>
      </c>
      <c r="I635" s="33">
        <f>_xlfn.IFNA(VLOOKUP(ClientPortfolioValue[[#This Row],[Date]],CleanAssets[#All],RowWiseApproach!$B$5,0)*VLOOKUP(ClientPortfolioValue[[#This Row],[Client]],Client_Portfolios!$A$1:$I$6,RowWiseApproach!$B$5,0),I630)</f>
        <v>2880744.8066405416</v>
      </c>
      <c r="J635" s="33">
        <f>_xlfn.IFNA(VLOOKUP(ClientPortfolioValue[[#This Row],[Date]],CleanAssets[#All],RowWiseApproach!$B$6,0)*VLOOKUP(ClientPortfolioValue[[#This Row],[Client]],Client_Portfolios!$A$1:$I$6,RowWiseApproach!$B$6,0),J630)</f>
        <v>11573189.556305911</v>
      </c>
      <c r="K635" s="33">
        <f>_xlfn.IFNA(VLOOKUP(ClientPortfolioValue[[#This Row],[Date]],CleanAssets[#All],RowWiseApproach!$B$7,0)*VLOOKUP(ClientPortfolioValue[[#This Row],[Client]],Client_Portfolios!$A$1:$I$6,RowWiseApproach!$B$7,0),K630)</f>
        <v>537144.09539806121</v>
      </c>
      <c r="L635" s="33">
        <f>_xlfn.IFNA(VLOOKUP(ClientPortfolioValue[[#This Row],[Date]],CleanAssets[#All],RowWiseApproach!$B$8,0)*VLOOKUP(ClientPortfolioValue[[#This Row],[Client]],Client_Portfolios!$A$1:$I$6,RowWiseApproach!$B$8,0),L630)</f>
        <v>23317551.611444913</v>
      </c>
      <c r="M635" s="33">
        <f>_xlfn.IFNA(VLOOKUP(ClientPortfolioValue[[#This Row],[Date]],CleanAssets[#All],RowWiseApproach!$B$9,0)*VLOOKUP(ClientPortfolioValue[[#This Row],[Client]],Client_Portfolios!$A$1:$I$6,RowWiseApproach!$B$9,0),M630)</f>
        <v>6413182.4623402636</v>
      </c>
      <c r="N635" s="34">
        <f t="shared" si="93"/>
        <v>3.6388313980462153E-3</v>
      </c>
      <c r="O635" s="34">
        <f t="shared" si="93"/>
        <v>4.4610018889906872E-2</v>
      </c>
      <c r="P635" s="34">
        <f t="shared" si="94"/>
        <v>5.6559201299822906E-2</v>
      </c>
      <c r="Q635" s="34">
        <f t="shared" si="95"/>
        <v>5.7663574223031082E-2</v>
      </c>
      <c r="R635" s="34">
        <f t="shared" si="96"/>
        <v>0.23165935192833134</v>
      </c>
      <c r="S635" s="34">
        <f t="shared" si="97"/>
        <v>1.0751958431739653E-2</v>
      </c>
      <c r="T635" s="34">
        <f t="shared" si="98"/>
        <v>0.4667450462625054</v>
      </c>
      <c r="U635" s="34">
        <f t="shared" si="99"/>
        <v>0.12837201756661656</v>
      </c>
      <c r="V635" s="33">
        <f>SUM(ClientPortfolioValue[[#This Row],[TCS]:[Cash]])</f>
        <v>49957791.299901068</v>
      </c>
      <c r="W635" s="35">
        <f>(ClientPortfolioValue[[#This Row],[TotalPortfolioValue]]-V630)/V630</f>
        <v>-9.2408489587912678E-4</v>
      </c>
      <c r="X635" s="35">
        <f t="shared" si="101"/>
        <v>3074608.3834139467</v>
      </c>
      <c r="Y635" s="35">
        <f>_xlfn.MAXIFS($V$2:$V635,$E$2:$E635,$E635)</f>
        <v>50198713.661443643</v>
      </c>
      <c r="Z635" s="34">
        <f>(ClientPortfolioValue[[#This Row],[TotalPortfolioValue]]-ClientPortfolioValue[[#This Row],[Running Max]])/ClientPortfolioValue[[#This Row],[Running Max]]</f>
        <v>-4.799373210386094E-3</v>
      </c>
      <c r="AA635" s="35">
        <f t="shared" si="100"/>
        <v>1.1070695794167555</v>
      </c>
      <c r="AB635" s="46">
        <f>ClientPortfolioValue[[#This Row],[Cumulative_Returns]]-1</f>
        <v>0.10706957941675554</v>
      </c>
    </row>
    <row r="636" spans="4:28" x14ac:dyDescent="0.35">
      <c r="D636" s="31">
        <f t="shared" si="92"/>
        <v>45784</v>
      </c>
      <c r="E636" s="32" t="s">
        <v>15</v>
      </c>
      <c r="F636" s="33">
        <f>_xlfn.IFNA(VLOOKUP(ClientPortfolioValue[[#This Row],[Date]],CleanAssets[#All],RowWiseApproach!$B$2,0)*VLOOKUP(ClientPortfolioValue[[#This Row],[Client]],Client_Portfolios!$A$1:$I$6,RowWiseApproach!$B$2,0),F631)</f>
        <v>910820.18178918026</v>
      </c>
      <c r="G636" s="33">
        <f>_xlfn.IFNA(VLOOKUP(ClientPortfolioValue[[#This Row],[Date]],CleanAssets[#All],RowWiseApproach!$B$3,0)*VLOOKUP(ClientPortfolioValue[[#This Row],[Client]],Client_Portfolios!$A$1:$I$6,RowWiseApproach!$B$3,0),G631)</f>
        <v>5093214.9222169416</v>
      </c>
      <c r="H636" s="33">
        <f>_xlfn.IFNA(VLOOKUP(ClientPortfolioValue[[#This Row],[Date]],CleanAssets[#All],RowWiseApproach!$B$4,0)*VLOOKUP(ClientPortfolioValue[[#This Row],[Client]],Client_Portfolios!$A$1:$I$6,RowWiseApproach!$B$4,0),H631)</f>
        <v>15414597.059748787</v>
      </c>
      <c r="I636" s="33">
        <f>_xlfn.IFNA(VLOOKUP(ClientPortfolioValue[[#This Row],[Date]],CleanAssets[#All],RowWiseApproach!$B$5,0)*VLOOKUP(ClientPortfolioValue[[#This Row],[Client]],Client_Portfolios!$A$1:$I$6,RowWiseApproach!$B$5,0),I631)</f>
        <v>9198454.7702574041</v>
      </c>
      <c r="J636" s="33">
        <f>_xlfn.IFNA(VLOOKUP(ClientPortfolioValue[[#This Row],[Date]],CleanAssets[#All],RowWiseApproach!$B$6,0)*VLOOKUP(ClientPortfolioValue[[#This Row],[Client]],Client_Portfolios!$A$1:$I$6,RowWiseApproach!$B$6,0),J631)</f>
        <v>13792198.200736381</v>
      </c>
      <c r="K636" s="33">
        <f>_xlfn.IFNA(VLOOKUP(ClientPortfolioValue[[#This Row],[Date]],CleanAssets[#All],RowWiseApproach!$B$7,0)*VLOOKUP(ClientPortfolioValue[[#This Row],[Client]],Client_Portfolios!$A$1:$I$6,RowWiseApproach!$B$7,0),K631)</f>
        <v>2316282.2014461975</v>
      </c>
      <c r="L636" s="33">
        <f>_xlfn.IFNA(VLOOKUP(ClientPortfolioValue[[#This Row],[Date]],CleanAssets[#All],RowWiseApproach!$B$8,0)*VLOOKUP(ClientPortfolioValue[[#This Row],[Client]],Client_Portfolios!$A$1:$I$6,RowWiseApproach!$B$8,0),L631)</f>
        <v>3414318.7762334067</v>
      </c>
      <c r="M636" s="33">
        <f>_xlfn.IFNA(VLOOKUP(ClientPortfolioValue[[#This Row],[Date]],CleanAssets[#All],RowWiseApproach!$B$9,0)*VLOOKUP(ClientPortfolioValue[[#This Row],[Client]],Client_Portfolios!$A$1:$I$6,RowWiseApproach!$B$9,0),M631)</f>
        <v>941962.22612879041</v>
      </c>
      <c r="N636" s="34">
        <f t="shared" si="93"/>
        <v>1.7830603461184549E-2</v>
      </c>
      <c r="O636" s="34">
        <f t="shared" si="93"/>
        <v>9.9706942639593801E-2</v>
      </c>
      <c r="P636" s="34">
        <f t="shared" si="94"/>
        <v>0.30176271143488942</v>
      </c>
      <c r="Q636" s="34">
        <f t="shared" si="95"/>
        <v>0.18007286481280904</v>
      </c>
      <c r="R636" s="34">
        <f t="shared" si="96"/>
        <v>0.27000194098939628</v>
      </c>
      <c r="S636" s="34">
        <f t="shared" si="97"/>
        <v>4.5344526026045238E-2</v>
      </c>
      <c r="T636" s="34">
        <f t="shared" si="98"/>
        <v>6.6840157262990918E-2</v>
      </c>
      <c r="U636" s="34">
        <f t="shared" si="99"/>
        <v>1.8440253373090808E-2</v>
      </c>
      <c r="V636" s="33">
        <f>SUM(ClientPortfolioValue[[#This Row],[TCS]:[Cash]])</f>
        <v>51081848.338557087</v>
      </c>
      <c r="W636" s="35">
        <f>(ClientPortfolioValue[[#This Row],[TotalPortfolioValue]]-V631)/V631</f>
        <v>-6.1783200123276868E-4</v>
      </c>
      <c r="X636" s="35">
        <f t="shared" si="101"/>
        <v>561016.93182775727</v>
      </c>
      <c r="Y636" s="35">
        <f>_xlfn.MAXIFS($V$2:$V636,$E$2:$E636,$E636)</f>
        <v>52065242.941301323</v>
      </c>
      <c r="Z636" s="34">
        <f>(ClientPortfolioValue[[#This Row],[TotalPortfolioValue]]-ClientPortfolioValue[[#This Row],[Running Max]])/ClientPortfolioValue[[#This Row],[Running Max]]</f>
        <v>-1.8887736754689147E-2</v>
      </c>
      <c r="AA636" s="35">
        <f t="shared" si="100"/>
        <v>1.0239162303072775</v>
      </c>
      <c r="AB636" s="46">
        <f>ClientPortfolioValue[[#This Row],[Cumulative_Returns]]-1</f>
        <v>2.391623030727752E-2</v>
      </c>
    </row>
    <row r="637" spans="4:28" x14ac:dyDescent="0.35">
      <c r="D637" s="31">
        <f t="shared" si="92"/>
        <v>45785</v>
      </c>
      <c r="E637" s="32" t="s">
        <v>14</v>
      </c>
      <c r="F637" s="33">
        <f>_xlfn.IFNA(VLOOKUP(ClientPortfolioValue[[#This Row],[Date]],CleanAssets[#All],RowWiseApproach!$B$2,0)*VLOOKUP(ClientPortfolioValue[[#This Row],[Client]],Client_Portfolios!$A$1:$I$6,RowWiseApproach!$B$2,0),F632)</f>
        <v>1575272.9716208344</v>
      </c>
      <c r="G637" s="33">
        <f>_xlfn.IFNA(VLOOKUP(ClientPortfolioValue[[#This Row],[Date]],CleanAssets[#All],RowWiseApproach!$B$3,0)*VLOOKUP(ClientPortfolioValue[[#This Row],[Client]],Client_Portfolios!$A$1:$I$6,RowWiseApproach!$B$3,0),G632)</f>
        <v>11808498.900795154</v>
      </c>
      <c r="H637" s="33">
        <f>_xlfn.IFNA(VLOOKUP(ClientPortfolioValue[[#This Row],[Date]],CleanAssets[#All],RowWiseApproach!$B$4,0)*VLOOKUP(ClientPortfolioValue[[#This Row],[Client]],Client_Portfolios!$A$1:$I$6,RowWiseApproach!$B$4,0),H632)</f>
        <v>1954512.5367795266</v>
      </c>
      <c r="I637" s="33">
        <f>_xlfn.IFNA(VLOOKUP(ClientPortfolioValue[[#This Row],[Date]],CleanAssets[#All],RowWiseApproach!$B$5,0)*VLOOKUP(ClientPortfolioValue[[#This Row],[Client]],Client_Portfolios!$A$1:$I$6,RowWiseApproach!$B$5,0),I632)</f>
        <v>474480.26910770318</v>
      </c>
      <c r="J637" s="33">
        <f>_xlfn.IFNA(VLOOKUP(ClientPortfolioValue[[#This Row],[Date]],CleanAssets[#All],RowWiseApproach!$B$6,0)*VLOOKUP(ClientPortfolioValue[[#This Row],[Client]],Client_Portfolios!$A$1:$I$6,RowWiseApproach!$B$6,0),J632)</f>
        <v>11828569.285496026</v>
      </c>
      <c r="K637" s="33">
        <f>_xlfn.IFNA(VLOOKUP(ClientPortfolioValue[[#This Row],[Date]],CleanAssets[#All],RowWiseApproach!$B$7,0)*VLOOKUP(ClientPortfolioValue[[#This Row],[Client]],Client_Portfolios!$A$1:$I$6,RowWiseApproach!$B$7,0),K632)</f>
        <v>12343981.620481482</v>
      </c>
      <c r="L637" s="33">
        <f>_xlfn.IFNA(VLOOKUP(ClientPortfolioValue[[#This Row],[Date]],CleanAssets[#All],RowWiseApproach!$B$8,0)*VLOOKUP(ClientPortfolioValue[[#This Row],[Client]],Client_Portfolios!$A$1:$I$6,RowWiseApproach!$B$8,0),L632)</f>
        <v>3324953.876317732</v>
      </c>
      <c r="M637" s="33">
        <f>_xlfn.IFNA(VLOOKUP(ClientPortfolioValue[[#This Row],[Date]],CleanAssets[#All],RowWiseApproach!$B$9,0)*VLOOKUP(ClientPortfolioValue[[#This Row],[Client]],Client_Portfolios!$A$1:$I$6,RowWiseApproach!$B$9,0),M632)</f>
        <v>1151296.1517908836</v>
      </c>
      <c r="N637" s="34">
        <f t="shared" si="93"/>
        <v>3.5429993296994471E-2</v>
      </c>
      <c r="O637" s="34">
        <f t="shared" si="93"/>
        <v>0.2655889134390868</v>
      </c>
      <c r="P637" s="34">
        <f t="shared" si="94"/>
        <v>4.3959597685307238E-2</v>
      </c>
      <c r="Q637" s="34">
        <f t="shared" si="95"/>
        <v>1.0671695037555939E-2</v>
      </c>
      <c r="R637" s="34">
        <f t="shared" si="96"/>
        <v>0.26604032319995408</v>
      </c>
      <c r="S637" s="34">
        <f t="shared" si="97"/>
        <v>0.27763263507396135</v>
      </c>
      <c r="T637" s="34">
        <f t="shared" si="98"/>
        <v>7.4782653973642879E-2</v>
      </c>
      <c r="U637" s="34">
        <f t="shared" si="99"/>
        <v>2.5894188293497059E-2</v>
      </c>
      <c r="V637" s="33">
        <f>SUM(ClientPortfolioValue[[#This Row],[TCS]:[Cash]])</f>
        <v>44461565.612389348</v>
      </c>
      <c r="W637" s="35">
        <f>(ClientPortfolioValue[[#This Row],[TotalPortfolioValue]]-V632)/V632</f>
        <v>-3.0498382542204108E-3</v>
      </c>
      <c r="X637" s="35">
        <f t="shared" si="101"/>
        <v>463172.1961041211</v>
      </c>
      <c r="Y637" s="35">
        <f>_xlfn.MAXIFS($V$2:$V637,$E$2:$E637,$E637)</f>
        <v>45787827.726313539</v>
      </c>
      <c r="Z637" s="34">
        <f>(ClientPortfolioValue[[#This Row],[TotalPortfolioValue]]-ClientPortfolioValue[[#This Row],[Running Max]])/ClientPortfolioValue[[#This Row],[Running Max]]</f>
        <v>-2.8965386212502251E-2</v>
      </c>
      <c r="AA637" s="35">
        <f t="shared" si="100"/>
        <v>1.0478221521374698</v>
      </c>
      <c r="AB637" s="46">
        <f>ClientPortfolioValue[[#This Row],[Cumulative_Returns]]-1</f>
        <v>4.7822152137469764E-2</v>
      </c>
    </row>
    <row r="638" spans="4:28" x14ac:dyDescent="0.35">
      <c r="D638" s="31">
        <f t="shared" si="92"/>
        <v>45785</v>
      </c>
      <c r="E638" s="32" t="s">
        <v>16</v>
      </c>
      <c r="F638" s="33">
        <f>_xlfn.IFNA(VLOOKUP(ClientPortfolioValue[[#This Row],[Date]],CleanAssets[#All],RowWiseApproach!$B$2,0)*VLOOKUP(ClientPortfolioValue[[#This Row],[Client]],Client_Portfolios!$A$1:$I$6,RowWiseApproach!$B$2,0),F633)</f>
        <v>189502.27500573875</v>
      </c>
      <c r="G638" s="33">
        <f>_xlfn.IFNA(VLOOKUP(ClientPortfolioValue[[#This Row],[Date]],CleanAssets[#All],RowWiseApproach!$B$3,0)*VLOOKUP(ClientPortfolioValue[[#This Row],[Client]],Client_Portfolios!$A$1:$I$6,RowWiseApproach!$B$3,0),G633)</f>
        <v>3053683.8217792893</v>
      </c>
      <c r="H638" s="33">
        <f>_xlfn.IFNA(VLOOKUP(ClientPortfolioValue[[#This Row],[Date]],CleanAssets[#All],RowWiseApproach!$B$4,0)*VLOOKUP(ClientPortfolioValue[[#This Row],[Client]],Client_Portfolios!$A$1:$I$6,RowWiseApproach!$B$4,0),H633)</f>
        <v>10491867.415279554</v>
      </c>
      <c r="I638" s="33">
        <f>_xlfn.IFNA(VLOOKUP(ClientPortfolioValue[[#This Row],[Date]],CleanAssets[#All],RowWiseApproach!$B$5,0)*VLOOKUP(ClientPortfolioValue[[#This Row],[Client]],Client_Portfolios!$A$1:$I$6,RowWiseApproach!$B$5,0),I633)</f>
        <v>6529596.0693971105</v>
      </c>
      <c r="J638" s="33">
        <f>_xlfn.IFNA(VLOOKUP(ClientPortfolioValue[[#This Row],[Date]],CleanAssets[#All],RowWiseApproach!$B$6,0)*VLOOKUP(ClientPortfolioValue[[#This Row],[Client]],Client_Portfolios!$A$1:$I$6,RowWiseApproach!$B$6,0),J633)</f>
        <v>9040650.7000927851</v>
      </c>
      <c r="K638" s="33">
        <f>_xlfn.IFNA(VLOOKUP(ClientPortfolioValue[[#This Row],[Date]],CleanAssets[#All],RowWiseApproach!$B$7,0)*VLOOKUP(ClientPortfolioValue[[#This Row],[Client]],Client_Portfolios!$A$1:$I$6,RowWiseApproach!$B$7,0),K633)</f>
        <v>1396099.9328497234</v>
      </c>
      <c r="L638" s="33">
        <f>_xlfn.IFNA(VLOOKUP(ClientPortfolioValue[[#This Row],[Date]],CleanAssets[#All],RowWiseApproach!$B$8,0)*VLOOKUP(ClientPortfolioValue[[#This Row],[Client]],Client_Portfolios!$A$1:$I$6,RowWiseApproach!$B$8,0),L633)</f>
        <v>15444003.969124626</v>
      </c>
      <c r="M638" s="33">
        <f>_xlfn.IFNA(VLOOKUP(ClientPortfolioValue[[#This Row],[Date]],CleanAssets[#All],RowWiseApproach!$B$9,0)*VLOOKUP(ClientPortfolioValue[[#This Row],[Client]],Client_Portfolios!$A$1:$I$6,RowWiseApproach!$B$9,0),M633)</f>
        <v>4666168.5123903872</v>
      </c>
      <c r="N638" s="34">
        <f t="shared" si="93"/>
        <v>3.7295101283286607E-3</v>
      </c>
      <c r="O638" s="34">
        <f t="shared" si="93"/>
        <v>6.0098195347229176E-2</v>
      </c>
      <c r="P638" s="34">
        <f t="shared" si="94"/>
        <v>0.20648578382070387</v>
      </c>
      <c r="Q638" s="34">
        <f t="shared" si="95"/>
        <v>0.12850608085825921</v>
      </c>
      <c r="R638" s="34">
        <f t="shared" si="96"/>
        <v>0.17792503204331753</v>
      </c>
      <c r="S638" s="34">
        <f t="shared" si="97"/>
        <v>2.7476022858112539E-2</v>
      </c>
      <c r="T638" s="34">
        <f t="shared" si="98"/>
        <v>0.30394658440408728</v>
      </c>
      <c r="U638" s="34">
        <f t="shared" si="99"/>
        <v>9.1832790539961712E-2</v>
      </c>
      <c r="V638" s="33">
        <f>SUM(ClientPortfolioValue[[#This Row],[TCS]:[Cash]])</f>
        <v>50811572.695919216</v>
      </c>
      <c r="W638" s="35">
        <f>(ClientPortfolioValue[[#This Row],[TotalPortfolioValue]]-V633)/V633</f>
        <v>-4.8595507396176039E-3</v>
      </c>
      <c r="X638" s="35">
        <f t="shared" si="101"/>
        <v>2028677.3177274729</v>
      </c>
      <c r="Y638" s="35">
        <f>_xlfn.MAXIFS($V$2:$V638,$E$2:$E638,$E638)</f>
        <v>51360464.08904472</v>
      </c>
      <c r="Z638" s="34">
        <f>(ClientPortfolioValue[[#This Row],[TotalPortfolioValue]]-ClientPortfolioValue[[#This Row],[Running Max]])/ClientPortfolioValue[[#This Row],[Running Max]]</f>
        <v>-1.0687041148496628E-2</v>
      </c>
      <c r="AA638" s="35">
        <f t="shared" si="100"/>
        <v>1.0461176361231448</v>
      </c>
      <c r="AB638" s="46">
        <f>ClientPortfolioValue[[#This Row],[Cumulative_Returns]]-1</f>
        <v>4.611763612314479E-2</v>
      </c>
    </row>
    <row r="639" spans="4:28" x14ac:dyDescent="0.35">
      <c r="D639" s="31">
        <f t="shared" si="92"/>
        <v>45785</v>
      </c>
      <c r="E639" s="32" t="s">
        <v>12</v>
      </c>
      <c r="F639" s="33">
        <f>_xlfn.IFNA(VLOOKUP(ClientPortfolioValue[[#This Row],[Date]],CleanAssets[#All],RowWiseApproach!$B$2,0)*VLOOKUP(ClientPortfolioValue[[#This Row],[Client]],Client_Portfolios!$A$1:$I$6,RowWiseApproach!$B$2,0),F634)</f>
        <v>2497695.1980115371</v>
      </c>
      <c r="G639" s="33">
        <f>_xlfn.IFNA(VLOOKUP(ClientPortfolioValue[[#This Row],[Date]],CleanAssets[#All],RowWiseApproach!$B$3,0)*VLOOKUP(ClientPortfolioValue[[#This Row],[Client]],Client_Portfolios!$A$1:$I$6,RowWiseApproach!$B$3,0),G634)</f>
        <v>10545189.799901279</v>
      </c>
      <c r="H639" s="33">
        <f>_xlfn.IFNA(VLOOKUP(ClientPortfolioValue[[#This Row],[Date]],CleanAssets[#All],RowWiseApproach!$B$4,0)*VLOOKUP(ClientPortfolioValue[[#This Row],[Client]],Client_Portfolios!$A$1:$I$6,RowWiseApproach!$B$4,0),H634)</f>
        <v>1727047.1214290124</v>
      </c>
      <c r="I639" s="33">
        <f>_xlfn.IFNA(VLOOKUP(ClientPortfolioValue[[#This Row],[Date]],CleanAssets[#All],RowWiseApproach!$B$5,0)*VLOOKUP(ClientPortfolioValue[[#This Row],[Client]],Client_Portfolios!$A$1:$I$6,RowWiseApproach!$B$5,0),I634)</f>
        <v>3330862.9270757935</v>
      </c>
      <c r="J639" s="33">
        <f>_xlfn.IFNA(VLOOKUP(ClientPortfolioValue[[#This Row],[Date]],CleanAssets[#All],RowWiseApproach!$B$6,0)*VLOOKUP(ClientPortfolioValue[[#This Row],[Client]],Client_Portfolios!$A$1:$I$6,RowWiseApproach!$B$6,0),J634)</f>
        <v>1322683.5608084099</v>
      </c>
      <c r="K639" s="33">
        <f>_xlfn.IFNA(VLOOKUP(ClientPortfolioValue[[#This Row],[Date]],CleanAssets[#All],RowWiseApproach!$B$7,0)*VLOOKUP(ClientPortfolioValue[[#This Row],[Client]],Client_Portfolios!$A$1:$I$6,RowWiseApproach!$B$7,0),K634)</f>
        <v>11292912.145356374</v>
      </c>
      <c r="L639" s="33">
        <f>_xlfn.IFNA(VLOOKUP(ClientPortfolioValue[[#This Row],[Date]],CleanAssets[#All],RowWiseApproach!$B$8,0)*VLOOKUP(ClientPortfolioValue[[#This Row],[Client]],Client_Portfolios!$A$1:$I$6,RowWiseApproach!$B$8,0),L634)</f>
        <v>5676707.3625244647</v>
      </c>
      <c r="M639" s="33">
        <f>_xlfn.IFNA(VLOOKUP(ClientPortfolioValue[[#This Row],[Date]],CleanAssets[#All],RowWiseApproach!$B$9,0)*VLOOKUP(ClientPortfolioValue[[#This Row],[Client]],Client_Portfolios!$A$1:$I$6,RowWiseApproach!$B$9,0),M634)</f>
        <v>2235588.3004223877</v>
      </c>
      <c r="N639" s="34">
        <f t="shared" si="93"/>
        <v>6.4659076706461066E-2</v>
      </c>
      <c r="O639" s="34">
        <f t="shared" si="93"/>
        <v>0.27298856830042162</v>
      </c>
      <c r="P639" s="34">
        <f t="shared" si="94"/>
        <v>4.4708927009610037E-2</v>
      </c>
      <c r="Q639" s="34">
        <f t="shared" si="95"/>
        <v>8.6227703713392154E-2</v>
      </c>
      <c r="R639" s="34">
        <f t="shared" si="96"/>
        <v>3.4240966585823977E-2</v>
      </c>
      <c r="S639" s="34">
        <f t="shared" si="97"/>
        <v>0.29234522820368203</v>
      </c>
      <c r="T639" s="34">
        <f t="shared" si="98"/>
        <v>0.14695574427408825</v>
      </c>
      <c r="U639" s="34">
        <f t="shared" si="99"/>
        <v>5.7873785206520784E-2</v>
      </c>
      <c r="V639" s="33">
        <f>SUM(ClientPortfolioValue[[#This Row],[TCS]:[Cash]])</f>
        <v>38628686.415529259</v>
      </c>
      <c r="W639" s="35">
        <f>(ClientPortfolioValue[[#This Row],[TotalPortfolioValue]]-V634)/V634</f>
        <v>-1.2680350319407695E-3</v>
      </c>
      <c r="X639" s="35">
        <f t="shared" si="101"/>
        <v>742569.5340601725</v>
      </c>
      <c r="Y639" s="35">
        <f>_xlfn.MAXIFS($V$2:$V639,$E$2:$E639,$E639)</f>
        <v>40148946.003547296</v>
      </c>
      <c r="Z639" s="34">
        <f>(ClientPortfolioValue[[#This Row],[TotalPortfolioValue]]-ClientPortfolioValue[[#This Row],[Running Max]])/ClientPortfolioValue[[#This Row],[Running Max]]</f>
        <v>-3.7865491858334641E-2</v>
      </c>
      <c r="AA639" s="35">
        <f t="shared" si="100"/>
        <v>1.0314223779017395</v>
      </c>
      <c r="AB639" s="46">
        <f>ClientPortfolioValue[[#This Row],[Cumulative_Returns]]-1</f>
        <v>3.1422377901739518E-2</v>
      </c>
    </row>
    <row r="640" spans="4:28" x14ac:dyDescent="0.35">
      <c r="D640" s="31">
        <f t="shared" si="92"/>
        <v>45785</v>
      </c>
      <c r="E640" s="32" t="s">
        <v>13</v>
      </c>
      <c r="F640" s="33">
        <f>_xlfn.IFNA(VLOOKUP(ClientPortfolioValue[[#This Row],[Date]],CleanAssets[#All],RowWiseApproach!$B$2,0)*VLOOKUP(ClientPortfolioValue[[#This Row],[Client]],Client_Portfolios!$A$1:$I$6,RowWiseApproach!$B$2,0),F635)</f>
        <v>179848.18920759234</v>
      </c>
      <c r="G640" s="33">
        <f>_xlfn.IFNA(VLOOKUP(ClientPortfolioValue[[#This Row],[Date]],CleanAssets[#All],RowWiseApproach!$B$3,0)*VLOOKUP(ClientPortfolioValue[[#This Row],[Client]],Client_Portfolios!$A$1:$I$6,RowWiseApproach!$B$3,0),G635)</f>
        <v>2240561.5354178865</v>
      </c>
      <c r="H640" s="33">
        <f>_xlfn.IFNA(VLOOKUP(ClientPortfolioValue[[#This Row],[Date]],CleanAssets[#All],RowWiseApproach!$B$4,0)*VLOOKUP(ClientPortfolioValue[[#This Row],[Client]],Client_Portfolios!$A$1:$I$6,RowWiseApproach!$B$4,0),H635)</f>
        <v>2766051.1421637177</v>
      </c>
      <c r="I640" s="33">
        <f>_xlfn.IFNA(VLOOKUP(ClientPortfolioValue[[#This Row],[Date]],CleanAssets[#All],RowWiseApproach!$B$5,0)*VLOOKUP(ClientPortfolioValue[[#This Row],[Client]],Client_Portfolios!$A$1:$I$6,RowWiseApproach!$B$5,0),I635)</f>
        <v>2859274.5144249462</v>
      </c>
      <c r="J640" s="33">
        <f>_xlfn.IFNA(VLOOKUP(ClientPortfolioValue[[#This Row],[Date]],CleanAssets[#All],RowWiseApproach!$B$6,0)*VLOOKUP(ClientPortfolioValue[[#This Row],[Client]],Client_Portfolios!$A$1:$I$6,RowWiseApproach!$B$6,0),J635)</f>
        <v>11463482.036108669</v>
      </c>
      <c r="K640" s="33">
        <f>_xlfn.IFNA(VLOOKUP(ClientPortfolioValue[[#This Row],[Date]],CleanAssets[#All],RowWiseApproach!$B$7,0)*VLOOKUP(ClientPortfolioValue[[#This Row],[Client]],Client_Portfolios!$A$1:$I$6,RowWiseApproach!$B$7,0),K635)</f>
        <v>535169.87094464514</v>
      </c>
      <c r="L640" s="33">
        <f>_xlfn.IFNA(VLOOKUP(ClientPortfolioValue[[#This Row],[Date]],CleanAssets[#All],RowWiseApproach!$B$8,0)*VLOOKUP(ClientPortfolioValue[[#This Row],[Client]],Client_Portfolios!$A$1:$I$6,RowWiseApproach!$B$8,0),L635)</f>
        <v>23477075.795297723</v>
      </c>
      <c r="M640" s="33">
        <f>_xlfn.IFNA(VLOOKUP(ClientPortfolioValue[[#This Row],[Date]],CleanAssets[#All],RowWiseApproach!$B$9,0)*VLOOKUP(ClientPortfolioValue[[#This Row],[Client]],Client_Portfolios!$A$1:$I$6,RowWiseApproach!$B$9,0),M635)</f>
        <v>6412042.6838757498</v>
      </c>
      <c r="N640" s="34">
        <f t="shared" si="93"/>
        <v>3.6017537011162975E-3</v>
      </c>
      <c r="O640" s="34">
        <f t="shared" si="93"/>
        <v>4.4870903834652073E-2</v>
      </c>
      <c r="P640" s="34">
        <f t="shared" si="94"/>
        <v>5.5394691393114995E-2</v>
      </c>
      <c r="Q640" s="34">
        <f t="shared" si="95"/>
        <v>5.726164166685313E-2</v>
      </c>
      <c r="R640" s="34">
        <f t="shared" si="96"/>
        <v>0.22957494892304192</v>
      </c>
      <c r="S640" s="34">
        <f t="shared" si="97"/>
        <v>1.0717650657999702E-2</v>
      </c>
      <c r="T640" s="34">
        <f t="shared" si="98"/>
        <v>0.47016678349481961</v>
      </c>
      <c r="U640" s="34">
        <f t="shared" si="99"/>
        <v>0.12841162632840239</v>
      </c>
      <c r="V640" s="33">
        <f>SUM(ClientPortfolioValue[[#This Row],[TCS]:[Cash]])</f>
        <v>49933505.767440923</v>
      </c>
      <c r="W640" s="35">
        <f>(ClientPortfolioValue[[#This Row],[TotalPortfolioValue]]-V635)/V635</f>
        <v>-4.8612101992975306E-4</v>
      </c>
      <c r="X640" s="35">
        <f t="shared" si="101"/>
        <v>3132212.7042954289</v>
      </c>
      <c r="Y640" s="35">
        <f>_xlfn.MAXIFS($V$2:$V640,$E$2:$E640,$E640)</f>
        <v>50198713.661443643</v>
      </c>
      <c r="Z640" s="34">
        <f>(ClientPortfolioValue[[#This Row],[TotalPortfolioValue]]-ClientPortfolioValue[[#This Row],[Running Max]])/ClientPortfolioValue[[#This Row],[Running Max]]</f>
        <v>-5.2831611541157911E-3</v>
      </c>
      <c r="AA640" s="35">
        <f t="shared" si="100"/>
        <v>1.1065314096236762</v>
      </c>
      <c r="AB640" s="46">
        <f>ClientPortfolioValue[[#This Row],[Cumulative_Returns]]-1</f>
        <v>0.10653140962367624</v>
      </c>
    </row>
    <row r="641" spans="4:28" x14ac:dyDescent="0.35">
      <c r="D641" s="31">
        <f t="shared" si="92"/>
        <v>45785</v>
      </c>
      <c r="E641" s="32" t="s">
        <v>15</v>
      </c>
      <c r="F641" s="33">
        <f>_xlfn.IFNA(VLOOKUP(ClientPortfolioValue[[#This Row],[Date]],CleanAssets[#All],RowWiseApproach!$B$2,0)*VLOOKUP(ClientPortfolioValue[[#This Row],[Client]],Client_Portfolios!$A$1:$I$6,RowWiseApproach!$B$2,0),F636)</f>
        <v>901101.16623657721</v>
      </c>
      <c r="G641" s="33">
        <f>_xlfn.IFNA(VLOOKUP(ClientPortfolioValue[[#This Row],[Date]],CleanAssets[#All],RowWiseApproach!$B$3,0)*VLOOKUP(ClientPortfolioValue[[#This Row],[Client]],Client_Portfolios!$A$1:$I$6,RowWiseApproach!$B$3,0),G636)</f>
        <v>5120510.2789106499</v>
      </c>
      <c r="H641" s="33">
        <f>_xlfn.IFNA(VLOOKUP(ClientPortfolioValue[[#This Row],[Date]],CleanAssets[#All],RowWiseApproach!$B$4,0)*VLOOKUP(ClientPortfolioValue[[#This Row],[Client]],Client_Portfolios!$A$1:$I$6,RowWiseApproach!$B$4,0),H636)</f>
        <v>15089883.433903266</v>
      </c>
      <c r="I641" s="33">
        <f>_xlfn.IFNA(VLOOKUP(ClientPortfolioValue[[#This Row],[Date]],CleanAssets[#All],RowWiseApproach!$B$5,0)*VLOOKUP(ClientPortfolioValue[[#This Row],[Client]],Client_Portfolios!$A$1:$I$6,RowWiseApproach!$B$5,0),I636)</f>
        <v>9129898.3638051171</v>
      </c>
      <c r="J641" s="33">
        <f>_xlfn.IFNA(VLOOKUP(ClientPortfolioValue[[#This Row],[Date]],CleanAssets[#All],RowWiseApproach!$B$6,0)*VLOOKUP(ClientPortfolioValue[[#This Row],[Client]],Client_Portfolios!$A$1:$I$6,RowWiseApproach!$B$6,0),J636)</f>
        <v>13661455.689753555</v>
      </c>
      <c r="K641" s="33">
        <f>_xlfn.IFNA(VLOOKUP(ClientPortfolioValue[[#This Row],[Date]],CleanAssets[#All],RowWiseApproach!$B$7,0)*VLOOKUP(ClientPortfolioValue[[#This Row],[Client]],Client_Portfolios!$A$1:$I$6,RowWiseApproach!$B$7,0),K636)</f>
        <v>2307768.9160870449</v>
      </c>
      <c r="L641" s="33">
        <f>_xlfn.IFNA(VLOOKUP(ClientPortfolioValue[[#This Row],[Date]],CleanAssets[#All],RowWiseApproach!$B$8,0)*VLOOKUP(ClientPortfolioValue[[#This Row],[Client]],Client_Portfolios!$A$1:$I$6,RowWiseApproach!$B$8,0),L636)</f>
        <v>3437677.4214834776</v>
      </c>
      <c r="M641" s="33">
        <f>_xlfn.IFNA(VLOOKUP(ClientPortfolioValue[[#This Row],[Date]],CleanAssets[#All],RowWiseApproach!$B$9,0)*VLOOKUP(ClientPortfolioValue[[#This Row],[Client]],Client_Portfolios!$A$1:$I$6,RowWiseApproach!$B$9,0),M636)</f>
        <v>941794.81653674587</v>
      </c>
      <c r="N641" s="34">
        <f t="shared" si="93"/>
        <v>1.7811811852716616E-2</v>
      </c>
      <c r="O641" s="34">
        <f t="shared" si="93"/>
        <v>0.10121567821155461</v>
      </c>
      <c r="P641" s="34">
        <f t="shared" si="94"/>
        <v>0.29827745726559701</v>
      </c>
      <c r="Q641" s="34">
        <f t="shared" si="95"/>
        <v>0.1804681183242719</v>
      </c>
      <c r="R641" s="34">
        <f t="shared" si="96"/>
        <v>0.2700421301155318</v>
      </c>
      <c r="S641" s="34">
        <f t="shared" si="97"/>
        <v>4.5617015350858242E-2</v>
      </c>
      <c r="T641" s="34">
        <f t="shared" si="98"/>
        <v>6.7951597152544244E-2</v>
      </c>
      <c r="U641" s="34">
        <f t="shared" si="99"/>
        <v>1.8616191726925493E-2</v>
      </c>
      <c r="V641" s="33">
        <f>SUM(ClientPortfolioValue[[#This Row],[TCS]:[Cash]])</f>
        <v>50590090.086716436</v>
      </c>
      <c r="W641" s="35">
        <f>(ClientPortfolioValue[[#This Row],[TotalPortfolioValue]]-V636)/V636</f>
        <v>-9.6268687965518854E-3</v>
      </c>
      <c r="X641" s="35">
        <f t="shared" si="101"/>
        <v>427814.3770518729</v>
      </c>
      <c r="Y641" s="35">
        <f>_xlfn.MAXIFS($V$2:$V641,$E$2:$E641,$E641)</f>
        <v>52065242.941301323</v>
      </c>
      <c r="Z641" s="34">
        <f>(ClientPortfolioValue[[#This Row],[TotalPortfolioValue]]-ClientPortfolioValue[[#This Row],[Running Max]])/ClientPortfolioValue[[#This Row],[Running Max]]</f>
        <v>-2.8332775787639829E-2</v>
      </c>
      <c r="AA641" s="35">
        <f t="shared" si="100"/>
        <v>1.0140591230994493</v>
      </c>
      <c r="AB641" s="46">
        <f>ClientPortfolioValue[[#This Row],[Cumulative_Returns]]-1</f>
        <v>1.4059123099449344E-2</v>
      </c>
    </row>
    <row r="642" spans="4:28" x14ac:dyDescent="0.35">
      <c r="D642" s="31">
        <f t="shared" ref="D642:D705" si="102">DATE(2025,1,1) + INT((ROW(D642)-2)/5)</f>
        <v>45786</v>
      </c>
      <c r="E642" s="32" t="s">
        <v>14</v>
      </c>
      <c r="F642" s="33">
        <f>_xlfn.IFNA(VLOOKUP(ClientPortfolioValue[[#This Row],[Date]],CleanAssets[#All],RowWiseApproach!$B$2,0)*VLOOKUP(ClientPortfolioValue[[#This Row],[Client]],Client_Portfolios!$A$1:$I$6,RowWiseApproach!$B$2,0),F637)</f>
        <v>1579379.5116918641</v>
      </c>
      <c r="G642" s="33">
        <f>_xlfn.IFNA(VLOOKUP(ClientPortfolioValue[[#This Row],[Date]],CleanAssets[#All],RowWiseApproach!$B$3,0)*VLOOKUP(ClientPortfolioValue[[#This Row],[Client]],Client_Portfolios!$A$1:$I$6,RowWiseApproach!$B$3,0),G637)</f>
        <v>7876664.0672101947</v>
      </c>
      <c r="H642" s="33">
        <f>_xlfn.IFNA(VLOOKUP(ClientPortfolioValue[[#This Row],[Date]],CleanAssets[#All],RowWiseApproach!$B$4,0)*VLOOKUP(ClientPortfolioValue[[#This Row],[Client]],Client_Portfolios!$A$1:$I$6,RowWiseApproach!$B$4,0),H637)</f>
        <v>1945272.8937621571</v>
      </c>
      <c r="I642" s="33">
        <f>_xlfn.IFNA(VLOOKUP(ClientPortfolioValue[[#This Row],[Date]],CleanAssets[#All],RowWiseApproach!$B$5,0)*VLOOKUP(ClientPortfolioValue[[#This Row],[Client]],Client_Portfolios!$A$1:$I$6,RowWiseApproach!$B$5,0),I637)</f>
        <v>482186.22759296966</v>
      </c>
      <c r="J642" s="33">
        <f>_xlfn.IFNA(VLOOKUP(ClientPortfolioValue[[#This Row],[Date]],CleanAssets[#All],RowWiseApproach!$B$6,0)*VLOOKUP(ClientPortfolioValue[[#This Row],[Client]],Client_Portfolios!$A$1:$I$6,RowWiseApproach!$B$6,0),J637)</f>
        <v>12003888.604506122</v>
      </c>
      <c r="K642" s="33">
        <f>_xlfn.IFNA(VLOOKUP(ClientPortfolioValue[[#This Row],[Date]],CleanAssets[#All],RowWiseApproach!$B$7,0)*VLOOKUP(ClientPortfolioValue[[#This Row],[Client]],Client_Portfolios!$A$1:$I$6,RowWiseApproach!$B$7,0),K637)</f>
        <v>12239234.370225471</v>
      </c>
      <c r="L642" s="33">
        <f>_xlfn.IFNA(VLOOKUP(ClientPortfolioValue[[#This Row],[Date]],CleanAssets[#All],RowWiseApproach!$B$8,0)*VLOOKUP(ClientPortfolioValue[[#This Row],[Client]],Client_Portfolios!$A$1:$I$6,RowWiseApproach!$B$8,0),L637)</f>
        <v>3293156.5003193147</v>
      </c>
      <c r="M642" s="33">
        <f>_xlfn.IFNA(VLOOKUP(ClientPortfolioValue[[#This Row],[Date]],CleanAssets[#All],RowWiseApproach!$B$9,0)*VLOOKUP(ClientPortfolioValue[[#This Row],[Client]],Client_Portfolios!$A$1:$I$6,RowWiseApproach!$B$9,0),M637)</f>
        <v>1151394.7263515706</v>
      </c>
      <c r="N642" s="34">
        <f t="shared" ref="N642:O705" si="103">F642/$V642</f>
        <v>3.8928609725079374E-2</v>
      </c>
      <c r="O642" s="34">
        <f t="shared" si="103"/>
        <v>0.19414433271931975</v>
      </c>
      <c r="P642" s="34">
        <f t="shared" si="94"/>
        <v>4.7947164522175366E-2</v>
      </c>
      <c r="Q642" s="34">
        <f t="shared" si="95"/>
        <v>1.1884945530708639E-2</v>
      </c>
      <c r="R642" s="34">
        <f t="shared" si="96"/>
        <v>0.2958723291069989</v>
      </c>
      <c r="S642" s="34">
        <f t="shared" si="97"/>
        <v>0.30167314100579601</v>
      </c>
      <c r="T642" s="34">
        <f t="shared" si="98"/>
        <v>8.1169853866985053E-2</v>
      </c>
      <c r="U642" s="34">
        <f t="shared" si="99"/>
        <v>2.8379623522936794E-2</v>
      </c>
      <c r="V642" s="33">
        <f>SUM(ClientPortfolioValue[[#This Row],[TCS]:[Cash]])</f>
        <v>40571176.901659667</v>
      </c>
      <c r="W642" s="35">
        <f>(ClientPortfolioValue[[#This Row],[TotalPortfolioValue]]-V637)/V637</f>
        <v>-8.7500038677126843E-2</v>
      </c>
      <c r="X642" s="35">
        <f t="shared" si="101"/>
        <v>457291.22138124611</v>
      </c>
      <c r="Y642" s="35">
        <f>_xlfn.MAXIFS($V$2:$V642,$E$2:$E642,$E642)</f>
        <v>45787827.726313539</v>
      </c>
      <c r="Z642" s="34">
        <f>(ClientPortfolioValue[[#This Row],[TotalPortfolioValue]]-ClientPortfolioValue[[#This Row],[Running Max]])/ClientPortfolioValue[[#This Row],[Running Max]]</f>
        <v>-0.11393095247573723</v>
      </c>
      <c r="AA642" s="35">
        <f t="shared" si="100"/>
        <v>0.95613767329869082</v>
      </c>
      <c r="AB642" s="46">
        <f>ClientPortfolioValue[[#This Row],[Cumulative_Returns]]-1</f>
        <v>-4.3862326701309184E-2</v>
      </c>
    </row>
    <row r="643" spans="4:28" x14ac:dyDescent="0.35">
      <c r="D643" s="31">
        <f t="shared" si="102"/>
        <v>45786</v>
      </c>
      <c r="E643" s="32" t="s">
        <v>16</v>
      </c>
      <c r="F643" s="33">
        <f>_xlfn.IFNA(VLOOKUP(ClientPortfolioValue[[#This Row],[Date]],CleanAssets[#All],RowWiseApproach!$B$2,0)*VLOOKUP(ClientPortfolioValue[[#This Row],[Client]],Client_Portfolios!$A$1:$I$6,RowWiseApproach!$B$2,0),F638)</f>
        <v>189996.28379017286</v>
      </c>
      <c r="G643" s="33">
        <f>_xlfn.IFNA(VLOOKUP(ClientPortfolioValue[[#This Row],[Date]],CleanAssets[#All],RowWiseApproach!$B$3,0)*VLOOKUP(ClientPortfolioValue[[#This Row],[Client]],Client_Portfolios!$A$1:$I$6,RowWiseApproach!$B$3,0),G638)</f>
        <v>2036909.3340060667</v>
      </c>
      <c r="H643" s="33">
        <f>_xlfn.IFNA(VLOOKUP(ClientPortfolioValue[[#This Row],[Date]],CleanAssets[#All],RowWiseApproach!$B$4,0)*VLOOKUP(ClientPortfolioValue[[#This Row],[Client]],Client_Portfolios!$A$1:$I$6,RowWiseApproach!$B$4,0),H638)</f>
        <v>10442268.803002303</v>
      </c>
      <c r="I643" s="33">
        <f>_xlfn.IFNA(VLOOKUP(ClientPortfolioValue[[#This Row],[Date]],CleanAssets[#All],RowWiseApproach!$B$5,0)*VLOOKUP(ClientPortfolioValue[[#This Row],[Client]],Client_Portfolios!$A$1:$I$6,RowWiseApproach!$B$5,0),I638)</f>
        <v>6635642.199262443</v>
      </c>
      <c r="J643" s="33">
        <f>_xlfn.IFNA(VLOOKUP(ClientPortfolioValue[[#This Row],[Date]],CleanAssets[#All],RowWiseApproach!$B$6,0)*VLOOKUP(ClientPortfolioValue[[#This Row],[Client]],Client_Portfolios!$A$1:$I$6,RowWiseApproach!$B$6,0),J638)</f>
        <v>9174648.3701315373</v>
      </c>
      <c r="K643" s="33">
        <f>_xlfn.IFNA(VLOOKUP(ClientPortfolioValue[[#This Row],[Date]],CleanAssets[#All],RowWiseApproach!$B$7,0)*VLOOKUP(ClientPortfolioValue[[#This Row],[Client]],Client_Portfolios!$A$1:$I$6,RowWiseApproach!$B$7,0),K638)</f>
        <v>1384253.0560846145</v>
      </c>
      <c r="L643" s="33">
        <f>_xlfn.IFNA(VLOOKUP(ClientPortfolioValue[[#This Row],[Date]],CleanAssets[#All],RowWiseApproach!$B$8,0)*VLOOKUP(ClientPortfolioValue[[#This Row],[Client]],Client_Portfolios!$A$1:$I$6,RowWiseApproach!$B$8,0),L638)</f>
        <v>15296309.047813069</v>
      </c>
      <c r="M643" s="33">
        <f>_xlfn.IFNA(VLOOKUP(ClientPortfolioValue[[#This Row],[Date]],CleanAssets[#All],RowWiseApproach!$B$9,0)*VLOOKUP(ClientPortfolioValue[[#This Row],[Client]],Client_Portfolios!$A$1:$I$6,RowWiseApproach!$B$9,0),M638)</f>
        <v>4666568.0321060438</v>
      </c>
      <c r="N643" s="34">
        <f t="shared" si="103"/>
        <v>3.8131500518742575E-3</v>
      </c>
      <c r="O643" s="34">
        <f t="shared" si="103"/>
        <v>4.0879962374454216E-2</v>
      </c>
      <c r="P643" s="34">
        <f t="shared" ref="P643:P706" si="104">H643/$V643</f>
        <v>0.20957219285313552</v>
      </c>
      <c r="Q643" s="34">
        <f t="shared" ref="Q643:Q706" si="105">I643/$V643</f>
        <v>0.1331747068499522</v>
      </c>
      <c r="R643" s="34">
        <f t="shared" ref="R643:R706" si="106">J643/$V643</f>
        <v>0.18413155357886338</v>
      </c>
      <c r="S643" s="34">
        <f t="shared" ref="S643:S706" si="107">K643/$V643</f>
        <v>2.7781409758758445E-2</v>
      </c>
      <c r="T643" s="34">
        <f t="shared" ref="T643:T706" si="108">L643/$V643</f>
        <v>0.30699085516624153</v>
      </c>
      <c r="U643" s="34">
        <f t="shared" ref="U643:U706" si="109">M643/$V643</f>
        <v>9.3656169366720457E-2</v>
      </c>
      <c r="V643" s="33">
        <f>SUM(ClientPortfolioValue[[#This Row],[TCS]:[Cash]])</f>
        <v>49826595.12619625</v>
      </c>
      <c r="W643" s="35">
        <f>(ClientPortfolioValue[[#This Row],[TotalPortfolioValue]]-V638)/V638</f>
        <v>-1.9384906183037138E-2</v>
      </c>
      <c r="X643" s="35">
        <f t="shared" si="101"/>
        <v>2049560.4114634064</v>
      </c>
      <c r="Y643" s="35">
        <f>_xlfn.MAXIFS($V$2:$V643,$E$2:$E643,$E643)</f>
        <v>51360464.08904472</v>
      </c>
      <c r="Z643" s="34">
        <f>(ClientPortfolioValue[[#This Row],[TotalPortfolioValue]]-ClientPortfolioValue[[#This Row],[Running Max]])/ClientPortfolioValue[[#This Row],[Running Max]]</f>
        <v>-2.9864780041495901E-2</v>
      </c>
      <c r="AA643" s="35">
        <f t="shared" si="100"/>
        <v>1.025838743890477</v>
      </c>
      <c r="AB643" s="46">
        <f>ClientPortfolioValue[[#This Row],[Cumulative_Returns]]-1</f>
        <v>2.5838743890477023E-2</v>
      </c>
    </row>
    <row r="644" spans="4:28" x14ac:dyDescent="0.35">
      <c r="D644" s="31">
        <f t="shared" si="102"/>
        <v>45786</v>
      </c>
      <c r="E644" s="32" t="s">
        <v>12</v>
      </c>
      <c r="F644" s="33">
        <f>_xlfn.IFNA(VLOOKUP(ClientPortfolioValue[[#This Row],[Date]],CleanAssets[#All],RowWiseApproach!$B$2,0)*VLOOKUP(ClientPortfolioValue[[#This Row],[Client]],Client_Portfolios!$A$1:$I$6,RowWiseApproach!$B$2,0),F639)</f>
        <v>2504206.3777249167</v>
      </c>
      <c r="G644" s="33">
        <f>_xlfn.IFNA(VLOOKUP(ClientPortfolioValue[[#This Row],[Date]],CleanAssets[#All],RowWiseApproach!$B$3,0)*VLOOKUP(ClientPortfolioValue[[#This Row],[Client]],Client_Portfolios!$A$1:$I$6,RowWiseApproach!$B$3,0),G639)</f>
        <v>7033994.6064779451</v>
      </c>
      <c r="H644" s="33">
        <f>_xlfn.IFNA(VLOOKUP(ClientPortfolioValue[[#This Row],[Date]],CleanAssets[#All],RowWiseApproach!$B$4,0)*VLOOKUP(ClientPortfolioValue[[#This Row],[Client]],Client_Portfolios!$A$1:$I$6,RowWiseApproach!$B$4,0),H639)</f>
        <v>1718882.7845031042</v>
      </c>
      <c r="I644" s="33">
        <f>_xlfn.IFNA(VLOOKUP(ClientPortfolioValue[[#This Row],[Date]],CleanAssets[#All],RowWiseApproach!$B$5,0)*VLOOKUP(ClientPortfolioValue[[#This Row],[Client]],Client_Portfolios!$A$1:$I$6,RowWiseApproach!$B$5,0),I639)</f>
        <v>3384958.9414041215</v>
      </c>
      <c r="J644" s="33">
        <f>_xlfn.IFNA(VLOOKUP(ClientPortfolioValue[[#This Row],[Date]],CleanAssets[#All],RowWiseApproach!$B$6,0)*VLOOKUP(ClientPortfolioValue[[#This Row],[Client]],Client_Portfolios!$A$1:$I$6,RowWiseApproach!$B$6,0),J639)</f>
        <v>1342287.9589016875</v>
      </c>
      <c r="K644" s="33">
        <f>_xlfn.IFNA(VLOOKUP(ClientPortfolioValue[[#This Row],[Date]],CleanAssets[#All],RowWiseApproach!$B$7,0)*VLOOKUP(ClientPortfolioValue[[#This Row],[Client]],Client_Portfolios!$A$1:$I$6,RowWiseApproach!$B$7,0),K639)</f>
        <v>11197083.94899499</v>
      </c>
      <c r="L644" s="33">
        <f>_xlfn.IFNA(VLOOKUP(ClientPortfolioValue[[#This Row],[Date]],CleanAssets[#All],RowWiseApproach!$B$8,0)*VLOOKUP(ClientPortfolioValue[[#This Row],[Client]],Client_Portfolios!$A$1:$I$6,RowWiseApproach!$B$8,0),L639)</f>
        <v>5622419.5723313941</v>
      </c>
      <c r="M644" s="33">
        <f>_xlfn.IFNA(VLOOKUP(ClientPortfolioValue[[#This Row],[Date]],CleanAssets[#All],RowWiseApproach!$B$9,0)*VLOOKUP(ClientPortfolioValue[[#This Row],[Client]],Client_Portfolios!$A$1:$I$6,RowWiseApproach!$B$9,0),M639)</f>
        <v>2235779.7126270127</v>
      </c>
      <c r="N644" s="34">
        <f t="shared" si="103"/>
        <v>7.1467864476469078E-2</v>
      </c>
      <c r="O644" s="34">
        <f t="shared" si="103"/>
        <v>0.20074406715659343</v>
      </c>
      <c r="P644" s="34">
        <f t="shared" si="104"/>
        <v>4.9055414516358198E-2</v>
      </c>
      <c r="Q644" s="34">
        <f t="shared" si="105"/>
        <v>9.6603773967888232E-2</v>
      </c>
      <c r="R644" s="34">
        <f t="shared" si="106"/>
        <v>3.83077268664795E-2</v>
      </c>
      <c r="S644" s="34">
        <f t="shared" si="107"/>
        <v>0.31955500365965661</v>
      </c>
      <c r="T644" s="34">
        <f t="shared" si="108"/>
        <v>0.16045894763285634</v>
      </c>
      <c r="U644" s="34">
        <f t="shared" si="109"/>
        <v>6.3807201723698595E-2</v>
      </c>
      <c r="V644" s="33">
        <f>SUM(ClientPortfolioValue[[#This Row],[TCS]:[Cash]])</f>
        <v>35039613.902965173</v>
      </c>
      <c r="W644" s="35">
        <f>(ClientPortfolioValue[[#This Row],[TotalPortfolioValue]]-V639)/V639</f>
        <v>-9.2912103558386319E-2</v>
      </c>
      <c r="X644" s="35">
        <f t="shared" si="101"/>
        <v>733012.3183300728</v>
      </c>
      <c r="Y644" s="35">
        <f>_xlfn.MAXIFS($V$2:$V644,$E$2:$E644,$E644)</f>
        <v>40148946.003547296</v>
      </c>
      <c r="Z644" s="34">
        <f>(ClientPortfolioValue[[#This Row],[TotalPortfolioValue]]-ClientPortfolioValue[[#This Row],[Running Max]])/ClientPortfolioValue[[#This Row],[Running Max]]</f>
        <v>-0.12725943291589015</v>
      </c>
      <c r="AA644" s="35">
        <f t="shared" si="100"/>
        <v>0.93559075511369605</v>
      </c>
      <c r="AB644" s="46">
        <f>ClientPortfolioValue[[#This Row],[Cumulative_Returns]]-1</f>
        <v>-6.4409244886303951E-2</v>
      </c>
    </row>
    <row r="645" spans="4:28" x14ac:dyDescent="0.35">
      <c r="D645" s="31">
        <f t="shared" si="102"/>
        <v>45786</v>
      </c>
      <c r="E645" s="32" t="s">
        <v>13</v>
      </c>
      <c r="F645" s="33">
        <f>_xlfn.IFNA(VLOOKUP(ClientPortfolioValue[[#This Row],[Date]],CleanAssets[#All],RowWiseApproach!$B$2,0)*VLOOKUP(ClientPortfolioValue[[#This Row],[Client]],Client_Portfolios!$A$1:$I$6,RowWiseApproach!$B$2,0),F640)</f>
        <v>180317.03099500851</v>
      </c>
      <c r="G645" s="33">
        <f>_xlfn.IFNA(VLOOKUP(ClientPortfolioValue[[#This Row],[Date]],CleanAssets[#All],RowWiseApproach!$B$3,0)*VLOOKUP(ClientPortfolioValue[[#This Row],[Client]],Client_Portfolios!$A$1:$I$6,RowWiseApproach!$B$3,0),G640)</f>
        <v>1494529.5489853488</v>
      </c>
      <c r="H645" s="33">
        <f>_xlfn.IFNA(VLOOKUP(ClientPortfolioValue[[#This Row],[Date]],CleanAssets[#All],RowWiseApproach!$B$4,0)*VLOOKUP(ClientPortfolioValue[[#This Row],[Client]],Client_Portfolios!$A$1:$I$6,RowWiseApproach!$B$4,0),H640)</f>
        <v>2752975.0811815299</v>
      </c>
      <c r="I645" s="33">
        <f>_xlfn.IFNA(VLOOKUP(ClientPortfolioValue[[#This Row],[Date]],CleanAssets[#All],RowWiseApproach!$B$5,0)*VLOOKUP(ClientPortfolioValue[[#This Row],[Client]],Client_Portfolios!$A$1:$I$6,RowWiseApproach!$B$5,0),I640)</f>
        <v>2905711.5364481686</v>
      </c>
      <c r="J645" s="33">
        <f>_xlfn.IFNA(VLOOKUP(ClientPortfolioValue[[#This Row],[Date]],CleanAssets[#All],RowWiseApproach!$B$6,0)*VLOOKUP(ClientPortfolioValue[[#This Row],[Client]],Client_Portfolios!$A$1:$I$6,RowWiseApproach!$B$6,0),J640)</f>
        <v>11633390.147186767</v>
      </c>
      <c r="K645" s="33">
        <f>_xlfn.IFNA(VLOOKUP(ClientPortfolioValue[[#This Row],[Date]],CleanAssets[#All],RowWiseApproach!$B$7,0)*VLOOKUP(ClientPortfolioValue[[#This Row],[Client]],Client_Portfolios!$A$1:$I$6,RowWiseApproach!$B$7,0),K640)</f>
        <v>530628.58320420457</v>
      </c>
      <c r="L645" s="33">
        <f>_xlfn.IFNA(VLOOKUP(ClientPortfolioValue[[#This Row],[Date]],CleanAssets[#All],RowWiseApproach!$B$8,0)*VLOOKUP(ClientPortfolioValue[[#This Row],[Client]],Client_Portfolios!$A$1:$I$6,RowWiseApproach!$B$8,0),L640)</f>
        <v>23252558.573653385</v>
      </c>
      <c r="M645" s="33">
        <f>_xlfn.IFNA(VLOOKUP(ClientPortfolioValue[[#This Row],[Date]],CleanAssets[#All],RowWiseApproach!$B$9,0)*VLOOKUP(ClientPortfolioValue[[#This Row],[Client]],Client_Portfolios!$A$1:$I$6,RowWiseApproach!$B$9,0),M640)</f>
        <v>6412591.6862238292</v>
      </c>
      <c r="N645" s="34">
        <f t="shared" si="103"/>
        <v>3.6677607814541205E-3</v>
      </c>
      <c r="O645" s="34">
        <f t="shared" si="103"/>
        <v>3.0399662395974771E-2</v>
      </c>
      <c r="P645" s="34">
        <f t="shared" si="104"/>
        <v>5.5997228766247811E-2</v>
      </c>
      <c r="Q645" s="34">
        <f t="shared" si="105"/>
        <v>5.9103983449563371E-2</v>
      </c>
      <c r="R645" s="34">
        <f t="shared" si="106"/>
        <v>0.23663040535748142</v>
      </c>
      <c r="S645" s="34">
        <f t="shared" si="107"/>
        <v>1.0793316062578807E-2</v>
      </c>
      <c r="T645" s="34">
        <f t="shared" si="108"/>
        <v>0.4729715320527404</v>
      </c>
      <c r="U645" s="34">
        <f t="shared" si="109"/>
        <v>0.13043611113395928</v>
      </c>
      <c r="V645" s="33">
        <f>SUM(ClientPortfolioValue[[#This Row],[TCS]:[Cash]])</f>
        <v>49162702.187878244</v>
      </c>
      <c r="W645" s="35">
        <f>(ClientPortfolioValue[[#This Row],[TotalPortfolioValue]]-V640)/V640</f>
        <v>-1.5436600489310734E-2</v>
      </c>
      <c r="X645" s="35">
        <f t="shared" si="101"/>
        <v>3191081.1371538276</v>
      </c>
      <c r="Y645" s="35">
        <f>_xlfn.MAXIFS($V$2:$V645,$E$2:$E645,$E645)</f>
        <v>50198713.661443643</v>
      </c>
      <c r="Z645" s="34">
        <f>(ClientPortfolioValue[[#This Row],[TotalPortfolioValue]]-ClientPortfolioValue[[#This Row],[Running Max]])/ClientPortfolioValue[[#This Row],[Running Max]]</f>
        <v>-2.0638207595369794E-2</v>
      </c>
      <c r="AA645" s="35">
        <f t="shared" si="100"/>
        <v>1.0894503263244417</v>
      </c>
      <c r="AB645" s="46">
        <f>ClientPortfolioValue[[#This Row],[Cumulative_Returns]]-1</f>
        <v>8.945032632444172E-2</v>
      </c>
    </row>
    <row r="646" spans="4:28" x14ac:dyDescent="0.35">
      <c r="D646" s="31">
        <f t="shared" si="102"/>
        <v>45786</v>
      </c>
      <c r="E646" s="32" t="s">
        <v>15</v>
      </c>
      <c r="F646" s="33">
        <f>_xlfn.IFNA(VLOOKUP(ClientPortfolioValue[[#This Row],[Date]],CleanAssets[#All],RowWiseApproach!$B$2,0)*VLOOKUP(ClientPortfolioValue[[#This Row],[Client]],Client_Portfolios!$A$1:$I$6,RowWiseApproach!$B$2,0),F641)</f>
        <v>903450.22453559353</v>
      </c>
      <c r="G646" s="33">
        <f>_xlfn.IFNA(VLOOKUP(ClientPortfolioValue[[#This Row],[Date]],CleanAssets[#All],RowWiseApproach!$B$3,0)*VLOOKUP(ClientPortfolioValue[[#This Row],[Client]],Client_Portfolios!$A$1:$I$6,RowWiseApproach!$B$3,0),G641)</f>
        <v>3415551.7698324956</v>
      </c>
      <c r="H646" s="33">
        <f>_xlfn.IFNA(VLOOKUP(ClientPortfolioValue[[#This Row],[Date]],CleanAssets[#All],RowWiseApproach!$B$4,0)*VLOOKUP(ClientPortfolioValue[[#This Row],[Client]],Client_Portfolios!$A$1:$I$6,RowWiseApproach!$B$4,0),H641)</f>
        <v>15018548.441940147</v>
      </c>
      <c r="I646" s="33">
        <f>_xlfn.IFNA(VLOOKUP(ClientPortfolioValue[[#This Row],[Date]],CleanAssets[#All],RowWiseApproach!$B$5,0)*VLOOKUP(ClientPortfolioValue[[#This Row],[Client]],Client_Portfolios!$A$1:$I$6,RowWiseApproach!$B$5,0),I641)</f>
        <v>9278175.5891120657</v>
      </c>
      <c r="J646" s="33">
        <f>_xlfn.IFNA(VLOOKUP(ClientPortfolioValue[[#This Row],[Date]],CleanAssets[#All],RowWiseApproach!$B$6,0)*VLOOKUP(ClientPortfolioValue[[#This Row],[Client]],Client_Portfolios!$A$1:$I$6,RowWiseApproach!$B$6,0),J641)</f>
        <v>13863941.472303016</v>
      </c>
      <c r="K646" s="33">
        <f>_xlfn.IFNA(VLOOKUP(ClientPortfolioValue[[#This Row],[Date]],CleanAssets[#All],RowWiseApproach!$B$7,0)*VLOOKUP(ClientPortfolioValue[[#This Row],[Client]],Client_Portfolios!$A$1:$I$6,RowWiseApproach!$B$7,0),K641)</f>
        <v>2288185.8953390778</v>
      </c>
      <c r="L646" s="33">
        <f>_xlfn.IFNA(VLOOKUP(ClientPortfolioValue[[#This Row],[Date]],CleanAssets[#All],RowWiseApproach!$B$8,0)*VLOOKUP(ClientPortfolioValue[[#This Row],[Client]],Client_Portfolios!$A$1:$I$6,RowWiseApproach!$B$8,0),L641)</f>
        <v>3404802.0416742289</v>
      </c>
      <c r="M646" s="33">
        <f>_xlfn.IFNA(VLOOKUP(ClientPortfolioValue[[#This Row],[Date]],CleanAssets[#All],RowWiseApproach!$B$9,0)*VLOOKUP(ClientPortfolioValue[[#This Row],[Client]],Client_Portfolios!$A$1:$I$6,RowWiseApproach!$B$9,0),M641)</f>
        <v>941875.45348680671</v>
      </c>
      <c r="N646" s="34">
        <f t="shared" si="103"/>
        <v>1.8394764404687021E-2</v>
      </c>
      <c r="O646" s="34">
        <f t="shared" si="103"/>
        <v>6.9542591735340567E-2</v>
      </c>
      <c r="P646" s="34">
        <f t="shared" si="104"/>
        <v>0.30578625450215308</v>
      </c>
      <c r="Q646" s="34">
        <f t="shared" si="105"/>
        <v>0.18890897299269055</v>
      </c>
      <c r="R646" s="34">
        <f t="shared" si="106"/>
        <v>0.28227779481097071</v>
      </c>
      <c r="S646" s="34">
        <f t="shared" si="107"/>
        <v>4.6588776355140422E-2</v>
      </c>
      <c r="T646" s="34">
        <f t="shared" si="108"/>
        <v>6.9323721108585895E-2</v>
      </c>
      <c r="U646" s="34">
        <f t="shared" si="109"/>
        <v>1.9177124090431808E-2</v>
      </c>
      <c r="V646" s="33">
        <f>SUM(ClientPortfolioValue[[#This Row],[TCS]:[Cash]])</f>
        <v>49114530.888223432</v>
      </c>
      <c r="W646" s="35">
        <f>(ClientPortfolioValue[[#This Row],[TotalPortfolioValue]]-V641)/V641</f>
        <v>-2.9166961275691523E-2</v>
      </c>
      <c r="X646" s="35">
        <f t="shared" si="101"/>
        <v>437319.53880566632</v>
      </c>
      <c r="Y646" s="35">
        <f>_xlfn.MAXIFS($V$2:$V646,$E$2:$E646,$E646)</f>
        <v>52065242.941301323</v>
      </c>
      <c r="Z646" s="34">
        <f>(ClientPortfolioValue[[#This Row],[TotalPortfolioValue]]-ClientPortfolioValue[[#This Row],[Running Max]])/ClientPortfolioValue[[#This Row],[Running Max]]</f>
        <v>-5.6673356089100409E-2</v>
      </c>
      <c r="AA646" s="35">
        <f t="shared" si="100"/>
        <v>0.984482099924746</v>
      </c>
      <c r="AB646" s="46">
        <f>ClientPortfolioValue[[#This Row],[Cumulative_Returns]]-1</f>
        <v>-1.5517900075253999E-2</v>
      </c>
    </row>
    <row r="647" spans="4:28" x14ac:dyDescent="0.35">
      <c r="D647" s="31">
        <f t="shared" si="102"/>
        <v>45787</v>
      </c>
      <c r="E647" s="32" t="s">
        <v>14</v>
      </c>
      <c r="F647" s="33">
        <f>_xlfn.IFNA(VLOOKUP(ClientPortfolioValue[[#This Row],[Date]],CleanAssets[#All],RowWiseApproach!$B$2,0)*VLOOKUP(ClientPortfolioValue[[#This Row],[Client]],Client_Portfolios!$A$1:$I$6,RowWiseApproach!$B$2,0),F642)</f>
        <v>1606181.2953656886</v>
      </c>
      <c r="G647" s="33">
        <f>_xlfn.IFNA(VLOOKUP(ClientPortfolioValue[[#This Row],[Date]],CleanAssets[#All],RowWiseApproach!$B$3,0)*VLOOKUP(ClientPortfolioValue[[#This Row],[Client]],Client_Portfolios!$A$1:$I$6,RowWiseApproach!$B$3,0),G642)</f>
        <v>11821493.300835427</v>
      </c>
      <c r="H647" s="33">
        <f>_xlfn.IFNA(VLOOKUP(ClientPortfolioValue[[#This Row],[Date]],CleanAssets[#All],RowWiseApproach!$B$4,0)*VLOOKUP(ClientPortfolioValue[[#This Row],[Client]],Client_Portfolios!$A$1:$I$6,RowWiseApproach!$B$4,0),H642)</f>
        <v>1292458.1091850558</v>
      </c>
      <c r="I647" s="33">
        <f>_xlfn.IFNA(VLOOKUP(ClientPortfolioValue[[#This Row],[Date]],CleanAssets[#All],RowWiseApproach!$B$5,0)*VLOOKUP(ClientPortfolioValue[[#This Row],[Client]],Client_Portfolios!$A$1:$I$6,RowWiseApproach!$B$5,0),I642)</f>
        <v>476963.91980697884</v>
      </c>
      <c r="J647" s="33">
        <f>_xlfn.IFNA(VLOOKUP(ClientPortfolioValue[[#This Row],[Date]],CleanAssets[#All],RowWiseApproach!$B$6,0)*VLOOKUP(ClientPortfolioValue[[#This Row],[Client]],Client_Portfolios!$A$1:$I$6,RowWiseApproach!$B$6,0),J642)</f>
        <v>12191042.604586648</v>
      </c>
      <c r="K647" s="33">
        <f>_xlfn.IFNA(VLOOKUP(ClientPortfolioValue[[#This Row],[Date]],CleanAssets[#All],RowWiseApproach!$B$7,0)*VLOOKUP(ClientPortfolioValue[[#This Row],[Client]],Client_Portfolios!$A$1:$I$6,RowWiseApproach!$B$7,0),K642)</f>
        <v>12119593.378204722</v>
      </c>
      <c r="L647" s="33">
        <f>_xlfn.IFNA(VLOOKUP(ClientPortfolioValue[[#This Row],[Date]],CleanAssets[#All],RowWiseApproach!$B$8,0)*VLOOKUP(ClientPortfolioValue[[#This Row],[Client]],Client_Portfolios!$A$1:$I$6,RowWiseApproach!$B$8,0),L642)</f>
        <v>3273595.3330685291</v>
      </c>
      <c r="M647" s="33">
        <f>_xlfn.IFNA(VLOOKUP(ClientPortfolioValue[[#This Row],[Date]],CleanAssets[#All],RowWiseApproach!$B$9,0)*VLOOKUP(ClientPortfolioValue[[#This Row],[Client]],Client_Portfolios!$A$1:$I$6,RowWiseApproach!$B$9,0),M642)</f>
        <v>1151513.5869508225</v>
      </c>
      <c r="N647" s="34">
        <f t="shared" si="103"/>
        <v>3.6559922816325661E-2</v>
      </c>
      <c r="O647" s="34">
        <f t="shared" si="103"/>
        <v>0.26908100841371974</v>
      </c>
      <c r="P647" s="34">
        <f t="shared" si="104"/>
        <v>2.9418950931302978E-2</v>
      </c>
      <c r="Q647" s="34">
        <f t="shared" si="105"/>
        <v>1.0856659920413986E-2</v>
      </c>
      <c r="R647" s="34">
        <f t="shared" si="106"/>
        <v>0.27749269522700404</v>
      </c>
      <c r="S647" s="34">
        <f t="shared" si="107"/>
        <v>0.27586636686086863</v>
      </c>
      <c r="T647" s="34">
        <f t="shared" si="108"/>
        <v>7.4513626235213098E-2</v>
      </c>
      <c r="U647" s="34">
        <f t="shared" si="109"/>
        <v>2.6210769595151711E-2</v>
      </c>
      <c r="V647" s="33">
        <f>SUM(ClientPortfolioValue[[#This Row],[TCS]:[Cash]])</f>
        <v>43932841.528003879</v>
      </c>
      <c r="W647" s="35">
        <f>(ClientPortfolioValue[[#This Row],[TotalPortfolioValue]]-V642)/V642</f>
        <v>8.2858444912567816E-2</v>
      </c>
      <c r="X647" s="35">
        <f t="shared" si="101"/>
        <v>1574205.9607762711</v>
      </c>
      <c r="Y647" s="35">
        <f>_xlfn.MAXIFS($V$2:$V647,$E$2:$E647,$E647)</f>
        <v>45787827.726313539</v>
      </c>
      <c r="Z647" s="34">
        <f>(ClientPortfolioValue[[#This Row],[TotalPortfolioValue]]-ClientPortfolioValue[[#This Row],[Running Max]])/ClientPortfolioValue[[#This Row],[Running Max]]</f>
        <v>-4.0512649112716667E-2</v>
      </c>
      <c r="AA647" s="35">
        <f t="shared" ref="AA647:AA710" si="110">AA642*(1+W647)</f>
        <v>1.0353617540305411</v>
      </c>
      <c r="AB647" s="46">
        <f>ClientPortfolioValue[[#This Row],[Cumulative_Returns]]-1</f>
        <v>3.5361754030541093E-2</v>
      </c>
    </row>
    <row r="648" spans="4:28" x14ac:dyDescent="0.35">
      <c r="D648" s="31">
        <f t="shared" si="102"/>
        <v>45787</v>
      </c>
      <c r="E648" s="32" t="s">
        <v>16</v>
      </c>
      <c r="F648" s="33">
        <f>_xlfn.IFNA(VLOOKUP(ClientPortfolioValue[[#This Row],[Date]],CleanAssets[#All],RowWiseApproach!$B$2,0)*VLOOKUP(ClientPortfolioValue[[#This Row],[Client]],Client_Portfolios!$A$1:$I$6,RowWiseApproach!$B$2,0),F643)</f>
        <v>193220.4862439073</v>
      </c>
      <c r="G648" s="33">
        <f>_xlfn.IFNA(VLOOKUP(ClientPortfolioValue[[#This Row],[Date]],CleanAssets[#All],RowWiseApproach!$B$3,0)*VLOOKUP(ClientPortfolioValue[[#This Row],[Client]],Client_Portfolios!$A$1:$I$6,RowWiseApproach!$B$3,0),G643)</f>
        <v>3057044.1802389105</v>
      </c>
      <c r="H648" s="33">
        <f>_xlfn.IFNA(VLOOKUP(ClientPortfolioValue[[#This Row],[Date]],CleanAssets[#All],RowWiseApproach!$B$4,0)*VLOOKUP(ClientPortfolioValue[[#This Row],[Client]],Client_Portfolios!$A$1:$I$6,RowWiseApproach!$B$4,0),H643)</f>
        <v>6937944.303860019</v>
      </c>
      <c r="I648" s="33">
        <f>_xlfn.IFNA(VLOOKUP(ClientPortfolioValue[[#This Row],[Date]],CleanAssets[#All],RowWiseApproach!$B$5,0)*VLOOKUP(ClientPortfolioValue[[#This Row],[Client]],Client_Portfolios!$A$1:$I$6,RowWiseApproach!$B$5,0),I643)</f>
        <v>6563775.0161302248</v>
      </c>
      <c r="J648" s="33">
        <f>_xlfn.IFNA(VLOOKUP(ClientPortfolioValue[[#This Row],[Date]],CleanAssets[#All],RowWiseApproach!$B$6,0)*VLOOKUP(ClientPortfolioValue[[#This Row],[Client]],Client_Portfolios!$A$1:$I$6,RowWiseApproach!$B$6,0),J643)</f>
        <v>9317691.3621464595</v>
      </c>
      <c r="K648" s="33">
        <f>_xlfn.IFNA(VLOOKUP(ClientPortfolioValue[[#This Row],[Date]],CleanAssets[#All],RowWiseApproach!$B$7,0)*VLOOKUP(ClientPortfolioValue[[#This Row],[Client]],Client_Portfolios!$A$1:$I$6,RowWiseApproach!$B$7,0),K643)</f>
        <v>1370721.7024208098</v>
      </c>
      <c r="L648" s="33">
        <f>_xlfn.IFNA(VLOOKUP(ClientPortfolioValue[[#This Row],[Date]],CleanAssets[#All],RowWiseApproach!$B$8,0)*VLOOKUP(ClientPortfolioValue[[#This Row],[Client]],Client_Portfolios!$A$1:$I$6,RowWiseApproach!$B$8,0),L643)</f>
        <v>15205449.819114108</v>
      </c>
      <c r="M648" s="33">
        <f>_xlfn.IFNA(VLOOKUP(ClientPortfolioValue[[#This Row],[Date]],CleanAssets[#All],RowWiseApproach!$B$9,0)*VLOOKUP(ClientPortfolioValue[[#This Row],[Client]],Client_Portfolios!$A$1:$I$6,RowWiseApproach!$B$9,0),M643)</f>
        <v>4667049.7705229847</v>
      </c>
      <c r="N648" s="34">
        <f t="shared" si="103"/>
        <v>4.0838862120689805E-3</v>
      </c>
      <c r="O648" s="34">
        <f t="shared" si="103"/>
        <v>6.4613337954256778E-2</v>
      </c>
      <c r="P648" s="34">
        <f t="shared" si="104"/>
        <v>0.14663960138714269</v>
      </c>
      <c r="Q648" s="34">
        <f t="shared" si="105"/>
        <v>0.13873120189574267</v>
      </c>
      <c r="R648" s="34">
        <f t="shared" si="106"/>
        <v>0.19693766443662514</v>
      </c>
      <c r="S648" s="34">
        <f t="shared" si="107"/>
        <v>2.8971417937711453E-2</v>
      </c>
      <c r="T648" s="34">
        <f t="shared" si="108"/>
        <v>0.32138065725701459</v>
      </c>
      <c r="U648" s="34">
        <f t="shared" si="109"/>
        <v>9.8642232919437717E-2</v>
      </c>
      <c r="V648" s="33">
        <f>SUM(ClientPortfolioValue[[#This Row],[TCS]:[Cash]])</f>
        <v>47312896.640677422</v>
      </c>
      <c r="W648" s="35">
        <f>(ClientPortfolioValue[[#This Row],[TotalPortfolioValue]]-V643)/V643</f>
        <v>-5.0448931522460286E-2</v>
      </c>
      <c r="X648" s="35">
        <f t="shared" si="101"/>
        <v>517173.81391877885</v>
      </c>
      <c r="Y648" s="35">
        <f>_xlfn.MAXIFS($V$2:$V648,$E$2:$E648,$E648)</f>
        <v>51360464.08904472</v>
      </c>
      <c r="Z648" s="34">
        <f>(ClientPortfolioValue[[#This Row],[TotalPortfolioValue]]-ClientPortfolioValue[[#This Row],[Running Max]])/ClientPortfolioValue[[#This Row],[Running Max]]</f>
        <v>-7.8807065320709413E-2</v>
      </c>
      <c r="AA648" s="35">
        <f t="shared" si="110"/>
        <v>0.97408627534685965</v>
      </c>
      <c r="AB648" s="46">
        <f>ClientPortfolioValue[[#This Row],[Cumulative_Returns]]-1</f>
        <v>-2.5913724653140346E-2</v>
      </c>
    </row>
    <row r="649" spans="4:28" x14ac:dyDescent="0.35">
      <c r="D649" s="31">
        <f t="shared" si="102"/>
        <v>45787</v>
      </c>
      <c r="E649" s="32" t="s">
        <v>12</v>
      </c>
      <c r="F649" s="33">
        <f>_xlfn.IFNA(VLOOKUP(ClientPortfolioValue[[#This Row],[Date]],CleanAssets[#All],RowWiseApproach!$B$2,0)*VLOOKUP(ClientPortfolioValue[[#This Row],[Client]],Client_Portfolios!$A$1:$I$6,RowWiseApproach!$B$2,0),F644)</f>
        <v>2546702.3054696657</v>
      </c>
      <c r="G649" s="33">
        <f>_xlfn.IFNA(VLOOKUP(ClientPortfolioValue[[#This Row],[Date]],CleanAssets[#All],RowWiseApproach!$B$3,0)*VLOOKUP(ClientPortfolioValue[[#This Row],[Client]],Client_Portfolios!$A$1:$I$6,RowWiseApproach!$B$3,0),G644)</f>
        <v>10556794.019532556</v>
      </c>
      <c r="H649" s="33">
        <f>_xlfn.IFNA(VLOOKUP(ClientPortfolioValue[[#This Row],[Date]],CleanAssets[#All],RowWiseApproach!$B$4,0)*VLOOKUP(ClientPortfolioValue[[#This Row],[Client]],Client_Portfolios!$A$1:$I$6,RowWiseApproach!$B$4,0),H644)</f>
        <v>1142042.332823074</v>
      </c>
      <c r="I649" s="33">
        <f>_xlfn.IFNA(VLOOKUP(ClientPortfolioValue[[#This Row],[Date]],CleanAssets[#All],RowWiseApproach!$B$5,0)*VLOOKUP(ClientPortfolioValue[[#This Row],[Client]],Client_Portfolios!$A$1:$I$6,RowWiseApproach!$B$5,0),I644)</f>
        <v>3348298.214856212</v>
      </c>
      <c r="J649" s="33">
        <f>_xlfn.IFNA(VLOOKUP(ClientPortfolioValue[[#This Row],[Date]],CleanAssets[#All],RowWiseApproach!$B$6,0)*VLOOKUP(ClientPortfolioValue[[#This Row],[Client]],Client_Portfolios!$A$1:$I$6,RowWiseApproach!$B$6,0),J644)</f>
        <v>1363215.7239822522</v>
      </c>
      <c r="K649" s="33">
        <f>_xlfn.IFNA(VLOOKUP(ClientPortfolioValue[[#This Row],[Date]],CleanAssets[#All],RowWiseApproach!$B$7,0)*VLOOKUP(ClientPortfolioValue[[#This Row],[Client]],Client_Portfolios!$A$1:$I$6,RowWiseApproach!$B$7,0),K644)</f>
        <v>11087630.188173458</v>
      </c>
      <c r="L649" s="33">
        <f>_xlfn.IFNA(VLOOKUP(ClientPortfolioValue[[#This Row],[Date]],CleanAssets[#All],RowWiseApproach!$B$8,0)*VLOOKUP(ClientPortfolioValue[[#This Row],[Client]],Client_Portfolios!$A$1:$I$6,RowWiseApproach!$B$8,0),L644)</f>
        <v>5589022.7114176163</v>
      </c>
      <c r="M649" s="33">
        <f>_xlfn.IFNA(VLOOKUP(ClientPortfolioValue[[#This Row],[Date]],CleanAssets[#All],RowWiseApproach!$B$9,0)*VLOOKUP(ClientPortfolioValue[[#This Row],[Client]],Client_Portfolios!$A$1:$I$6,RowWiseApproach!$B$9,0),M644)</f>
        <v>2236010.5162865715</v>
      </c>
      <c r="N649" s="34">
        <f t="shared" si="103"/>
        <v>6.7249046827450934E-2</v>
      </c>
      <c r="O649" s="34">
        <f t="shared" si="103"/>
        <v>0.27876612584146226</v>
      </c>
      <c r="P649" s="34">
        <f t="shared" si="104"/>
        <v>3.0157140139230539E-2</v>
      </c>
      <c r="Q649" s="34">
        <f t="shared" si="105"/>
        <v>8.8416248322204155E-2</v>
      </c>
      <c r="R649" s="34">
        <f t="shared" si="106"/>
        <v>3.5997516420001478E-2</v>
      </c>
      <c r="S649" s="34">
        <f t="shared" si="107"/>
        <v>0.2927835578302605</v>
      </c>
      <c r="T649" s="34">
        <f t="shared" si="108"/>
        <v>0.14758554591660222</v>
      </c>
      <c r="U649" s="34">
        <f t="shared" si="109"/>
        <v>5.904481870278791E-2</v>
      </c>
      <c r="V649" s="33">
        <f>SUM(ClientPortfolioValue[[#This Row],[TCS]:[Cash]])</f>
        <v>37869716.012541406</v>
      </c>
      <c r="W649" s="35">
        <f>(ClientPortfolioValue[[#This Row],[TotalPortfolioValue]]-V644)/V644</f>
        <v>8.0768644238307083E-2</v>
      </c>
      <c r="X649" s="35">
        <f t="shared" si="101"/>
        <v>1441253.2331748467</v>
      </c>
      <c r="Y649" s="35">
        <f>_xlfn.MAXIFS($V$2:$V649,$E$2:$E649,$E649)</f>
        <v>40148946.003547296</v>
      </c>
      <c r="Z649" s="34">
        <f>(ClientPortfolioValue[[#This Row],[TotalPortfolioValue]]-ClientPortfolioValue[[#This Row],[Running Max]])/ClientPortfolioValue[[#This Row],[Running Max]]</f>
        <v>-5.6769360540735302E-2</v>
      </c>
      <c r="AA649" s="35">
        <f t="shared" si="110"/>
        <v>1.0111571519661233</v>
      </c>
      <c r="AB649" s="46">
        <f>ClientPortfolioValue[[#This Row],[Cumulative_Returns]]-1</f>
        <v>1.1157151966123324E-2</v>
      </c>
    </row>
    <row r="650" spans="4:28" x14ac:dyDescent="0.35">
      <c r="D650" s="31">
        <f t="shared" si="102"/>
        <v>45787</v>
      </c>
      <c r="E650" s="32" t="s">
        <v>13</v>
      </c>
      <c r="F650" s="33">
        <f>_xlfn.IFNA(VLOOKUP(ClientPortfolioValue[[#This Row],[Date]],CleanAssets[#All],RowWiseApproach!$B$2,0)*VLOOKUP(ClientPortfolioValue[[#This Row],[Client]],Client_Portfolios!$A$1:$I$6,RowWiseApproach!$B$2,0),F645)</f>
        <v>183376.97828548434</v>
      </c>
      <c r="G650" s="33">
        <f>_xlfn.IFNA(VLOOKUP(ClientPortfolioValue[[#This Row],[Date]],CleanAssets[#All],RowWiseApproach!$B$3,0)*VLOOKUP(ClientPortfolioValue[[#This Row],[Client]],Client_Portfolios!$A$1:$I$6,RowWiseApproach!$B$3,0),G645)</f>
        <v>2243027.1115381592</v>
      </c>
      <c r="H650" s="33">
        <f>_xlfn.IFNA(VLOOKUP(ClientPortfolioValue[[#This Row],[Date]],CleanAssets[#All],RowWiseApproach!$B$4,0)*VLOOKUP(ClientPortfolioValue[[#This Row],[Client]],Client_Portfolios!$A$1:$I$6,RowWiseApproach!$B$4,0),H645)</f>
        <v>1829103.2479129867</v>
      </c>
      <c r="I650" s="33">
        <f>_xlfn.IFNA(VLOOKUP(ClientPortfolioValue[[#This Row],[Date]],CleanAssets[#All],RowWiseApproach!$B$5,0)*VLOOKUP(ClientPortfolioValue[[#This Row],[Client]],Client_Portfolios!$A$1:$I$6,RowWiseApproach!$B$5,0),I645)</f>
        <v>2874241.2888295539</v>
      </c>
      <c r="J650" s="33">
        <f>_xlfn.IFNA(VLOOKUP(ClientPortfolioValue[[#This Row],[Date]],CleanAssets[#All],RowWiseApproach!$B$6,0)*VLOOKUP(ClientPortfolioValue[[#This Row],[Client]],Client_Portfolios!$A$1:$I$6,RowWiseApproach!$B$6,0),J645)</f>
        <v>11814767.663446462</v>
      </c>
      <c r="K650" s="33">
        <f>_xlfn.IFNA(VLOOKUP(ClientPortfolioValue[[#This Row],[Date]],CleanAssets[#All],RowWiseApproach!$B$7,0)*VLOOKUP(ClientPortfolioValue[[#This Row],[Client]],Client_Portfolios!$A$1:$I$6,RowWiseApproach!$B$7,0),K645)</f>
        <v>525441.58145485038</v>
      </c>
      <c r="L650" s="33">
        <f>_xlfn.IFNA(VLOOKUP(ClientPortfolioValue[[#This Row],[Date]],CleanAssets[#All],RowWiseApproach!$B$8,0)*VLOOKUP(ClientPortfolioValue[[#This Row],[Client]],Client_Portfolios!$A$1:$I$6,RowWiseApproach!$B$8,0),L645)</f>
        <v>23114439.66335446</v>
      </c>
      <c r="M650" s="33">
        <f>_xlfn.IFNA(VLOOKUP(ClientPortfolioValue[[#This Row],[Date]],CleanAssets[#All],RowWiseApproach!$B$9,0)*VLOOKUP(ClientPortfolioValue[[#This Row],[Client]],Client_Portfolios!$A$1:$I$6,RowWiseApproach!$B$9,0),M645)</f>
        <v>6413253.6698799459</v>
      </c>
      <c r="N650" s="34">
        <f t="shared" si="103"/>
        <v>3.7425667103791124E-3</v>
      </c>
      <c r="O650" s="34">
        <f t="shared" si="103"/>
        <v>4.5778257863162926E-2</v>
      </c>
      <c r="P650" s="34">
        <f t="shared" si="104"/>
        <v>3.7330427131524679E-2</v>
      </c>
      <c r="Q650" s="34">
        <f t="shared" si="105"/>
        <v>5.8660797368052957E-2</v>
      </c>
      <c r="R650" s="34">
        <f t="shared" si="106"/>
        <v>0.24112926585168018</v>
      </c>
      <c r="S650" s="34">
        <f t="shared" si="107"/>
        <v>1.0723811622309521E-2</v>
      </c>
      <c r="T650" s="34">
        <f t="shared" si="108"/>
        <v>0.47174587138447072</v>
      </c>
      <c r="U650" s="34">
        <f t="shared" si="109"/>
        <v>0.13088900206841994</v>
      </c>
      <c r="V650" s="33">
        <f>SUM(ClientPortfolioValue[[#This Row],[TCS]:[Cash]])</f>
        <v>48997651.2047019</v>
      </c>
      <c r="W650" s="35">
        <f>(ClientPortfolioValue[[#This Row],[TotalPortfolioValue]]-V645)/V645</f>
        <v>-3.3572398552380381E-3</v>
      </c>
      <c r="X650" s="35">
        <f t="shared" si="101"/>
        <v>356729.15024364257</v>
      </c>
      <c r="Y650" s="35">
        <f>_xlfn.MAXIFS($V$2:$V650,$E$2:$E650,$E650)</f>
        <v>50198713.661443643</v>
      </c>
      <c r="Z650" s="34">
        <f>(ClientPortfolioValue[[#This Row],[TotalPortfolioValue]]-ClientPortfolioValue[[#This Row],[Running Max]])/ClientPortfolioValue[[#This Row],[Running Max]]</f>
        <v>-2.3926160037527979E-2</v>
      </c>
      <c r="AA650" s="35">
        <f t="shared" si="110"/>
        <v>1.0857927802686032</v>
      </c>
      <c r="AB650" s="46">
        <f>ClientPortfolioValue[[#This Row],[Cumulative_Returns]]-1</f>
        <v>8.5792780268603153E-2</v>
      </c>
    </row>
    <row r="651" spans="4:28" x14ac:dyDescent="0.35">
      <c r="D651" s="31">
        <f t="shared" si="102"/>
        <v>45787</v>
      </c>
      <c r="E651" s="32" t="s">
        <v>15</v>
      </c>
      <c r="F651" s="33">
        <f>_xlfn.IFNA(VLOOKUP(ClientPortfolioValue[[#This Row],[Date]],CleanAssets[#All],RowWiseApproach!$B$2,0)*VLOOKUP(ClientPortfolioValue[[#This Row],[Client]],Client_Portfolios!$A$1:$I$6,RowWiseApproach!$B$2,0),F646)</f>
        <v>918781.61087992601</v>
      </c>
      <c r="G651" s="33">
        <f>_xlfn.IFNA(VLOOKUP(ClientPortfolioValue[[#This Row],[Date]],CleanAssets[#All],RowWiseApproach!$B$3,0)*VLOOKUP(ClientPortfolioValue[[#This Row],[Client]],Client_Portfolios!$A$1:$I$6,RowWiseApproach!$B$3,0),G646)</f>
        <v>5126145.0305868359</v>
      </c>
      <c r="H651" s="33">
        <f>_xlfn.IFNA(VLOOKUP(ClientPortfolioValue[[#This Row],[Date]],CleanAssets[#All],RowWiseApproach!$B$4,0)*VLOOKUP(ClientPortfolioValue[[#This Row],[Client]],Client_Portfolios!$A$1:$I$6,RowWiseApproach!$B$4,0),H646)</f>
        <v>9978468.7198481243</v>
      </c>
      <c r="I651" s="33">
        <f>_xlfn.IFNA(VLOOKUP(ClientPortfolioValue[[#This Row],[Date]],CleanAssets[#All],RowWiseApproach!$B$5,0)*VLOOKUP(ClientPortfolioValue[[#This Row],[Client]],Client_Portfolios!$A$1:$I$6,RowWiseApproach!$B$5,0),I646)</f>
        <v>9177688.5037370119</v>
      </c>
      <c r="J651" s="33">
        <f>_xlfn.IFNA(VLOOKUP(ClientPortfolioValue[[#This Row],[Date]],CleanAssets[#All],RowWiseApproach!$B$6,0)*VLOOKUP(ClientPortfolioValue[[#This Row],[Client]],Client_Portfolios!$A$1:$I$6,RowWiseApproach!$B$6,0),J646)</f>
        <v>14080095.769373864</v>
      </c>
      <c r="K651" s="33">
        <f>_xlfn.IFNA(VLOOKUP(ClientPortfolioValue[[#This Row],[Date]],CleanAssets[#All],RowWiseApproach!$B$7,0)*VLOOKUP(ClientPortfolioValue[[#This Row],[Client]],Client_Portfolios!$A$1:$I$6,RowWiseApproach!$B$7,0),K646)</f>
        <v>2265818.4153019087</v>
      </c>
      <c r="L651" s="33">
        <f>_xlfn.IFNA(VLOOKUP(ClientPortfolioValue[[#This Row],[Date]],CleanAssets[#All],RowWiseApproach!$B$8,0)*VLOOKUP(ClientPortfolioValue[[#This Row],[Client]],Client_Portfolios!$A$1:$I$6,RowWiseApproach!$B$8,0),L646)</f>
        <v>3384577.7060902538</v>
      </c>
      <c r="M651" s="33">
        <f>_xlfn.IFNA(VLOOKUP(ClientPortfolioValue[[#This Row],[Date]],CleanAssets[#All],RowWiseApproach!$B$9,0)*VLOOKUP(ClientPortfolioValue[[#This Row],[Client]],Client_Portfolios!$A$1:$I$6,RowWiseApproach!$B$9,0),M646)</f>
        <v>941972.68502544425</v>
      </c>
      <c r="N651" s="34">
        <f t="shared" si="103"/>
        <v>2.0028570758260585E-2</v>
      </c>
      <c r="O651" s="34">
        <f t="shared" si="103"/>
        <v>0.11174511684434658</v>
      </c>
      <c r="P651" s="34">
        <f t="shared" si="104"/>
        <v>0.21752118724183597</v>
      </c>
      <c r="Q651" s="34">
        <f t="shared" si="105"/>
        <v>0.20006493536405143</v>
      </c>
      <c r="R651" s="34">
        <f t="shared" si="106"/>
        <v>0.30693278039153593</v>
      </c>
      <c r="S651" s="34">
        <f t="shared" si="107"/>
        <v>4.939269998316817E-2</v>
      </c>
      <c r="T651" s="34">
        <f t="shared" si="108"/>
        <v>7.3780595160517506E-2</v>
      </c>
      <c r="U651" s="34">
        <f t="shared" si="109"/>
        <v>2.0534114256283733E-2</v>
      </c>
      <c r="V651" s="33">
        <f>SUM(ClientPortfolioValue[[#This Row],[TCS]:[Cash]])</f>
        <v>45873548.440843374</v>
      </c>
      <c r="W651" s="35">
        <f>(ClientPortfolioValue[[#This Row],[TotalPortfolioValue]]-V646)/V646</f>
        <v>-6.5988260271812427E-2</v>
      </c>
      <c r="X651" s="35">
        <f t="shared" si="101"/>
        <v>779291.63477732008</v>
      </c>
      <c r="Y651" s="35">
        <f>_xlfn.MAXIFS($V$2:$V651,$E$2:$E651,$E651)</f>
        <v>52065242.941301323</v>
      </c>
      <c r="Z651" s="34">
        <f>(ClientPortfolioValue[[#This Row],[TotalPortfolioValue]]-ClientPortfolioValue[[#This Row],[Running Max]])/ClientPortfolioValue[[#This Row],[Running Max]]</f>
        <v>-0.11892184018882818</v>
      </c>
      <c r="AA651" s="35">
        <f t="shared" si="110"/>
        <v>0.91951783888197136</v>
      </c>
      <c r="AB651" s="46">
        <f>ClientPortfolioValue[[#This Row],[Cumulative_Returns]]-1</f>
        <v>-8.0482161118028639E-2</v>
      </c>
    </row>
    <row r="652" spans="4:28" x14ac:dyDescent="0.35">
      <c r="D652" s="31">
        <f t="shared" si="102"/>
        <v>45788</v>
      </c>
      <c r="E652" s="32" t="s">
        <v>14</v>
      </c>
      <c r="F652" s="33">
        <f>_xlfn.IFNA(VLOOKUP(ClientPortfolioValue[[#This Row],[Date]],CleanAssets[#All],RowWiseApproach!$B$2,0)*VLOOKUP(ClientPortfolioValue[[#This Row],[Client]],Client_Portfolios!$A$1:$I$6,RowWiseApproach!$B$2,0),F647)</f>
        <v>1612304.6211367825</v>
      </c>
      <c r="G652" s="33">
        <f>_xlfn.IFNA(VLOOKUP(ClientPortfolioValue[[#This Row],[Date]],CleanAssets[#All],RowWiseApproach!$B$3,0)*VLOOKUP(ClientPortfolioValue[[#This Row],[Client]],Client_Portfolios!$A$1:$I$6,RowWiseApproach!$B$3,0),G647)</f>
        <v>12028459.368190894</v>
      </c>
      <c r="H652" s="33">
        <f>_xlfn.IFNA(VLOOKUP(ClientPortfolioValue[[#This Row],[Date]],CleanAssets[#All],RowWiseApproach!$B$4,0)*VLOOKUP(ClientPortfolioValue[[#This Row],[Client]],Client_Portfolios!$A$1:$I$6,RowWiseApproach!$B$4,0),H647)</f>
        <v>1932101.43379301</v>
      </c>
      <c r="I652" s="33">
        <f>_xlfn.IFNA(VLOOKUP(ClientPortfolioValue[[#This Row],[Date]],CleanAssets[#All],RowWiseApproach!$B$5,0)*VLOOKUP(ClientPortfolioValue[[#This Row],[Client]],Client_Portfolios!$A$1:$I$6,RowWiseApproach!$B$5,0),I647)</f>
        <v>476269.82758914994</v>
      </c>
      <c r="J652" s="33">
        <f>_xlfn.IFNA(VLOOKUP(ClientPortfolioValue[[#This Row],[Date]],CleanAssets[#All],RowWiseApproach!$B$6,0)*VLOOKUP(ClientPortfolioValue[[#This Row],[Client]],Client_Portfolios!$A$1:$I$6,RowWiseApproach!$B$6,0),J647)</f>
        <v>12139494.524004044</v>
      </c>
      <c r="K652" s="33">
        <f>_xlfn.IFNA(VLOOKUP(ClientPortfolioValue[[#This Row],[Date]],CleanAssets[#All],RowWiseApproach!$B$7,0)*VLOOKUP(ClientPortfolioValue[[#This Row],[Client]],Client_Portfolios!$A$1:$I$6,RowWiseApproach!$B$7,0),K647)</f>
        <v>12129605.095094675</v>
      </c>
      <c r="L652" s="33">
        <f>_xlfn.IFNA(VLOOKUP(ClientPortfolioValue[[#This Row],[Date]],CleanAssets[#All],RowWiseApproach!$B$8,0)*VLOOKUP(ClientPortfolioValue[[#This Row],[Client]],Client_Portfolios!$A$1:$I$6,RowWiseApproach!$B$8,0),L647)</f>
        <v>3249934.6575121633</v>
      </c>
      <c r="M652" s="33">
        <f>_xlfn.IFNA(VLOOKUP(ClientPortfolioValue[[#This Row],[Date]],CleanAssets[#All],RowWiseApproach!$B$9,0)*VLOOKUP(ClientPortfolioValue[[#This Row],[Client]],Client_Portfolios!$A$1:$I$6,RowWiseApproach!$B$9,0),M647)</f>
        <v>1151480.722840697</v>
      </c>
      <c r="N652" s="34">
        <f t="shared" si="103"/>
        <v>3.6053605341668848E-2</v>
      </c>
      <c r="O652" s="34">
        <f t="shared" si="103"/>
        <v>0.26897480863342565</v>
      </c>
      <c r="P652" s="34">
        <f t="shared" si="104"/>
        <v>4.3204752787305976E-2</v>
      </c>
      <c r="Q652" s="34">
        <f t="shared" si="105"/>
        <v>1.0650124160741414E-2</v>
      </c>
      <c r="R652" s="34">
        <f t="shared" si="106"/>
        <v>0.27145772509614441</v>
      </c>
      <c r="S652" s="34">
        <f t="shared" si="107"/>
        <v>0.27123658229082176</v>
      </c>
      <c r="T652" s="34">
        <f t="shared" si="108"/>
        <v>7.2673525828848187E-2</v>
      </c>
      <c r="U652" s="34">
        <f t="shared" si="109"/>
        <v>2.5748875861043675E-2</v>
      </c>
      <c r="V652" s="33">
        <f>SUM(ClientPortfolioValue[[#This Row],[TCS]:[Cash]])</f>
        <v>44719650.250161417</v>
      </c>
      <c r="W652" s="35">
        <f>(ClientPortfolioValue[[#This Row],[TotalPortfolioValue]]-V647)/V647</f>
        <v>1.7909351974331245E-2</v>
      </c>
      <c r="X652" s="35">
        <f t="shared" si="101"/>
        <v>1531973.7147043948</v>
      </c>
      <c r="Y652" s="35">
        <f>_xlfn.MAXIFS($V$2:$V652,$E$2:$E652,$E652)</f>
        <v>45787827.726313539</v>
      </c>
      <c r="Z652" s="34">
        <f>(ClientPortfolioValue[[#This Row],[TotalPortfolioValue]]-ClientPortfolioValue[[#This Row],[Running Max]])/ClientPortfolioValue[[#This Row],[Running Max]]</f>
        <v>-2.3328852430757649E-2</v>
      </c>
      <c r="AA652" s="35">
        <f t="shared" si="110"/>
        <v>1.0539044121042349</v>
      </c>
      <c r="AB652" s="46">
        <f>ClientPortfolioValue[[#This Row],[Cumulative_Returns]]-1</f>
        <v>5.3904412104234911E-2</v>
      </c>
    </row>
    <row r="653" spans="4:28" x14ac:dyDescent="0.35">
      <c r="D653" s="31">
        <f t="shared" si="102"/>
        <v>45788</v>
      </c>
      <c r="E653" s="32" t="s">
        <v>16</v>
      </c>
      <c r="F653" s="33">
        <f>_xlfn.IFNA(VLOOKUP(ClientPortfolioValue[[#This Row],[Date]],CleanAssets[#All],RowWiseApproach!$B$2,0)*VLOOKUP(ClientPortfolioValue[[#This Row],[Client]],Client_Portfolios!$A$1:$I$6,RowWiseApproach!$B$2,0),F648)</f>
        <v>193957.11042595597</v>
      </c>
      <c r="G653" s="33">
        <f>_xlfn.IFNA(VLOOKUP(ClientPortfolioValue[[#This Row],[Date]],CleanAssets[#All],RowWiseApproach!$B$3,0)*VLOOKUP(ClientPortfolioValue[[#This Row],[Client]],Client_Portfolios!$A$1:$I$6,RowWiseApproach!$B$3,0),G648)</f>
        <v>3110565.7105240268</v>
      </c>
      <c r="H653" s="33">
        <f>_xlfn.IFNA(VLOOKUP(ClientPortfolioValue[[#This Row],[Date]],CleanAssets[#All],RowWiseApproach!$B$4,0)*VLOOKUP(ClientPortfolioValue[[#This Row],[Client]],Client_Portfolios!$A$1:$I$6,RowWiseApproach!$B$4,0),H648)</f>
        <v>10371564.108577751</v>
      </c>
      <c r="I653" s="33">
        <f>_xlfn.IFNA(VLOOKUP(ClientPortfolioValue[[#This Row],[Date]],CleanAssets[#All],RowWiseApproach!$B$5,0)*VLOOKUP(ClientPortfolioValue[[#This Row],[Client]],Client_Portfolios!$A$1:$I$6,RowWiseApproach!$B$5,0),I648)</f>
        <v>6554223.2136372402</v>
      </c>
      <c r="J653" s="33">
        <f>_xlfn.IFNA(VLOOKUP(ClientPortfolioValue[[#This Row],[Date]],CleanAssets[#All],RowWiseApproach!$B$6,0)*VLOOKUP(ClientPortfolioValue[[#This Row],[Client]],Client_Portfolios!$A$1:$I$6,RowWiseApproach!$B$6,0),J648)</f>
        <v>9278292.8364617862</v>
      </c>
      <c r="K653" s="33">
        <f>_xlfn.IFNA(VLOOKUP(ClientPortfolioValue[[#This Row],[Date]],CleanAssets[#All],RowWiseApproach!$B$7,0)*VLOOKUP(ClientPortfolioValue[[#This Row],[Client]],Client_Portfolios!$A$1:$I$6,RowWiseApproach!$B$7,0),K648)</f>
        <v>1371854.0240417835</v>
      </c>
      <c r="L653" s="33">
        <f>_xlfn.IFNA(VLOOKUP(ClientPortfolioValue[[#This Row],[Date]],CleanAssets[#All],RowWiseApproach!$B$8,0)*VLOOKUP(ClientPortfolioValue[[#This Row],[Client]],Client_Portfolios!$A$1:$I$6,RowWiseApproach!$B$8,0),L648)</f>
        <v>15095548.875883773</v>
      </c>
      <c r="M653" s="33">
        <f>_xlfn.IFNA(VLOOKUP(ClientPortfolioValue[[#This Row],[Date]],CleanAssets[#All],RowWiseApproach!$B$9,0)*VLOOKUP(ClientPortfolioValue[[#This Row],[Client]],Client_Portfolios!$A$1:$I$6,RowWiseApproach!$B$9,0),M648)</f>
        <v>4666916.5732777603</v>
      </c>
      <c r="N653" s="34">
        <f t="shared" si="103"/>
        <v>3.829895689898462E-3</v>
      </c>
      <c r="O653" s="34">
        <f t="shared" si="103"/>
        <v>6.1421528613821122E-2</v>
      </c>
      <c r="P653" s="34">
        <f t="shared" si="104"/>
        <v>0.20479789882264499</v>
      </c>
      <c r="Q653" s="34">
        <f t="shared" si="105"/>
        <v>0.12942031968518378</v>
      </c>
      <c r="R653" s="34">
        <f t="shared" si="106"/>
        <v>0.18321005951233937</v>
      </c>
      <c r="S653" s="34">
        <f t="shared" si="107"/>
        <v>2.7088761027161463E-2</v>
      </c>
      <c r="T653" s="34">
        <f t="shared" si="108"/>
        <v>0.2980781547499376</v>
      </c>
      <c r="U653" s="34">
        <f t="shared" si="109"/>
        <v>9.2153381899013204E-2</v>
      </c>
      <c r="V653" s="33">
        <f>SUM(ClientPortfolioValue[[#This Row],[TCS]:[Cash]])</f>
        <v>50642922.452830076</v>
      </c>
      <c r="W653" s="35">
        <f>(ClientPortfolioValue[[#This Row],[TotalPortfolioValue]]-V648)/V648</f>
        <v>7.0383046665751028E-2</v>
      </c>
      <c r="X653" s="35">
        <f t="shared" si="101"/>
        <v>1432098.8425576207</v>
      </c>
      <c r="Y653" s="35">
        <f>_xlfn.MAXIFS($V$2:$V653,$E$2:$E653,$E653)</f>
        <v>51360464.08904472</v>
      </c>
      <c r="Z653" s="34">
        <f>(ClientPortfolioValue[[#This Row],[TotalPortfolioValue]]-ClientPortfolioValue[[#This Row],[Running Max]])/ClientPortfolioValue[[#This Row],[Running Max]]</f>
        <v>-1.3970700011016775E-2</v>
      </c>
      <c r="AA653" s="35">
        <f t="shared" si="110"/>
        <v>1.0426454351210654</v>
      </c>
      <c r="AB653" s="46">
        <f>ClientPortfolioValue[[#This Row],[Cumulative_Returns]]-1</f>
        <v>4.2645435121065445E-2</v>
      </c>
    </row>
    <row r="654" spans="4:28" x14ac:dyDescent="0.35">
      <c r="D654" s="31">
        <f t="shared" si="102"/>
        <v>45788</v>
      </c>
      <c r="E654" s="32" t="s">
        <v>12</v>
      </c>
      <c r="F654" s="33">
        <f>_xlfn.IFNA(VLOOKUP(ClientPortfolioValue[[#This Row],[Date]],CleanAssets[#All],RowWiseApproach!$B$2,0)*VLOOKUP(ClientPortfolioValue[[#This Row],[Client]],Client_Portfolios!$A$1:$I$6,RowWiseApproach!$B$2,0),F649)</f>
        <v>2556411.2268120949</v>
      </c>
      <c r="G654" s="33">
        <f>_xlfn.IFNA(VLOOKUP(ClientPortfolioValue[[#This Row],[Date]],CleanAssets[#All],RowWiseApproach!$B$3,0)*VLOOKUP(ClientPortfolioValue[[#This Row],[Client]],Client_Portfolios!$A$1:$I$6,RowWiseApproach!$B$3,0),G649)</f>
        <v>10741618.227989364</v>
      </c>
      <c r="H654" s="33">
        <f>_xlfn.IFNA(VLOOKUP(ClientPortfolioValue[[#This Row],[Date]],CleanAssets[#All],RowWiseApproach!$B$4,0)*VLOOKUP(ClientPortfolioValue[[#This Row],[Client]],Client_Portfolios!$A$1:$I$6,RowWiseApproach!$B$4,0),H649)</f>
        <v>1707244.2139661177</v>
      </c>
      <c r="I654" s="33">
        <f>_xlfn.IFNA(VLOOKUP(ClientPortfolioValue[[#This Row],[Date]],CleanAssets[#All],RowWiseApproach!$B$5,0)*VLOOKUP(ClientPortfolioValue[[#This Row],[Client]],Client_Portfolios!$A$1:$I$6,RowWiseApproach!$B$5,0),I649)</f>
        <v>3343425.6707550925</v>
      </c>
      <c r="J654" s="33">
        <f>_xlfn.IFNA(VLOOKUP(ClientPortfolioValue[[#This Row],[Date]],CleanAssets[#All],RowWiseApproach!$B$6,0)*VLOOKUP(ClientPortfolioValue[[#This Row],[Client]],Client_Portfolios!$A$1:$I$6,RowWiseApproach!$B$6,0),J649)</f>
        <v>1357451.5612054877</v>
      </c>
      <c r="K654" s="33">
        <f>_xlfn.IFNA(VLOOKUP(ClientPortfolioValue[[#This Row],[Date]],CleanAssets[#All],RowWiseApproach!$B$7,0)*VLOOKUP(ClientPortfolioValue[[#This Row],[Client]],Client_Portfolios!$A$1:$I$6,RowWiseApproach!$B$7,0),K649)</f>
        <v>11096789.424045522</v>
      </c>
      <c r="L654" s="33">
        <f>_xlfn.IFNA(VLOOKUP(ClientPortfolioValue[[#This Row],[Date]],CleanAssets[#All],RowWiseApproach!$B$8,0)*VLOOKUP(ClientPortfolioValue[[#This Row],[Client]],Client_Portfolios!$A$1:$I$6,RowWiseApproach!$B$8,0),L649)</f>
        <v>5548626.7431938788</v>
      </c>
      <c r="M654" s="33">
        <f>_xlfn.IFNA(VLOOKUP(ClientPortfolioValue[[#This Row],[Date]],CleanAssets[#All],RowWiseApproach!$B$9,0)*VLOOKUP(ClientPortfolioValue[[#This Row],[Client]],Client_Portfolios!$A$1:$I$6,RowWiseApproach!$B$9,0),M649)</f>
        <v>2235946.7007166282</v>
      </c>
      <c r="N654" s="34">
        <f t="shared" si="103"/>
        <v>6.6249700411814508E-2</v>
      </c>
      <c r="O654" s="34">
        <f t="shared" si="103"/>
        <v>0.2783703115049293</v>
      </c>
      <c r="P654" s="34">
        <f t="shared" si="104"/>
        <v>4.4243436470157785E-2</v>
      </c>
      <c r="Q654" s="34">
        <f t="shared" si="105"/>
        <v>8.6645273152282223E-2</v>
      </c>
      <c r="R654" s="34">
        <f t="shared" si="106"/>
        <v>3.517851835033569E-2</v>
      </c>
      <c r="S654" s="34">
        <f t="shared" si="107"/>
        <v>0.28757461521273636</v>
      </c>
      <c r="T654" s="34">
        <f t="shared" si="108"/>
        <v>0.14379332072171189</v>
      </c>
      <c r="U654" s="34">
        <f t="shared" si="109"/>
        <v>5.7944824176032236E-2</v>
      </c>
      <c r="V654" s="33">
        <f>SUM(ClientPortfolioValue[[#This Row],[TCS]:[Cash]])</f>
        <v>38587513.768684186</v>
      </c>
      <c r="W654" s="35">
        <f>(ClientPortfolioValue[[#This Row],[TotalPortfolioValue]]-V649)/V649</f>
        <v>1.8954400289272446E-2</v>
      </c>
      <c r="X654" s="35">
        <f t="shared" si="101"/>
        <v>1385611.0053939084</v>
      </c>
      <c r="Y654" s="35">
        <f>_xlfn.MAXIFS($V$2:$V654,$E$2:$E654,$E654)</f>
        <v>40148946.003547296</v>
      </c>
      <c r="Z654" s="34">
        <f>(ClientPortfolioValue[[#This Row],[TotalPortfolioValue]]-ClientPortfolioValue[[#This Row],[Running Max]])/ClientPortfolioValue[[#This Row],[Running Max]]</f>
        <v>-3.8890989435317977E-2</v>
      </c>
      <c r="AA654" s="35">
        <f t="shared" si="110"/>
        <v>1.03032302937985</v>
      </c>
      <c r="AB654" s="46">
        <f>ClientPortfolioValue[[#This Row],[Cumulative_Returns]]-1</f>
        <v>3.0323029379849986E-2</v>
      </c>
    </row>
    <row r="655" spans="4:28" x14ac:dyDescent="0.35">
      <c r="D655" s="31">
        <f t="shared" si="102"/>
        <v>45788</v>
      </c>
      <c r="E655" s="32" t="s">
        <v>13</v>
      </c>
      <c r="F655" s="33">
        <f>_xlfn.IFNA(VLOOKUP(ClientPortfolioValue[[#This Row],[Date]],CleanAssets[#All],RowWiseApproach!$B$2,0)*VLOOKUP(ClientPortfolioValue[[#This Row],[Client]],Client_Portfolios!$A$1:$I$6,RowWiseApproach!$B$2,0),F650)</f>
        <v>184076.07556684394</v>
      </c>
      <c r="G655" s="33">
        <f>_xlfn.IFNA(VLOOKUP(ClientPortfolioValue[[#This Row],[Date]],CleanAssets[#All],RowWiseApproach!$B$3,0)*VLOOKUP(ClientPortfolioValue[[#This Row],[Client]],Client_Portfolios!$A$1:$I$6,RowWiseApproach!$B$3,0),G650)</f>
        <v>2282297.1503084674</v>
      </c>
      <c r="H655" s="33">
        <f>_xlfn.IFNA(VLOOKUP(ClientPortfolioValue[[#This Row],[Date]],CleanAssets[#All],RowWiseApproach!$B$4,0)*VLOOKUP(ClientPortfolioValue[[#This Row],[Client]],Client_Portfolios!$A$1:$I$6,RowWiseApproach!$B$4,0),H650)</f>
        <v>2734334.6625574296</v>
      </c>
      <c r="I655" s="33">
        <f>_xlfn.IFNA(VLOOKUP(ClientPortfolioValue[[#This Row],[Date]],CleanAssets[#All],RowWiseApproach!$B$5,0)*VLOOKUP(ClientPortfolioValue[[#This Row],[Client]],Client_Portfolios!$A$1:$I$6,RowWiseApproach!$B$5,0),I650)</f>
        <v>2870058.6066016266</v>
      </c>
      <c r="J655" s="33">
        <f>_xlfn.IFNA(VLOOKUP(ClientPortfolioValue[[#This Row],[Date]],CleanAssets[#All],RowWiseApproach!$B$6,0)*VLOOKUP(ClientPortfolioValue[[#This Row],[Client]],Client_Portfolios!$A$1:$I$6,RowWiseApproach!$B$6,0),J650)</f>
        <v>11764810.607652813</v>
      </c>
      <c r="K655" s="33">
        <f>_xlfn.IFNA(VLOOKUP(ClientPortfolioValue[[#This Row],[Date]],CleanAssets[#All],RowWiseApproach!$B$7,0)*VLOOKUP(ClientPortfolioValue[[#This Row],[Client]],Client_Portfolios!$A$1:$I$6,RowWiseApproach!$B$7,0),K650)</f>
        <v>525875.63664066175</v>
      </c>
      <c r="L655" s="33">
        <f>_xlfn.IFNA(VLOOKUP(ClientPortfolioValue[[#This Row],[Date]],CleanAssets[#All],RowWiseApproach!$B$8,0)*VLOOKUP(ClientPortfolioValue[[#This Row],[Client]],Client_Portfolios!$A$1:$I$6,RowWiseApproach!$B$8,0),L650)</f>
        <v>22947374.647096273</v>
      </c>
      <c r="M655" s="33">
        <f>_xlfn.IFNA(VLOOKUP(ClientPortfolioValue[[#This Row],[Date]],CleanAssets[#All],RowWiseApproach!$B$9,0)*VLOOKUP(ClientPortfolioValue[[#This Row],[Client]],Client_Portfolios!$A$1:$I$6,RowWiseApproach!$B$9,0),M650)</f>
        <v>6413070.6361083444</v>
      </c>
      <c r="N655" s="34">
        <f t="shared" si="103"/>
        <v>3.7021128091977956E-3</v>
      </c>
      <c r="O655" s="34">
        <f t="shared" si="103"/>
        <v>4.5901247560465201E-2</v>
      </c>
      <c r="P655" s="34">
        <f t="shared" si="104"/>
        <v>5.4992564067411751E-2</v>
      </c>
      <c r="Q655" s="34">
        <f t="shared" si="105"/>
        <v>5.7722225432766124E-2</v>
      </c>
      <c r="R655" s="34">
        <f t="shared" si="106"/>
        <v>0.2366122588948909</v>
      </c>
      <c r="S655" s="34">
        <f t="shared" si="107"/>
        <v>1.0576338747212564E-2</v>
      </c>
      <c r="T655" s="34">
        <f t="shared" si="108"/>
        <v>0.46151445459095747</v>
      </c>
      <c r="U655" s="34">
        <f t="shared" si="109"/>
        <v>0.12897879789709829</v>
      </c>
      <c r="V655" s="33">
        <f>SUM(ClientPortfolioValue[[#This Row],[TCS]:[Cash]])</f>
        <v>49721898.022532456</v>
      </c>
      <c r="W655" s="35">
        <f>(ClientPortfolioValue[[#This Row],[TotalPortfolioValue]]-V650)/V650</f>
        <v>1.4781255836219658E-2</v>
      </c>
      <c r="X655" s="35">
        <f t="shared" si="101"/>
        <v>437239.10329393909</v>
      </c>
      <c r="Y655" s="35">
        <f>_xlfn.MAXIFS($V$2:$V655,$E$2:$E655,$E655)</f>
        <v>50198713.661443643</v>
      </c>
      <c r="Z655" s="34">
        <f>(ClientPortfolioValue[[#This Row],[TotalPortfolioValue]]-ClientPortfolioValue[[#This Row],[Running Max]])/ClientPortfolioValue[[#This Row],[Running Max]]</f>
        <v>-9.4985628940013576E-3</v>
      </c>
      <c r="AA655" s="35">
        <f t="shared" si="110"/>
        <v>1.1018421611388736</v>
      </c>
      <c r="AB655" s="46">
        <f>ClientPortfolioValue[[#This Row],[Cumulative_Returns]]-1</f>
        <v>0.10184216113887357</v>
      </c>
    </row>
    <row r="656" spans="4:28" x14ac:dyDescent="0.35">
      <c r="D656" s="31">
        <f t="shared" si="102"/>
        <v>45788</v>
      </c>
      <c r="E656" s="32" t="s">
        <v>15</v>
      </c>
      <c r="F656" s="33">
        <f>_xlfn.IFNA(VLOOKUP(ClientPortfolioValue[[#This Row],[Date]],CleanAssets[#All],RowWiseApproach!$B$2,0)*VLOOKUP(ClientPortfolioValue[[#This Row],[Client]],Client_Portfolios!$A$1:$I$6,RowWiseApproach!$B$2,0),F651)</f>
        <v>922284.32824573072</v>
      </c>
      <c r="G656" s="33">
        <f>_xlfn.IFNA(VLOOKUP(ClientPortfolioValue[[#This Row],[Date]],CleanAssets[#All],RowWiseApproach!$B$3,0)*VLOOKUP(ClientPortfolioValue[[#This Row],[Client]],Client_Portfolios!$A$1:$I$6,RowWiseApproach!$B$3,0),G651)</f>
        <v>5215891.5668894323</v>
      </c>
      <c r="H656" s="33">
        <f>_xlfn.IFNA(VLOOKUP(ClientPortfolioValue[[#This Row],[Date]],CleanAssets[#All],RowWiseApproach!$B$4,0)*VLOOKUP(ClientPortfolioValue[[#This Row],[Client]],Client_Portfolios!$A$1:$I$6,RowWiseApproach!$B$4,0),H651)</f>
        <v>14916857.717604224</v>
      </c>
      <c r="I656" s="33">
        <f>_xlfn.IFNA(VLOOKUP(ClientPortfolioValue[[#This Row],[Date]],CleanAssets[#All],RowWiseApproach!$B$5,0)*VLOOKUP(ClientPortfolioValue[[#This Row],[Client]],Client_Portfolios!$A$1:$I$6,RowWiseApproach!$B$5,0),I651)</f>
        <v>9164332.8558492661</v>
      </c>
      <c r="J656" s="33">
        <f>_xlfn.IFNA(VLOOKUP(ClientPortfolioValue[[#This Row],[Date]],CleanAssets[#All],RowWiseApproach!$B$6,0)*VLOOKUP(ClientPortfolioValue[[#This Row],[Client]],Client_Portfolios!$A$1:$I$6,RowWiseApproach!$B$6,0),J651)</f>
        <v>14020560.097580101</v>
      </c>
      <c r="K656" s="33">
        <f>_xlfn.IFNA(VLOOKUP(ClientPortfolioValue[[#This Row],[Date]],CleanAssets[#All],RowWiseApproach!$B$7,0)*VLOOKUP(ClientPortfolioValue[[#This Row],[Client]],Client_Portfolios!$A$1:$I$6,RowWiseApproach!$B$7,0),K651)</f>
        <v>2267690.1556969979</v>
      </c>
      <c r="L656" s="33">
        <f>_xlfn.IFNA(VLOOKUP(ClientPortfolioValue[[#This Row],[Date]],CleanAssets[#All],RowWiseApproach!$B$8,0)*VLOOKUP(ClientPortfolioValue[[#This Row],[Client]],Client_Portfolios!$A$1:$I$6,RowWiseApproach!$B$8,0),L651)</f>
        <v>3360114.8794879061</v>
      </c>
      <c r="M656" s="33">
        <f>_xlfn.IFNA(VLOOKUP(ClientPortfolioValue[[#This Row],[Date]],CleanAssets[#All],RowWiseApproach!$B$9,0)*VLOOKUP(ClientPortfolioValue[[#This Row],[Client]],Client_Portfolios!$A$1:$I$6,RowWiseApproach!$B$9,0),M651)</f>
        <v>941945.80119671079</v>
      </c>
      <c r="N656" s="34">
        <f t="shared" si="103"/>
        <v>1.8151745403513171E-2</v>
      </c>
      <c r="O656" s="34">
        <f t="shared" si="103"/>
        <v>0.10265547497114443</v>
      </c>
      <c r="P656" s="34">
        <f t="shared" si="104"/>
        <v>0.29358300387192537</v>
      </c>
      <c r="Q656" s="34">
        <f t="shared" si="105"/>
        <v>0.18036589335615949</v>
      </c>
      <c r="R656" s="34">
        <f t="shared" si="106"/>
        <v>0.27594271041123253</v>
      </c>
      <c r="S656" s="34">
        <f t="shared" si="107"/>
        <v>4.4631067773383895E-2</v>
      </c>
      <c r="T656" s="34">
        <f t="shared" si="108"/>
        <v>6.6131395656514172E-2</v>
      </c>
      <c r="U656" s="34">
        <f t="shared" si="109"/>
        <v>1.8538708556126951E-2</v>
      </c>
      <c r="V656" s="33">
        <f>SUM(ClientPortfolioValue[[#This Row],[TCS]:[Cash]])</f>
        <v>50809677.40255037</v>
      </c>
      <c r="W656" s="35">
        <f>(ClientPortfolioValue[[#This Row],[TotalPortfolioValue]]-V651)/V651</f>
        <v>0.10760294613076256</v>
      </c>
      <c r="X656" s="35">
        <f t="shared" si="101"/>
        <v>1978811.4027248404</v>
      </c>
      <c r="Y656" s="35">
        <f>_xlfn.MAXIFS($V$2:$V656,$E$2:$E656,$E656)</f>
        <v>52065242.941301323</v>
      </c>
      <c r="Z656" s="34">
        <f>(ClientPortfolioValue[[#This Row],[TotalPortfolioValue]]-ClientPortfolioValue[[#This Row],[Running Max]])/ClientPortfolioValue[[#This Row],[Running Max]]</f>
        <v>-2.411523442167525E-2</v>
      </c>
      <c r="AA656" s="35">
        <f t="shared" si="110"/>
        <v>1.0184606673654635</v>
      </c>
      <c r="AB656" s="46">
        <f>ClientPortfolioValue[[#This Row],[Cumulative_Returns]]-1</f>
        <v>1.8460667365463479E-2</v>
      </c>
    </row>
    <row r="657" spans="4:28" x14ac:dyDescent="0.35">
      <c r="D657" s="31">
        <f t="shared" si="102"/>
        <v>45789</v>
      </c>
      <c r="E657" s="32" t="s">
        <v>14</v>
      </c>
      <c r="F657" s="33">
        <f>_xlfn.IFNA(VLOOKUP(ClientPortfolioValue[[#This Row],[Date]],CleanAssets[#All],RowWiseApproach!$B$2,0)*VLOOKUP(ClientPortfolioValue[[#This Row],[Client]],Client_Portfolios!$A$1:$I$6,RowWiseApproach!$B$2,0),F652)</f>
        <v>1623265.2943047117</v>
      </c>
      <c r="G657" s="33">
        <f>_xlfn.IFNA(VLOOKUP(ClientPortfolioValue[[#This Row],[Date]],CleanAssets[#All],RowWiseApproach!$B$3,0)*VLOOKUP(ClientPortfolioValue[[#This Row],[Client]],Client_Portfolios!$A$1:$I$6,RowWiseApproach!$B$3,0),G652)</f>
        <v>11990719.623478867</v>
      </c>
      <c r="H657" s="33">
        <f>_xlfn.IFNA(VLOOKUP(ClientPortfolioValue[[#This Row],[Date]],CleanAssets[#All],RowWiseApproach!$B$4,0)*VLOOKUP(ClientPortfolioValue[[#This Row],[Client]],Client_Portfolios!$A$1:$I$6,RowWiseApproach!$B$4,0),H652)</f>
        <v>1973736.2668277894</v>
      </c>
      <c r="I657" s="33">
        <f>_xlfn.IFNA(VLOOKUP(ClientPortfolioValue[[#This Row],[Date]],CleanAssets[#All],RowWiseApproach!$B$5,0)*VLOOKUP(ClientPortfolioValue[[#This Row],[Client]],Client_Portfolios!$A$1:$I$6,RowWiseApproach!$B$5,0),I652)</f>
        <v>472502.42680498061</v>
      </c>
      <c r="J657" s="33">
        <f>_xlfn.IFNA(VLOOKUP(ClientPortfolioValue[[#This Row],[Date]],CleanAssets[#All],RowWiseApproach!$B$6,0)*VLOOKUP(ClientPortfolioValue[[#This Row],[Client]],Client_Portfolios!$A$1:$I$6,RowWiseApproach!$B$6,0),J652)</f>
        <v>12228549.724459847</v>
      </c>
      <c r="K657" s="33">
        <f>_xlfn.IFNA(VLOOKUP(ClientPortfolioValue[[#This Row],[Date]],CleanAssets[#All],RowWiseApproach!$B$7,0)*VLOOKUP(ClientPortfolioValue[[#This Row],[Client]],Client_Portfolios!$A$1:$I$6,RowWiseApproach!$B$7,0),K652)</f>
        <v>12135709.73275803</v>
      </c>
      <c r="L657" s="33">
        <f>_xlfn.IFNA(VLOOKUP(ClientPortfolioValue[[#This Row],[Date]],CleanAssets[#All],RowWiseApproach!$B$8,0)*VLOOKUP(ClientPortfolioValue[[#This Row],[Client]],Client_Portfolios!$A$1:$I$6,RowWiseApproach!$B$8,0),L652)</f>
        <v>3267060.5895172898</v>
      </c>
      <c r="M657" s="33">
        <f>_xlfn.IFNA(VLOOKUP(ClientPortfolioValue[[#This Row],[Date]],CleanAssets[#All],RowWiseApproach!$B$9,0)*VLOOKUP(ClientPortfolioValue[[#This Row],[Client]],Client_Portfolios!$A$1:$I$6,RowWiseApproach!$B$9,0),M652)</f>
        <v>1151367.4038394587</v>
      </c>
      <c r="N657" s="34">
        <f t="shared" si="103"/>
        <v>3.6198927675785919E-2</v>
      </c>
      <c r="O657" s="34">
        <f t="shared" si="103"/>
        <v>0.26739387206381093</v>
      </c>
      <c r="P657" s="34">
        <f t="shared" si="104"/>
        <v>4.401445446080185E-2</v>
      </c>
      <c r="Q657" s="34">
        <f t="shared" si="105"/>
        <v>1.0536836606164836E-2</v>
      </c>
      <c r="R657" s="34">
        <f t="shared" si="106"/>
        <v>0.27269749966845513</v>
      </c>
      <c r="S657" s="34">
        <f t="shared" si="107"/>
        <v>0.27062716146999438</v>
      </c>
      <c r="T657" s="34">
        <f t="shared" si="108"/>
        <v>7.2855675783423057E-2</v>
      </c>
      <c r="U657" s="34">
        <f t="shared" si="109"/>
        <v>2.5675572271563835E-2</v>
      </c>
      <c r="V657" s="33">
        <f>SUM(ClientPortfolioValue[[#This Row],[TCS]:[Cash]])</f>
        <v>44842911.061990976</v>
      </c>
      <c r="W657" s="35">
        <f>(ClientPortfolioValue[[#This Row],[TotalPortfolioValue]]-V652)/V652</f>
        <v>2.7563008909962257E-3</v>
      </c>
      <c r="X657" s="35">
        <f t="shared" si="101"/>
        <v>1565863.073463707</v>
      </c>
      <c r="Y657" s="35">
        <f>_xlfn.MAXIFS($V$2:$V657,$E$2:$E657,$E657)</f>
        <v>45787827.726313539</v>
      </c>
      <c r="Z657" s="34">
        <f>(ClientPortfolioValue[[#This Row],[TotalPortfolioValue]]-ClientPortfolioValue[[#This Row],[Running Max]])/ClientPortfolioValue[[#This Row],[Running Max]]</f>
        <v>-2.063685287650224E-2</v>
      </c>
      <c r="AA657" s="35">
        <f t="shared" si="110"/>
        <v>1.0568092897743429</v>
      </c>
      <c r="AB657" s="46">
        <f>ClientPortfolioValue[[#This Row],[Cumulative_Returns]]-1</f>
        <v>5.6809289774342853E-2</v>
      </c>
    </row>
    <row r="658" spans="4:28" x14ac:dyDescent="0.35">
      <c r="D658" s="31">
        <f t="shared" si="102"/>
        <v>45789</v>
      </c>
      <c r="E658" s="32" t="s">
        <v>16</v>
      </c>
      <c r="F658" s="33">
        <f>_xlfn.IFNA(VLOOKUP(ClientPortfolioValue[[#This Row],[Date]],CleanAssets[#All],RowWiseApproach!$B$2,0)*VLOOKUP(ClientPortfolioValue[[#This Row],[Client]],Client_Portfolios!$A$1:$I$6,RowWiseApproach!$B$2,0),F653)</f>
        <v>195275.65809251042</v>
      </c>
      <c r="G658" s="33">
        <f>_xlfn.IFNA(VLOOKUP(ClientPortfolioValue[[#This Row],[Date]],CleanAssets[#All],RowWiseApproach!$B$3,0)*VLOOKUP(ClientPortfolioValue[[#This Row],[Client]],Client_Portfolios!$A$1:$I$6,RowWiseApproach!$B$3,0),G653)</f>
        <v>3100806.1933463234</v>
      </c>
      <c r="H658" s="33">
        <f>_xlfn.IFNA(VLOOKUP(ClientPortfolioValue[[#This Row],[Date]],CleanAssets[#All],RowWiseApproach!$B$4,0)*VLOOKUP(ClientPortfolioValue[[#This Row],[Client]],Client_Portfolios!$A$1:$I$6,RowWiseApproach!$B$4,0),H653)</f>
        <v>10595060.832102468</v>
      </c>
      <c r="I658" s="33">
        <f>_xlfn.IFNA(VLOOKUP(ClientPortfolioValue[[#This Row],[Date]],CleanAssets[#All],RowWiseApproach!$B$5,0)*VLOOKUP(ClientPortfolioValue[[#This Row],[Client]],Client_Portfolios!$A$1:$I$6,RowWiseApproach!$B$5,0),I653)</f>
        <v>6502377.8431260139</v>
      </c>
      <c r="J658" s="33">
        <f>_xlfn.IFNA(VLOOKUP(ClientPortfolioValue[[#This Row],[Date]],CleanAssets[#All],RowWiseApproach!$B$6,0)*VLOOKUP(ClientPortfolioValue[[#This Row],[Client]],Client_Portfolios!$A$1:$I$6,RowWiseApproach!$B$6,0),J653)</f>
        <v>9346358.292301394</v>
      </c>
      <c r="K658" s="33">
        <f>_xlfn.IFNA(VLOOKUP(ClientPortfolioValue[[#This Row],[Date]],CleanAssets[#All],RowWiseApproach!$B$7,0)*VLOOKUP(ClientPortfolioValue[[#This Row],[Client]],Client_Portfolios!$A$1:$I$6,RowWiseApproach!$B$7,0),K653)</f>
        <v>1372544.4563912405</v>
      </c>
      <c r="L658" s="33">
        <f>_xlfn.IFNA(VLOOKUP(ClientPortfolioValue[[#This Row],[Date]],CleanAssets[#All],RowWiseApproach!$B$8,0)*VLOOKUP(ClientPortfolioValue[[#This Row],[Client]],Client_Portfolios!$A$1:$I$6,RowWiseApproach!$B$8,0),L653)</f>
        <v>15175096.734801758</v>
      </c>
      <c r="M658" s="33">
        <f>_xlfn.IFNA(VLOOKUP(ClientPortfolioValue[[#This Row],[Date]],CleanAssets[#All],RowWiseApproach!$B$9,0)*VLOOKUP(ClientPortfolioValue[[#This Row],[Client]],Client_Portfolios!$A$1:$I$6,RowWiseApproach!$B$9,0),M653)</f>
        <v>4666457.2947901087</v>
      </c>
      <c r="N658" s="34">
        <f t="shared" si="103"/>
        <v>3.8323928458776678E-3</v>
      </c>
      <c r="O658" s="34">
        <f t="shared" si="103"/>
        <v>6.085503737595338E-2</v>
      </c>
      <c r="P658" s="34">
        <f t="shared" si="104"/>
        <v>0.20793393160837351</v>
      </c>
      <c r="Q658" s="34">
        <f t="shared" si="105"/>
        <v>0.1276127632630181</v>
      </c>
      <c r="R658" s="34">
        <f t="shared" si="106"/>
        <v>0.183427453295056</v>
      </c>
      <c r="S658" s="34">
        <f t="shared" si="107"/>
        <v>2.6936944454341024E-2</v>
      </c>
      <c r="T658" s="34">
        <f t="shared" si="108"/>
        <v>0.2978196705623411</v>
      </c>
      <c r="U658" s="34">
        <f t="shared" si="109"/>
        <v>9.1581806595039075E-2</v>
      </c>
      <c r="V658" s="33">
        <f>SUM(ClientPortfolioValue[[#This Row],[TCS]:[Cash]])</f>
        <v>50953977.304951824</v>
      </c>
      <c r="W658" s="35">
        <f>(ClientPortfolioValue[[#This Row],[TotalPortfolioValue]]-V653)/V653</f>
        <v>6.1421189192126758E-3</v>
      </c>
      <c r="X658" s="35">
        <f t="shared" si="101"/>
        <v>1372703.2122785319</v>
      </c>
      <c r="Y658" s="35">
        <f>_xlfn.MAXIFS($V$2:$V658,$E$2:$E658,$E658)</f>
        <v>51360464.08904472</v>
      </c>
      <c r="Z658" s="34">
        <f>(ClientPortfolioValue[[#This Row],[TotalPortfolioValue]]-ClientPortfolioValue[[#This Row],[Running Max]])/ClientPortfolioValue[[#This Row],[Running Max]]</f>
        <v>-7.9143907926564096E-3</v>
      </c>
      <c r="AA658" s="35">
        <f t="shared" si="110"/>
        <v>1.0490494873741532</v>
      </c>
      <c r="AB658" s="46">
        <f>ClientPortfolioValue[[#This Row],[Cumulative_Returns]]-1</f>
        <v>4.9049487374153156E-2</v>
      </c>
    </row>
    <row r="659" spans="4:28" x14ac:dyDescent="0.35">
      <c r="D659" s="31">
        <f t="shared" si="102"/>
        <v>45789</v>
      </c>
      <c r="E659" s="32" t="s">
        <v>12</v>
      </c>
      <c r="F659" s="33">
        <f>_xlfn.IFNA(VLOOKUP(ClientPortfolioValue[[#This Row],[Date]],CleanAssets[#All],RowWiseApproach!$B$2,0)*VLOOKUP(ClientPortfolioValue[[#This Row],[Client]],Client_Portfolios!$A$1:$I$6,RowWiseApproach!$B$2,0),F654)</f>
        <v>2573790.0692297001</v>
      </c>
      <c r="G659" s="33">
        <f>_xlfn.IFNA(VLOOKUP(ClientPortfolioValue[[#This Row],[Date]],CleanAssets[#All],RowWiseApproach!$B$3,0)*VLOOKUP(ClientPortfolioValue[[#This Row],[Client]],Client_Portfolios!$A$1:$I$6,RowWiseApproach!$B$3,0),G654)</f>
        <v>10707915.99586557</v>
      </c>
      <c r="H659" s="33">
        <f>_xlfn.IFNA(VLOOKUP(ClientPortfolioValue[[#This Row],[Date]],CleanAssets[#All],RowWiseApproach!$B$4,0)*VLOOKUP(ClientPortfolioValue[[#This Row],[Client]],Client_Portfolios!$A$1:$I$6,RowWiseApproach!$B$4,0),H654)</f>
        <v>1744033.6011871239</v>
      </c>
      <c r="I659" s="33">
        <f>_xlfn.IFNA(VLOOKUP(ClientPortfolioValue[[#This Row],[Date]],CleanAssets[#All],RowWiseApproach!$B$5,0)*VLOOKUP(ClientPortfolioValue[[#This Row],[Client]],Client_Portfolios!$A$1:$I$6,RowWiseApproach!$B$5,0),I654)</f>
        <v>3316978.4264323213</v>
      </c>
      <c r="J659" s="33">
        <f>_xlfn.IFNA(VLOOKUP(ClientPortfolioValue[[#This Row],[Date]],CleanAssets[#All],RowWiseApproach!$B$6,0)*VLOOKUP(ClientPortfolioValue[[#This Row],[Client]],Client_Portfolios!$A$1:$I$6,RowWiseApproach!$B$6,0),J654)</f>
        <v>1367409.8111682981</v>
      </c>
      <c r="K659" s="33">
        <f>_xlfn.IFNA(VLOOKUP(ClientPortfolioValue[[#This Row],[Date]],CleanAssets[#All],RowWiseApproach!$B$7,0)*VLOOKUP(ClientPortfolioValue[[#This Row],[Client]],Client_Portfolios!$A$1:$I$6,RowWiseApproach!$B$7,0),K654)</f>
        <v>11102374.261979589</v>
      </c>
      <c r="L659" s="33">
        <f>_xlfn.IFNA(VLOOKUP(ClientPortfolioValue[[#This Row],[Date]],CleanAssets[#All],RowWiseApproach!$B$8,0)*VLOOKUP(ClientPortfolioValue[[#This Row],[Client]],Client_Portfolios!$A$1:$I$6,RowWiseApproach!$B$8,0),L654)</f>
        <v>5577865.9170049941</v>
      </c>
      <c r="M659" s="33">
        <f>_xlfn.IFNA(VLOOKUP(ClientPortfolioValue[[#This Row],[Date]],CleanAssets[#All],RowWiseApproach!$B$9,0)*VLOOKUP(ClientPortfolioValue[[#This Row],[Client]],Client_Portfolios!$A$1:$I$6,RowWiseApproach!$B$9,0),M654)</f>
        <v>2235726.6577389892</v>
      </c>
      <c r="N659" s="34">
        <f t="shared" si="103"/>
        <v>6.6633453019622577E-2</v>
      </c>
      <c r="O659" s="34">
        <f t="shared" si="103"/>
        <v>0.27721974141508593</v>
      </c>
      <c r="P659" s="34">
        <f t="shared" si="104"/>
        <v>4.5151693768142383E-2</v>
      </c>
      <c r="Q659" s="34">
        <f t="shared" si="105"/>
        <v>8.5874030204385887E-2</v>
      </c>
      <c r="R659" s="34">
        <f t="shared" si="106"/>
        <v>3.5401192389526666E-2</v>
      </c>
      <c r="S659" s="34">
        <f t="shared" si="107"/>
        <v>0.28743196371617546</v>
      </c>
      <c r="T659" s="34">
        <f t="shared" si="108"/>
        <v>0.14440667518844796</v>
      </c>
      <c r="U659" s="34">
        <f t="shared" si="109"/>
        <v>5.7881250298612998E-2</v>
      </c>
      <c r="V659" s="33">
        <f>SUM(ClientPortfolioValue[[#This Row],[TCS]:[Cash]])</f>
        <v>38626094.740606591</v>
      </c>
      <c r="W659" s="35">
        <f>(ClientPortfolioValue[[#This Row],[TotalPortfolioValue]]-V654)/V654</f>
        <v>9.9983046727710064E-4</v>
      </c>
      <c r="X659" s="35">
        <f t="shared" si="101"/>
        <v>1392419.5885304783</v>
      </c>
      <c r="Y659" s="35">
        <f>_xlfn.MAXIFS($V$2:$V659,$E$2:$E659,$E659)</f>
        <v>40148946.003547296</v>
      </c>
      <c r="Z659" s="34">
        <f>(ClientPortfolioValue[[#This Row],[TotalPortfolioValue]]-ClientPortfolioValue[[#This Row],[Running Max]])/ClientPortfolioValue[[#This Row],[Running Max]]</f>
        <v>-3.7930043364180863E-2</v>
      </c>
      <c r="AA659" s="35">
        <f t="shared" si="110"/>
        <v>1.0313531777357612</v>
      </c>
      <c r="AB659" s="46">
        <f>ClientPortfolioValue[[#This Row],[Cumulative_Returns]]-1</f>
        <v>3.1353177735761184E-2</v>
      </c>
    </row>
    <row r="660" spans="4:28" x14ac:dyDescent="0.35">
      <c r="D660" s="31">
        <f t="shared" si="102"/>
        <v>45789</v>
      </c>
      <c r="E660" s="32" t="s">
        <v>13</v>
      </c>
      <c r="F660" s="33">
        <f>_xlfn.IFNA(VLOOKUP(ClientPortfolioValue[[#This Row],[Date]],CleanAssets[#All],RowWiseApproach!$B$2,0)*VLOOKUP(ClientPortfolioValue[[#This Row],[Client]],Client_Portfolios!$A$1:$I$6,RowWiseApproach!$B$2,0),F655)</f>
        <v>185327.45057121545</v>
      </c>
      <c r="G660" s="33">
        <f>_xlfn.IFNA(VLOOKUP(ClientPortfolioValue[[#This Row],[Date]],CleanAssets[#All],RowWiseApproach!$B$3,0)*VLOOKUP(ClientPortfolioValue[[#This Row],[Client]],Client_Portfolios!$A$1:$I$6,RowWiseApproach!$B$3,0),G655)</f>
        <v>2275136.3569621965</v>
      </c>
      <c r="H660" s="33">
        <f>_xlfn.IFNA(VLOOKUP(ClientPortfolioValue[[#This Row],[Date]],CleanAssets[#All],RowWiseApproach!$B$4,0)*VLOOKUP(ClientPortfolioValue[[#This Row],[Client]],Client_Portfolios!$A$1:$I$6,RowWiseApproach!$B$4,0),H655)</f>
        <v>2793256.8108181944</v>
      </c>
      <c r="I660" s="33">
        <f>_xlfn.IFNA(VLOOKUP(ClientPortfolioValue[[#This Row],[Date]],CleanAssets[#All],RowWiseApproach!$B$5,0)*VLOOKUP(ClientPortfolioValue[[#This Row],[Client]],Client_Portfolios!$A$1:$I$6,RowWiseApproach!$B$5,0),I655)</f>
        <v>2847355.8015554706</v>
      </c>
      <c r="J660" s="33">
        <f>_xlfn.IFNA(VLOOKUP(ClientPortfolioValue[[#This Row],[Date]],CleanAssets[#All],RowWiseApproach!$B$6,0)*VLOOKUP(ClientPortfolioValue[[#This Row],[Client]],Client_Portfolios!$A$1:$I$6,RowWiseApproach!$B$6,0),J655)</f>
        <v>11851117.130953053</v>
      </c>
      <c r="K660" s="33">
        <f>_xlfn.IFNA(VLOOKUP(ClientPortfolioValue[[#This Row],[Date]],CleanAssets[#All],RowWiseApproach!$B$7,0)*VLOOKUP(ClientPortfolioValue[[#This Row],[Client]],Client_Portfolios!$A$1:$I$6,RowWiseApproach!$B$7,0),K655)</f>
        <v>526140.30149928737</v>
      </c>
      <c r="L660" s="33">
        <f>_xlfn.IFNA(VLOOKUP(ClientPortfolioValue[[#This Row],[Date]],CleanAssets[#All],RowWiseApproach!$B$8,0)*VLOOKUP(ClientPortfolioValue[[#This Row],[Client]],Client_Portfolios!$A$1:$I$6,RowWiseApproach!$B$8,0),L655)</f>
        <v>23068298.671520557</v>
      </c>
      <c r="M660" s="33">
        <f>_xlfn.IFNA(VLOOKUP(ClientPortfolioValue[[#This Row],[Date]],CleanAssets[#All],RowWiseApproach!$B$9,0)*VLOOKUP(ClientPortfolioValue[[#This Row],[Client]],Client_Portfolios!$A$1:$I$6,RowWiseApproach!$B$9,0),M655)</f>
        <v>6412439.5158950919</v>
      </c>
      <c r="N660" s="34">
        <f t="shared" si="103"/>
        <v>3.709585526802148E-3</v>
      </c>
      <c r="O660" s="34">
        <f t="shared" si="103"/>
        <v>4.5540004328960312E-2</v>
      </c>
      <c r="P660" s="34">
        <f t="shared" si="104"/>
        <v>5.5910902600319209E-2</v>
      </c>
      <c r="Q660" s="34">
        <f t="shared" si="105"/>
        <v>5.699376880516395E-2</v>
      </c>
      <c r="R660" s="34">
        <f t="shared" si="106"/>
        <v>0.23721651838364313</v>
      </c>
      <c r="S660" s="34">
        <f t="shared" si="107"/>
        <v>1.0531426626187116E-2</v>
      </c>
      <c r="T660" s="34">
        <f t="shared" si="108"/>
        <v>0.4617439381811308</v>
      </c>
      <c r="U660" s="34">
        <f t="shared" si="109"/>
        <v>0.12835385554779338</v>
      </c>
      <c r="V660" s="33">
        <f>SUM(ClientPortfolioValue[[#This Row],[TCS]:[Cash]])</f>
        <v>49959072.039775066</v>
      </c>
      <c r="W660" s="35">
        <f>(ClientPortfolioValue[[#This Row],[TotalPortfolioValue]]-V655)/V655</f>
        <v>4.7700113365569908E-3</v>
      </c>
      <c r="X660" s="35">
        <f t="shared" si="101"/>
        <v>399473.96130972059</v>
      </c>
      <c r="Y660" s="35">
        <f>_xlfn.MAXIFS($V$2:$V660,$E$2:$E660,$E660)</f>
        <v>50198713.661443643</v>
      </c>
      <c r="Z660" s="34">
        <f>(ClientPortfolioValue[[#This Row],[TotalPortfolioValue]]-ClientPortfolioValue[[#This Row],[Running Max]])/ClientPortfolioValue[[#This Row],[Running Max]]</f>
        <v>-4.7738598101297533E-3</v>
      </c>
      <c r="AA660" s="35">
        <f t="shared" si="110"/>
        <v>1.1070979607386024</v>
      </c>
      <c r="AB660" s="46">
        <f>ClientPortfolioValue[[#This Row],[Cumulative_Returns]]-1</f>
        <v>0.10709796073860245</v>
      </c>
    </row>
    <row r="661" spans="4:28" x14ac:dyDescent="0.35">
      <c r="D661" s="31">
        <f t="shared" si="102"/>
        <v>45789</v>
      </c>
      <c r="E661" s="32" t="s">
        <v>15</v>
      </c>
      <c r="F661" s="33">
        <f>_xlfn.IFNA(VLOOKUP(ClientPortfolioValue[[#This Row],[Date]],CleanAssets[#All],RowWiseApproach!$B$2,0)*VLOOKUP(ClientPortfolioValue[[#This Row],[Client]],Client_Portfolios!$A$1:$I$6,RowWiseApproach!$B$2,0),F656)</f>
        <v>928554.14658978372</v>
      </c>
      <c r="G661" s="33">
        <f>_xlfn.IFNA(VLOOKUP(ClientPortfolioValue[[#This Row],[Date]],CleanAssets[#All],RowWiseApproach!$B$3,0)*VLOOKUP(ClientPortfolioValue[[#This Row],[Client]],Client_Portfolios!$A$1:$I$6,RowWiseApproach!$B$3,0),G656)</f>
        <v>5199526.510471602</v>
      </c>
      <c r="H661" s="33">
        <f>_xlfn.IFNA(VLOOKUP(ClientPortfolioValue[[#This Row],[Date]],CleanAssets[#All],RowWiseApproach!$B$4,0)*VLOOKUP(ClientPortfolioValue[[#This Row],[Client]],Client_Portfolios!$A$1:$I$6,RowWiseApproach!$B$4,0),H656)</f>
        <v>15238300.924266918</v>
      </c>
      <c r="I661" s="33">
        <f>_xlfn.IFNA(VLOOKUP(ClientPortfolioValue[[#This Row],[Date]],CleanAssets[#All],RowWiseApproach!$B$5,0)*VLOOKUP(ClientPortfolioValue[[#This Row],[Client]],Client_Portfolios!$A$1:$I$6,RowWiseApproach!$B$5,0),I656)</f>
        <v>9091840.9346996881</v>
      </c>
      <c r="J661" s="33">
        <f>_xlfn.IFNA(VLOOKUP(ClientPortfolioValue[[#This Row],[Date]],CleanAssets[#All],RowWiseApproach!$B$6,0)*VLOOKUP(ClientPortfolioValue[[#This Row],[Client]],Client_Portfolios!$A$1:$I$6,RowWiseApproach!$B$6,0),J656)</f>
        <v>14123414.774726972</v>
      </c>
      <c r="K661" s="33">
        <f>_xlfn.IFNA(VLOOKUP(ClientPortfolioValue[[#This Row],[Date]],CleanAssets[#All],RowWiseApproach!$B$7,0)*VLOOKUP(ClientPortfolioValue[[#This Row],[Client]],Client_Portfolios!$A$1:$I$6,RowWiseApproach!$B$7,0),K656)</f>
        <v>2268831.448148381</v>
      </c>
      <c r="L661" s="33">
        <f>_xlfn.IFNA(VLOOKUP(ClientPortfolioValue[[#This Row],[Date]],CleanAssets[#All],RowWiseApproach!$B$8,0)*VLOOKUP(ClientPortfolioValue[[#This Row],[Client]],Client_Portfolios!$A$1:$I$6,RowWiseApproach!$B$8,0),L656)</f>
        <v>3377821.4197786497</v>
      </c>
      <c r="M661" s="33">
        <f>_xlfn.IFNA(VLOOKUP(ClientPortfolioValue[[#This Row],[Date]],CleanAssets[#All],RowWiseApproach!$B$9,0)*VLOOKUP(ClientPortfolioValue[[#This Row],[Client]],Client_Portfolios!$A$1:$I$6,RowWiseApproach!$B$9,0),M656)</f>
        <v>941853.10285161901</v>
      </c>
      <c r="N661" s="34">
        <f t="shared" si="103"/>
        <v>1.8146405059760898E-2</v>
      </c>
      <c r="O661" s="34">
        <f t="shared" si="103"/>
        <v>0.10161250641602693</v>
      </c>
      <c r="P661" s="34">
        <f t="shared" si="104"/>
        <v>0.29779672193574019</v>
      </c>
      <c r="Q661" s="34">
        <f t="shared" si="105"/>
        <v>0.17767862966946865</v>
      </c>
      <c r="R661" s="34">
        <f t="shared" si="106"/>
        <v>0.27600889648757415</v>
      </c>
      <c r="S661" s="34">
        <f t="shared" si="107"/>
        <v>4.433897002305133E-2</v>
      </c>
      <c r="T661" s="34">
        <f t="shared" si="108"/>
        <v>6.6011568553060437E-2</v>
      </c>
      <c r="U661" s="34">
        <f t="shared" si="109"/>
        <v>1.8406301855317313E-2</v>
      </c>
      <c r="V661" s="33">
        <f>SUM(ClientPortfolioValue[[#This Row],[TCS]:[Cash]])</f>
        <v>51170143.261533618</v>
      </c>
      <c r="W661" s="35">
        <f>(ClientPortfolioValue[[#This Row],[TotalPortfolioValue]]-V656)/V656</f>
        <v>7.0944331357859604E-3</v>
      </c>
      <c r="X661" s="35">
        <f t="shared" si="101"/>
        <v>1934184.5378579837</v>
      </c>
      <c r="Y661" s="35">
        <f>_xlfn.MAXIFS($V$2:$V661,$E$2:$E661,$E661)</f>
        <v>52065242.941301323</v>
      </c>
      <c r="Z661" s="34">
        <f>(ClientPortfolioValue[[#This Row],[TotalPortfolioValue]]-ClientPortfolioValue[[#This Row],[Running Max]])/ClientPortfolioValue[[#This Row],[Running Max]]</f>
        <v>-1.7191885204047668E-2</v>
      </c>
      <c r="AA661" s="35">
        <f t="shared" si="110"/>
        <v>1.0256860684715159</v>
      </c>
      <c r="AB661" s="46">
        <f>ClientPortfolioValue[[#This Row],[Cumulative_Returns]]-1</f>
        <v>2.5686068471515888E-2</v>
      </c>
    </row>
    <row r="662" spans="4:28" x14ac:dyDescent="0.35">
      <c r="D662" s="31">
        <f t="shared" si="102"/>
        <v>45790</v>
      </c>
      <c r="E662" s="32" t="s">
        <v>14</v>
      </c>
      <c r="F662" s="33">
        <f>_xlfn.IFNA(VLOOKUP(ClientPortfolioValue[[#This Row],[Date]],CleanAssets[#All],RowWiseApproach!$B$2,0)*VLOOKUP(ClientPortfolioValue[[#This Row],[Client]],Client_Portfolios!$A$1:$I$6,RowWiseApproach!$B$2,0),F657)</f>
        <v>1632390.390654498</v>
      </c>
      <c r="G662" s="33">
        <f>_xlfn.IFNA(VLOOKUP(ClientPortfolioValue[[#This Row],[Date]],CleanAssets[#All],RowWiseApproach!$B$3,0)*VLOOKUP(ClientPortfolioValue[[#This Row],[Client]],Client_Portfolios!$A$1:$I$6,RowWiseApproach!$B$3,0),G657)</f>
        <v>12199973.574556012</v>
      </c>
      <c r="H662" s="33">
        <f>_xlfn.IFNA(VLOOKUP(ClientPortfolioValue[[#This Row],[Date]],CleanAssets[#All],RowWiseApproach!$B$4,0)*VLOOKUP(ClientPortfolioValue[[#This Row],[Client]],Client_Portfolios!$A$1:$I$6,RowWiseApproach!$B$4,0),H657)</f>
        <v>1993390.9647942197</v>
      </c>
      <c r="I662" s="33">
        <f>_xlfn.IFNA(VLOOKUP(ClientPortfolioValue[[#This Row],[Date]],CleanAssets[#All],RowWiseApproach!$B$5,0)*VLOOKUP(ClientPortfolioValue[[#This Row],[Client]],Client_Portfolios!$A$1:$I$6,RowWiseApproach!$B$5,0),I657)</f>
        <v>474239.13120389852</v>
      </c>
      <c r="J662" s="33">
        <f>_xlfn.IFNA(VLOOKUP(ClientPortfolioValue[[#This Row],[Date]],CleanAssets[#All],RowWiseApproach!$B$6,0)*VLOOKUP(ClientPortfolioValue[[#This Row],[Client]],Client_Portfolios!$A$1:$I$6,RowWiseApproach!$B$6,0),J657)</f>
        <v>12273355.208968259</v>
      </c>
      <c r="K662" s="33">
        <f>_xlfn.IFNA(VLOOKUP(ClientPortfolioValue[[#This Row],[Date]],CleanAssets[#All],RowWiseApproach!$B$7,0)*VLOOKUP(ClientPortfolioValue[[#This Row],[Client]],Client_Portfolios!$A$1:$I$6,RowWiseApproach!$B$7,0),K657)</f>
        <v>11935045.449317973</v>
      </c>
      <c r="L662" s="33">
        <f>_xlfn.IFNA(VLOOKUP(ClientPortfolioValue[[#This Row],[Date]],CleanAssets[#All],RowWiseApproach!$B$8,0)*VLOOKUP(ClientPortfolioValue[[#This Row],[Client]],Client_Portfolios!$A$1:$I$6,RowWiseApproach!$B$8,0),L657)</f>
        <v>3284290.8301302958</v>
      </c>
      <c r="M662" s="33">
        <f>_xlfn.IFNA(VLOOKUP(ClientPortfolioValue[[#This Row],[Date]],CleanAssets[#All],RowWiseApproach!$B$9,0)*VLOOKUP(ClientPortfolioValue[[#This Row],[Client]],Client_Portfolios!$A$1:$I$6,RowWiseApproach!$B$9,0),M657)</f>
        <v>1151473.8546608274</v>
      </c>
      <c r="N662" s="34">
        <f t="shared" si="103"/>
        <v>3.6320412091161047E-2</v>
      </c>
      <c r="O662" s="34">
        <f t="shared" si="103"/>
        <v>0.27144736348973952</v>
      </c>
      <c r="P662" s="34">
        <f t="shared" si="104"/>
        <v>4.4352614248785463E-2</v>
      </c>
      <c r="Q662" s="34">
        <f t="shared" si="105"/>
        <v>1.0551741037983991E-2</v>
      </c>
      <c r="R662" s="34">
        <f t="shared" si="106"/>
        <v>0.2730800925336217</v>
      </c>
      <c r="S662" s="34">
        <f t="shared" si="107"/>
        <v>0.26555275718828592</v>
      </c>
      <c r="T662" s="34">
        <f t="shared" si="108"/>
        <v>7.3074919492589235E-2</v>
      </c>
      <c r="U662" s="34">
        <f t="shared" si="109"/>
        <v>2.5620099917833154E-2</v>
      </c>
      <c r="V662" s="33">
        <f>SUM(ClientPortfolioValue[[#This Row],[TCS]:[Cash]])</f>
        <v>44944159.404285982</v>
      </c>
      <c r="W662" s="35">
        <f>(ClientPortfolioValue[[#This Row],[TotalPortfolioValue]]-V657)/V657</f>
        <v>2.2578449948318455E-3</v>
      </c>
      <c r="X662" s="35">
        <f t="shared" si="101"/>
        <v>1598092.940722038</v>
      </c>
      <c r="Y662" s="35">
        <f>_xlfn.MAXIFS($V$2:$V662,$E$2:$E662,$E662)</f>
        <v>45787827.726313539</v>
      </c>
      <c r="Z662" s="34">
        <f>(ClientPortfolioValue[[#This Row],[TotalPortfolioValue]]-ClientPortfolioValue[[#This Row],[Running Max]])/ClientPortfolioValue[[#This Row],[Running Max]]</f>
        <v>-1.8425602696646684E-2</v>
      </c>
      <c r="AA662" s="35">
        <f t="shared" si="110"/>
        <v>1.0591954013397515</v>
      </c>
      <c r="AB662" s="46">
        <f>ClientPortfolioValue[[#This Row],[Cumulative_Returns]]-1</f>
        <v>5.9195401339751541E-2</v>
      </c>
    </row>
    <row r="663" spans="4:28" x14ac:dyDescent="0.35">
      <c r="D663" s="31">
        <f t="shared" si="102"/>
        <v>45790</v>
      </c>
      <c r="E663" s="32" t="s">
        <v>16</v>
      </c>
      <c r="F663" s="33">
        <f>_xlfn.IFNA(VLOOKUP(ClientPortfolioValue[[#This Row],[Date]],CleanAssets[#All],RowWiseApproach!$B$2,0)*VLOOKUP(ClientPortfolioValue[[#This Row],[Client]],Client_Portfolios!$A$1:$I$6,RowWiseApproach!$B$2,0),F658)</f>
        <v>196373.38943754317</v>
      </c>
      <c r="G663" s="33">
        <f>_xlfn.IFNA(VLOOKUP(ClientPortfolioValue[[#This Row],[Date]],CleanAssets[#All],RowWiseApproach!$B$3,0)*VLOOKUP(ClientPortfolioValue[[#This Row],[Client]],Client_Portfolios!$A$1:$I$6,RowWiseApproach!$B$3,0),G658)</f>
        <v>3154919.3715255279</v>
      </c>
      <c r="H663" s="33">
        <f>_xlfn.IFNA(VLOOKUP(ClientPortfolioValue[[#This Row],[Date]],CleanAssets[#All],RowWiseApproach!$B$4,0)*VLOOKUP(ClientPortfolioValue[[#This Row],[Client]],Client_Portfolios!$A$1:$I$6,RowWiseApproach!$B$4,0),H658)</f>
        <v>10700567.694438042</v>
      </c>
      <c r="I663" s="33">
        <f>_xlfn.IFNA(VLOOKUP(ClientPortfolioValue[[#This Row],[Date]],CleanAssets[#All],RowWiseApproach!$B$5,0)*VLOOKUP(ClientPortfolioValue[[#This Row],[Client]],Client_Portfolios!$A$1:$I$6,RowWiseApproach!$B$5,0),I658)</f>
        <v>6526277.6319163982</v>
      </c>
      <c r="J663" s="33">
        <f>_xlfn.IFNA(VLOOKUP(ClientPortfolioValue[[#This Row],[Date]],CleanAssets[#All],RowWiseApproach!$B$6,0)*VLOOKUP(ClientPortfolioValue[[#This Row],[Client]],Client_Portfolios!$A$1:$I$6,RowWiseApproach!$B$6,0),J658)</f>
        <v>9380603.4089433234</v>
      </c>
      <c r="K663" s="33">
        <f>_xlfn.IFNA(VLOOKUP(ClientPortfolioValue[[#This Row],[Date]],CleanAssets[#All],RowWiseApproach!$B$7,0)*VLOOKUP(ClientPortfolioValue[[#This Row],[Client]],Client_Portfolios!$A$1:$I$6,RowWiseApproach!$B$7,0),K658)</f>
        <v>1349849.3972726192</v>
      </c>
      <c r="L663" s="33">
        <f>_xlfn.IFNA(VLOOKUP(ClientPortfolioValue[[#This Row],[Date]],CleanAssets[#All],RowWiseApproach!$B$8,0)*VLOOKUP(ClientPortfolioValue[[#This Row],[Client]],Client_Portfolios!$A$1:$I$6,RowWiseApproach!$B$8,0),L658)</f>
        <v>15255129.094441867</v>
      </c>
      <c r="M663" s="33">
        <f>_xlfn.IFNA(VLOOKUP(ClientPortfolioValue[[#This Row],[Date]],CleanAssets[#All],RowWiseApproach!$B$9,0)*VLOOKUP(ClientPortfolioValue[[#This Row],[Client]],Client_Portfolios!$A$1:$I$6,RowWiseApproach!$B$9,0),M658)</f>
        <v>4666888.7367522968</v>
      </c>
      <c r="N663" s="34">
        <f t="shared" si="103"/>
        <v>3.8331262174278852E-3</v>
      </c>
      <c r="O663" s="34">
        <f t="shared" si="103"/>
        <v>6.1582703193661929E-2</v>
      </c>
      <c r="P663" s="34">
        <f t="shared" si="104"/>
        <v>0.20887059437326519</v>
      </c>
      <c r="Q663" s="34">
        <f t="shared" si="105"/>
        <v>0.12739020273960441</v>
      </c>
      <c r="R663" s="34">
        <f t="shared" si="106"/>
        <v>0.18310544501524853</v>
      </c>
      <c r="S663" s="34">
        <f t="shared" si="107"/>
        <v>2.6348494208328306E-2</v>
      </c>
      <c r="T663" s="34">
        <f t="shared" si="108"/>
        <v>0.29777372305706434</v>
      </c>
      <c r="U663" s="34">
        <f t="shared" si="109"/>
        <v>9.1095711195399429E-2</v>
      </c>
      <c r="V663" s="33">
        <f>SUM(ClientPortfolioValue[[#This Row],[TCS]:[Cash]])</f>
        <v>51230608.724727616</v>
      </c>
      <c r="W663" s="35">
        <f>(ClientPortfolioValue[[#This Row],[TotalPortfolioValue]]-V658)/V658</f>
        <v>5.4290446871339288E-3</v>
      </c>
      <c r="X663" s="35">
        <f t="shared" si="101"/>
        <v>1355861.2513264944</v>
      </c>
      <c r="Y663" s="35">
        <f>_xlfn.MAXIFS($V$2:$V663,$E$2:$E663,$E663)</f>
        <v>51360464.08904472</v>
      </c>
      <c r="Z663" s="34">
        <f>(ClientPortfolioValue[[#This Row],[TotalPortfolioValue]]-ClientPortfolioValue[[#This Row],[Running Max]])/ClientPortfolioValue[[#This Row],[Running Max]]</f>
        <v>-2.5283136868072538E-3</v>
      </c>
      <c r="AA663" s="35">
        <f t="shared" si="110"/>
        <v>1.0547448239201223</v>
      </c>
      <c r="AB663" s="46">
        <f>ClientPortfolioValue[[#This Row],[Cumulative_Returns]]-1</f>
        <v>5.4744823920122254E-2</v>
      </c>
    </row>
    <row r="664" spans="4:28" x14ac:dyDescent="0.35">
      <c r="D664" s="31">
        <f t="shared" si="102"/>
        <v>45790</v>
      </c>
      <c r="E664" s="32" t="s">
        <v>12</v>
      </c>
      <c r="F664" s="33">
        <f>_xlfn.IFNA(VLOOKUP(ClientPortfolioValue[[#This Row],[Date]],CleanAssets[#All],RowWiseApproach!$B$2,0)*VLOOKUP(ClientPortfolioValue[[#This Row],[Client]],Client_Portfolios!$A$1:$I$6,RowWiseApproach!$B$2,0),F659)</f>
        <v>2588258.4881925439</v>
      </c>
      <c r="G664" s="33">
        <f>_xlfn.IFNA(VLOOKUP(ClientPortfolioValue[[#This Row],[Date]],CleanAssets[#All],RowWiseApproach!$B$3,0)*VLOOKUP(ClientPortfolioValue[[#This Row],[Client]],Client_Portfolios!$A$1:$I$6,RowWiseApproach!$B$3,0),G659)</f>
        <v>10894783.323290156</v>
      </c>
      <c r="H664" s="33">
        <f>_xlfn.IFNA(VLOOKUP(ClientPortfolioValue[[#This Row],[Date]],CleanAssets[#All],RowWiseApproach!$B$4,0)*VLOOKUP(ClientPortfolioValue[[#This Row],[Client]],Client_Portfolios!$A$1:$I$6,RowWiseApproach!$B$4,0),H659)</f>
        <v>1761400.8929832722</v>
      </c>
      <c r="I664" s="33">
        <f>_xlfn.IFNA(VLOOKUP(ClientPortfolioValue[[#This Row],[Date]],CleanAssets[#All],RowWiseApproach!$B$5,0)*VLOOKUP(ClientPortfolioValue[[#This Row],[Client]],Client_Portfolios!$A$1:$I$6,RowWiseApproach!$B$5,0),I659)</f>
        <v>3329170.133178154</v>
      </c>
      <c r="J664" s="33">
        <f>_xlfn.IFNA(VLOOKUP(ClientPortfolioValue[[#This Row],[Date]],CleanAssets[#All],RowWiseApproach!$B$6,0)*VLOOKUP(ClientPortfolioValue[[#This Row],[Client]],Client_Portfolios!$A$1:$I$6,RowWiseApproach!$B$6,0),J659)</f>
        <v>1372420.0094740221</v>
      </c>
      <c r="K664" s="33">
        <f>_xlfn.IFNA(VLOOKUP(ClientPortfolioValue[[#This Row],[Date]],CleanAssets[#All],RowWiseApproach!$B$7,0)*VLOOKUP(ClientPortfolioValue[[#This Row],[Client]],Client_Portfolios!$A$1:$I$6,RowWiseApproach!$B$7,0),K659)</f>
        <v>10918796.208052523</v>
      </c>
      <c r="L664" s="33">
        <f>_xlfn.IFNA(VLOOKUP(ClientPortfolioValue[[#This Row],[Date]],CleanAssets[#All],RowWiseApproach!$B$8,0)*VLOOKUP(ClientPortfolioValue[[#This Row],[Client]],Client_Portfolios!$A$1:$I$6,RowWiseApproach!$B$8,0),L659)</f>
        <v>5607283.1773292916</v>
      </c>
      <c r="M664" s="33">
        <f>_xlfn.IFNA(VLOOKUP(ClientPortfolioValue[[#This Row],[Date]],CleanAssets[#All],RowWiseApproach!$B$9,0)*VLOOKUP(ClientPortfolioValue[[#This Row],[Client]],Client_Portfolios!$A$1:$I$6,RowWiseApproach!$B$9,0),M659)</f>
        <v>2235933.364076409</v>
      </c>
      <c r="N664" s="34">
        <f t="shared" si="103"/>
        <v>6.6866163049613361E-2</v>
      </c>
      <c r="O664" s="34">
        <f t="shared" si="103"/>
        <v>0.28146043426831585</v>
      </c>
      <c r="P664" s="34">
        <f t="shared" si="104"/>
        <v>4.5504774675037163E-2</v>
      </c>
      <c r="Q664" s="34">
        <f t="shared" si="105"/>
        <v>8.6007187443031499E-2</v>
      </c>
      <c r="R664" s="34">
        <f t="shared" si="106"/>
        <v>3.5455678227148964E-2</v>
      </c>
      <c r="S664" s="34">
        <f t="shared" si="107"/>
        <v>0.28208079327617264</v>
      </c>
      <c r="T664" s="34">
        <f t="shared" si="108"/>
        <v>0.14486092208760964</v>
      </c>
      <c r="U664" s="34">
        <f t="shared" si="109"/>
        <v>5.7764046973070936E-2</v>
      </c>
      <c r="V664" s="33">
        <f>SUM(ClientPortfolioValue[[#This Row],[TCS]:[Cash]])</f>
        <v>38708045.59657637</v>
      </c>
      <c r="W664" s="35">
        <f>(ClientPortfolioValue[[#This Row],[TotalPortfolioValue]]-V659)/V659</f>
        <v>2.1216448755723271E-3</v>
      </c>
      <c r="X664" s="35">
        <f t="shared" si="101"/>
        <v>1385755.0515677042</v>
      </c>
      <c r="Y664" s="35">
        <f>_xlfn.MAXIFS($V$2:$V664,$E$2:$E664,$E664)</f>
        <v>40148946.003547296</v>
      </c>
      <c r="Z664" s="34">
        <f>(ClientPortfolioValue[[#This Row],[TotalPortfolioValue]]-ClientPortfolioValue[[#This Row],[Running Max]])/ClientPortfolioValue[[#This Row],[Running Max]]</f>
        <v>-3.5888872570742386E-2</v>
      </c>
      <c r="AA664" s="35">
        <f t="shared" si="110"/>
        <v>1.0335413429202094</v>
      </c>
      <c r="AB664" s="46">
        <f>ClientPortfolioValue[[#This Row],[Cumulative_Returns]]-1</f>
        <v>3.3541342920209383E-2</v>
      </c>
    </row>
    <row r="665" spans="4:28" x14ac:dyDescent="0.35">
      <c r="D665" s="31">
        <f t="shared" si="102"/>
        <v>45790</v>
      </c>
      <c r="E665" s="32" t="s">
        <v>13</v>
      </c>
      <c r="F665" s="33">
        <f>_xlfn.IFNA(VLOOKUP(ClientPortfolioValue[[#This Row],[Date]],CleanAssets[#All],RowWiseApproach!$B$2,0)*VLOOKUP(ClientPortfolioValue[[#This Row],[Client]],Client_Portfolios!$A$1:$I$6,RowWiseApproach!$B$2,0),F660)</f>
        <v>186369.25861618257</v>
      </c>
      <c r="G665" s="33">
        <f>_xlfn.IFNA(VLOOKUP(ClientPortfolioValue[[#This Row],[Date]],CleanAssets[#All],RowWiseApproach!$B$3,0)*VLOOKUP(ClientPortfolioValue[[#This Row],[Client]],Client_Portfolios!$A$1:$I$6,RowWiseApproach!$B$3,0),G660)</f>
        <v>2314840.502074671</v>
      </c>
      <c r="H665" s="33">
        <f>_xlfn.IFNA(VLOOKUP(ClientPortfolioValue[[#This Row],[Date]],CleanAssets[#All],RowWiseApproach!$B$4,0)*VLOOKUP(ClientPortfolioValue[[#This Row],[Client]],Client_Portfolios!$A$1:$I$6,RowWiseApproach!$B$4,0),H660)</f>
        <v>2821072.3907829598</v>
      </c>
      <c r="I665" s="33">
        <f>_xlfn.IFNA(VLOOKUP(ClientPortfolioValue[[#This Row],[Date]],CleanAssets[#All],RowWiseApproach!$B$5,0)*VLOOKUP(ClientPortfolioValue[[#This Row],[Client]],Client_Portfolios!$A$1:$I$6,RowWiseApproach!$B$5,0),I660)</f>
        <v>2857821.3887468074</v>
      </c>
      <c r="J665" s="33">
        <f>_xlfn.IFNA(VLOOKUP(ClientPortfolioValue[[#This Row],[Date]],CleanAssets[#All],RowWiseApproach!$B$6,0)*VLOOKUP(ClientPortfolioValue[[#This Row],[Client]],Client_Portfolios!$A$1:$I$6,RowWiseApproach!$B$6,0),J660)</f>
        <v>11894539.70002158</v>
      </c>
      <c r="K665" s="33">
        <f>_xlfn.IFNA(VLOOKUP(ClientPortfolioValue[[#This Row],[Date]],CleanAssets[#All],RowWiseApproach!$B$7,0)*VLOOKUP(ClientPortfolioValue[[#This Row],[Client]],Client_Portfolios!$A$1:$I$6,RowWiseApproach!$B$7,0),K660)</f>
        <v>517440.55761003599</v>
      </c>
      <c r="L665" s="33">
        <f>_xlfn.IFNA(VLOOKUP(ClientPortfolioValue[[#This Row],[Date]],CleanAssets[#All],RowWiseApproach!$B$8,0)*VLOOKUP(ClientPortfolioValue[[#This Row],[Client]],Client_Portfolios!$A$1:$I$6,RowWiseApproach!$B$8,0),L660)</f>
        <v>23189959.205738477</v>
      </c>
      <c r="M665" s="33">
        <f>_xlfn.IFNA(VLOOKUP(ClientPortfolioValue[[#This Row],[Date]],CleanAssets[#All],RowWiseApproach!$B$9,0)*VLOOKUP(ClientPortfolioValue[[#This Row],[Client]],Client_Portfolios!$A$1:$I$6,RowWiseApproach!$B$9,0),M660)</f>
        <v>6413032.3843844794</v>
      </c>
      <c r="N665" s="34">
        <f t="shared" si="103"/>
        <v>3.712899267023105E-3</v>
      </c>
      <c r="O665" s="34">
        <f t="shared" si="103"/>
        <v>4.6116884658155485E-2</v>
      </c>
      <c r="P665" s="34">
        <f t="shared" si="104"/>
        <v>5.6202174595374361E-2</v>
      </c>
      <c r="Q665" s="34">
        <f t="shared" si="105"/>
        <v>5.6934298168848485E-2</v>
      </c>
      <c r="R665" s="34">
        <f t="shared" si="106"/>
        <v>0.23696626826605097</v>
      </c>
      <c r="S665" s="34">
        <f t="shared" si="107"/>
        <v>1.0308592100132494E-2</v>
      </c>
      <c r="T665" s="34">
        <f t="shared" si="108"/>
        <v>0.46199670040328106</v>
      </c>
      <c r="U665" s="34">
        <f t="shared" si="109"/>
        <v>0.12776218254113422</v>
      </c>
      <c r="V665" s="33">
        <f>SUM(ClientPortfolioValue[[#This Row],[TCS]:[Cash]])</f>
        <v>50195075.387975186</v>
      </c>
      <c r="W665" s="35">
        <f>(ClientPortfolioValue[[#This Row],[TotalPortfolioValue]]-V660)/V660</f>
        <v>4.7239337834823125E-3</v>
      </c>
      <c r="X665" s="35">
        <f t="shared" si="101"/>
        <v>399732.66727202205</v>
      </c>
      <c r="Y665" s="35">
        <f>_xlfn.MAXIFS($V$2:$V665,$E$2:$E665,$E665)</f>
        <v>50198713.661443643</v>
      </c>
      <c r="Z665" s="34">
        <f>(ClientPortfolioValue[[#This Row],[TotalPortfolioValue]]-ClientPortfolioValue[[#This Row],[Running Max]])/ClientPortfolioValue[[#This Row],[Running Max]]</f>
        <v>-7.2477424282121159E-5</v>
      </c>
      <c r="AA665" s="35">
        <f t="shared" si="110"/>
        <v>1.11232781819696</v>
      </c>
      <c r="AB665" s="46">
        <f>ClientPortfolioValue[[#This Row],[Cumulative_Returns]]-1</f>
        <v>0.11232781819696003</v>
      </c>
    </row>
    <row r="666" spans="4:28" x14ac:dyDescent="0.35">
      <c r="D666" s="31">
        <f t="shared" si="102"/>
        <v>45790</v>
      </c>
      <c r="E666" s="32" t="s">
        <v>15</v>
      </c>
      <c r="F666" s="33">
        <f>_xlfn.IFNA(VLOOKUP(ClientPortfolioValue[[#This Row],[Date]],CleanAssets[#All],RowWiseApproach!$B$2,0)*VLOOKUP(ClientPortfolioValue[[#This Row],[Client]],Client_Portfolios!$A$1:$I$6,RowWiseApproach!$B$2,0),F661)</f>
        <v>933773.96252705145</v>
      </c>
      <c r="G666" s="33">
        <f>_xlfn.IFNA(VLOOKUP(ClientPortfolioValue[[#This Row],[Date]],CleanAssets[#All],RowWiseApproach!$B$3,0)*VLOOKUP(ClientPortfolioValue[[#This Row],[Client]],Client_Portfolios!$A$1:$I$6,RowWiseApproach!$B$3,0),G661)</f>
        <v>5290265.1400294229</v>
      </c>
      <c r="H666" s="33">
        <f>_xlfn.IFNA(VLOOKUP(ClientPortfolioValue[[#This Row],[Date]],CleanAssets[#All],RowWiseApproach!$B$4,0)*VLOOKUP(ClientPortfolioValue[[#This Row],[Client]],Client_Portfolios!$A$1:$I$6,RowWiseApproach!$B$4,0),H661)</f>
        <v>15390045.717744013</v>
      </c>
      <c r="I666" s="33">
        <f>_xlfn.IFNA(VLOOKUP(ClientPortfolioValue[[#This Row],[Date]],CleanAssets[#All],RowWiseApproach!$B$5,0)*VLOOKUP(ClientPortfolioValue[[#This Row],[Client]],Client_Portfolios!$A$1:$I$6,RowWiseApproach!$B$5,0),I661)</f>
        <v>9125258.4141660351</v>
      </c>
      <c r="J666" s="33">
        <f>_xlfn.IFNA(VLOOKUP(ClientPortfolioValue[[#This Row],[Date]],CleanAssets[#All],RowWiseApproach!$B$6,0)*VLOOKUP(ClientPortfolioValue[[#This Row],[Client]],Client_Portfolios!$A$1:$I$6,RowWiseApproach!$B$6,0),J661)</f>
        <v>14175163.056915263</v>
      </c>
      <c r="K666" s="33">
        <f>_xlfn.IFNA(VLOOKUP(ClientPortfolioValue[[#This Row],[Date]],CleanAssets[#All],RowWiseApproach!$B$7,0)*VLOOKUP(ClientPortfolioValue[[#This Row],[Client]],Client_Portfolios!$A$1:$I$6,RowWiseApproach!$B$7,0),K661)</f>
        <v>2231316.2597651226</v>
      </c>
      <c r="L666" s="33">
        <f>_xlfn.IFNA(VLOOKUP(ClientPortfolioValue[[#This Row],[Date]],CleanAssets[#All],RowWiseApproach!$B$8,0)*VLOOKUP(ClientPortfolioValue[[#This Row],[Client]],Client_Portfolios!$A$1:$I$6,RowWiseApproach!$B$8,0),L661)</f>
        <v>3395635.8049777779</v>
      </c>
      <c r="M666" s="33">
        <f>_xlfn.IFNA(VLOOKUP(ClientPortfolioValue[[#This Row],[Date]],CleanAssets[#All],RowWiseApproach!$B$9,0)*VLOOKUP(ClientPortfolioValue[[#This Row],[Client]],Client_Portfolios!$A$1:$I$6,RowWiseApproach!$B$9,0),M661)</f>
        <v>941940.18281937996</v>
      </c>
      <c r="N666" s="34">
        <f t="shared" si="103"/>
        <v>1.8137379990963653E-2</v>
      </c>
      <c r="O666" s="34">
        <f t="shared" si="103"/>
        <v>0.10275671945059452</v>
      </c>
      <c r="P666" s="34">
        <f t="shared" si="104"/>
        <v>0.29893220250606373</v>
      </c>
      <c r="Q666" s="34">
        <f t="shared" si="105"/>
        <v>0.17724662071916894</v>
      </c>
      <c r="R666" s="34">
        <f t="shared" si="106"/>
        <v>0.27533464105312727</v>
      </c>
      <c r="S666" s="34">
        <f t="shared" si="107"/>
        <v>4.3340500493130173E-2</v>
      </c>
      <c r="T666" s="34">
        <f t="shared" si="108"/>
        <v>6.5955937279649199E-2</v>
      </c>
      <c r="U666" s="34">
        <f t="shared" si="109"/>
        <v>1.8295998507302492E-2</v>
      </c>
      <c r="V666" s="33">
        <f>SUM(ClientPortfolioValue[[#This Row],[TCS]:[Cash]])</f>
        <v>51483398.538944066</v>
      </c>
      <c r="W666" s="35">
        <f>(ClientPortfolioValue[[#This Row],[TotalPortfolioValue]]-V661)/V661</f>
        <v>6.1218370214322325E-3</v>
      </c>
      <c r="X666" s="35">
        <f t="shared" si="101"/>
        <v>1948948.1566796703</v>
      </c>
      <c r="Y666" s="35">
        <f>_xlfn.MAXIFS($V$2:$V666,$E$2:$E666,$E666)</f>
        <v>52065242.941301323</v>
      </c>
      <c r="Z666" s="34">
        <f>(ClientPortfolioValue[[#This Row],[TotalPortfolioValue]]-ClientPortfolioValue[[#This Row],[Running Max]])/ClientPortfolioValue[[#This Row],[Running Max]]</f>
        <v>-1.1175294101925788E-2</v>
      </c>
      <c r="AA666" s="35">
        <f t="shared" si="110"/>
        <v>1.0319651514178521</v>
      </c>
      <c r="AB666" s="46">
        <f>ClientPortfolioValue[[#This Row],[Cumulative_Returns]]-1</f>
        <v>3.1965151417852056E-2</v>
      </c>
    </row>
    <row r="667" spans="4:28" x14ac:dyDescent="0.35">
      <c r="D667" s="31">
        <f t="shared" si="102"/>
        <v>45791</v>
      </c>
      <c r="E667" s="32" t="s">
        <v>14</v>
      </c>
      <c r="F667" s="33">
        <f>_xlfn.IFNA(VLOOKUP(ClientPortfolioValue[[#This Row],[Date]],CleanAssets[#All],RowWiseApproach!$B$2,0)*VLOOKUP(ClientPortfolioValue[[#This Row],[Client]],Client_Portfolios!$A$1:$I$6,RowWiseApproach!$B$2,0),F662)</f>
        <v>1627104.2734447112</v>
      </c>
      <c r="G667" s="33">
        <f>_xlfn.IFNA(VLOOKUP(ClientPortfolioValue[[#This Row],[Date]],CleanAssets[#All],RowWiseApproach!$B$3,0)*VLOOKUP(ClientPortfolioValue[[#This Row],[Client]],Client_Portfolios!$A$1:$I$6,RowWiseApproach!$B$3,0),G662)</f>
        <v>12192966.924249474</v>
      </c>
      <c r="H667" s="33">
        <f>_xlfn.IFNA(VLOOKUP(ClientPortfolioValue[[#This Row],[Date]],CleanAssets[#All],RowWiseApproach!$B$4,0)*VLOOKUP(ClientPortfolioValue[[#This Row],[Client]],Client_Portfolios!$A$1:$I$6,RowWiseApproach!$B$4,0),H662)</f>
        <v>1992597.8183783283</v>
      </c>
      <c r="I667" s="33">
        <f>_xlfn.IFNA(VLOOKUP(ClientPortfolioValue[[#This Row],[Date]],CleanAssets[#All],RowWiseApproach!$B$5,0)*VLOOKUP(ClientPortfolioValue[[#This Row],[Client]],Client_Portfolios!$A$1:$I$6,RowWiseApproach!$B$5,0),I662)</f>
        <v>472283.0536029411</v>
      </c>
      <c r="J667" s="33">
        <f>_xlfn.IFNA(VLOOKUP(ClientPortfolioValue[[#This Row],[Date]],CleanAssets[#All],RowWiseApproach!$B$6,0)*VLOOKUP(ClientPortfolioValue[[#This Row],[Client]],Client_Portfolios!$A$1:$I$6,RowWiseApproach!$B$6,0),J662)</f>
        <v>12224374.076556824</v>
      </c>
      <c r="K667" s="33">
        <f>_xlfn.IFNA(VLOOKUP(ClientPortfolioValue[[#This Row],[Date]],CleanAssets[#All],RowWiseApproach!$B$7,0)*VLOOKUP(ClientPortfolioValue[[#This Row],[Client]],Client_Portfolios!$A$1:$I$6,RowWiseApproach!$B$7,0),K662)</f>
        <v>11928152.819909429</v>
      </c>
      <c r="L667" s="33">
        <f>_xlfn.IFNA(VLOOKUP(ClientPortfolioValue[[#This Row],[Date]],CleanAssets[#All],RowWiseApproach!$B$8,0)*VLOOKUP(ClientPortfolioValue[[#This Row],[Client]],Client_Portfolios!$A$1:$I$6,RowWiseApproach!$B$8,0),L662)</f>
        <v>3303471.8066426413</v>
      </c>
      <c r="M667" s="33">
        <f>_xlfn.IFNA(VLOOKUP(ClientPortfolioValue[[#This Row],[Date]],CleanAssets[#All],RowWiseApproach!$B$9,0)*VLOOKUP(ClientPortfolioValue[[#This Row],[Client]],Client_Portfolios!$A$1:$I$6,RowWiseApproach!$B$9,0),M662)</f>
        <v>1151545.5399358813</v>
      </c>
      <c r="N667" s="34">
        <f t="shared" si="103"/>
        <v>3.6244459700131966E-2</v>
      </c>
      <c r="O667" s="34">
        <f t="shared" si="103"/>
        <v>0.27160367379246436</v>
      </c>
      <c r="P667" s="34">
        <f t="shared" si="104"/>
        <v>4.4385988350880104E-2</v>
      </c>
      <c r="Q667" s="34">
        <f t="shared" si="105"/>
        <v>1.0520311686679813E-2</v>
      </c>
      <c r="R667" s="34">
        <f t="shared" si="106"/>
        <v>0.27230328185365499</v>
      </c>
      <c r="S667" s="34">
        <f t="shared" si="107"/>
        <v>0.26570482373753856</v>
      </c>
      <c r="T667" s="34">
        <f t="shared" si="108"/>
        <v>7.3586280068515739E-2</v>
      </c>
      <c r="U667" s="34">
        <f t="shared" si="109"/>
        <v>2.5651180810134462E-2</v>
      </c>
      <c r="V667" s="33">
        <f>SUM(ClientPortfolioValue[[#This Row],[TCS]:[Cash]])</f>
        <v>44892496.312720232</v>
      </c>
      <c r="W667" s="35">
        <f>(ClientPortfolioValue[[#This Row],[TotalPortfolioValue]]-V662)/V662</f>
        <v>-1.1494951123910402E-3</v>
      </c>
      <c r="X667" s="35">
        <f t="shared" si="101"/>
        <v>1654414.8944172272</v>
      </c>
      <c r="Y667" s="35">
        <f>_xlfn.MAXIFS($V$2:$V667,$E$2:$E667,$E667)</f>
        <v>45787827.726313539</v>
      </c>
      <c r="Z667" s="34">
        <f>(ClientPortfolioValue[[#This Row],[TotalPortfolioValue]]-ClientPortfolioValue[[#This Row],[Running Max]])/ClientPortfolioValue[[#This Row],[Running Max]]</f>
        <v>-1.9553917668795072E-2</v>
      </c>
      <c r="AA667" s="35">
        <f t="shared" si="110"/>
        <v>1.0579778614028443</v>
      </c>
      <c r="AB667" s="46">
        <f>ClientPortfolioValue[[#This Row],[Cumulative_Returns]]-1</f>
        <v>5.7977861402844333E-2</v>
      </c>
    </row>
    <row r="668" spans="4:28" x14ac:dyDescent="0.35">
      <c r="D668" s="31">
        <f t="shared" si="102"/>
        <v>45791</v>
      </c>
      <c r="E668" s="32" t="s">
        <v>16</v>
      </c>
      <c r="F668" s="33">
        <f>_xlfn.IFNA(VLOOKUP(ClientPortfolioValue[[#This Row],[Date]],CleanAssets[#All],RowWiseApproach!$B$2,0)*VLOOKUP(ClientPortfolioValue[[#This Row],[Client]],Client_Portfolios!$A$1:$I$6,RowWiseApproach!$B$2,0),F663)</f>
        <v>195737.47981727534</v>
      </c>
      <c r="G668" s="33">
        <f>_xlfn.IFNA(VLOOKUP(ClientPortfolioValue[[#This Row],[Date]],CleanAssets[#All],RowWiseApproach!$B$3,0)*VLOOKUP(ClientPortfolioValue[[#This Row],[Client]],Client_Portfolios!$A$1:$I$6,RowWiseApproach!$B$3,0),G663)</f>
        <v>3153107.4481925382</v>
      </c>
      <c r="H668" s="33">
        <f>_xlfn.IFNA(VLOOKUP(ClientPortfolioValue[[#This Row],[Date]],CleanAssets[#All],RowWiseApproach!$B$4,0)*VLOOKUP(ClientPortfolioValue[[#This Row],[Client]],Client_Portfolios!$A$1:$I$6,RowWiseApproach!$B$4,0),H663)</f>
        <v>10696310.066574397</v>
      </c>
      <c r="I668" s="33">
        <f>_xlfn.IFNA(VLOOKUP(ClientPortfolioValue[[#This Row],[Date]],CleanAssets[#All],RowWiseApproach!$B$5,0)*VLOOKUP(ClientPortfolioValue[[#This Row],[Client]],Client_Portfolios!$A$1:$I$6,RowWiseApproach!$B$5,0),I663)</f>
        <v>6499358.9222329231</v>
      </c>
      <c r="J668" s="33">
        <f>_xlfn.IFNA(VLOOKUP(ClientPortfolioValue[[#This Row],[Date]],CleanAssets[#All],RowWiseApproach!$B$6,0)*VLOOKUP(ClientPortfolioValue[[#This Row],[Client]],Client_Portfolios!$A$1:$I$6,RowWiseApproach!$B$6,0),J663)</f>
        <v>9343166.8180641755</v>
      </c>
      <c r="K668" s="33">
        <f>_xlfn.IFNA(VLOOKUP(ClientPortfolioValue[[#This Row],[Date]],CleanAssets[#All],RowWiseApproach!$B$7,0)*VLOOKUP(ClientPortfolioValue[[#This Row],[Client]],Client_Portfolios!$A$1:$I$6,RowWiseApproach!$B$7,0),K663)</f>
        <v>1349069.8433369214</v>
      </c>
      <c r="L668" s="33">
        <f>_xlfn.IFNA(VLOOKUP(ClientPortfolioValue[[#This Row],[Date]],CleanAssets[#All],RowWiseApproach!$B$8,0)*VLOOKUP(ClientPortfolioValue[[#This Row],[Client]],Client_Portfolios!$A$1:$I$6,RowWiseApproach!$B$8,0),L663)</f>
        <v>15344222.383674622</v>
      </c>
      <c r="M668" s="33">
        <f>_xlfn.IFNA(VLOOKUP(ClientPortfolioValue[[#This Row],[Date]],CleanAssets[#All],RowWiseApproach!$B$9,0)*VLOOKUP(ClientPortfolioValue[[#This Row],[Client]],Client_Portfolios!$A$1:$I$6,RowWiseApproach!$B$9,0),M663)</f>
        <v>4667179.2750058454</v>
      </c>
      <c r="N668" s="34">
        <f t="shared" si="103"/>
        <v>3.8194056033954769E-3</v>
      </c>
      <c r="O668" s="34">
        <f t="shared" si="103"/>
        <v>6.152626603232534E-2</v>
      </c>
      <c r="P668" s="34">
        <f t="shared" si="104"/>
        <v>0.2087160141331505</v>
      </c>
      <c r="Q668" s="34">
        <f t="shared" si="105"/>
        <v>0.12682133186361755</v>
      </c>
      <c r="R668" s="34">
        <f t="shared" si="106"/>
        <v>0.18231226708183812</v>
      </c>
      <c r="S668" s="34">
        <f t="shared" si="107"/>
        <v>2.6324263109052941E-2</v>
      </c>
      <c r="T668" s="34">
        <f t="shared" si="108"/>
        <v>0.29941025605654464</v>
      </c>
      <c r="U668" s="34">
        <f t="shared" si="109"/>
        <v>9.10701961200754E-2</v>
      </c>
      <c r="V668" s="33">
        <f>SUM(ClientPortfolioValue[[#This Row],[TCS]:[Cash]])</f>
        <v>51248152.236898698</v>
      </c>
      <c r="W668" s="35">
        <f>(ClientPortfolioValue[[#This Row],[TotalPortfolioValue]]-V663)/V663</f>
        <v>3.4244200113543494E-4</v>
      </c>
      <c r="X668" s="35">
        <f t="shared" si="101"/>
        <v>1420436.251953979</v>
      </c>
      <c r="Y668" s="35">
        <f>_xlfn.MAXIFS($V$2:$V668,$E$2:$E668,$E668)</f>
        <v>51360464.08904472</v>
      </c>
      <c r="Z668" s="34">
        <f>(ClientPortfolioValue[[#This Row],[TotalPortfolioValue]]-ClientPortfolioValue[[#This Row],[Running Max]])/ClientPortfolioValue[[#This Row],[Running Max]]</f>
        <v>-2.1867374864702272E-3</v>
      </c>
      <c r="AA668" s="35">
        <f t="shared" si="110"/>
        <v>1.0551060128483127</v>
      </c>
      <c r="AB668" s="46">
        <f>ClientPortfolioValue[[#This Row],[Cumulative_Returns]]-1</f>
        <v>5.5106012848312735E-2</v>
      </c>
    </row>
    <row r="669" spans="4:28" x14ac:dyDescent="0.35">
      <c r="D669" s="31">
        <f t="shared" si="102"/>
        <v>45791</v>
      </c>
      <c r="E669" s="32" t="s">
        <v>12</v>
      </c>
      <c r="F669" s="33">
        <f>_xlfn.IFNA(VLOOKUP(ClientPortfolioValue[[#This Row],[Date]],CleanAssets[#All],RowWiseApproach!$B$2,0)*VLOOKUP(ClientPortfolioValue[[#This Row],[Client]],Client_Portfolios!$A$1:$I$6,RowWiseApproach!$B$2,0),F664)</f>
        <v>2579877.0141186086</v>
      </c>
      <c r="G669" s="33">
        <f>_xlfn.IFNA(VLOOKUP(ClientPortfolioValue[[#This Row],[Date]],CleanAssets[#All],RowWiseApproach!$B$3,0)*VLOOKUP(ClientPortfolioValue[[#This Row],[Client]],Client_Portfolios!$A$1:$I$6,RowWiseApproach!$B$3,0),G664)</f>
        <v>10888526.265728081</v>
      </c>
      <c r="H669" s="33">
        <f>_xlfn.IFNA(VLOOKUP(ClientPortfolioValue[[#This Row],[Date]],CleanAssets[#All],RowWiseApproach!$B$4,0)*VLOOKUP(ClientPortfolioValue[[#This Row],[Client]],Client_Portfolios!$A$1:$I$6,RowWiseApproach!$B$4,0),H664)</f>
        <v>1760700.0526414169</v>
      </c>
      <c r="I669" s="33">
        <f>_xlfn.IFNA(VLOOKUP(ClientPortfolioValue[[#This Row],[Date]],CleanAssets[#All],RowWiseApproach!$B$5,0)*VLOOKUP(ClientPortfolioValue[[#This Row],[Client]],Client_Portfolios!$A$1:$I$6,RowWiseApproach!$B$5,0),I664)</f>
        <v>3315438.4212657386</v>
      </c>
      <c r="J669" s="33">
        <f>_xlfn.IFNA(VLOOKUP(ClientPortfolioValue[[#This Row],[Date]],CleanAssets[#All],RowWiseApproach!$B$6,0)*VLOOKUP(ClientPortfolioValue[[#This Row],[Client]],Client_Portfolios!$A$1:$I$6,RowWiseApproach!$B$6,0),J664)</f>
        <v>1366942.8856506173</v>
      </c>
      <c r="K669" s="33">
        <f>_xlfn.IFNA(VLOOKUP(ClientPortfolioValue[[#This Row],[Date]],CleanAssets[#All],RowWiseApproach!$B$7,0)*VLOOKUP(ClientPortfolioValue[[#This Row],[Client]],Client_Portfolios!$A$1:$I$6,RowWiseApproach!$B$7,0),K664)</f>
        <v>10912490.474557908</v>
      </c>
      <c r="L669" s="33">
        <f>_xlfn.IFNA(VLOOKUP(ClientPortfolioValue[[#This Row],[Date]],CleanAssets[#All],RowWiseApproach!$B$8,0)*VLOOKUP(ClientPortfolioValue[[#This Row],[Client]],Client_Portfolios!$A$1:$I$6,RowWiseApproach!$B$8,0),L664)</f>
        <v>5640030.9370391564</v>
      </c>
      <c r="M669" s="33">
        <f>_xlfn.IFNA(VLOOKUP(ClientPortfolioValue[[#This Row],[Date]],CleanAssets[#All],RowWiseApproach!$B$9,0)*VLOOKUP(ClientPortfolioValue[[#This Row],[Client]],Client_Portfolios!$A$1:$I$6,RowWiseApproach!$B$9,0),M664)</f>
        <v>2236072.5626327265</v>
      </c>
      <c r="N669" s="34">
        <f t="shared" si="103"/>
        <v>6.6663353319641669E-2</v>
      </c>
      <c r="O669" s="34">
        <f t="shared" si="103"/>
        <v>0.28135669631151583</v>
      </c>
      <c r="P669" s="34">
        <f t="shared" si="104"/>
        <v>4.5496032972426895E-2</v>
      </c>
      <c r="Q669" s="34">
        <f t="shared" si="105"/>
        <v>8.5670069416801942E-2</v>
      </c>
      <c r="R669" s="34">
        <f t="shared" si="106"/>
        <v>3.5321449842456804E-2</v>
      </c>
      <c r="S669" s="34">
        <f t="shared" si="107"/>
        <v>0.28197592525595999</v>
      </c>
      <c r="T669" s="34">
        <f t="shared" si="108"/>
        <v>0.14573693747102989</v>
      </c>
      <c r="U669" s="34">
        <f t="shared" si="109"/>
        <v>5.7779535410166991E-2</v>
      </c>
      <c r="V669" s="33">
        <f>SUM(ClientPortfolioValue[[#This Row],[TCS]:[Cash]])</f>
        <v>38700078.613634251</v>
      </c>
      <c r="W669" s="35">
        <f>(ClientPortfolioValue[[#This Row],[TotalPortfolioValue]]-V664)/V664</f>
        <v>-2.0582240253493709E-4</v>
      </c>
      <c r="X669" s="35">
        <f t="shared" si="101"/>
        <v>1396140.0867168319</v>
      </c>
      <c r="Y669" s="35">
        <f>_xlfn.MAXIFS($V$2:$V669,$E$2:$E669,$E669)</f>
        <v>40148946.003547296</v>
      </c>
      <c r="Z669" s="34">
        <f>(ClientPortfolioValue[[#This Row],[TotalPortfolioValue]]-ClientPortfolioValue[[#This Row],[Running Max]])/ClientPortfolioValue[[#This Row],[Running Max]]</f>
        <v>-3.6087308239300543E-2</v>
      </c>
      <c r="AA669" s="35">
        <f t="shared" si="110"/>
        <v>1.0333286169578904</v>
      </c>
      <c r="AB669" s="46">
        <f>ClientPortfolioValue[[#This Row],[Cumulative_Returns]]-1</f>
        <v>3.3328616957890356E-2</v>
      </c>
    </row>
    <row r="670" spans="4:28" x14ac:dyDescent="0.35">
      <c r="D670" s="31">
        <f t="shared" si="102"/>
        <v>45791</v>
      </c>
      <c r="E670" s="32" t="s">
        <v>13</v>
      </c>
      <c r="F670" s="33">
        <f>_xlfn.IFNA(VLOOKUP(ClientPortfolioValue[[#This Row],[Date]],CleanAssets[#All],RowWiseApproach!$B$2,0)*VLOOKUP(ClientPortfolioValue[[#This Row],[Client]],Client_Portfolios!$A$1:$I$6,RowWiseApproach!$B$2,0),F665)</f>
        <v>185765.74505044101</v>
      </c>
      <c r="G670" s="33">
        <f>_xlfn.IFNA(VLOOKUP(ClientPortfolioValue[[#This Row],[Date]],CleanAssets[#All],RowWiseApproach!$B$3,0)*VLOOKUP(ClientPortfolioValue[[#This Row],[Client]],Client_Portfolios!$A$1:$I$6,RowWiseApproach!$B$3,0),G665)</f>
        <v>2313511.050185753</v>
      </c>
      <c r="H670" s="33">
        <f>_xlfn.IFNA(VLOOKUP(ClientPortfolioValue[[#This Row],[Date]],CleanAssets[#All],RowWiseApproach!$B$4,0)*VLOOKUP(ClientPortfolioValue[[#This Row],[Client]],Client_Portfolios!$A$1:$I$6,RowWiseApproach!$B$4,0),H665)</f>
        <v>2819949.9198300778</v>
      </c>
      <c r="I670" s="33">
        <f>_xlfn.IFNA(VLOOKUP(ClientPortfolioValue[[#This Row],[Date]],CleanAssets[#All],RowWiseApproach!$B$5,0)*VLOOKUP(ClientPortfolioValue[[#This Row],[Client]],Client_Portfolios!$A$1:$I$6,RowWiseApproach!$B$5,0),I665)</f>
        <v>2846033.8325578575</v>
      </c>
      <c r="J670" s="33">
        <f>_xlfn.IFNA(VLOOKUP(ClientPortfolioValue[[#This Row],[Date]],CleanAssets[#All],RowWiseApproach!$B$6,0)*VLOOKUP(ClientPortfolioValue[[#This Row],[Client]],Client_Portfolios!$A$1:$I$6,RowWiseApproach!$B$6,0),J665)</f>
        <v>11847070.363878347</v>
      </c>
      <c r="K670" s="33">
        <f>_xlfn.IFNA(VLOOKUP(ClientPortfolioValue[[#This Row],[Date]],CleanAssets[#All],RowWiseApproach!$B$7,0)*VLOOKUP(ClientPortfolioValue[[#This Row],[Client]],Client_Portfolios!$A$1:$I$6,RowWiseApproach!$B$7,0),K665)</f>
        <v>517141.72958967346</v>
      </c>
      <c r="L670" s="33">
        <f>_xlfn.IFNA(VLOOKUP(ClientPortfolioValue[[#This Row],[Date]],CleanAssets[#All],RowWiseApproach!$B$8,0)*VLOOKUP(ClientPortfolioValue[[#This Row],[Client]],Client_Portfolios!$A$1:$I$6,RowWiseApproach!$B$8,0),L665)</f>
        <v>23325393.637661144</v>
      </c>
      <c r="M670" s="33">
        <f>_xlfn.IFNA(VLOOKUP(ClientPortfolioValue[[#This Row],[Date]],CleanAssets[#All],RowWiseApproach!$B$9,0)*VLOOKUP(ClientPortfolioValue[[#This Row],[Client]],Client_Portfolios!$A$1:$I$6,RowWiseApproach!$B$9,0),M665)</f>
        <v>6413431.629220603</v>
      </c>
      <c r="N670" s="34">
        <f t="shared" si="103"/>
        <v>3.6954850826762045E-3</v>
      </c>
      <c r="O670" s="34">
        <f t="shared" si="103"/>
        <v>4.6023262104897489E-2</v>
      </c>
      <c r="P670" s="34">
        <f t="shared" si="104"/>
        <v>5.6097978988517892E-2</v>
      </c>
      <c r="Q670" s="34">
        <f t="shared" si="105"/>
        <v>5.661687288016172E-2</v>
      </c>
      <c r="R670" s="34">
        <f t="shared" si="106"/>
        <v>0.23567677556074729</v>
      </c>
      <c r="S670" s="34">
        <f t="shared" si="107"/>
        <v>1.0287631591115419E-2</v>
      </c>
      <c r="T670" s="34">
        <f t="shared" si="108"/>
        <v>0.46401797173166492</v>
      </c>
      <c r="U670" s="34">
        <f t="shared" si="109"/>
        <v>0.12758402206021902</v>
      </c>
      <c r="V670" s="33">
        <f>SUM(ClientPortfolioValue[[#This Row],[TCS]:[Cash]])</f>
        <v>50268297.9079739</v>
      </c>
      <c r="W670" s="35">
        <f>(ClientPortfolioValue[[#This Row],[TotalPortfolioValue]]-V665)/V665</f>
        <v>1.4587590402594681E-3</v>
      </c>
      <c r="X670" s="35">
        <f t="shared" si="101"/>
        <v>458627.31003518827</v>
      </c>
      <c r="Y670" s="35">
        <f>_xlfn.MAXIFS($V$2:$V670,$E$2:$E670,$E670)</f>
        <v>50268297.9079739</v>
      </c>
      <c r="Z670" s="34">
        <f>(ClientPortfolioValue[[#This Row],[TotalPortfolioValue]]-ClientPortfolioValue[[#This Row],[Running Max]])/ClientPortfolioValue[[#This Row],[Running Max]]</f>
        <v>0</v>
      </c>
      <c r="AA670" s="35">
        <f t="shared" si="110"/>
        <v>1.113950436457487</v>
      </c>
      <c r="AB670" s="46">
        <f>ClientPortfolioValue[[#This Row],[Cumulative_Returns]]-1</f>
        <v>0.11395043645748704</v>
      </c>
    </row>
    <row r="671" spans="4:28" x14ac:dyDescent="0.35">
      <c r="D671" s="31">
        <f t="shared" si="102"/>
        <v>45791</v>
      </c>
      <c r="E671" s="32" t="s">
        <v>15</v>
      </c>
      <c r="F671" s="33">
        <f>_xlfn.IFNA(VLOOKUP(ClientPortfolioValue[[#This Row],[Date]],CleanAssets[#All],RowWiseApproach!$B$2,0)*VLOOKUP(ClientPortfolioValue[[#This Row],[Client]],Client_Portfolios!$A$1:$I$6,RowWiseApproach!$B$2,0),F666)</f>
        <v>930750.15238848166</v>
      </c>
      <c r="G671" s="33">
        <f>_xlfn.IFNA(VLOOKUP(ClientPortfolioValue[[#This Row],[Date]],CleanAssets[#All],RowWiseApproach!$B$3,0)*VLOOKUP(ClientPortfolioValue[[#This Row],[Client]],Client_Portfolios!$A$1:$I$6,RowWiseApproach!$B$3,0),G666)</f>
        <v>5287226.8516562115</v>
      </c>
      <c r="H671" s="33">
        <f>_xlfn.IFNA(VLOOKUP(ClientPortfolioValue[[#This Row],[Date]],CleanAssets[#All],RowWiseApproach!$B$4,0)*VLOOKUP(ClientPortfolioValue[[#This Row],[Client]],Client_Portfolios!$A$1:$I$6,RowWiseApproach!$B$4,0),H666)</f>
        <v>15383922.202679979</v>
      </c>
      <c r="I671" s="33">
        <f>_xlfn.IFNA(VLOOKUP(ClientPortfolioValue[[#This Row],[Date]],CleanAssets[#All],RowWiseApproach!$B$5,0)*VLOOKUP(ClientPortfolioValue[[#This Row],[Client]],Client_Portfolios!$A$1:$I$6,RowWiseApproach!$B$5,0),I666)</f>
        <v>9087619.7791137453</v>
      </c>
      <c r="J671" s="33">
        <f>_xlfn.IFNA(VLOOKUP(ClientPortfolioValue[[#This Row],[Date]],CleanAssets[#All],RowWiseApproach!$B$6,0)*VLOOKUP(ClientPortfolioValue[[#This Row],[Client]],Client_Portfolios!$A$1:$I$6,RowWiseApproach!$B$6,0),J666)</f>
        <v>14118592.092674198</v>
      </c>
      <c r="K671" s="33">
        <f>_xlfn.IFNA(VLOOKUP(ClientPortfolioValue[[#This Row],[Date]],CleanAssets[#All],RowWiseApproach!$B$7,0)*VLOOKUP(ClientPortfolioValue[[#This Row],[Client]],Client_Portfolios!$A$1:$I$6,RowWiseApproach!$B$7,0),K666)</f>
        <v>2230027.6483277273</v>
      </c>
      <c r="L671" s="33">
        <f>_xlfn.IFNA(VLOOKUP(ClientPortfolioValue[[#This Row],[Date]],CleanAssets[#All],RowWiseApproach!$B$8,0)*VLOOKUP(ClientPortfolioValue[[#This Row],[Client]],Client_Portfolios!$A$1:$I$6,RowWiseApproach!$B$8,0),L666)</f>
        <v>3415467.0604872582</v>
      </c>
      <c r="M671" s="33">
        <f>_xlfn.IFNA(VLOOKUP(ClientPortfolioValue[[#This Row],[Date]],CleanAssets[#All],RowWiseApproach!$B$9,0)*VLOOKUP(ClientPortfolioValue[[#This Row],[Client]],Client_Portfolios!$A$1:$I$6,RowWiseApproach!$B$9,0),M666)</f>
        <v>941998.82352651923</v>
      </c>
      <c r="N671" s="34">
        <f t="shared" si="103"/>
        <v>1.8109528225919901E-2</v>
      </c>
      <c r="O671" s="34">
        <f t="shared" si="103"/>
        <v>0.10287313266745021</v>
      </c>
      <c r="P671" s="34">
        <f t="shared" si="104"/>
        <v>0.29932369351738464</v>
      </c>
      <c r="Q671" s="34">
        <f t="shared" si="105"/>
        <v>0.17681706145732454</v>
      </c>
      <c r="R671" s="34">
        <f t="shared" si="106"/>
        <v>0.27470427091137917</v>
      </c>
      <c r="S671" s="34">
        <f t="shared" si="107"/>
        <v>4.3389462293761456E-2</v>
      </c>
      <c r="T671" s="34">
        <f t="shared" si="108"/>
        <v>6.6454458243029479E-2</v>
      </c>
      <c r="U671" s="34">
        <f t="shared" si="109"/>
        <v>1.8328392683750638E-2</v>
      </c>
      <c r="V671" s="33">
        <f>SUM(ClientPortfolioValue[[#This Row],[TCS]:[Cash]])</f>
        <v>51395604.610854119</v>
      </c>
      <c r="W671" s="35">
        <f>(ClientPortfolioValue[[#This Row],[TotalPortfolioValue]]-V666)/V666</f>
        <v>-1.7052861812053013E-3</v>
      </c>
      <c r="X671" s="35">
        <f t="shared" si="101"/>
        <v>2076402.9832714489</v>
      </c>
      <c r="Y671" s="35">
        <f>_xlfn.MAXIFS($V$2:$V671,$E$2:$E671,$E671)</f>
        <v>52065242.941301323</v>
      </c>
      <c r="Z671" s="34">
        <f>(ClientPortfolioValue[[#This Row],[TotalPortfolioValue]]-ClientPortfolioValue[[#This Row],[Running Max]])/ClientPortfolioValue[[#This Row],[Running Max]]</f>
        <v>-1.2861523208528168E-2</v>
      </c>
      <c r="AA671" s="35">
        <f t="shared" si="110"/>
        <v>1.0302053555056536</v>
      </c>
      <c r="AB671" s="46">
        <f>ClientPortfolioValue[[#This Row],[Cumulative_Returns]]-1</f>
        <v>3.0205355505653619E-2</v>
      </c>
    </row>
    <row r="672" spans="4:28" x14ac:dyDescent="0.35">
      <c r="D672" s="31">
        <f t="shared" si="102"/>
        <v>45792</v>
      </c>
      <c r="E672" s="32" t="s">
        <v>14</v>
      </c>
      <c r="F672" s="33">
        <f>_xlfn.IFNA(VLOOKUP(ClientPortfolioValue[[#This Row],[Date]],CleanAssets[#All],RowWiseApproach!$B$2,0)*VLOOKUP(ClientPortfolioValue[[#This Row],[Client]],Client_Portfolios!$A$1:$I$6,RowWiseApproach!$B$2,0),F667)</f>
        <v>1620591.3148171913</v>
      </c>
      <c r="G672" s="33">
        <f>_xlfn.IFNA(VLOOKUP(ClientPortfolioValue[[#This Row],[Date]],CleanAssets[#All],RowWiseApproach!$B$3,0)*VLOOKUP(ClientPortfolioValue[[#This Row],[Client]],Client_Portfolios!$A$1:$I$6,RowWiseApproach!$B$3,0),G667)</f>
        <v>12042888.216211345</v>
      </c>
      <c r="H672" s="33">
        <f>_xlfn.IFNA(VLOOKUP(ClientPortfolioValue[[#This Row],[Date]],CleanAssets[#All],RowWiseApproach!$B$4,0)*VLOOKUP(ClientPortfolioValue[[#This Row],[Client]],Client_Portfolios!$A$1:$I$6,RowWiseApproach!$B$4,0),H667)</f>
        <v>2007135.5169580621</v>
      </c>
      <c r="I672" s="33">
        <f>_xlfn.IFNA(VLOOKUP(ClientPortfolioValue[[#This Row],[Date]],CleanAssets[#All],RowWiseApproach!$B$5,0)*VLOOKUP(ClientPortfolioValue[[#This Row],[Client]],Client_Portfolios!$A$1:$I$6,RowWiseApproach!$B$5,0),I667)</f>
        <v>473631.58024885104</v>
      </c>
      <c r="J672" s="33">
        <f>_xlfn.IFNA(VLOOKUP(ClientPortfolioValue[[#This Row],[Date]],CleanAssets[#All],RowWiseApproach!$B$6,0)*VLOOKUP(ClientPortfolioValue[[#This Row],[Client]],Client_Portfolios!$A$1:$I$6,RowWiseApproach!$B$6,0),J667)</f>
        <v>12196506.986767324</v>
      </c>
      <c r="K672" s="33">
        <f>_xlfn.IFNA(VLOOKUP(ClientPortfolioValue[[#This Row],[Date]],CleanAssets[#All],RowWiseApproach!$B$7,0)*VLOOKUP(ClientPortfolioValue[[#This Row],[Client]],Client_Portfolios!$A$1:$I$6,RowWiseApproach!$B$7,0),K667)</f>
        <v>11786671.722238192</v>
      </c>
      <c r="L672" s="33">
        <f>_xlfn.IFNA(VLOOKUP(ClientPortfolioValue[[#This Row],[Date]],CleanAssets[#All],RowWiseApproach!$B$8,0)*VLOOKUP(ClientPortfolioValue[[#This Row],[Client]],Client_Portfolios!$A$1:$I$6,RowWiseApproach!$B$8,0),L667)</f>
        <v>3301933.6206858912</v>
      </c>
      <c r="M672" s="33">
        <f>_xlfn.IFNA(VLOOKUP(ClientPortfolioValue[[#This Row],[Date]],CleanAssets[#All],RowWiseApproach!$B$9,0)*VLOOKUP(ClientPortfolioValue[[#This Row],[Client]],Client_Portfolios!$A$1:$I$6,RowWiseApproach!$B$9,0),M667)</f>
        <v>1151624.6726259368</v>
      </c>
      <c r="N672" s="34">
        <f t="shared" si="103"/>
        <v>3.6351627596358092E-2</v>
      </c>
      <c r="O672" s="34">
        <f t="shared" si="103"/>
        <v>0.27013509428172339</v>
      </c>
      <c r="P672" s="34">
        <f t="shared" si="104"/>
        <v>4.5022234897089779E-2</v>
      </c>
      <c r="Q672" s="34">
        <f t="shared" si="105"/>
        <v>1.0624072007335792E-2</v>
      </c>
      <c r="R672" s="34">
        <f t="shared" si="106"/>
        <v>0.27358093055642368</v>
      </c>
      <c r="S672" s="34">
        <f t="shared" si="107"/>
        <v>0.26438787936837727</v>
      </c>
      <c r="T672" s="34">
        <f t="shared" si="108"/>
        <v>7.4065966064126257E-2</v>
      </c>
      <c r="U672" s="34">
        <f t="shared" si="109"/>
        <v>2.5832195228565821E-2</v>
      </c>
      <c r="V672" s="33">
        <f>SUM(ClientPortfolioValue[[#This Row],[TCS]:[Cash]])</f>
        <v>44580983.630552791</v>
      </c>
      <c r="W672" s="35">
        <f>(ClientPortfolioValue[[#This Row],[TotalPortfolioValue]]-V667)/V667</f>
        <v>-6.9390813109934798E-3</v>
      </c>
      <c r="X672" s="35">
        <f t="shared" ref="X672:X735" si="111">_xlfn.STDEV.P($V647,$V652,$V657,$V662,$V667)</f>
        <v>374264.50662437122</v>
      </c>
      <c r="Y672" s="35">
        <f>_xlfn.MAXIFS($V$2:$V672,$E$2:$E672,$E672)</f>
        <v>45787827.726313539</v>
      </c>
      <c r="Z672" s="34">
        <f>(ClientPortfolioValue[[#This Row],[TotalPortfolioValue]]-ClientPortfolioValue[[#This Row],[Running Max]])/ClientPortfolioValue[[#This Row],[Running Max]]</f>
        <v>-2.6357312755136308E-2</v>
      </c>
      <c r="AA672" s="35">
        <f t="shared" si="110"/>
        <v>1.0506364669973389</v>
      </c>
      <c r="AB672" s="46">
        <f>ClientPortfolioValue[[#This Row],[Cumulative_Returns]]-1</f>
        <v>5.0636466997338925E-2</v>
      </c>
    </row>
    <row r="673" spans="4:28" x14ac:dyDescent="0.35">
      <c r="D673" s="31">
        <f t="shared" si="102"/>
        <v>45792</v>
      </c>
      <c r="E673" s="32" t="s">
        <v>16</v>
      </c>
      <c r="F673" s="33">
        <f>_xlfn.IFNA(VLOOKUP(ClientPortfolioValue[[#This Row],[Date]],CleanAssets[#All],RowWiseApproach!$B$2,0)*VLOOKUP(ClientPortfolioValue[[#This Row],[Client]],Client_Portfolios!$A$1:$I$6,RowWiseApproach!$B$2,0),F668)</f>
        <v>194953.98356032924</v>
      </c>
      <c r="G673" s="33">
        <f>_xlfn.IFNA(VLOOKUP(ClientPortfolioValue[[#This Row],[Date]],CleanAssets[#All],RowWiseApproach!$B$3,0)*VLOOKUP(ClientPortfolioValue[[#This Row],[Client]],Client_Portfolios!$A$1:$I$6,RowWiseApproach!$B$3,0),G668)</f>
        <v>3114297.0179609098</v>
      </c>
      <c r="H673" s="33">
        <f>_xlfn.IFNA(VLOOKUP(ClientPortfolioValue[[#This Row],[Date]],CleanAssets[#All],RowWiseApproach!$B$4,0)*VLOOKUP(ClientPortfolioValue[[#This Row],[Client]],Client_Portfolios!$A$1:$I$6,RowWiseApproach!$B$4,0),H668)</f>
        <v>10774348.760699729</v>
      </c>
      <c r="I673" s="33">
        <f>_xlfn.IFNA(VLOOKUP(ClientPortfolioValue[[#This Row],[Date]],CleanAssets[#All],RowWiseApproach!$B$5,0)*VLOOKUP(ClientPortfolioValue[[#This Row],[Client]],Client_Portfolios!$A$1:$I$6,RowWiseApproach!$B$5,0),I668)</f>
        <v>6517916.7735492066</v>
      </c>
      <c r="J673" s="33">
        <f>_xlfn.IFNA(VLOOKUP(ClientPortfolioValue[[#This Row],[Date]],CleanAssets[#All],RowWiseApproach!$B$6,0)*VLOOKUP(ClientPortfolioValue[[#This Row],[Client]],Client_Portfolios!$A$1:$I$6,RowWiseApproach!$B$6,0),J668)</f>
        <v>9321867.8241846766</v>
      </c>
      <c r="K673" s="33">
        <f>_xlfn.IFNA(VLOOKUP(ClientPortfolioValue[[#This Row],[Date]],CleanAssets[#All],RowWiseApproach!$B$7,0)*VLOOKUP(ClientPortfolioValue[[#This Row],[Client]],Client_Portfolios!$A$1:$I$6,RowWiseApproach!$B$7,0),K668)</f>
        <v>1333068.3814884538</v>
      </c>
      <c r="L673" s="33">
        <f>_xlfn.IFNA(VLOOKUP(ClientPortfolioValue[[#This Row],[Date]],CleanAssets[#All],RowWiseApproach!$B$8,0)*VLOOKUP(ClientPortfolioValue[[#This Row],[Client]],Client_Portfolios!$A$1:$I$6,RowWiseApproach!$B$8,0),L668)</f>
        <v>15337077.698092517</v>
      </c>
      <c r="M673" s="33">
        <f>_xlfn.IFNA(VLOOKUP(ClientPortfolioValue[[#This Row],[Date]],CleanAssets[#All],RowWiseApproach!$B$9,0)*VLOOKUP(ClientPortfolioValue[[#This Row],[Client]],Client_Portfolios!$A$1:$I$6,RowWiseApproach!$B$9,0),M668)</f>
        <v>4667499.9974073442</v>
      </c>
      <c r="N673" s="34">
        <f t="shared" si="103"/>
        <v>3.8031616200174629E-3</v>
      </c>
      <c r="O673" s="34">
        <f t="shared" si="103"/>
        <v>6.0753695183553627E-2</v>
      </c>
      <c r="P673" s="34">
        <f t="shared" si="104"/>
        <v>0.21018595741951362</v>
      </c>
      <c r="Q673" s="34">
        <f t="shared" si="105"/>
        <v>0.12715149730684749</v>
      </c>
      <c r="R673" s="34">
        <f t="shared" si="106"/>
        <v>0.18185096446025648</v>
      </c>
      <c r="S673" s="34">
        <f t="shared" si="107"/>
        <v>2.6005493259217211E-2</v>
      </c>
      <c r="T673" s="34">
        <f t="shared" si="108"/>
        <v>0.29919565735142306</v>
      </c>
      <c r="U673" s="34">
        <f t="shared" si="109"/>
        <v>9.1053573399171014E-2</v>
      </c>
      <c r="V673" s="33">
        <f>SUM(ClientPortfolioValue[[#This Row],[TCS]:[Cash]])</f>
        <v>51261030.436943166</v>
      </c>
      <c r="W673" s="35">
        <f>(ClientPortfolioValue[[#This Row],[TotalPortfolioValue]]-V668)/V668</f>
        <v>2.5129101211176418E-4</v>
      </c>
      <c r="X673" s="35">
        <f t="shared" si="111"/>
        <v>1498706.7741089463</v>
      </c>
      <c r="Y673" s="35">
        <f>_xlfn.MAXIFS($V$2:$V673,$E$2:$E673,$E673)</f>
        <v>51360464.08904472</v>
      </c>
      <c r="Z673" s="34">
        <f>(ClientPortfolioValue[[#This Row],[TotalPortfolioValue]]-ClientPortfolioValue[[#This Row],[Running Max]])/ClientPortfolioValue[[#This Row],[Running Max]]</f>
        <v>-1.9359959818346609E-3</v>
      </c>
      <c r="AA673" s="35">
        <f t="shared" si="110"/>
        <v>1.0553711515061666</v>
      </c>
      <c r="AB673" s="46">
        <f>ClientPortfolioValue[[#This Row],[Cumulative_Returns]]-1</f>
        <v>5.537115150616656E-2</v>
      </c>
    </row>
    <row r="674" spans="4:28" x14ac:dyDescent="0.35">
      <c r="D674" s="31">
        <f t="shared" si="102"/>
        <v>45792</v>
      </c>
      <c r="E674" s="32" t="s">
        <v>12</v>
      </c>
      <c r="F674" s="33">
        <f>_xlfn.IFNA(VLOOKUP(ClientPortfolioValue[[#This Row],[Date]],CleanAssets[#All],RowWiseApproach!$B$2,0)*VLOOKUP(ClientPortfolioValue[[#This Row],[Client]],Client_Portfolios!$A$1:$I$6,RowWiseApproach!$B$2,0),F669)</f>
        <v>2569550.3051723703</v>
      </c>
      <c r="G674" s="33">
        <f>_xlfn.IFNA(VLOOKUP(ClientPortfolioValue[[#This Row],[Date]],CleanAssets[#All],RowWiseApproach!$B$3,0)*VLOOKUP(ClientPortfolioValue[[#This Row],[Client]],Client_Portfolios!$A$1:$I$6,RowWiseApproach!$B$3,0),G669)</f>
        <v>10754503.433996312</v>
      </c>
      <c r="H674" s="33">
        <f>_xlfn.IFNA(VLOOKUP(ClientPortfolioValue[[#This Row],[Date]],CleanAssets[#All],RowWiseApproach!$B$4,0)*VLOOKUP(ClientPortfolioValue[[#This Row],[Client]],Client_Portfolios!$A$1:$I$6,RowWiseApproach!$B$4,0),H669)</f>
        <v>1773545.8594663255</v>
      </c>
      <c r="I674" s="33">
        <f>_xlfn.IFNA(VLOOKUP(ClientPortfolioValue[[#This Row],[Date]],CleanAssets[#All],RowWiseApproach!$B$5,0)*VLOOKUP(ClientPortfolioValue[[#This Row],[Client]],Client_Portfolios!$A$1:$I$6,RowWiseApproach!$B$5,0),I669)</f>
        <v>3324905.1108279456</v>
      </c>
      <c r="J674" s="33">
        <f>_xlfn.IFNA(VLOOKUP(ClientPortfolioValue[[#This Row],[Date]],CleanAssets[#All],RowWiseApproach!$B$6,0)*VLOOKUP(ClientPortfolioValue[[#This Row],[Client]],Client_Portfolios!$A$1:$I$6,RowWiseApproach!$B$6,0),J669)</f>
        <v>1363826.757177046</v>
      </c>
      <c r="K674" s="33">
        <f>_xlfn.IFNA(VLOOKUP(ClientPortfolioValue[[#This Row],[Date]],CleanAssets[#All],RowWiseApproach!$B$7,0)*VLOOKUP(ClientPortfolioValue[[#This Row],[Client]],Client_Portfolios!$A$1:$I$6,RowWiseApproach!$B$7,0),K669)</f>
        <v>10783056.256705634</v>
      </c>
      <c r="L674" s="33">
        <f>_xlfn.IFNA(VLOOKUP(ClientPortfolioValue[[#This Row],[Date]],CleanAssets[#All],RowWiseApproach!$B$8,0)*VLOOKUP(ClientPortfolioValue[[#This Row],[Client]],Client_Portfolios!$A$1:$I$6,RowWiseApproach!$B$8,0),L669)</f>
        <v>5637404.7858591937</v>
      </c>
      <c r="M674" s="33">
        <f>_xlfn.IFNA(VLOOKUP(ClientPortfolioValue[[#This Row],[Date]],CleanAssets[#All],RowWiseApproach!$B$9,0)*VLOOKUP(ClientPortfolioValue[[#This Row],[Client]],Client_Portfolios!$A$1:$I$6,RowWiseApproach!$B$9,0),M669)</f>
        <v>2236226.2225887631</v>
      </c>
      <c r="N674" s="34">
        <f t="shared" si="103"/>
        <v>6.6840492498765988E-2</v>
      </c>
      <c r="O674" s="34">
        <f t="shared" si="103"/>
        <v>0.2797517934017496</v>
      </c>
      <c r="P674" s="34">
        <f t="shared" si="104"/>
        <v>4.6134406661450515E-2</v>
      </c>
      <c r="Q674" s="34">
        <f t="shared" si="105"/>
        <v>8.6489178543050868E-2</v>
      </c>
      <c r="R674" s="34">
        <f t="shared" si="106"/>
        <v>3.5476578119218248E-2</v>
      </c>
      <c r="S674" s="34">
        <f t="shared" si="107"/>
        <v>0.28049452442681627</v>
      </c>
      <c r="T674" s="34">
        <f t="shared" si="108"/>
        <v>0.14664313500429874</v>
      </c>
      <c r="U674" s="34">
        <f t="shared" si="109"/>
        <v>5.8169891344649609E-2</v>
      </c>
      <c r="V674" s="33">
        <f>SUM(ClientPortfolioValue[[#This Row],[TCS]:[Cash]])</f>
        <v>38443018.731793597</v>
      </c>
      <c r="W674" s="35">
        <f>(ClientPortfolioValue[[#This Row],[TotalPortfolioValue]]-V669)/V669</f>
        <v>-6.6423607147425819E-3</v>
      </c>
      <c r="X674" s="35">
        <f t="shared" si="111"/>
        <v>317526.76901847019</v>
      </c>
      <c r="Y674" s="35">
        <f>_xlfn.MAXIFS($V$2:$V674,$E$2:$E674,$E674)</f>
        <v>40148946.003547296</v>
      </c>
      <c r="Z674" s="34">
        <f>(ClientPortfolioValue[[#This Row],[TotalPortfolioValue]]-ClientPortfolioValue[[#This Row],[Running Max]])/ClientPortfolioValue[[#This Row],[Running Max]]</f>
        <v>-4.2489964035493585E-2</v>
      </c>
      <c r="AA674" s="35">
        <f t="shared" si="110"/>
        <v>1.0264648755471899</v>
      </c>
      <c r="AB674" s="46">
        <f>ClientPortfolioValue[[#This Row],[Cumulative_Returns]]-1</f>
        <v>2.6464875547189903E-2</v>
      </c>
    </row>
    <row r="675" spans="4:28" x14ac:dyDescent="0.35">
      <c r="D675" s="31">
        <f t="shared" si="102"/>
        <v>45792</v>
      </c>
      <c r="E675" s="32" t="s">
        <v>13</v>
      </c>
      <c r="F675" s="33">
        <f>_xlfn.IFNA(VLOOKUP(ClientPortfolioValue[[#This Row],[Date]],CleanAssets[#All],RowWiseApproach!$B$2,0)*VLOOKUP(ClientPortfolioValue[[#This Row],[Client]],Client_Portfolios!$A$1:$I$6,RowWiseApproach!$B$2,0),F670)</f>
        <v>185022.16356542497</v>
      </c>
      <c r="G675" s="33">
        <f>_xlfn.IFNA(VLOOKUP(ClientPortfolioValue[[#This Row],[Date]],CleanAssets[#All],RowWiseApproach!$B$3,0)*VLOOKUP(ClientPortfolioValue[[#This Row],[Client]],Client_Portfolios!$A$1:$I$6,RowWiseApproach!$B$3,0),G670)</f>
        <v>2285034.9006479993</v>
      </c>
      <c r="H675" s="33">
        <f>_xlfn.IFNA(VLOOKUP(ClientPortfolioValue[[#This Row],[Date]],CleanAssets[#All],RowWiseApproach!$B$4,0)*VLOOKUP(ClientPortfolioValue[[#This Row],[Client]],Client_Portfolios!$A$1:$I$6,RowWiseApproach!$B$4,0),H670)</f>
        <v>2840523.8568113986</v>
      </c>
      <c r="I675" s="33">
        <f>_xlfn.IFNA(VLOOKUP(ClientPortfolioValue[[#This Row],[Date]],CleanAssets[#All],RowWiseApproach!$B$5,0)*VLOOKUP(ClientPortfolioValue[[#This Row],[Client]],Client_Portfolios!$A$1:$I$6,RowWiseApproach!$B$5,0),I670)</f>
        <v>2854160.2144576241</v>
      </c>
      <c r="J675" s="33">
        <f>_xlfn.IFNA(VLOOKUP(ClientPortfolioValue[[#This Row],[Date]],CleanAssets[#All],RowWiseApproach!$B$6,0)*VLOOKUP(ClientPortfolioValue[[#This Row],[Client]],Client_Portfolios!$A$1:$I$6,RowWiseApproach!$B$6,0),J670)</f>
        <v>11820063.388183301</v>
      </c>
      <c r="K675" s="33">
        <f>_xlfn.IFNA(VLOOKUP(ClientPortfolioValue[[#This Row],[Date]],CleanAssets[#All],RowWiseApproach!$B$7,0)*VLOOKUP(ClientPortfolioValue[[#This Row],[Client]],Client_Portfolios!$A$1:$I$6,RowWiseApproach!$B$7,0),K670)</f>
        <v>511007.85616781161</v>
      </c>
      <c r="L675" s="33">
        <f>_xlfn.IFNA(VLOOKUP(ClientPortfolioValue[[#This Row],[Date]],CleanAssets[#All],RowWiseApproach!$B$8,0)*VLOOKUP(ClientPortfolioValue[[#This Row],[Client]],Client_Portfolios!$A$1:$I$6,RowWiseApproach!$B$8,0),L670)</f>
        <v>23314532.702551309</v>
      </c>
      <c r="M675" s="33">
        <f>_xlfn.IFNA(VLOOKUP(ClientPortfolioValue[[#This Row],[Date]],CleanAssets[#All],RowWiseApproach!$B$9,0)*VLOOKUP(ClientPortfolioValue[[#This Row],[Client]],Client_Portfolios!$A$1:$I$6,RowWiseApproach!$B$9,0),M670)</f>
        <v>6413872.3517797263</v>
      </c>
      <c r="N675" s="34">
        <f t="shared" si="103"/>
        <v>3.683923274821704E-3</v>
      </c>
      <c r="O675" s="34">
        <f t="shared" si="103"/>
        <v>4.5496675058069168E-2</v>
      </c>
      <c r="P675" s="34">
        <f t="shared" si="104"/>
        <v>5.655685647137941E-2</v>
      </c>
      <c r="Q675" s="34">
        <f t="shared" si="105"/>
        <v>5.6828366080545555E-2</v>
      </c>
      <c r="R675" s="34">
        <f t="shared" si="106"/>
        <v>0.23534589471060235</v>
      </c>
      <c r="S675" s="34">
        <f t="shared" si="107"/>
        <v>1.0174530978758523E-2</v>
      </c>
      <c r="T675" s="34">
        <f t="shared" si="108"/>
        <v>0.464208979126707</v>
      </c>
      <c r="U675" s="34">
        <f t="shared" si="109"/>
        <v>0.1277047742991162</v>
      </c>
      <c r="V675" s="33">
        <f>SUM(ClientPortfolioValue[[#This Row],[TCS]:[Cash]])</f>
        <v>50224217.434164599</v>
      </c>
      <c r="W675" s="35">
        <f>(ClientPortfolioValue[[#This Row],[TotalPortfolioValue]]-V670)/V670</f>
        <v>-8.7690404576657658E-4</v>
      </c>
      <c r="X675" s="35">
        <f t="shared" si="111"/>
        <v>457498.07073983876</v>
      </c>
      <c r="Y675" s="35">
        <f>_xlfn.MAXIFS($V$2:$V675,$E$2:$E675,$E675)</f>
        <v>50268297.9079739</v>
      </c>
      <c r="Z675" s="34">
        <f>(ClientPortfolioValue[[#This Row],[TotalPortfolioValue]]-ClientPortfolioValue[[#This Row],[Running Max]])/ClientPortfolioValue[[#This Row],[Running Max]]</f>
        <v>-8.7690404576657658E-4</v>
      </c>
      <c r="AA675" s="35">
        <f t="shared" si="110"/>
        <v>1.112973608812974</v>
      </c>
      <c r="AB675" s="46">
        <f>ClientPortfolioValue[[#This Row],[Cumulative_Returns]]-1</f>
        <v>0.11297360881297402</v>
      </c>
    </row>
    <row r="676" spans="4:28" x14ac:dyDescent="0.35">
      <c r="D676" s="31">
        <f t="shared" si="102"/>
        <v>45792</v>
      </c>
      <c r="E676" s="32" t="s">
        <v>15</v>
      </c>
      <c r="F676" s="33">
        <f>_xlfn.IFNA(VLOOKUP(ClientPortfolioValue[[#This Row],[Date]],CleanAssets[#All],RowWiseApproach!$B$2,0)*VLOOKUP(ClientPortfolioValue[[#This Row],[Client]],Client_Portfolios!$A$1:$I$6,RowWiseApproach!$B$2,0),F671)</f>
        <v>927024.55389181583</v>
      </c>
      <c r="G676" s="33">
        <f>_xlfn.IFNA(VLOOKUP(ClientPortfolioValue[[#This Row],[Date]],CleanAssets[#All],RowWiseApproach!$B$3,0)*VLOOKUP(ClientPortfolioValue[[#This Row],[Client]],Client_Portfolios!$A$1:$I$6,RowWiseApproach!$B$3,0),G671)</f>
        <v>5222148.3371379003</v>
      </c>
      <c r="H676" s="33">
        <f>_xlfn.IFNA(VLOOKUP(ClientPortfolioValue[[#This Row],[Date]],CleanAssets[#All],RowWiseApproach!$B$4,0)*VLOOKUP(ClientPortfolioValue[[#This Row],[Client]],Client_Portfolios!$A$1:$I$6,RowWiseApproach!$B$4,0),H671)</f>
        <v>15496161.020716349</v>
      </c>
      <c r="I676" s="33">
        <f>_xlfn.IFNA(VLOOKUP(ClientPortfolioValue[[#This Row],[Date]],CleanAssets[#All],RowWiseApproach!$B$5,0)*VLOOKUP(ClientPortfolioValue[[#This Row],[Client]],Client_Portfolios!$A$1:$I$6,RowWiseApproach!$B$5,0),I671)</f>
        <v>9113567.9839594271</v>
      </c>
      <c r="J676" s="33">
        <f>_xlfn.IFNA(VLOOKUP(ClientPortfolioValue[[#This Row],[Date]],CleanAssets[#All],RowWiseApproach!$B$6,0)*VLOOKUP(ClientPortfolioValue[[#This Row],[Client]],Client_Portfolios!$A$1:$I$6,RowWiseApproach!$B$6,0),J671)</f>
        <v>14086406.880483873</v>
      </c>
      <c r="K676" s="33">
        <f>_xlfn.IFNA(VLOOKUP(ClientPortfolioValue[[#This Row],[Date]],CleanAssets[#All],RowWiseApproach!$B$7,0)*VLOOKUP(ClientPortfolioValue[[#This Row],[Client]],Client_Portfolios!$A$1:$I$6,RowWiseApproach!$B$7,0),K671)</f>
        <v>2203577.0516355056</v>
      </c>
      <c r="L676" s="33">
        <f>_xlfn.IFNA(VLOOKUP(ClientPortfolioValue[[#This Row],[Date]],CleanAssets[#All],RowWiseApproach!$B$8,0)*VLOOKUP(ClientPortfolioValue[[#This Row],[Client]],Client_Portfolios!$A$1:$I$6,RowWiseApproach!$B$8,0),L671)</f>
        <v>3413876.7265066206</v>
      </c>
      <c r="M676" s="33">
        <f>_xlfn.IFNA(VLOOKUP(ClientPortfolioValue[[#This Row],[Date]],CleanAssets[#All],RowWiseApproach!$B$9,0)*VLOOKUP(ClientPortfolioValue[[#This Row],[Client]],Client_Portfolios!$A$1:$I$6,RowWiseApproach!$B$9,0),M671)</f>
        <v>942063.55644271721</v>
      </c>
      <c r="N676" s="34">
        <f t="shared" si="103"/>
        <v>1.8033803905768215E-2</v>
      </c>
      <c r="O676" s="34">
        <f t="shared" si="103"/>
        <v>0.10158867818917421</v>
      </c>
      <c r="P676" s="34">
        <f t="shared" si="104"/>
        <v>0.30145342749186788</v>
      </c>
      <c r="Q676" s="34">
        <f t="shared" si="105"/>
        <v>0.17729012377787748</v>
      </c>
      <c r="R676" s="34">
        <f t="shared" si="106"/>
        <v>0.27402887911980367</v>
      </c>
      <c r="S676" s="34">
        <f t="shared" si="107"/>
        <v>4.2867123932817788E-2</v>
      </c>
      <c r="T676" s="34">
        <f t="shared" si="108"/>
        <v>6.6411599548064387E-2</v>
      </c>
      <c r="U676" s="34">
        <f t="shared" si="109"/>
        <v>1.8326364034626414E-2</v>
      </c>
      <c r="V676" s="33">
        <f>SUM(ClientPortfolioValue[[#This Row],[TCS]:[Cash]])</f>
        <v>51404826.110774204</v>
      </c>
      <c r="W676" s="35">
        <f>(ClientPortfolioValue[[#This Row],[TotalPortfolioValue]]-V671)/V671</f>
        <v>1.7942195621408461E-4</v>
      </c>
      <c r="X676" s="35">
        <f t="shared" si="111"/>
        <v>2149107.9475009954</v>
      </c>
      <c r="Y676" s="35">
        <f>_xlfn.MAXIFS($V$2:$V676,$E$2:$E676,$E676)</f>
        <v>52065242.941301323</v>
      </c>
      <c r="Z676" s="34">
        <f>(ClientPortfolioValue[[#This Row],[TotalPortfolioValue]]-ClientPortfolioValue[[#This Row],[Running Max]])/ClientPortfolioValue[[#This Row],[Running Max]]</f>
        <v>-1.2684408891968051E-2</v>
      </c>
      <c r="AA676" s="35">
        <f t="shared" si="110"/>
        <v>1.0303901969658407</v>
      </c>
      <c r="AB676" s="46">
        <f>ClientPortfolioValue[[#This Row],[Cumulative_Returns]]-1</f>
        <v>3.0390196965840666E-2</v>
      </c>
    </row>
    <row r="677" spans="4:28" x14ac:dyDescent="0.35">
      <c r="D677" s="31">
        <f t="shared" si="102"/>
        <v>45793</v>
      </c>
      <c r="E677" s="32" t="s">
        <v>14</v>
      </c>
      <c r="F677" s="33">
        <f>_xlfn.IFNA(VLOOKUP(ClientPortfolioValue[[#This Row],[Date]],CleanAssets[#All],RowWiseApproach!$B$2,0)*VLOOKUP(ClientPortfolioValue[[#This Row],[Client]],Client_Portfolios!$A$1:$I$6,RowWiseApproach!$B$2,0),F672)</f>
        <v>1596620.8806652497</v>
      </c>
      <c r="G677" s="33">
        <f>_xlfn.IFNA(VLOOKUP(ClientPortfolioValue[[#This Row],[Date]],CleanAssets[#All],RowWiseApproach!$B$3,0)*VLOOKUP(ClientPortfolioValue[[#This Row],[Client]],Client_Portfolios!$A$1:$I$6,RowWiseApproach!$B$3,0),G672)</f>
        <v>11967173.167152826</v>
      </c>
      <c r="H677" s="33">
        <f>_xlfn.IFNA(VLOOKUP(ClientPortfolioValue[[#This Row],[Date]],CleanAssets[#All],RowWiseApproach!$B$4,0)*VLOOKUP(ClientPortfolioValue[[#This Row],[Client]],Client_Portfolios!$A$1:$I$6,RowWiseApproach!$B$4,0),H672)</f>
        <v>1981737.9836874078</v>
      </c>
      <c r="I677" s="33">
        <f>_xlfn.IFNA(VLOOKUP(ClientPortfolioValue[[#This Row],[Date]],CleanAssets[#All],RowWiseApproach!$B$5,0)*VLOOKUP(ClientPortfolioValue[[#This Row],[Client]],Client_Portfolios!$A$1:$I$6,RowWiseApproach!$B$5,0),I672)</f>
        <v>472132.7766621522</v>
      </c>
      <c r="J677" s="33">
        <f>_xlfn.IFNA(VLOOKUP(ClientPortfolioValue[[#This Row],[Date]],CleanAssets[#All],RowWiseApproach!$B$6,0)*VLOOKUP(ClientPortfolioValue[[#This Row],[Client]],Client_Portfolios!$A$1:$I$6,RowWiseApproach!$B$6,0),J672)</f>
        <v>11931775.532935355</v>
      </c>
      <c r="K677" s="33">
        <f>_xlfn.IFNA(VLOOKUP(ClientPortfolioValue[[#This Row],[Date]],CleanAssets[#All],RowWiseApproach!$B$7,0)*VLOOKUP(ClientPortfolioValue[[#This Row],[Client]],Client_Portfolios!$A$1:$I$6,RowWiseApproach!$B$7,0),K672)</f>
        <v>11685273.280398868</v>
      </c>
      <c r="L677" s="33">
        <f>_xlfn.IFNA(VLOOKUP(ClientPortfolioValue[[#This Row],[Date]],CleanAssets[#All],RowWiseApproach!$B$8,0)*VLOOKUP(ClientPortfolioValue[[#This Row],[Client]],Client_Portfolios!$A$1:$I$6,RowWiseApproach!$B$8,0),L672)</f>
        <v>3346619.7816191618</v>
      </c>
      <c r="M677" s="33">
        <f>_xlfn.IFNA(VLOOKUP(ClientPortfolioValue[[#This Row],[Date]],CleanAssets[#All],RowWiseApproach!$B$9,0)*VLOOKUP(ClientPortfolioValue[[#This Row],[Client]],Client_Portfolios!$A$1:$I$6,RowWiseApproach!$B$9,0),M672)</f>
        <v>1151671.3008857036</v>
      </c>
      <c r="N677" s="34">
        <f t="shared" si="103"/>
        <v>3.6177479674759067E-2</v>
      </c>
      <c r="O677" s="34">
        <f t="shared" si="103"/>
        <v>0.27116153199662735</v>
      </c>
      <c r="P677" s="34">
        <f t="shared" si="104"/>
        <v>4.4903762999565049E-2</v>
      </c>
      <c r="Q677" s="34">
        <f t="shared" si="105"/>
        <v>1.0697952242968139E-2</v>
      </c>
      <c r="R677" s="34">
        <f t="shared" si="106"/>
        <v>0.27035946482592643</v>
      </c>
      <c r="S677" s="34">
        <f t="shared" si="107"/>
        <v>0.26477402476378387</v>
      </c>
      <c r="T677" s="34">
        <f t="shared" si="108"/>
        <v>7.5830318014022055E-2</v>
      </c>
      <c r="U677" s="34">
        <f t="shared" si="109"/>
        <v>2.6095465482347865E-2</v>
      </c>
      <c r="V677" s="33">
        <f>SUM(ClientPortfolioValue[[#This Row],[TCS]:[Cash]])</f>
        <v>44133004.704006732</v>
      </c>
      <c r="W677" s="35">
        <f>(ClientPortfolioValue[[#This Row],[TotalPortfolioValue]]-V672)/V672</f>
        <v>-1.0048655055673672E-2</v>
      </c>
      <c r="X677" s="35">
        <f t="shared" si="111"/>
        <v>130785.86358005826</v>
      </c>
      <c r="Y677" s="35">
        <f>_xlfn.MAXIFS($V$2:$V677,$E$2:$E677,$E677)</f>
        <v>45787827.726313539</v>
      </c>
      <c r="Z677" s="34">
        <f>(ClientPortfolioValue[[#This Row],[TotalPortfolioValue]]-ClientPortfolioValue[[#This Row],[Running Max]])/ClientPortfolioValue[[#This Row],[Running Max]]</f>
        <v>-3.6141112266739106E-2</v>
      </c>
      <c r="AA677" s="35">
        <f t="shared" si="110"/>
        <v>1.0400789835515709</v>
      </c>
      <c r="AB677" s="46">
        <f>ClientPortfolioValue[[#This Row],[Cumulative_Returns]]-1</f>
        <v>4.0078983551570913E-2</v>
      </c>
    </row>
    <row r="678" spans="4:28" x14ac:dyDescent="0.35">
      <c r="D678" s="31">
        <f t="shared" si="102"/>
        <v>45793</v>
      </c>
      <c r="E678" s="32" t="s">
        <v>16</v>
      </c>
      <c r="F678" s="33">
        <f>_xlfn.IFNA(VLOOKUP(ClientPortfolioValue[[#This Row],[Date]],CleanAssets[#All],RowWiseApproach!$B$2,0)*VLOOKUP(ClientPortfolioValue[[#This Row],[Client]],Client_Portfolios!$A$1:$I$6,RowWiseApproach!$B$2,0),F673)</f>
        <v>192070.38694786761</v>
      </c>
      <c r="G678" s="33">
        <f>_xlfn.IFNA(VLOOKUP(ClientPortfolioValue[[#This Row],[Date]],CleanAssets[#All],RowWiseApproach!$B$3,0)*VLOOKUP(ClientPortfolioValue[[#This Row],[Client]],Client_Portfolios!$A$1:$I$6,RowWiseApproach!$B$3,0),G673)</f>
        <v>3094717.0677642208</v>
      </c>
      <c r="H678" s="33">
        <f>_xlfn.IFNA(VLOOKUP(ClientPortfolioValue[[#This Row],[Date]],CleanAssets[#All],RowWiseApproach!$B$4,0)*VLOOKUP(ClientPortfolioValue[[#This Row],[Client]],Client_Portfolios!$A$1:$I$6,RowWiseApproach!$B$4,0),H673)</f>
        <v>10638014.228822067</v>
      </c>
      <c r="I678" s="33">
        <f>_xlfn.IFNA(VLOOKUP(ClientPortfolioValue[[#This Row],[Date]],CleanAssets[#All],RowWiseApproach!$B$5,0)*VLOOKUP(ClientPortfolioValue[[#This Row],[Client]],Client_Portfolios!$A$1:$I$6,RowWiseApproach!$B$5,0),I673)</f>
        <v>6497290.8747591237</v>
      </c>
      <c r="J678" s="33">
        <f>_xlfn.IFNA(VLOOKUP(ClientPortfolioValue[[#This Row],[Date]],CleanAssets[#All],RowWiseApproach!$B$6,0)*VLOOKUP(ClientPortfolioValue[[#This Row],[Client]],Client_Portfolios!$A$1:$I$6,RowWiseApproach!$B$6,0),J673)</f>
        <v>9119531.8911012691</v>
      </c>
      <c r="K678" s="33">
        <f>_xlfn.IFNA(VLOOKUP(ClientPortfolioValue[[#This Row],[Date]],CleanAssets[#All],RowWiseApproach!$B$7,0)*VLOOKUP(ClientPortfolioValue[[#This Row],[Client]],Client_Portfolios!$A$1:$I$6,RowWiseApproach!$B$7,0),K673)</f>
        <v>1321600.2537647327</v>
      </c>
      <c r="L678" s="33">
        <f>_xlfn.IFNA(VLOOKUP(ClientPortfolioValue[[#This Row],[Date]],CleanAssets[#All],RowWiseApproach!$B$8,0)*VLOOKUP(ClientPortfolioValue[[#This Row],[Client]],Client_Portfolios!$A$1:$I$6,RowWiseApproach!$B$8,0),L673)</f>
        <v>15544639.448567886</v>
      </c>
      <c r="M678" s="33">
        <f>_xlfn.IFNA(VLOOKUP(ClientPortfolioValue[[#This Row],[Date]],CleanAssets[#All],RowWiseApproach!$B$9,0)*VLOOKUP(ClientPortfolioValue[[#This Row],[Client]],Client_Portfolios!$A$1:$I$6,RowWiseApproach!$B$9,0),M673)</f>
        <v>4667688.9803351276</v>
      </c>
      <c r="N678" s="34">
        <f t="shared" si="103"/>
        <v>3.7605150638554091E-3</v>
      </c>
      <c r="O678" s="34">
        <f t="shared" si="103"/>
        <v>6.0590965305112578E-2</v>
      </c>
      <c r="P678" s="34">
        <f t="shared" si="104"/>
        <v>0.20827996128237977</v>
      </c>
      <c r="Q678" s="34">
        <f t="shared" si="105"/>
        <v>0.12720940795216756</v>
      </c>
      <c r="R678" s="34">
        <f t="shared" si="106"/>
        <v>0.17854984100752794</v>
      </c>
      <c r="S678" s="34">
        <f t="shared" si="107"/>
        <v>2.5875397772933916E-2</v>
      </c>
      <c r="T678" s="34">
        <f t="shared" si="108"/>
        <v>0.30434598345661096</v>
      </c>
      <c r="U678" s="34">
        <f t="shared" si="109"/>
        <v>9.1387928159411755E-2</v>
      </c>
      <c r="V678" s="33">
        <f>SUM(ClientPortfolioValue[[#This Row],[TCS]:[Cash]])</f>
        <v>51075553.132062301</v>
      </c>
      <c r="W678" s="35">
        <f>(ClientPortfolioValue[[#This Row],[TotalPortfolioValue]]-V673)/V673</f>
        <v>-3.6182906059413471E-3</v>
      </c>
      <c r="X678" s="35">
        <f t="shared" si="111"/>
        <v>240768.38738023958</v>
      </c>
      <c r="Y678" s="35">
        <f>_xlfn.MAXIFS($V$2:$V678,$E$2:$E678,$E678)</f>
        <v>51360464.08904472</v>
      </c>
      <c r="Z678" s="34">
        <f>(ClientPortfolioValue[[#This Row],[TotalPortfolioValue]]-ClientPortfolioValue[[#This Row],[Running Max]])/ClientPortfolioValue[[#This Row],[Running Max]]</f>
        <v>-5.5472815917017955E-3</v>
      </c>
      <c r="AA678" s="35">
        <f t="shared" si="110"/>
        <v>1.0515525119828903</v>
      </c>
      <c r="AB678" s="46">
        <f>ClientPortfolioValue[[#This Row],[Cumulative_Returns]]-1</f>
        <v>5.1552511982890348E-2</v>
      </c>
    </row>
    <row r="679" spans="4:28" x14ac:dyDescent="0.35">
      <c r="D679" s="31">
        <f t="shared" si="102"/>
        <v>45793</v>
      </c>
      <c r="E679" s="32" t="s">
        <v>12</v>
      </c>
      <c r="F679" s="33">
        <f>_xlfn.IFNA(VLOOKUP(ClientPortfolioValue[[#This Row],[Date]],CleanAssets[#All],RowWiseApproach!$B$2,0)*VLOOKUP(ClientPortfolioValue[[#This Row],[Client]],Client_Portfolios!$A$1:$I$6,RowWiseApproach!$B$2,0),F674)</f>
        <v>2531543.6616546097</v>
      </c>
      <c r="G679" s="33">
        <f>_xlfn.IFNA(VLOOKUP(ClientPortfolioValue[[#This Row],[Date]],CleanAssets[#All],RowWiseApproach!$B$3,0)*VLOOKUP(ClientPortfolioValue[[#This Row],[Client]],Client_Portfolios!$A$1:$I$6,RowWiseApproach!$B$3,0),G674)</f>
        <v>10686888.610999873</v>
      </c>
      <c r="H679" s="33">
        <f>_xlfn.IFNA(VLOOKUP(ClientPortfolioValue[[#This Row],[Date]],CleanAssets[#All],RowWiseApproach!$B$4,0)*VLOOKUP(ClientPortfolioValue[[#This Row],[Client]],Client_Portfolios!$A$1:$I$6,RowWiseApproach!$B$4,0),H674)</f>
        <v>1751104.0813241631</v>
      </c>
      <c r="I679" s="33">
        <f>_xlfn.IFNA(VLOOKUP(ClientPortfolioValue[[#This Row],[Date]],CleanAssets[#All],RowWiseApproach!$B$5,0)*VLOOKUP(ClientPortfolioValue[[#This Row],[Client]],Client_Portfolios!$A$1:$I$6,RowWiseApproach!$B$5,0),I674)</f>
        <v>3314383.473518787</v>
      </c>
      <c r="J679" s="33">
        <f>_xlfn.IFNA(VLOOKUP(ClientPortfolioValue[[#This Row],[Date]],CleanAssets[#All],RowWiseApproach!$B$6,0)*VLOOKUP(ClientPortfolioValue[[#This Row],[Client]],Client_Portfolios!$A$1:$I$6,RowWiseApproach!$B$6,0),J674)</f>
        <v>1334224.1963295722</v>
      </c>
      <c r="K679" s="33">
        <f>_xlfn.IFNA(VLOOKUP(ClientPortfolioValue[[#This Row],[Date]],CleanAssets[#All],RowWiseApproach!$B$7,0)*VLOOKUP(ClientPortfolioValue[[#This Row],[Client]],Client_Portfolios!$A$1:$I$6,RowWiseApproach!$B$7,0),K674)</f>
        <v>10690291.723301958</v>
      </c>
      <c r="L679" s="33">
        <f>_xlfn.IFNA(VLOOKUP(ClientPortfolioValue[[#This Row],[Date]],CleanAssets[#All],RowWiseApproach!$B$8,0)*VLOOKUP(ClientPortfolioValue[[#This Row],[Client]],Client_Portfolios!$A$1:$I$6,RowWiseApproach!$B$8,0),L674)</f>
        <v>5713697.6513270847</v>
      </c>
      <c r="M679" s="33">
        <f>_xlfn.IFNA(VLOOKUP(ClientPortfolioValue[[#This Row],[Date]],CleanAssets[#All],RowWiseApproach!$B$9,0)*VLOOKUP(ClientPortfolioValue[[#This Row],[Client]],Client_Portfolios!$A$1:$I$6,RowWiseApproach!$B$9,0),M674)</f>
        <v>2236316.7654016106</v>
      </c>
      <c r="N679" s="34">
        <f t="shared" si="103"/>
        <v>6.6169529889794937E-2</v>
      </c>
      <c r="O679" s="34">
        <f t="shared" si="103"/>
        <v>0.27933407038781877</v>
      </c>
      <c r="P679" s="34">
        <f t="shared" si="104"/>
        <v>4.5770387295468964E-2</v>
      </c>
      <c r="Q679" s="34">
        <f t="shared" si="105"/>
        <v>8.6631409775450044E-2</v>
      </c>
      <c r="R679" s="34">
        <f t="shared" si="106"/>
        <v>3.4873974000912335E-2</v>
      </c>
      <c r="S679" s="34">
        <f t="shared" si="107"/>
        <v>0.27942302099317551</v>
      </c>
      <c r="T679" s="34">
        <f t="shared" si="108"/>
        <v>0.14934472324037718</v>
      </c>
      <c r="U679" s="34">
        <f t="shared" si="109"/>
        <v>5.84528844170022E-2</v>
      </c>
      <c r="V679" s="33">
        <f>SUM(ClientPortfolioValue[[#This Row],[TCS]:[Cash]])</f>
        <v>38258450.163857661</v>
      </c>
      <c r="W679" s="35">
        <f>(ClientPortfolioValue[[#This Row],[TotalPortfolioValue]]-V674)/V674</f>
        <v>-4.8010945556492442E-3</v>
      </c>
      <c r="X679" s="35">
        <f t="shared" si="111"/>
        <v>96261.092643937547</v>
      </c>
      <c r="Y679" s="35">
        <f>_xlfn.MAXIFS($V$2:$V679,$E$2:$E679,$E679)</f>
        <v>40148946.003547296</v>
      </c>
      <c r="Z679" s="34">
        <f>(ClientPortfolioValue[[#This Row],[TotalPortfolioValue]]-ClientPortfolioValue[[#This Row],[Running Max]])/ClientPortfolioValue[[#This Row],[Running Max]]</f>
        <v>-4.7087060256142288E-2</v>
      </c>
      <c r="AA679" s="35">
        <f t="shared" si="110"/>
        <v>1.021536720621635</v>
      </c>
      <c r="AB679" s="46">
        <f>ClientPortfolioValue[[#This Row],[Cumulative_Returns]]-1</f>
        <v>2.153672062163503E-2</v>
      </c>
    </row>
    <row r="680" spans="4:28" x14ac:dyDescent="0.35">
      <c r="D680" s="31">
        <f t="shared" si="102"/>
        <v>45793</v>
      </c>
      <c r="E680" s="32" t="s">
        <v>13</v>
      </c>
      <c r="F680" s="33">
        <f>_xlfn.IFNA(VLOOKUP(ClientPortfolioValue[[#This Row],[Date]],CleanAssets[#All],RowWiseApproach!$B$2,0)*VLOOKUP(ClientPortfolioValue[[#This Row],[Client]],Client_Portfolios!$A$1:$I$6,RowWiseApproach!$B$2,0),F675)</f>
        <v>182285.47014503903</v>
      </c>
      <c r="G680" s="33">
        <f>_xlfn.IFNA(VLOOKUP(ClientPortfolioValue[[#This Row],[Date]],CleanAssets[#All],RowWiseApproach!$B$3,0)*VLOOKUP(ClientPortfolioValue[[#This Row],[Client]],Client_Portfolios!$A$1:$I$6,RowWiseApproach!$B$3,0),G675)</f>
        <v>2270668.6185322111</v>
      </c>
      <c r="H680" s="33">
        <f>_xlfn.IFNA(VLOOKUP(ClientPortfolioValue[[#This Row],[Date]],CleanAssets[#All],RowWiseApproach!$B$4,0)*VLOOKUP(ClientPortfolioValue[[#This Row],[Client]],Client_Portfolios!$A$1:$I$6,RowWiseApproach!$B$4,0),H675)</f>
        <v>2804580.9428676553</v>
      </c>
      <c r="I680" s="33">
        <f>_xlfn.IFNA(VLOOKUP(ClientPortfolioValue[[#This Row],[Date]],CleanAssets[#All],RowWiseApproach!$B$5,0)*VLOOKUP(ClientPortfolioValue[[#This Row],[Client]],Client_Portfolios!$A$1:$I$6,RowWiseApproach!$B$5,0),I675)</f>
        <v>2845128.245845661</v>
      </c>
      <c r="J680" s="33">
        <f>_xlfn.IFNA(VLOOKUP(ClientPortfolioValue[[#This Row],[Date]],CleanAssets[#All],RowWiseApproach!$B$6,0)*VLOOKUP(ClientPortfolioValue[[#This Row],[Client]],Client_Portfolios!$A$1:$I$6,RowWiseApproach!$B$6,0),J675)</f>
        <v>11563502.836171582</v>
      </c>
      <c r="K680" s="33">
        <f>_xlfn.IFNA(VLOOKUP(ClientPortfolioValue[[#This Row],[Date]],CleanAssets[#All],RowWiseApproach!$B$7,0)*VLOOKUP(ClientPortfolioValue[[#This Row],[Client]],Client_Portfolios!$A$1:$I$6,RowWiseApproach!$B$7,0),K675)</f>
        <v>506611.75507972337</v>
      </c>
      <c r="L680" s="33">
        <f>_xlfn.IFNA(VLOOKUP(ClientPortfolioValue[[#This Row],[Date]],CleanAssets[#All],RowWiseApproach!$B$8,0)*VLOOKUP(ClientPortfolioValue[[#This Row],[Client]],Client_Portfolios!$A$1:$I$6,RowWiseApproach!$B$8,0),L675)</f>
        <v>23630055.992875297</v>
      </c>
      <c r="M680" s="33">
        <f>_xlfn.IFNA(VLOOKUP(ClientPortfolioValue[[#This Row],[Date]],CleanAssets[#All],RowWiseApproach!$B$9,0)*VLOOKUP(ClientPortfolioValue[[#This Row],[Client]],Client_Portfolios!$A$1:$I$6,RowWiseApproach!$B$9,0),M675)</f>
        <v>6414132.0437724721</v>
      </c>
      <c r="N680" s="34">
        <f t="shared" si="103"/>
        <v>3.6299578610311431E-3</v>
      </c>
      <c r="O680" s="34">
        <f t="shared" si="103"/>
        <v>4.5217160726411555E-2</v>
      </c>
      <c r="P680" s="34">
        <f t="shared" si="104"/>
        <v>5.5849271104055943E-2</v>
      </c>
      <c r="Q680" s="34">
        <f t="shared" si="105"/>
        <v>5.6656713414578626E-2</v>
      </c>
      <c r="R680" s="34">
        <f t="shared" si="106"/>
        <v>0.23027083830553632</v>
      </c>
      <c r="S680" s="34">
        <f t="shared" si="107"/>
        <v>1.0088458072819549E-2</v>
      </c>
      <c r="T680" s="34">
        <f t="shared" si="108"/>
        <v>0.47055921374146992</v>
      </c>
      <c r="U680" s="34">
        <f t="shared" si="109"/>
        <v>0.1277283867740969</v>
      </c>
      <c r="V680" s="33">
        <f>SUM(ClientPortfolioValue[[#This Row],[TCS]:[Cash]])</f>
        <v>50216965.905289643</v>
      </c>
      <c r="W680" s="35">
        <f>(ClientPortfolioValue[[#This Row],[TotalPortfolioValue]]-V675)/V675</f>
        <v>-1.4438311327521613E-4</v>
      </c>
      <c r="X680" s="35">
        <f t="shared" si="111"/>
        <v>205990.30484840777</v>
      </c>
      <c r="Y680" s="35">
        <f>_xlfn.MAXIFS($V$2:$V680,$E$2:$E680,$E680)</f>
        <v>50268297.9079739</v>
      </c>
      <c r="Z680" s="34">
        <f>(ClientPortfolioValue[[#This Row],[TotalPortfolioValue]]-ClientPortfolioValue[[#This Row],[Running Max]])/ClientPortfolioValue[[#This Row],[Running Max]]</f>
        <v>-1.0211605489056214E-3</v>
      </c>
      <c r="AA680" s="35">
        <f t="shared" si="110"/>
        <v>1.1128129142183405</v>
      </c>
      <c r="AB680" s="46">
        <f>ClientPortfolioValue[[#This Row],[Cumulative_Returns]]-1</f>
        <v>0.1128129142183405</v>
      </c>
    </row>
    <row r="681" spans="4:28" x14ac:dyDescent="0.35">
      <c r="D681" s="31">
        <f t="shared" si="102"/>
        <v>45793</v>
      </c>
      <c r="E681" s="32" t="s">
        <v>15</v>
      </c>
      <c r="F681" s="33">
        <f>_xlfn.IFNA(VLOOKUP(ClientPortfolioValue[[#This Row],[Date]],CleanAssets[#All],RowWiseApproach!$B$2,0)*VLOOKUP(ClientPortfolioValue[[#This Row],[Client]],Client_Portfolios!$A$1:$I$6,RowWiseApproach!$B$2,0),F676)</f>
        <v>913312.78040325828</v>
      </c>
      <c r="G681" s="33">
        <f>_xlfn.IFNA(VLOOKUP(ClientPortfolioValue[[#This Row],[Date]],CleanAssets[#All],RowWiseApproach!$B$3,0)*VLOOKUP(ClientPortfolioValue[[#This Row],[Client]],Client_Portfolios!$A$1:$I$6,RowWiseApproach!$B$3,0),G676)</f>
        <v>5189316.0787594644</v>
      </c>
      <c r="H681" s="33">
        <f>_xlfn.IFNA(VLOOKUP(ClientPortfolioValue[[#This Row],[Date]],CleanAssets[#All],RowWiseApproach!$B$4,0)*VLOOKUP(ClientPortfolioValue[[#This Row],[Client]],Client_Portfolios!$A$1:$I$6,RowWiseApproach!$B$4,0),H676)</f>
        <v>15300078.463377355</v>
      </c>
      <c r="I681" s="33">
        <f>_xlfn.IFNA(VLOOKUP(ClientPortfolioValue[[#This Row],[Date]],CleanAssets[#All],RowWiseApproach!$B$5,0)*VLOOKUP(ClientPortfolioValue[[#This Row],[Client]],Client_Portfolios!$A$1:$I$6,RowWiseApproach!$B$5,0),I676)</f>
        <v>9084728.1663636398</v>
      </c>
      <c r="J681" s="33">
        <f>_xlfn.IFNA(VLOOKUP(ClientPortfolioValue[[#This Row],[Date]],CleanAssets[#All],RowWiseApproach!$B$6,0)*VLOOKUP(ClientPortfolioValue[[#This Row],[Client]],Client_Portfolios!$A$1:$I$6,RowWiseApproach!$B$6,0),J676)</f>
        <v>13780654.177944934</v>
      </c>
      <c r="K681" s="33">
        <f>_xlfn.IFNA(VLOOKUP(ClientPortfolioValue[[#This Row],[Date]],CleanAssets[#All],RowWiseApproach!$B$7,0)*VLOOKUP(ClientPortfolioValue[[#This Row],[Client]],Client_Portfolios!$A$1:$I$6,RowWiseApproach!$B$7,0),K676)</f>
        <v>2184620.1073195655</v>
      </c>
      <c r="L681" s="33">
        <f>_xlfn.IFNA(VLOOKUP(ClientPortfolioValue[[#This Row],[Date]],CleanAssets[#All],RowWiseApproach!$B$8,0)*VLOOKUP(ClientPortfolioValue[[#This Row],[Client]],Client_Portfolios!$A$1:$I$6,RowWiseApproach!$B$8,0),L676)</f>
        <v>3460077.8505544546</v>
      </c>
      <c r="M681" s="33">
        <f>_xlfn.IFNA(VLOOKUP(ClientPortfolioValue[[#This Row],[Date]],CleanAssets[#All],RowWiseApproach!$B$9,0)*VLOOKUP(ClientPortfolioValue[[#This Row],[Client]],Client_Portfolios!$A$1:$I$6,RowWiseApproach!$B$9,0),M676)</f>
        <v>942101.69975908648</v>
      </c>
      <c r="N681" s="34">
        <f t="shared" si="103"/>
        <v>1.7959193157924852E-2</v>
      </c>
      <c r="O681" s="34">
        <f t="shared" si="103"/>
        <v>0.10204163547872094</v>
      </c>
      <c r="P681" s="34">
        <f t="shared" si="104"/>
        <v>0.30085757075892078</v>
      </c>
      <c r="Q681" s="34">
        <f t="shared" si="105"/>
        <v>0.17864021113875897</v>
      </c>
      <c r="R681" s="34">
        <f t="shared" si="106"/>
        <v>0.27097992663039522</v>
      </c>
      <c r="S681" s="34">
        <f t="shared" si="107"/>
        <v>4.2957916855948797E-2</v>
      </c>
      <c r="T681" s="34">
        <f t="shared" si="108"/>
        <v>6.803825347996105E-2</v>
      </c>
      <c r="U681" s="34">
        <f t="shared" si="109"/>
        <v>1.8525292499369472E-2</v>
      </c>
      <c r="V681" s="33">
        <f>SUM(ClientPortfolioValue[[#This Row],[TCS]:[Cash]])</f>
        <v>50854889.324481755</v>
      </c>
      <c r="W681" s="35">
        <f>(ClientPortfolioValue[[#This Row],[TotalPortfolioValue]]-V676)/V676</f>
        <v>-1.0698154782342208E-2</v>
      </c>
      <c r="X681" s="35">
        <f t="shared" si="111"/>
        <v>244896.11253563114</v>
      </c>
      <c r="Y681" s="35">
        <f>_xlfn.MAXIFS($V$2:$V681,$E$2:$E681,$E681)</f>
        <v>52065242.941301323</v>
      </c>
      <c r="Z681" s="34">
        <f>(ClientPortfolioValue[[#This Row],[TotalPortfolioValue]]-ClientPortfolioValue[[#This Row],[Running Max]])/ClientPortfolioValue[[#This Row],[Running Max]]</f>
        <v>-2.3246863904661467E-2</v>
      </c>
      <c r="AA681" s="35">
        <f t="shared" si="110"/>
        <v>1.019366923152492</v>
      </c>
      <c r="AB681" s="46">
        <f>ClientPortfolioValue[[#This Row],[Cumulative_Returns]]-1</f>
        <v>1.9366923152491999E-2</v>
      </c>
    </row>
    <row r="682" spans="4:28" x14ac:dyDescent="0.35">
      <c r="D682" s="31">
        <f t="shared" si="102"/>
        <v>45794</v>
      </c>
      <c r="E682" s="32" t="s">
        <v>14</v>
      </c>
      <c r="F682" s="33">
        <f>_xlfn.IFNA(VLOOKUP(ClientPortfolioValue[[#This Row],[Date]],CleanAssets[#All],RowWiseApproach!$B$2,0)*VLOOKUP(ClientPortfolioValue[[#This Row],[Client]],Client_Portfolios!$A$1:$I$6,RowWiseApproach!$B$2,0),F677)</f>
        <v>1550070.4230362277</v>
      </c>
      <c r="G682" s="33">
        <f>_xlfn.IFNA(VLOOKUP(ClientPortfolioValue[[#This Row],[Date]],CleanAssets[#All],RowWiseApproach!$B$3,0)*VLOOKUP(ClientPortfolioValue[[#This Row],[Client]],Client_Portfolios!$A$1:$I$6,RowWiseApproach!$B$3,0),G677)</f>
        <v>12175667.378102846</v>
      </c>
      <c r="H682" s="33">
        <f>_xlfn.IFNA(VLOOKUP(ClientPortfolioValue[[#This Row],[Date]],CleanAssets[#All],RowWiseApproach!$B$4,0)*VLOOKUP(ClientPortfolioValue[[#This Row],[Client]],Client_Portfolios!$A$1:$I$6,RowWiseApproach!$B$4,0),H677)</f>
        <v>1995447.645961001</v>
      </c>
      <c r="I682" s="33">
        <f>_xlfn.IFNA(VLOOKUP(ClientPortfolioValue[[#This Row],[Date]],CleanAssets[#All],RowWiseApproach!$B$5,0)*VLOOKUP(ClientPortfolioValue[[#This Row],[Client]],Client_Portfolios!$A$1:$I$6,RowWiseApproach!$B$5,0),I677)</f>
        <v>467205.05290281324</v>
      </c>
      <c r="J682" s="33">
        <f>_xlfn.IFNA(VLOOKUP(ClientPortfolioValue[[#This Row],[Date]],CleanAssets[#All],RowWiseApproach!$B$6,0)*VLOOKUP(ClientPortfolioValue[[#This Row],[Client]],Client_Portfolios!$A$1:$I$6,RowWiseApproach!$B$6,0),J677)</f>
        <v>11793628.34920771</v>
      </c>
      <c r="K682" s="33">
        <f>_xlfn.IFNA(VLOOKUP(ClientPortfolioValue[[#This Row],[Date]],CleanAssets[#All],RowWiseApproach!$B$7,0)*VLOOKUP(ClientPortfolioValue[[#This Row],[Client]],Client_Portfolios!$A$1:$I$6,RowWiseApproach!$B$7,0),K677)</f>
        <v>11694830.252072008</v>
      </c>
      <c r="L682" s="33">
        <f>_xlfn.IFNA(VLOOKUP(ClientPortfolioValue[[#This Row],[Date]],CleanAssets[#All],RowWiseApproach!$B$8,0)*VLOOKUP(ClientPortfolioValue[[#This Row],[Client]],Client_Portfolios!$A$1:$I$6,RowWiseApproach!$B$8,0),L677)</f>
        <v>3332371.2777686273</v>
      </c>
      <c r="M682" s="33">
        <f>_xlfn.IFNA(VLOOKUP(ClientPortfolioValue[[#This Row],[Date]],CleanAssets[#All],RowWiseApproach!$B$9,0)*VLOOKUP(ClientPortfolioValue[[#This Row],[Client]],Client_Portfolios!$A$1:$I$6,RowWiseApproach!$B$9,0),M677)</f>
        <v>1151662.5522324757</v>
      </c>
      <c r="N682" s="34">
        <f t="shared" si="103"/>
        <v>3.5100530608688375E-2</v>
      </c>
      <c r="O682" s="34">
        <f t="shared" si="103"/>
        <v>0.27571159292826469</v>
      </c>
      <c r="P682" s="34">
        <f t="shared" si="104"/>
        <v>4.5185863902812047E-2</v>
      </c>
      <c r="Q682" s="34">
        <f t="shared" si="105"/>
        <v>1.0579613039662388E-2</v>
      </c>
      <c r="R682" s="34">
        <f t="shared" si="106"/>
        <v>0.26706051977174278</v>
      </c>
      <c r="S682" s="34">
        <f t="shared" si="107"/>
        <v>0.26482328875239391</v>
      </c>
      <c r="T682" s="34">
        <f t="shared" si="108"/>
        <v>7.5459797372121051E-2</v>
      </c>
      <c r="U682" s="34">
        <f t="shared" si="109"/>
        <v>2.6078793624314846E-2</v>
      </c>
      <c r="V682" s="33">
        <f>SUM(ClientPortfolioValue[[#This Row],[TCS]:[Cash]])</f>
        <v>44160882.931283705</v>
      </c>
      <c r="W682" s="35">
        <f>(ClientPortfolioValue[[#This Row],[TotalPortfolioValue]]-V677)/V677</f>
        <v>6.316865906581345E-4</v>
      </c>
      <c r="X682" s="35">
        <f t="shared" si="111"/>
        <v>300158.18358207843</v>
      </c>
      <c r="Y682" s="35">
        <f>_xlfn.MAXIFS($V$2:$V682,$E$2:$E682,$E682)</f>
        <v>45787827.726313539</v>
      </c>
      <c r="Z682" s="34">
        <f>(ClientPortfolioValue[[#This Row],[TotalPortfolioValue]]-ClientPortfolioValue[[#This Row],[Running Max]])/ClientPortfolioValue[[#This Row],[Running Max]]</f>
        <v>-3.5532255532071344E-2</v>
      </c>
      <c r="AA682" s="35">
        <f t="shared" si="110"/>
        <v>1.0407359874987059</v>
      </c>
      <c r="AB682" s="46">
        <f>ClientPortfolioValue[[#This Row],[Cumulative_Returns]]-1</f>
        <v>4.0735987498705883E-2</v>
      </c>
    </row>
    <row r="683" spans="4:28" x14ac:dyDescent="0.35">
      <c r="D683" s="31">
        <f t="shared" si="102"/>
        <v>45794</v>
      </c>
      <c r="E683" s="32" t="s">
        <v>16</v>
      </c>
      <c r="F683" s="33">
        <f>_xlfn.IFNA(VLOOKUP(ClientPortfolioValue[[#This Row],[Date]],CleanAssets[#All],RowWiseApproach!$B$2,0)*VLOOKUP(ClientPortfolioValue[[#This Row],[Client]],Client_Portfolios!$A$1:$I$6,RowWiseApproach!$B$2,0),F678)</f>
        <v>186470.45742315715</v>
      </c>
      <c r="G683" s="33">
        <f>_xlfn.IFNA(VLOOKUP(ClientPortfolioValue[[#This Row],[Date]],CleanAssets[#All],RowWiseApproach!$B$3,0)*VLOOKUP(ClientPortfolioValue[[#This Row],[Client]],Client_Portfolios!$A$1:$I$6,RowWiseApproach!$B$3,0),G678)</f>
        <v>3148633.776760133</v>
      </c>
      <c r="H683" s="33">
        <f>_xlfn.IFNA(VLOOKUP(ClientPortfolioValue[[#This Row],[Date]],CleanAssets[#All],RowWiseApproach!$B$4,0)*VLOOKUP(ClientPortfolioValue[[#This Row],[Client]],Client_Portfolios!$A$1:$I$6,RowWiseApproach!$B$4,0),H678)</f>
        <v>10711608.005365353</v>
      </c>
      <c r="I683" s="33">
        <f>_xlfn.IFNA(VLOOKUP(ClientPortfolioValue[[#This Row],[Date]],CleanAssets[#All],RowWiseApproach!$B$5,0)*VLOOKUP(ClientPortfolioValue[[#This Row],[Client]],Client_Portfolios!$A$1:$I$6,RowWiseApproach!$B$5,0),I678)</f>
        <v>6429477.6319649303</v>
      </c>
      <c r="J683" s="33">
        <f>_xlfn.IFNA(VLOOKUP(ClientPortfolioValue[[#This Row],[Date]],CleanAssets[#All],RowWiseApproach!$B$6,0)*VLOOKUP(ClientPortfolioValue[[#This Row],[Client]],Client_Portfolios!$A$1:$I$6,RowWiseApproach!$B$6,0),J678)</f>
        <v>9013945.1203652173</v>
      </c>
      <c r="K683" s="33">
        <f>_xlfn.IFNA(VLOOKUP(ClientPortfolioValue[[#This Row],[Date]],CleanAssets[#All],RowWiseApproach!$B$7,0)*VLOOKUP(ClientPortfolioValue[[#This Row],[Client]],Client_Portfolios!$A$1:$I$6,RowWiseApproach!$B$7,0),K678)</f>
        <v>1322681.1438633522</v>
      </c>
      <c r="L683" s="33">
        <f>_xlfn.IFNA(VLOOKUP(ClientPortfolioValue[[#This Row],[Date]],CleanAssets[#All],RowWiseApproach!$B$8,0)*VLOOKUP(ClientPortfolioValue[[#This Row],[Client]],Client_Portfolios!$A$1:$I$6,RowWiseApproach!$B$8,0),L678)</f>
        <v>15478456.891393455</v>
      </c>
      <c r="M683" s="33">
        <f>_xlfn.IFNA(VLOOKUP(ClientPortfolioValue[[#This Row],[Date]],CleanAssets[#All],RowWiseApproach!$B$9,0)*VLOOKUP(ClientPortfolioValue[[#This Row],[Client]],Client_Portfolios!$A$1:$I$6,RowWiseApproach!$B$9,0),M678)</f>
        <v>4667653.5223079678</v>
      </c>
      <c r="N683" s="34">
        <f t="shared" si="103"/>
        <v>3.6592304832448099E-3</v>
      </c>
      <c r="O683" s="34">
        <f t="shared" si="103"/>
        <v>6.1787678625944559E-2</v>
      </c>
      <c r="P683" s="34">
        <f t="shared" si="104"/>
        <v>0.2102008172203603</v>
      </c>
      <c r="Q683" s="34">
        <f t="shared" si="105"/>
        <v>0.12616980119717877</v>
      </c>
      <c r="R683" s="34">
        <f t="shared" si="106"/>
        <v>0.17688647957722028</v>
      </c>
      <c r="S683" s="34">
        <f t="shared" si="107"/>
        <v>2.5955828221381459E-2</v>
      </c>
      <c r="T683" s="34">
        <f t="shared" si="108"/>
        <v>0.30374377836187894</v>
      </c>
      <c r="U683" s="34">
        <f t="shared" si="109"/>
        <v>9.1596386312790865E-2</v>
      </c>
      <c r="V683" s="33">
        <f>SUM(ClientPortfolioValue[[#This Row],[TCS]:[Cash]])</f>
        <v>50958926.549443565</v>
      </c>
      <c r="W683" s="35">
        <f>(ClientPortfolioValue[[#This Row],[TotalPortfolioValue]]-V678)/V678</f>
        <v>-2.2834130120369515E-3</v>
      </c>
      <c r="X683" s="35">
        <f t="shared" si="111"/>
        <v>120292.93619480764</v>
      </c>
      <c r="Y683" s="35">
        <f>_xlfn.MAXIFS($V$2:$V683,$E$2:$E683,$E683)</f>
        <v>51360464.08904472</v>
      </c>
      <c r="Z683" s="34">
        <f>(ClientPortfolioValue[[#This Row],[TotalPortfolioValue]]-ClientPortfolioValue[[#This Row],[Running Max]])/ClientPortfolioValue[[#This Row],[Running Max]]</f>
        <v>-7.8180278687708226E-3</v>
      </c>
      <c r="AA683" s="35">
        <f t="shared" si="110"/>
        <v>1.0491513832941886</v>
      </c>
      <c r="AB683" s="46">
        <f>ClientPortfolioValue[[#This Row],[Cumulative_Returns]]-1</f>
        <v>4.9151383294188555E-2</v>
      </c>
    </row>
    <row r="684" spans="4:28" x14ac:dyDescent="0.35">
      <c r="D684" s="31">
        <f t="shared" si="102"/>
        <v>45794</v>
      </c>
      <c r="E684" s="32" t="s">
        <v>12</v>
      </c>
      <c r="F684" s="33">
        <f>_xlfn.IFNA(VLOOKUP(ClientPortfolioValue[[#This Row],[Date]],CleanAssets[#All],RowWiseApproach!$B$2,0)*VLOOKUP(ClientPortfolioValue[[#This Row],[Client]],Client_Portfolios!$A$1:$I$6,RowWiseApproach!$B$2,0),F679)</f>
        <v>2457734.9589218916</v>
      </c>
      <c r="G684" s="33">
        <f>_xlfn.IFNA(VLOOKUP(ClientPortfolioValue[[#This Row],[Date]],CleanAssets[#All],RowWiseApproach!$B$3,0)*VLOOKUP(ClientPortfolioValue[[#This Row],[Client]],Client_Portfolios!$A$1:$I$6,RowWiseApproach!$B$3,0),G679)</f>
        <v>10873077.477605144</v>
      </c>
      <c r="H684" s="33">
        <f>_xlfn.IFNA(VLOOKUP(ClientPortfolioValue[[#This Row],[Date]],CleanAssets[#All],RowWiseApproach!$B$4,0)*VLOOKUP(ClientPortfolioValue[[#This Row],[Client]],Client_Portfolios!$A$1:$I$6,RowWiseApproach!$B$4,0),H679)</f>
        <v>1763218.2183889407</v>
      </c>
      <c r="I684" s="33">
        <f>_xlfn.IFNA(VLOOKUP(ClientPortfolioValue[[#This Row],[Date]],CleanAssets[#All],RowWiseApproach!$B$5,0)*VLOOKUP(ClientPortfolioValue[[#This Row],[Client]],Client_Portfolios!$A$1:$I$6,RowWiseApproach!$B$5,0),I679)</f>
        <v>3279790.7339392896</v>
      </c>
      <c r="J684" s="33">
        <f>_xlfn.IFNA(VLOOKUP(ClientPortfolioValue[[#This Row],[Date]],CleanAssets[#All],RowWiseApproach!$B$6,0)*VLOOKUP(ClientPortfolioValue[[#This Row],[Client]],Client_Portfolios!$A$1:$I$6,RowWiseApproach!$B$6,0),J679)</f>
        <v>1318776.4270788489</v>
      </c>
      <c r="K684" s="33">
        <f>_xlfn.IFNA(VLOOKUP(ClientPortfolioValue[[#This Row],[Date]],CleanAssets[#All],RowWiseApproach!$B$7,0)*VLOOKUP(ClientPortfolioValue[[#This Row],[Client]],Client_Portfolios!$A$1:$I$6,RowWiseApproach!$B$7,0),K679)</f>
        <v>10699034.934755009</v>
      </c>
      <c r="L684" s="33">
        <f>_xlfn.IFNA(VLOOKUP(ClientPortfolioValue[[#This Row],[Date]],CleanAssets[#All],RowWiseApproach!$B$8,0)*VLOOKUP(ClientPortfolioValue[[#This Row],[Client]],Client_Portfolios!$A$1:$I$6,RowWiseApproach!$B$8,0),L679)</f>
        <v>5689371.1223820085</v>
      </c>
      <c r="M684" s="33">
        <f>_xlfn.IFNA(VLOOKUP(ClientPortfolioValue[[#This Row],[Date]],CleanAssets[#All],RowWiseApproach!$B$9,0)*VLOOKUP(ClientPortfolioValue[[#This Row],[Client]],Client_Portfolios!$A$1:$I$6,RowWiseApproach!$B$9,0),M679)</f>
        <v>2236299.7772558839</v>
      </c>
      <c r="N684" s="34">
        <f t="shared" si="103"/>
        <v>6.4141646848392367E-2</v>
      </c>
      <c r="O684" s="34">
        <f t="shared" si="103"/>
        <v>0.28376415983832798</v>
      </c>
      <c r="P684" s="34">
        <f t="shared" si="104"/>
        <v>4.6016239411822299E-2</v>
      </c>
      <c r="Q684" s="34">
        <f t="shared" si="105"/>
        <v>8.5595551395519401E-2</v>
      </c>
      <c r="R684" s="34">
        <f t="shared" si="106"/>
        <v>3.4417255428869246E-2</v>
      </c>
      <c r="S684" s="34">
        <f t="shared" si="107"/>
        <v>0.27922202022332793</v>
      </c>
      <c r="T684" s="34">
        <f t="shared" si="108"/>
        <v>0.14848046653547484</v>
      </c>
      <c r="U684" s="34">
        <f t="shared" si="109"/>
        <v>5.8362660318265848E-2</v>
      </c>
      <c r="V684" s="33">
        <f>SUM(ClientPortfolioValue[[#This Row],[TCS]:[Cash]])</f>
        <v>38317303.650327019</v>
      </c>
      <c r="W684" s="35">
        <f>(ClientPortfolioValue[[#This Row],[TotalPortfolioValue]]-V679)/V679</f>
        <v>1.5383133978844874E-3</v>
      </c>
      <c r="X684" s="35">
        <f t="shared" si="111"/>
        <v>173030.48377062165</v>
      </c>
      <c r="Y684" s="35">
        <f>_xlfn.MAXIFS($V$2:$V684,$E$2:$E684,$E684)</f>
        <v>40148946.003547296</v>
      </c>
      <c r="Z684" s="34">
        <f>(ClientPortfolioValue[[#This Row],[TotalPortfolioValue]]-ClientPortfolioValue[[#This Row],[Running Max]])/ClientPortfolioValue[[#This Row],[Running Max]]</f>
        <v>-4.5621181513916823E-2</v>
      </c>
      <c r="AA684" s="35">
        <f t="shared" si="110"/>
        <v>1.0231081642453983</v>
      </c>
      <c r="AB684" s="46">
        <f>ClientPortfolioValue[[#This Row],[Cumulative_Returns]]-1</f>
        <v>2.3108164245398299E-2</v>
      </c>
    </row>
    <row r="685" spans="4:28" x14ac:dyDescent="0.35">
      <c r="D685" s="31">
        <f t="shared" si="102"/>
        <v>45794</v>
      </c>
      <c r="E685" s="32" t="s">
        <v>13</v>
      </c>
      <c r="F685" s="33">
        <f>_xlfn.IFNA(VLOOKUP(ClientPortfolioValue[[#This Row],[Date]],CleanAssets[#All],RowWiseApproach!$B$2,0)*VLOOKUP(ClientPortfolioValue[[#This Row],[Client]],Client_Portfolios!$A$1:$I$6,RowWiseApproach!$B$2,0),F680)</f>
        <v>176970.82585024726</v>
      </c>
      <c r="G685" s="33">
        <f>_xlfn.IFNA(VLOOKUP(ClientPortfolioValue[[#This Row],[Date]],CleanAssets[#All],RowWiseApproach!$B$3,0)*VLOOKUP(ClientPortfolioValue[[#This Row],[Client]],Client_Portfolios!$A$1:$I$6,RowWiseApproach!$B$3,0),G680)</f>
        <v>2310228.6094621732</v>
      </c>
      <c r="H685" s="33">
        <f>_xlfn.IFNA(VLOOKUP(ClientPortfolioValue[[#This Row],[Date]],CleanAssets[#All],RowWiseApproach!$B$4,0)*VLOOKUP(ClientPortfolioValue[[#This Row],[Client]],Client_Portfolios!$A$1:$I$6,RowWiseApproach!$B$4,0),H680)</f>
        <v>2823983.032277138</v>
      </c>
      <c r="I685" s="33">
        <f>_xlfn.IFNA(VLOOKUP(ClientPortfolioValue[[#This Row],[Date]],CleanAssets[#All],RowWiseApproach!$B$5,0)*VLOOKUP(ClientPortfolioValue[[#This Row],[Client]],Client_Portfolios!$A$1:$I$6,RowWiseApproach!$B$5,0),I680)</f>
        <v>2815433.1965958765</v>
      </c>
      <c r="J685" s="33">
        <f>_xlfn.IFNA(VLOOKUP(ClientPortfolioValue[[#This Row],[Date]],CleanAssets[#All],RowWiseApproach!$B$6,0)*VLOOKUP(ClientPortfolioValue[[#This Row],[Client]],Client_Portfolios!$A$1:$I$6,RowWiseApproach!$B$6,0),J680)</f>
        <v>11429619.547265062</v>
      </c>
      <c r="K685" s="33">
        <f>_xlfn.IFNA(VLOOKUP(ClientPortfolioValue[[#This Row],[Date]],CleanAssets[#All],RowWiseApproach!$B$7,0)*VLOOKUP(ClientPortfolioValue[[#This Row],[Client]],Client_Portfolios!$A$1:$I$6,RowWiseApproach!$B$7,0),K680)</f>
        <v>507026.09491383738</v>
      </c>
      <c r="L685" s="33">
        <f>_xlfn.IFNA(VLOOKUP(ClientPortfolioValue[[#This Row],[Date]],CleanAssets[#All],RowWiseApproach!$B$8,0)*VLOOKUP(ClientPortfolioValue[[#This Row],[Client]],Client_Portfolios!$A$1:$I$6,RowWiseApproach!$B$8,0),L680)</f>
        <v>23529449.122130055</v>
      </c>
      <c r="M685" s="33">
        <f>_xlfn.IFNA(VLOOKUP(ClientPortfolioValue[[#This Row],[Date]],CleanAssets[#All],RowWiseApproach!$B$9,0)*VLOOKUP(ClientPortfolioValue[[#This Row],[Client]],Client_Portfolios!$A$1:$I$6,RowWiseApproach!$B$9,0),M680)</f>
        <v>6414083.3189175883</v>
      </c>
      <c r="N685" s="34">
        <f t="shared" si="103"/>
        <v>3.5389356643047345E-3</v>
      </c>
      <c r="O685" s="34">
        <f t="shared" si="103"/>
        <v>4.619829499830181E-2</v>
      </c>
      <c r="P685" s="34">
        <f t="shared" si="104"/>
        <v>5.6471987517161877E-2</v>
      </c>
      <c r="Q685" s="34">
        <f t="shared" si="105"/>
        <v>5.6301014034549748E-2</v>
      </c>
      <c r="R685" s="34">
        <f t="shared" si="106"/>
        <v>0.22856133518571331</v>
      </c>
      <c r="S685" s="34">
        <f t="shared" si="107"/>
        <v>1.0139144242577593E-2</v>
      </c>
      <c r="T685" s="34">
        <f t="shared" si="108"/>
        <v>0.47052504987580379</v>
      </c>
      <c r="U685" s="34">
        <f t="shared" si="109"/>
        <v>0.12826423848158708</v>
      </c>
      <c r="V685" s="33">
        <f>SUM(ClientPortfolioValue[[#This Row],[TCS]:[Cash]])</f>
        <v>50006793.747411981</v>
      </c>
      <c r="W685" s="35">
        <f>(ClientPortfolioValue[[#This Row],[TotalPortfolioValue]]-V680)/V680</f>
        <v>-4.1852818880784397E-3</v>
      </c>
      <c r="X685" s="35">
        <f t="shared" si="111"/>
        <v>109444.08295421679</v>
      </c>
      <c r="Y685" s="35">
        <f>_xlfn.MAXIFS($V$2:$V685,$E$2:$E685,$E685)</f>
        <v>50268297.9079739</v>
      </c>
      <c r="Z685" s="34">
        <f>(ClientPortfolioValue[[#This Row],[TotalPortfolioValue]]-ClientPortfolioValue[[#This Row],[Running Max]])/ClientPortfolioValue[[#This Row],[Running Max]]</f>
        <v>-5.2021685922339061E-3</v>
      </c>
      <c r="AA685" s="35">
        <f t="shared" si="110"/>
        <v>1.1081554784836427</v>
      </c>
      <c r="AB685" s="46">
        <f>ClientPortfolioValue[[#This Row],[Cumulative_Returns]]-1</f>
        <v>0.10815547848364271</v>
      </c>
    </row>
    <row r="686" spans="4:28" x14ac:dyDescent="0.35">
      <c r="D686" s="31">
        <f t="shared" si="102"/>
        <v>45794</v>
      </c>
      <c r="E686" s="32" t="s">
        <v>15</v>
      </c>
      <c r="F686" s="33">
        <f>_xlfn.IFNA(VLOOKUP(ClientPortfolioValue[[#This Row],[Date]],CleanAssets[#All],RowWiseApproach!$B$2,0)*VLOOKUP(ClientPortfolioValue[[#This Row],[Client]],Client_Portfolios!$A$1:$I$6,RowWiseApproach!$B$2,0),F681)</f>
        <v>886684.58807466272</v>
      </c>
      <c r="G686" s="33">
        <f>_xlfn.IFNA(VLOOKUP(ClientPortfolioValue[[#This Row],[Date]],CleanAssets[#All],RowWiseApproach!$B$3,0)*VLOOKUP(ClientPortfolioValue[[#This Row],[Client]],Client_Portfolios!$A$1:$I$6,RowWiseApproach!$B$3,0),G681)</f>
        <v>5279725.2627914054</v>
      </c>
      <c r="H686" s="33">
        <f>_xlfn.IFNA(VLOOKUP(ClientPortfolioValue[[#This Row],[Date]],CleanAssets[#All],RowWiseApproach!$B$4,0)*VLOOKUP(ClientPortfolioValue[[#This Row],[Client]],Client_Portfolios!$A$1:$I$6,RowWiseApproach!$B$4,0),H681)</f>
        <v>15405924.397713277</v>
      </c>
      <c r="I686" s="33">
        <f>_xlfn.IFNA(VLOOKUP(ClientPortfolioValue[[#This Row],[Date]],CleanAssets[#All],RowWiseApproach!$B$5,0)*VLOOKUP(ClientPortfolioValue[[#This Row],[Client]],Client_Portfolios!$A$1:$I$6,RowWiseApproach!$B$5,0),I681)</f>
        <v>8989909.435181668</v>
      </c>
      <c r="J686" s="33">
        <f>_xlfn.IFNA(VLOOKUP(ClientPortfolioValue[[#This Row],[Date]],CleanAssets[#All],RowWiseApproach!$B$6,0)*VLOOKUP(ClientPortfolioValue[[#This Row],[Client]],Client_Portfolios!$A$1:$I$6,RowWiseApproach!$B$6,0),J681)</f>
        <v>13621100.508891009</v>
      </c>
      <c r="K686" s="33">
        <f>_xlfn.IFNA(VLOOKUP(ClientPortfolioValue[[#This Row],[Date]],CleanAssets[#All],RowWiseApproach!$B$7,0)*VLOOKUP(ClientPortfolioValue[[#This Row],[Client]],Client_Portfolios!$A$1:$I$6,RowWiseApproach!$B$7,0),K681)</f>
        <v>2186406.8308288269</v>
      </c>
      <c r="L686" s="33">
        <f>_xlfn.IFNA(VLOOKUP(ClientPortfolioValue[[#This Row],[Date]],CleanAssets[#All],RowWiseApproach!$B$8,0)*VLOOKUP(ClientPortfolioValue[[#This Row],[Client]],Client_Portfolios!$A$1:$I$6,RowWiseApproach!$B$8,0),L681)</f>
        <v>3445346.2898173928</v>
      </c>
      <c r="M686" s="33">
        <f>_xlfn.IFNA(VLOOKUP(ClientPortfolioValue[[#This Row],[Date]],CleanAssets[#All],RowWiseApproach!$B$9,0)*VLOOKUP(ClientPortfolioValue[[#This Row],[Client]],Client_Portfolios!$A$1:$I$6,RowWiseApproach!$B$9,0),M681)</f>
        <v>942094.54309809266</v>
      </c>
      <c r="N686" s="34">
        <f t="shared" si="103"/>
        <v>1.746914192146988E-2</v>
      </c>
      <c r="O686" s="34">
        <f t="shared" si="103"/>
        <v>0.1040192546059079</v>
      </c>
      <c r="P686" s="34">
        <f t="shared" si="104"/>
        <v>0.30352200021821835</v>
      </c>
      <c r="Q686" s="34">
        <f t="shared" si="105"/>
        <v>0.17711597325195158</v>
      </c>
      <c r="R686" s="34">
        <f t="shared" si="106"/>
        <v>0.26835803973214689</v>
      </c>
      <c r="S686" s="34">
        <f t="shared" si="107"/>
        <v>4.3075803661768171E-2</v>
      </c>
      <c r="T686" s="34">
        <f t="shared" si="108"/>
        <v>6.7878977614937067E-2</v>
      </c>
      <c r="U686" s="34">
        <f t="shared" si="109"/>
        <v>1.8560808993600214E-2</v>
      </c>
      <c r="V686" s="33">
        <f>SUM(ClientPortfolioValue[[#This Row],[TCS]:[Cash]])</f>
        <v>50757191.856396332</v>
      </c>
      <c r="W686" s="35">
        <f>(ClientPortfolioValue[[#This Row],[TotalPortfolioValue]]-V681)/V681</f>
        <v>-1.9211027569455577E-3</v>
      </c>
      <c r="X686" s="35">
        <f t="shared" si="111"/>
        <v>228667.14081865695</v>
      </c>
      <c r="Y686" s="35">
        <f>_xlfn.MAXIFS($V$2:$V686,$E$2:$E686,$E686)</f>
        <v>52065242.941301323</v>
      </c>
      <c r="Z686" s="34">
        <f>(ClientPortfolioValue[[#This Row],[TotalPortfolioValue]]-ClientPortfolioValue[[#This Row],[Running Max]])/ClientPortfolioValue[[#This Row],[Running Max]]</f>
        <v>-2.5123307047269443E-2</v>
      </c>
      <c r="AA686" s="35">
        <f t="shared" si="110"/>
        <v>1.0174086145460846</v>
      </c>
      <c r="AB686" s="46">
        <f>ClientPortfolioValue[[#This Row],[Cumulative_Returns]]-1</f>
        <v>1.7408614546084555E-2</v>
      </c>
    </row>
    <row r="687" spans="4:28" x14ac:dyDescent="0.35">
      <c r="D687" s="31">
        <f t="shared" si="102"/>
        <v>45795</v>
      </c>
      <c r="E687" s="32" t="s">
        <v>14</v>
      </c>
      <c r="F687" s="33">
        <f>_xlfn.IFNA(VLOOKUP(ClientPortfolioValue[[#This Row],[Date]],CleanAssets[#All],RowWiseApproach!$B$2,0)*VLOOKUP(ClientPortfolioValue[[#This Row],[Client]],Client_Portfolios!$A$1:$I$6,RowWiseApproach!$B$2,0),F682)</f>
        <v>1564222.3589639342</v>
      </c>
      <c r="G687" s="33">
        <f>_xlfn.IFNA(VLOOKUP(ClientPortfolioValue[[#This Row],[Date]],CleanAssets[#All],RowWiseApproach!$B$3,0)*VLOOKUP(ClientPortfolioValue[[#This Row],[Client]],Client_Portfolios!$A$1:$I$6,RowWiseApproach!$B$3,0),G682)</f>
        <v>12166068.736331986</v>
      </c>
      <c r="H687" s="33">
        <f>_xlfn.IFNA(VLOOKUP(ClientPortfolioValue[[#This Row],[Date]],CleanAssets[#All],RowWiseApproach!$B$4,0)*VLOOKUP(ClientPortfolioValue[[#This Row],[Client]],Client_Portfolios!$A$1:$I$6,RowWiseApproach!$B$4,0),H682)</f>
        <v>1985319.553593995</v>
      </c>
      <c r="I687" s="33">
        <f>_xlfn.IFNA(VLOOKUP(ClientPortfolioValue[[#This Row],[Date]],CleanAssets[#All],RowWiseApproach!$B$5,0)*VLOOKUP(ClientPortfolioValue[[#This Row],[Client]],Client_Portfolios!$A$1:$I$6,RowWiseApproach!$B$5,0),I682)</f>
        <v>461222.22186816344</v>
      </c>
      <c r="J687" s="33">
        <f>_xlfn.IFNA(VLOOKUP(ClientPortfolioValue[[#This Row],[Date]],CleanAssets[#All],RowWiseApproach!$B$6,0)*VLOOKUP(ClientPortfolioValue[[#This Row],[Client]],Client_Portfolios!$A$1:$I$6,RowWiseApproach!$B$6,0),J682)</f>
        <v>11731785.898641413</v>
      </c>
      <c r="K687" s="33">
        <f>_xlfn.IFNA(VLOOKUP(ClientPortfolioValue[[#This Row],[Date]],CleanAssets[#All],RowWiseApproach!$B$7,0)*VLOOKUP(ClientPortfolioValue[[#This Row],[Client]],Client_Portfolios!$A$1:$I$6,RowWiseApproach!$B$7,0),K682)</f>
        <v>11762390.922599329</v>
      </c>
      <c r="L687" s="33">
        <f>_xlfn.IFNA(VLOOKUP(ClientPortfolioValue[[#This Row],[Date]],CleanAssets[#All],RowWiseApproach!$B$8,0)*VLOOKUP(ClientPortfolioValue[[#This Row],[Client]],Client_Portfolios!$A$1:$I$6,RowWiseApproach!$B$8,0),L682)</f>
        <v>3361102.451027716</v>
      </c>
      <c r="M687" s="33">
        <f>_xlfn.IFNA(VLOOKUP(ClientPortfolioValue[[#This Row],[Date]],CleanAssets[#All],RowWiseApproach!$B$9,0)*VLOOKUP(ClientPortfolioValue[[#This Row],[Client]],Client_Portfolios!$A$1:$I$6,RowWiseApproach!$B$9,0),M682)</f>
        <v>1151387.4284211285</v>
      </c>
      <c r="N687" s="34">
        <f t="shared" si="103"/>
        <v>3.5402862474360641E-2</v>
      </c>
      <c r="O687" s="34">
        <f t="shared" si="103"/>
        <v>0.27535321679666047</v>
      </c>
      <c r="P687" s="34">
        <f t="shared" si="104"/>
        <v>4.4933506237630649E-2</v>
      </c>
      <c r="Q687" s="34">
        <f t="shared" si="105"/>
        <v>1.043878883161657E-2</v>
      </c>
      <c r="R687" s="34">
        <f t="shared" si="106"/>
        <v>0.26552414390965867</v>
      </c>
      <c r="S687" s="34">
        <f t="shared" si="107"/>
        <v>0.26621682385250534</v>
      </c>
      <c r="T687" s="34">
        <f t="shared" si="108"/>
        <v>7.6071440325648915E-2</v>
      </c>
      <c r="U687" s="34">
        <f t="shared" si="109"/>
        <v>2.6059217571918633E-2</v>
      </c>
      <c r="V687" s="33">
        <f>SUM(ClientPortfolioValue[[#This Row],[TCS]:[Cash]])</f>
        <v>44183499.57144767</v>
      </c>
      <c r="W687" s="35">
        <f>(ClientPortfolioValue[[#This Row],[TotalPortfolioValue]]-V682)/V682</f>
        <v>5.1214193790368779E-4</v>
      </c>
      <c r="X687" s="35">
        <f t="shared" si="111"/>
        <v>346013.4335581233</v>
      </c>
      <c r="Y687" s="35">
        <f>_xlfn.MAXIFS($V$2:$V687,$E$2:$E687,$E687)</f>
        <v>45787827.726313539</v>
      </c>
      <c r="Z687" s="34">
        <f>(ClientPortfolioValue[[#This Row],[TotalPortfolioValue]]-ClientPortfolioValue[[#This Row],[Running Max]])/ClientPortfolioValue[[#This Row],[Running Max]]</f>
        <v>-3.5038311152373942E-2</v>
      </c>
      <c r="AA687" s="35">
        <f t="shared" si="110"/>
        <v>1.0412689920441895</v>
      </c>
      <c r="AB687" s="46">
        <f>ClientPortfolioValue[[#This Row],[Cumulative_Returns]]-1</f>
        <v>4.1268992044189545E-2</v>
      </c>
    </row>
    <row r="688" spans="4:28" x14ac:dyDescent="0.35">
      <c r="D688" s="31">
        <f t="shared" si="102"/>
        <v>45795</v>
      </c>
      <c r="E688" s="32" t="s">
        <v>16</v>
      </c>
      <c r="F688" s="33">
        <f>_xlfn.IFNA(VLOOKUP(ClientPortfolioValue[[#This Row],[Date]],CleanAssets[#All],RowWiseApproach!$B$2,0)*VLOOKUP(ClientPortfolioValue[[#This Row],[Client]],Client_Portfolios!$A$1:$I$6,RowWiseApproach!$B$2,0),F683)</f>
        <v>188172.90779356912</v>
      </c>
      <c r="G688" s="33">
        <f>_xlfn.IFNA(VLOOKUP(ClientPortfolioValue[[#This Row],[Date]],CleanAssets[#All],RowWiseApproach!$B$3,0)*VLOOKUP(ClientPortfolioValue[[#This Row],[Client]],Client_Portfolios!$A$1:$I$6,RowWiseApproach!$B$3,0),G683)</f>
        <v>3146151.5631161314</v>
      </c>
      <c r="H688" s="33">
        <f>_xlfn.IFNA(VLOOKUP(ClientPortfolioValue[[#This Row],[Date]],CleanAssets[#All],RowWiseApproach!$B$4,0)*VLOOKUP(ClientPortfolioValue[[#This Row],[Client]],Client_Portfolios!$A$1:$I$6,RowWiseApproach!$B$4,0),H683)</f>
        <v>10657240.176924907</v>
      </c>
      <c r="I688" s="33">
        <f>_xlfn.IFNA(VLOOKUP(ClientPortfolioValue[[#This Row],[Date]],CleanAssets[#All],RowWiseApproach!$B$5,0)*VLOOKUP(ClientPortfolioValue[[#This Row],[Client]],Client_Portfolios!$A$1:$I$6,RowWiseApproach!$B$5,0),I683)</f>
        <v>6347144.4506902229</v>
      </c>
      <c r="J688" s="33">
        <f>_xlfn.IFNA(VLOOKUP(ClientPortfolioValue[[#This Row],[Date]],CleanAssets[#All],RowWiseApproach!$B$6,0)*VLOOKUP(ClientPortfolioValue[[#This Row],[Client]],Client_Portfolios!$A$1:$I$6,RowWiseApproach!$B$6,0),J683)</f>
        <v>8966678.5422598515</v>
      </c>
      <c r="K688" s="33">
        <f>_xlfn.IFNA(VLOOKUP(ClientPortfolioValue[[#This Row],[Date]],CleanAssets[#All],RowWiseApproach!$B$7,0)*VLOOKUP(ClientPortfolioValue[[#This Row],[Client]],Client_Portfolios!$A$1:$I$6,RowWiseApproach!$B$7,0),K683)</f>
        <v>1330322.2316814007</v>
      </c>
      <c r="L688" s="33">
        <f>_xlfn.IFNA(VLOOKUP(ClientPortfolioValue[[#This Row],[Date]],CleanAssets[#All],RowWiseApproach!$B$8,0)*VLOOKUP(ClientPortfolioValue[[#This Row],[Client]],Client_Portfolios!$A$1:$I$6,RowWiseApproach!$B$8,0),L683)</f>
        <v>15611909.676110692</v>
      </c>
      <c r="M688" s="33">
        <f>_xlfn.IFNA(VLOOKUP(ClientPortfolioValue[[#This Row],[Date]],CleanAssets[#All],RowWiseApproach!$B$9,0)*VLOOKUP(ClientPortfolioValue[[#This Row],[Client]],Client_Portfolios!$A$1:$I$6,RowWiseApproach!$B$9,0),M683)</f>
        <v>4666538.4538144972</v>
      </c>
      <c r="N688" s="34">
        <f t="shared" si="103"/>
        <v>3.6958856863493895E-3</v>
      </c>
      <c r="O688" s="34">
        <f t="shared" si="103"/>
        <v>6.1793255286051611E-2</v>
      </c>
      <c r="P688" s="34">
        <f t="shared" si="104"/>
        <v>0.20931781247220804</v>
      </c>
      <c r="Q688" s="34">
        <f t="shared" si="105"/>
        <v>0.12466364366454058</v>
      </c>
      <c r="R688" s="34">
        <f t="shared" si="106"/>
        <v>0.17611365667362536</v>
      </c>
      <c r="S688" s="34">
        <f t="shared" si="107"/>
        <v>2.6128728901279676E-2</v>
      </c>
      <c r="T688" s="34">
        <f t="shared" si="108"/>
        <v>0.30663199174142197</v>
      </c>
      <c r="U688" s="34">
        <f t="shared" si="109"/>
        <v>9.1655025574523402E-2</v>
      </c>
      <c r="V688" s="33">
        <f>SUM(ClientPortfolioValue[[#This Row],[TCS]:[Cash]])</f>
        <v>50914158.002391271</v>
      </c>
      <c r="W688" s="35">
        <f>(ClientPortfolioValue[[#This Row],[TotalPortfolioValue]]-V683)/V683</f>
        <v>-8.7852217626399067E-4</v>
      </c>
      <c r="X688" s="35">
        <f t="shared" si="111"/>
        <v>118653.24995624158</v>
      </c>
      <c r="Y688" s="35">
        <f>_xlfn.MAXIFS($V$2:$V688,$E$2:$E688,$E688)</f>
        <v>51360464.08904472</v>
      </c>
      <c r="Z688" s="34">
        <f>(ClientPortfolioValue[[#This Row],[TotalPortfolioValue]]-ClientPortfolioValue[[#This Row],[Running Max]])/ClientPortfolioValue[[#This Row],[Running Max]]</f>
        <v>-8.6896817341774475E-3</v>
      </c>
      <c r="AA688" s="35">
        <f t="shared" si="110"/>
        <v>1.0482296805377067</v>
      </c>
      <c r="AB688" s="46">
        <f>ClientPortfolioValue[[#This Row],[Cumulative_Returns]]-1</f>
        <v>4.8229680537706709E-2</v>
      </c>
    </row>
    <row r="689" spans="4:28" x14ac:dyDescent="0.35">
      <c r="D689" s="31">
        <f t="shared" si="102"/>
        <v>45795</v>
      </c>
      <c r="E689" s="32" t="s">
        <v>12</v>
      </c>
      <c r="F689" s="33">
        <f>_xlfn.IFNA(VLOOKUP(ClientPortfolioValue[[#This Row],[Date]],CleanAssets[#All],RowWiseApproach!$B$2,0)*VLOOKUP(ClientPortfolioValue[[#This Row],[Client]],Client_Portfolios!$A$1:$I$6,RowWiseApproach!$B$2,0),F684)</f>
        <v>2480173.7508303379</v>
      </c>
      <c r="G689" s="33">
        <f>_xlfn.IFNA(VLOOKUP(ClientPortfolioValue[[#This Row],[Date]],CleanAssets[#All],RowWiseApproach!$B$3,0)*VLOOKUP(ClientPortfolioValue[[#This Row],[Client]],Client_Portfolios!$A$1:$I$6,RowWiseApproach!$B$3,0),G684)</f>
        <v>10864505.727703201</v>
      </c>
      <c r="H689" s="33">
        <f>_xlfn.IFNA(VLOOKUP(ClientPortfolioValue[[#This Row],[Date]],CleanAssets[#All],RowWiseApproach!$B$4,0)*VLOOKUP(ClientPortfolioValue[[#This Row],[Client]],Client_Portfolios!$A$1:$I$6,RowWiseApproach!$B$4,0),H684)</f>
        <v>1754268.8295061116</v>
      </c>
      <c r="I689" s="33">
        <f>_xlfn.IFNA(VLOOKUP(ClientPortfolioValue[[#This Row],[Date]],CleanAssets[#All],RowWiseApproach!$B$5,0)*VLOOKUP(ClientPortfolioValue[[#This Row],[Client]],Client_Portfolios!$A$1:$I$6,RowWiseApproach!$B$5,0),I684)</f>
        <v>3237791.1158524305</v>
      </c>
      <c r="J689" s="33">
        <f>_xlfn.IFNA(VLOOKUP(ClientPortfolioValue[[#This Row],[Date]],CleanAssets[#All],RowWiseApproach!$B$6,0)*VLOOKUP(ClientPortfolioValue[[#This Row],[Client]],Client_Portfolios!$A$1:$I$6,RowWiseApproach!$B$6,0),J684)</f>
        <v>1311861.1365859872</v>
      </c>
      <c r="K689" s="33">
        <f>_xlfn.IFNA(VLOOKUP(ClientPortfolioValue[[#This Row],[Date]],CleanAssets[#All],RowWiseApproach!$B$7,0)*VLOOKUP(ClientPortfolioValue[[#This Row],[Client]],Client_Portfolios!$A$1:$I$6,RowWiseApproach!$B$7,0),K684)</f>
        <v>10760842.926714465</v>
      </c>
      <c r="L689" s="33">
        <f>_xlfn.IFNA(VLOOKUP(ClientPortfolioValue[[#This Row],[Date]],CleanAssets[#All],RowWiseApproach!$B$8,0)*VLOOKUP(ClientPortfolioValue[[#This Row],[Client]],Client_Portfolios!$A$1:$I$6,RowWiseApproach!$B$8,0),L684)</f>
        <v>5738423.9720878396</v>
      </c>
      <c r="M689" s="33">
        <f>_xlfn.IFNA(VLOOKUP(ClientPortfolioValue[[#This Row],[Date]],CleanAssets[#All],RowWiseApproach!$B$9,0)*VLOOKUP(ClientPortfolioValue[[#This Row],[Client]],Client_Portfolios!$A$1:$I$6,RowWiseApproach!$B$9,0),M684)</f>
        <v>2235765.5414965977</v>
      </c>
      <c r="N689" s="34">
        <f t="shared" si="103"/>
        <v>6.4615398724246181E-2</v>
      </c>
      <c r="O689" s="34">
        <f t="shared" si="103"/>
        <v>0.28305047954901191</v>
      </c>
      <c r="P689" s="34">
        <f t="shared" si="104"/>
        <v>4.5703564054778281E-2</v>
      </c>
      <c r="Q689" s="34">
        <f t="shared" si="105"/>
        <v>8.4353430426632375E-2</v>
      </c>
      <c r="R689" s="34">
        <f t="shared" si="106"/>
        <v>3.4177617750759344E-2</v>
      </c>
      <c r="S689" s="34">
        <f t="shared" si="107"/>
        <v>0.28034977633557101</v>
      </c>
      <c r="T689" s="34">
        <f t="shared" si="108"/>
        <v>0.14950184553847942</v>
      </c>
      <c r="U689" s="34">
        <f t="shared" si="109"/>
        <v>5.8247887620521507E-2</v>
      </c>
      <c r="V689" s="33">
        <f>SUM(ClientPortfolioValue[[#This Row],[TCS]:[Cash]])</f>
        <v>38383633.000776969</v>
      </c>
      <c r="W689" s="35">
        <f>(ClientPortfolioValue[[#This Row],[TotalPortfolioValue]]-V684)/V684</f>
        <v>1.7310547489262965E-3</v>
      </c>
      <c r="X689" s="35">
        <f t="shared" si="111"/>
        <v>188264.04302899342</v>
      </c>
      <c r="Y689" s="35">
        <f>_xlfn.MAXIFS($V$2:$V689,$E$2:$E689,$E689)</f>
        <v>40148946.003547296</v>
      </c>
      <c r="Z689" s="34">
        <f>(ClientPortfolioValue[[#This Row],[TotalPortfolioValue]]-ClientPortfolioValue[[#This Row],[Running Max]])/ClientPortfolioValue[[#This Row],[Running Max]]</f>
        <v>-4.3969099527901817E-2</v>
      </c>
      <c r="AA689" s="35">
        <f t="shared" si="110"/>
        <v>1.0248792204917805</v>
      </c>
      <c r="AB689" s="46">
        <f>ClientPortfolioValue[[#This Row],[Cumulative_Returns]]-1</f>
        <v>2.4879220491780485E-2</v>
      </c>
    </row>
    <row r="690" spans="4:28" x14ac:dyDescent="0.35">
      <c r="D690" s="31">
        <f t="shared" si="102"/>
        <v>45795</v>
      </c>
      <c r="E690" s="32" t="s">
        <v>13</v>
      </c>
      <c r="F690" s="33">
        <f>_xlfn.IFNA(VLOOKUP(ClientPortfolioValue[[#This Row],[Date]],CleanAssets[#All],RowWiseApproach!$B$2,0)*VLOOKUP(ClientPortfolioValue[[#This Row],[Client]],Client_Portfolios!$A$1:$I$6,RowWiseApproach!$B$2,0),F685)</f>
        <v>178586.54585321352</v>
      </c>
      <c r="G690" s="33">
        <f>_xlfn.IFNA(VLOOKUP(ClientPortfolioValue[[#This Row],[Date]],CleanAssets[#All],RowWiseApproach!$B$3,0)*VLOOKUP(ClientPortfolioValue[[#This Row],[Client]],Client_Portfolios!$A$1:$I$6,RowWiseApproach!$B$3,0),G685)</f>
        <v>2308407.349391378</v>
      </c>
      <c r="H690" s="33">
        <f>_xlfn.IFNA(VLOOKUP(ClientPortfolioValue[[#This Row],[Date]],CleanAssets[#All],RowWiseApproach!$B$4,0)*VLOOKUP(ClientPortfolioValue[[#This Row],[Client]],Client_Portfolios!$A$1:$I$6,RowWiseApproach!$B$4,0),H685)</f>
        <v>2809649.6264112149</v>
      </c>
      <c r="I690" s="33">
        <f>_xlfn.IFNA(VLOOKUP(ClientPortfolioValue[[#This Row],[Date]],CleanAssets[#All],RowWiseApproach!$B$5,0)*VLOOKUP(ClientPortfolioValue[[#This Row],[Client]],Client_Portfolios!$A$1:$I$6,RowWiseApproach!$B$5,0),I685)</f>
        <v>2779379.9454593118</v>
      </c>
      <c r="J690" s="33">
        <f>_xlfn.IFNA(VLOOKUP(ClientPortfolioValue[[#This Row],[Date]],CleanAssets[#All],RowWiseApproach!$B$6,0)*VLOOKUP(ClientPortfolioValue[[#This Row],[Client]],Client_Portfolios!$A$1:$I$6,RowWiseApproach!$B$6,0),J685)</f>
        <v>11369685.855875609</v>
      </c>
      <c r="K690" s="33">
        <f>_xlfn.IFNA(VLOOKUP(ClientPortfolioValue[[#This Row],[Date]],CleanAssets[#All],RowWiseApproach!$B$7,0)*VLOOKUP(ClientPortfolioValue[[#This Row],[Client]],Client_Portfolios!$A$1:$I$6,RowWiseApproach!$B$7,0),K685)</f>
        <v>509955.16889002087</v>
      </c>
      <c r="L690" s="33">
        <f>_xlfn.IFNA(VLOOKUP(ClientPortfolioValue[[#This Row],[Date]],CleanAssets[#All],RowWiseApproach!$B$8,0)*VLOOKUP(ClientPortfolioValue[[#This Row],[Client]],Client_Portfolios!$A$1:$I$6,RowWiseApproach!$B$8,0),L685)</f>
        <v>23732316.276798218</v>
      </c>
      <c r="M690" s="33">
        <f>_xlfn.IFNA(VLOOKUP(ClientPortfolioValue[[#This Row],[Date]],CleanAssets[#All],RowWiseApproach!$B$9,0)*VLOOKUP(ClientPortfolioValue[[#This Row],[Client]],Client_Portfolios!$A$1:$I$6,RowWiseApproach!$B$9,0),M685)</f>
        <v>6412551.0410419405</v>
      </c>
      <c r="N690" s="34">
        <f t="shared" si="103"/>
        <v>3.5645638759180345E-3</v>
      </c>
      <c r="O690" s="34">
        <f t="shared" si="103"/>
        <v>4.6075505907972866E-2</v>
      </c>
      <c r="P690" s="34">
        <f t="shared" si="104"/>
        <v>5.6080235576782128E-2</v>
      </c>
      <c r="Q690" s="34">
        <f t="shared" si="105"/>
        <v>5.5476056741578031E-2</v>
      </c>
      <c r="R690" s="34">
        <f t="shared" si="106"/>
        <v>0.22693742850988205</v>
      </c>
      <c r="S690" s="34">
        <f t="shared" si="107"/>
        <v>1.017863784014914E-2</v>
      </c>
      <c r="T690" s="34">
        <f t="shared" si="108"/>
        <v>0.47369389943668194</v>
      </c>
      <c r="U690" s="34">
        <f t="shared" si="109"/>
        <v>0.12799367211103588</v>
      </c>
      <c r="V690" s="33">
        <f>SUM(ClientPortfolioValue[[#This Row],[TCS]:[Cash]])</f>
        <v>50100531.809720904</v>
      </c>
      <c r="W690" s="35">
        <f>(ClientPortfolioValue[[#This Row],[TotalPortfolioValue]]-V685)/V685</f>
        <v>1.8745065476983049E-3</v>
      </c>
      <c r="X690" s="35">
        <f t="shared" si="111"/>
        <v>90906.641353343322</v>
      </c>
      <c r="Y690" s="35">
        <f>_xlfn.MAXIFS($V$2:$V690,$E$2:$E690,$E690)</f>
        <v>50268297.9079739</v>
      </c>
      <c r="Z690" s="34">
        <f>(ClientPortfolioValue[[#This Row],[TotalPortfolioValue]]-ClientPortfolioValue[[#This Row],[Running Max]])/ClientPortfolioValue[[#This Row],[Running Max]]</f>
        <v>-3.3374135436239744E-3</v>
      </c>
      <c r="AA690" s="35">
        <f t="shared" si="110"/>
        <v>1.1102327231839282</v>
      </c>
      <c r="AB690" s="46">
        <f>ClientPortfolioValue[[#This Row],[Cumulative_Returns]]-1</f>
        <v>0.11023272318392818</v>
      </c>
    </row>
    <row r="691" spans="4:28" x14ac:dyDescent="0.35">
      <c r="D691" s="31">
        <f t="shared" si="102"/>
        <v>45795</v>
      </c>
      <c r="E691" s="32" t="s">
        <v>15</v>
      </c>
      <c r="F691" s="33">
        <f>_xlfn.IFNA(VLOOKUP(ClientPortfolioValue[[#This Row],[Date]],CleanAssets[#All],RowWiseApproach!$B$2,0)*VLOOKUP(ClientPortfolioValue[[#This Row],[Client]],Client_Portfolios!$A$1:$I$6,RowWiseApproach!$B$2,0),F686)</f>
        <v>894779.89993406727</v>
      </c>
      <c r="G691" s="33">
        <f>_xlfn.IFNA(VLOOKUP(ClientPortfolioValue[[#This Row],[Date]],CleanAssets[#All],RowWiseApproach!$B$3,0)*VLOOKUP(ClientPortfolioValue[[#This Row],[Client]],Client_Portfolios!$A$1:$I$6,RowWiseApproach!$B$3,0),G686)</f>
        <v>5275563.0111568673</v>
      </c>
      <c r="H691" s="33">
        <f>_xlfn.IFNA(VLOOKUP(ClientPortfolioValue[[#This Row],[Date]],CleanAssets[#All],RowWiseApproach!$B$4,0)*VLOOKUP(ClientPortfolioValue[[#This Row],[Client]],Client_Portfolios!$A$1:$I$6,RowWiseApproach!$B$4,0),H686)</f>
        <v>15327730.101002473</v>
      </c>
      <c r="I691" s="33">
        <f>_xlfn.IFNA(VLOOKUP(ClientPortfolioValue[[#This Row],[Date]],CleanAssets[#All],RowWiseApproach!$B$5,0)*VLOOKUP(ClientPortfolioValue[[#This Row],[Client]],Client_Portfolios!$A$1:$I$6,RowWiseApproach!$B$5,0),I686)</f>
        <v>8874788.4431604538</v>
      </c>
      <c r="J691" s="33">
        <f>_xlfn.IFNA(VLOOKUP(ClientPortfolioValue[[#This Row],[Date]],CleanAssets[#All],RowWiseApproach!$B$6,0)*VLOOKUP(ClientPortfolioValue[[#This Row],[Client]],Client_Portfolios!$A$1:$I$6,RowWiseApproach!$B$6,0),J686)</f>
        <v>13549675.311323524</v>
      </c>
      <c r="K691" s="33">
        <f>_xlfn.IFNA(VLOOKUP(ClientPortfolioValue[[#This Row],[Date]],CleanAssets[#All],RowWiseApproach!$B$7,0)*VLOOKUP(ClientPortfolioValue[[#This Row],[Client]],Client_Portfolios!$A$1:$I$6,RowWiseApproach!$B$7,0),K686)</f>
        <v>2199037.6350690285</v>
      </c>
      <c r="L691" s="33">
        <f>_xlfn.IFNA(VLOOKUP(ClientPortfolioValue[[#This Row],[Date]],CleanAssets[#All],RowWiseApproach!$B$8,0)*VLOOKUP(ClientPortfolioValue[[#This Row],[Client]],Client_Portfolios!$A$1:$I$6,RowWiseApproach!$B$8,0),L686)</f>
        <v>3475051.5155978124</v>
      </c>
      <c r="M691" s="33">
        <f>_xlfn.IFNA(VLOOKUP(ClientPortfolioValue[[#This Row],[Date]],CleanAssets[#All],RowWiseApproach!$B$9,0)*VLOOKUP(ClientPortfolioValue[[#This Row],[Client]],Client_Portfolios!$A$1:$I$6,RowWiseApproach!$B$9,0),M686)</f>
        <v>941869.48356060579</v>
      </c>
      <c r="N691" s="34">
        <f t="shared" si="103"/>
        <v>1.7704917664007419E-2</v>
      </c>
      <c r="O691" s="34">
        <f t="shared" si="103"/>
        <v>0.10438702160240515</v>
      </c>
      <c r="P691" s="34">
        <f t="shared" si="104"/>
        <v>0.30328821583316029</v>
      </c>
      <c r="Q691" s="34">
        <f t="shared" si="105"/>
        <v>0.17560452428940182</v>
      </c>
      <c r="R691" s="34">
        <f t="shared" si="106"/>
        <v>0.26810602895605284</v>
      </c>
      <c r="S691" s="34">
        <f t="shared" si="107"/>
        <v>4.3512131052362284E-2</v>
      </c>
      <c r="T691" s="34">
        <f t="shared" si="108"/>
        <v>6.8760486200435469E-2</v>
      </c>
      <c r="U691" s="34">
        <f t="shared" si="109"/>
        <v>1.8636674402174751E-2</v>
      </c>
      <c r="V691" s="33">
        <f>SUM(ClientPortfolioValue[[#This Row],[TCS]:[Cash]])</f>
        <v>50538495.400804833</v>
      </c>
      <c r="W691" s="35">
        <f>(ClientPortfolioValue[[#This Row],[TotalPortfolioValue]]-V686)/V686</f>
        <v>-4.3086791761498926E-3</v>
      </c>
      <c r="X691" s="35">
        <f t="shared" si="111"/>
        <v>307747.66757084854</v>
      </c>
      <c r="Y691" s="35">
        <f>_xlfn.MAXIFS($V$2:$V691,$E$2:$E691,$E691)</f>
        <v>52065242.941301323</v>
      </c>
      <c r="Z691" s="34">
        <f>(ClientPortfolioValue[[#This Row],[TotalPortfolioValue]]-ClientPortfolioValue[[#This Row],[Running Max]])/ClientPortfolioValue[[#This Row],[Running Max]]</f>
        <v>-2.9323737953508743E-2</v>
      </c>
      <c r="AA691" s="35">
        <f t="shared" si="110"/>
        <v>1.0130249272349543</v>
      </c>
      <c r="AB691" s="46">
        <f>ClientPortfolioValue[[#This Row],[Cumulative_Returns]]-1</f>
        <v>1.3024927234954298E-2</v>
      </c>
    </row>
    <row r="692" spans="4:28" x14ac:dyDescent="0.35">
      <c r="D692" s="31">
        <f t="shared" si="102"/>
        <v>45796</v>
      </c>
      <c r="E692" s="32" t="s">
        <v>14</v>
      </c>
      <c r="F692" s="33">
        <f>_xlfn.IFNA(VLOOKUP(ClientPortfolioValue[[#This Row],[Date]],CleanAssets[#All],RowWiseApproach!$B$2,0)*VLOOKUP(ClientPortfolioValue[[#This Row],[Client]],Client_Portfolios!$A$1:$I$6,RowWiseApproach!$B$2,0),F687)</f>
        <v>1567925.3820979793</v>
      </c>
      <c r="G692" s="33">
        <f>_xlfn.IFNA(VLOOKUP(ClientPortfolioValue[[#This Row],[Date]],CleanAssets[#All],RowWiseApproach!$B$3,0)*VLOOKUP(ClientPortfolioValue[[#This Row],[Client]],Client_Portfolios!$A$1:$I$6,RowWiseApproach!$B$3,0),G687)</f>
        <v>12095596.642205814</v>
      </c>
      <c r="H692" s="33">
        <f>_xlfn.IFNA(VLOOKUP(ClientPortfolioValue[[#This Row],[Date]],CleanAssets[#All],RowWiseApproach!$B$4,0)*VLOOKUP(ClientPortfolioValue[[#This Row],[Client]],Client_Portfolios!$A$1:$I$6,RowWiseApproach!$B$4,0),H687)</f>
        <v>1960771.7276218976</v>
      </c>
      <c r="I692" s="33">
        <f>_xlfn.IFNA(VLOOKUP(ClientPortfolioValue[[#This Row],[Date]],CleanAssets[#All],RowWiseApproach!$B$5,0)*VLOOKUP(ClientPortfolioValue[[#This Row],[Client]],Client_Portfolios!$A$1:$I$6,RowWiseApproach!$B$5,0),I687)</f>
        <v>463958.98506536486</v>
      </c>
      <c r="J692" s="33">
        <f>_xlfn.IFNA(VLOOKUP(ClientPortfolioValue[[#This Row],[Date]],CleanAssets[#All],RowWiseApproach!$B$6,0)*VLOOKUP(ClientPortfolioValue[[#This Row],[Client]],Client_Portfolios!$A$1:$I$6,RowWiseApproach!$B$6,0),J687)</f>
        <v>11842780.297651265</v>
      </c>
      <c r="K692" s="33">
        <f>_xlfn.IFNA(VLOOKUP(ClientPortfolioValue[[#This Row],[Date]],CleanAssets[#All],RowWiseApproach!$B$7,0)*VLOOKUP(ClientPortfolioValue[[#This Row],[Client]],Client_Portfolios!$A$1:$I$6,RowWiseApproach!$B$7,0),K687)</f>
        <v>11769856.350290341</v>
      </c>
      <c r="L692" s="33">
        <f>_xlfn.IFNA(VLOOKUP(ClientPortfolioValue[[#This Row],[Date]],CleanAssets[#All],RowWiseApproach!$B$8,0)*VLOOKUP(ClientPortfolioValue[[#This Row],[Client]],Client_Portfolios!$A$1:$I$6,RowWiseApproach!$B$8,0),L687)</f>
        <v>3323679.826795198</v>
      </c>
      <c r="M692" s="33">
        <f>_xlfn.IFNA(VLOOKUP(ClientPortfolioValue[[#This Row],[Date]],CleanAssets[#All],RowWiseApproach!$B$9,0)*VLOOKUP(ClientPortfolioValue[[#This Row],[Client]],Client_Portfolios!$A$1:$I$6,RowWiseApproach!$B$9,0),M687)</f>
        <v>1151617.2192235019</v>
      </c>
      <c r="N692" s="34">
        <f t="shared" si="103"/>
        <v>3.5492547201843493E-2</v>
      </c>
      <c r="O692" s="34">
        <f t="shared" si="103"/>
        <v>0.27380354936503121</v>
      </c>
      <c r="P692" s="34">
        <f t="shared" si="104"/>
        <v>4.4385264687494916E-2</v>
      </c>
      <c r="Q692" s="34">
        <f t="shared" si="105"/>
        <v>1.0502468016123256E-2</v>
      </c>
      <c r="R692" s="34">
        <f t="shared" si="106"/>
        <v>0.2680806392412769</v>
      </c>
      <c r="S692" s="34">
        <f t="shared" si="107"/>
        <v>0.2664298868053484</v>
      </c>
      <c r="T692" s="34">
        <f t="shared" si="108"/>
        <v>7.5236911452060351E-2</v>
      </c>
      <c r="U692" s="34">
        <f t="shared" si="109"/>
        <v>2.6068733230821369E-2</v>
      </c>
      <c r="V692" s="33">
        <f>SUM(ClientPortfolioValue[[#This Row],[TCS]:[Cash]])</f>
        <v>44176186.430951364</v>
      </c>
      <c r="W692" s="35">
        <f>(ClientPortfolioValue[[#This Row],[TotalPortfolioValue]]-V687)/V687</f>
        <v>-1.6551745713307034E-4</v>
      </c>
      <c r="X692" s="35">
        <f t="shared" si="111"/>
        <v>300053.58900664281</v>
      </c>
      <c r="Y692" s="35">
        <f>_xlfn.MAXIFS($V$2:$V692,$E$2:$E692,$E692)</f>
        <v>45787827.726313539</v>
      </c>
      <c r="Z692" s="34">
        <f>(ClientPortfolioValue[[#This Row],[TotalPortfolioValue]]-ClientPortfolioValue[[#This Row],[Running Max]])/ClientPortfolioValue[[#This Row],[Running Max]]</f>
        <v>-3.5198029157342832E-2</v>
      </c>
      <c r="AA692" s="35">
        <f t="shared" si="110"/>
        <v>1.0410966438484348</v>
      </c>
      <c r="AB692" s="46">
        <f>ClientPortfolioValue[[#This Row],[Cumulative_Returns]]-1</f>
        <v>4.1096643848434811E-2</v>
      </c>
    </row>
    <row r="693" spans="4:28" x14ac:dyDescent="0.35">
      <c r="D693" s="31">
        <f t="shared" si="102"/>
        <v>45796</v>
      </c>
      <c r="E693" s="32" t="s">
        <v>16</v>
      </c>
      <c r="F693" s="33">
        <f>_xlfn.IFNA(VLOOKUP(ClientPortfolioValue[[#This Row],[Date]],CleanAssets[#All],RowWiseApproach!$B$2,0)*VLOOKUP(ClientPortfolioValue[[#This Row],[Client]],Client_Portfolios!$A$1:$I$6,RowWiseApproach!$B$2,0),F688)</f>
        <v>188618.37427521538</v>
      </c>
      <c r="G693" s="33">
        <f>_xlfn.IFNA(VLOOKUP(ClientPortfolioValue[[#This Row],[Date]],CleanAssets[#All],RowWiseApproach!$B$3,0)*VLOOKUP(ClientPortfolioValue[[#This Row],[Client]],Client_Portfolios!$A$1:$I$6,RowWiseApproach!$B$3,0),G688)</f>
        <v>3127927.4437316167</v>
      </c>
      <c r="H693" s="33">
        <f>_xlfn.IFNA(VLOOKUP(ClientPortfolioValue[[#This Row],[Date]],CleanAssets[#All],RowWiseApproach!$B$4,0)*VLOOKUP(ClientPortfolioValue[[#This Row],[Client]],Client_Portfolios!$A$1:$I$6,RowWiseApproach!$B$4,0),H688)</f>
        <v>10525466.893005747</v>
      </c>
      <c r="I693" s="33">
        <f>_xlfn.IFNA(VLOOKUP(ClientPortfolioValue[[#This Row],[Date]],CleanAssets[#All],RowWiseApproach!$B$5,0)*VLOOKUP(ClientPortfolioValue[[#This Row],[Client]],Client_Portfolios!$A$1:$I$6,RowWiseApproach!$B$5,0),I688)</f>
        <v>6384806.6241857046</v>
      </c>
      <c r="J693" s="33">
        <f>_xlfn.IFNA(VLOOKUP(ClientPortfolioValue[[#This Row],[Date]],CleanAssets[#All],RowWiseApproach!$B$6,0)*VLOOKUP(ClientPortfolioValue[[#This Row],[Client]],Client_Portfolios!$A$1:$I$6,RowWiseApproach!$B$6,0),J688)</f>
        <v>9051512.2670236062</v>
      </c>
      <c r="K693" s="33">
        <f>_xlfn.IFNA(VLOOKUP(ClientPortfolioValue[[#This Row],[Date]],CleanAssets[#All],RowWiseApproach!$B$7,0)*VLOOKUP(ClientPortfolioValue[[#This Row],[Client]],Client_Portfolios!$A$1:$I$6,RowWiseApproach!$B$7,0),K688)</f>
        <v>1331166.5688992091</v>
      </c>
      <c r="L693" s="33">
        <f>_xlfn.IFNA(VLOOKUP(ClientPortfolioValue[[#This Row],[Date]],CleanAssets[#All],RowWiseApproach!$B$8,0)*VLOOKUP(ClientPortfolioValue[[#This Row],[Client]],Client_Portfolios!$A$1:$I$6,RowWiseApproach!$B$8,0),L688)</f>
        <v>15438086.164964085</v>
      </c>
      <c r="M693" s="33">
        <f>_xlfn.IFNA(VLOOKUP(ClientPortfolioValue[[#This Row],[Date]],CleanAssets[#All],RowWiseApproach!$B$9,0)*VLOOKUP(ClientPortfolioValue[[#This Row],[Client]],Client_Portfolios!$A$1:$I$6,RowWiseApproach!$B$9,0),M688)</f>
        <v>4667469.7889925083</v>
      </c>
      <c r="N693" s="34">
        <f t="shared" si="103"/>
        <v>3.7191791969703714E-3</v>
      </c>
      <c r="O693" s="34">
        <f t="shared" si="103"/>
        <v>6.1676508044677648E-2</v>
      </c>
      <c r="P693" s="34">
        <f t="shared" si="104"/>
        <v>0.20754127299257066</v>
      </c>
      <c r="Q693" s="34">
        <f t="shared" si="105"/>
        <v>0.12589568786496733</v>
      </c>
      <c r="R693" s="34">
        <f t="shared" si="106"/>
        <v>0.17847781932165568</v>
      </c>
      <c r="S693" s="34">
        <f t="shared" si="107"/>
        <v>2.624795717690008E-2</v>
      </c>
      <c r="T693" s="34">
        <f t="shared" si="108"/>
        <v>0.3044083543101303</v>
      </c>
      <c r="U693" s="34">
        <f t="shared" si="109"/>
        <v>9.2033221092127901E-2</v>
      </c>
      <c r="V693" s="33">
        <f>SUM(ClientPortfolioValue[[#This Row],[TCS]:[Cash]])</f>
        <v>50715054.125077695</v>
      </c>
      <c r="W693" s="35">
        <f>(ClientPortfolioValue[[#This Row],[TotalPortfolioValue]]-V688)/V688</f>
        <v>-3.9105797900895346E-3</v>
      </c>
      <c r="X693" s="35">
        <f t="shared" si="111"/>
        <v>143220.58396404234</v>
      </c>
      <c r="Y693" s="35">
        <f>_xlfn.MAXIFS($V$2:$V693,$E$2:$E693,$E693)</f>
        <v>51360464.08904472</v>
      </c>
      <c r="Z693" s="34">
        <f>(ClientPortfolioValue[[#This Row],[TotalPortfolioValue]]-ClientPortfolioValue[[#This Row],[Running Max]])/ClientPortfolioValue[[#This Row],[Running Max]]</f>
        <v>-1.2566279830494997E-2</v>
      </c>
      <c r="AA693" s="35">
        <f t="shared" si="110"/>
        <v>1.0441304947336238</v>
      </c>
      <c r="AB693" s="46">
        <f>ClientPortfolioValue[[#This Row],[Cumulative_Returns]]-1</f>
        <v>4.4130494733623848E-2</v>
      </c>
    </row>
    <row r="694" spans="4:28" x14ac:dyDescent="0.35">
      <c r="D694" s="31">
        <f t="shared" si="102"/>
        <v>45796</v>
      </c>
      <c r="E694" s="32" t="s">
        <v>12</v>
      </c>
      <c r="F694" s="33">
        <f>_xlfn.IFNA(VLOOKUP(ClientPortfolioValue[[#This Row],[Date]],CleanAssets[#All],RowWiseApproach!$B$2,0)*VLOOKUP(ClientPortfolioValue[[#This Row],[Client]],Client_Portfolios!$A$1:$I$6,RowWiseApproach!$B$2,0),F689)</f>
        <v>2486045.1288496749</v>
      </c>
      <c r="G694" s="33">
        <f>_xlfn.IFNA(VLOOKUP(ClientPortfolioValue[[#This Row],[Date]],CleanAssets[#All],RowWiseApproach!$B$3,0)*VLOOKUP(ClientPortfolioValue[[#This Row],[Client]],Client_Portfolios!$A$1:$I$6,RowWiseApproach!$B$3,0),G689)</f>
        <v>10801572.952386014</v>
      </c>
      <c r="H694" s="33">
        <f>_xlfn.IFNA(VLOOKUP(ClientPortfolioValue[[#This Row],[Date]],CleanAssets[#All],RowWiseApproach!$B$4,0)*VLOOKUP(ClientPortfolioValue[[#This Row],[Client]],Client_Portfolios!$A$1:$I$6,RowWiseApproach!$B$4,0),H689)</f>
        <v>1732577.8700547558</v>
      </c>
      <c r="I694" s="33">
        <f>_xlfn.IFNA(VLOOKUP(ClientPortfolioValue[[#This Row],[Date]],CleanAssets[#All],RowWiseApproach!$B$5,0)*VLOOKUP(ClientPortfolioValue[[#This Row],[Client]],Client_Portfolios!$A$1:$I$6,RowWiseApproach!$B$5,0),I689)</f>
        <v>3257003.2594698807</v>
      </c>
      <c r="J694" s="33">
        <f>_xlfn.IFNA(VLOOKUP(ClientPortfolioValue[[#This Row],[Date]],CleanAssets[#All],RowWiseApproach!$B$6,0)*VLOOKUP(ClientPortfolioValue[[#This Row],[Client]],Client_Portfolios!$A$1:$I$6,RowWiseApproach!$B$6,0),J689)</f>
        <v>1324272.6517378793</v>
      </c>
      <c r="K694" s="33">
        <f>_xlfn.IFNA(VLOOKUP(ClientPortfolioValue[[#This Row],[Date]],CleanAssets[#All],RowWiseApproach!$B$7,0)*VLOOKUP(ClientPortfolioValue[[#This Row],[Client]],Client_Portfolios!$A$1:$I$6,RowWiseApproach!$B$7,0),K689)</f>
        <v>10767672.685671836</v>
      </c>
      <c r="L694" s="33">
        <f>_xlfn.IFNA(VLOOKUP(ClientPortfolioValue[[#This Row],[Date]],CleanAssets[#All],RowWiseApproach!$B$8,0)*VLOOKUP(ClientPortfolioValue[[#This Row],[Client]],Client_Portfolios!$A$1:$I$6,RowWiseApproach!$B$8,0),L689)</f>
        <v>5674532.1725597847</v>
      </c>
      <c r="M694" s="33">
        <f>_xlfn.IFNA(VLOOKUP(ClientPortfolioValue[[#This Row],[Date]],CleanAssets[#All],RowWiseApproach!$B$9,0)*VLOOKUP(ClientPortfolioValue[[#This Row],[Client]],Client_Portfolios!$A$1:$I$6,RowWiseApproach!$B$9,0),M689)</f>
        <v>2236211.7495626383</v>
      </c>
      <c r="N694" s="34">
        <f t="shared" si="103"/>
        <v>6.4943896865817627E-2</v>
      </c>
      <c r="O694" s="34">
        <f t="shared" si="103"/>
        <v>0.2821735742717405</v>
      </c>
      <c r="P694" s="34">
        <f t="shared" si="104"/>
        <v>4.5260786781010143E-2</v>
      </c>
      <c r="Q694" s="34">
        <f t="shared" si="105"/>
        <v>8.5083927608553891E-2</v>
      </c>
      <c r="R694" s="34">
        <f t="shared" si="106"/>
        <v>3.4594475184158278E-2</v>
      </c>
      <c r="S694" s="34">
        <f t="shared" si="107"/>
        <v>0.28128798478679501</v>
      </c>
      <c r="T694" s="34">
        <f t="shared" si="108"/>
        <v>0.14823794946433996</v>
      </c>
      <c r="U694" s="34">
        <f t="shared" si="109"/>
        <v>5.8417405037584566E-2</v>
      </c>
      <c r="V694" s="33">
        <f>SUM(ClientPortfolioValue[[#This Row],[TCS]:[Cash]])</f>
        <v>38279888.470292464</v>
      </c>
      <c r="W694" s="35">
        <f>(ClientPortfolioValue[[#This Row],[TotalPortfolioValue]]-V689)/V689</f>
        <v>-2.7028324932766262E-3</v>
      </c>
      <c r="X694" s="35">
        <f t="shared" si="111"/>
        <v>152931.42649198108</v>
      </c>
      <c r="Y694" s="35">
        <f>_xlfn.MAXIFS($V$2:$V694,$E$2:$E694,$E694)</f>
        <v>40148946.003547296</v>
      </c>
      <c r="Z694" s="34">
        <f>(ClientPortfolioValue[[#This Row],[TotalPortfolioValue]]-ClientPortfolioValue[[#This Row],[Running Max]])/ClientPortfolioValue[[#This Row],[Running Max]]</f>
        <v>-4.655309091027432E-2</v>
      </c>
      <c r="AA694" s="35">
        <f t="shared" si="110"/>
        <v>1.0221091436329512</v>
      </c>
      <c r="AB694" s="46">
        <f>ClientPortfolioValue[[#This Row],[Cumulative_Returns]]-1</f>
        <v>2.2109143632951245E-2</v>
      </c>
    </row>
    <row r="695" spans="4:28" x14ac:dyDescent="0.35">
      <c r="D695" s="31">
        <f t="shared" si="102"/>
        <v>45796</v>
      </c>
      <c r="E695" s="32" t="s">
        <v>13</v>
      </c>
      <c r="F695" s="33">
        <f>_xlfn.IFNA(VLOOKUP(ClientPortfolioValue[[#This Row],[Date]],CleanAssets[#All],RowWiseApproach!$B$2,0)*VLOOKUP(ClientPortfolioValue[[#This Row],[Client]],Client_Portfolios!$A$1:$I$6,RowWiseApproach!$B$2,0),F690)</f>
        <v>179009.31829789438</v>
      </c>
      <c r="G695" s="33">
        <f>_xlfn.IFNA(VLOOKUP(ClientPortfolioValue[[#This Row],[Date]],CleanAssets[#All],RowWiseApproach!$B$3,0)*VLOOKUP(ClientPortfolioValue[[#This Row],[Client]],Client_Portfolios!$A$1:$I$6,RowWiseApproach!$B$3,0),G690)</f>
        <v>2295035.8730719942</v>
      </c>
      <c r="H695" s="33">
        <f>_xlfn.IFNA(VLOOKUP(ClientPortfolioValue[[#This Row],[Date]],CleanAssets[#All],RowWiseApproach!$B$4,0)*VLOOKUP(ClientPortfolioValue[[#This Row],[Client]],Client_Portfolios!$A$1:$I$6,RowWiseApproach!$B$4,0),H690)</f>
        <v>2774909.2291049701</v>
      </c>
      <c r="I695" s="33">
        <f>_xlfn.IFNA(VLOOKUP(ClientPortfolioValue[[#This Row],[Date]],CleanAssets[#All],RowWiseApproach!$B$5,0)*VLOOKUP(ClientPortfolioValue[[#This Row],[Client]],Client_Portfolios!$A$1:$I$6,RowWiseApproach!$B$5,0),I690)</f>
        <v>2795872.0058699376</v>
      </c>
      <c r="J695" s="33">
        <f>_xlfn.IFNA(VLOOKUP(ClientPortfolioValue[[#This Row],[Date]],CleanAssets[#All],RowWiseApproach!$B$6,0)*VLOOKUP(ClientPortfolioValue[[#This Row],[Client]],Client_Portfolios!$A$1:$I$6,RowWiseApproach!$B$6,0),J690)</f>
        <v>11477254.427225847</v>
      </c>
      <c r="K695" s="33">
        <f>_xlfn.IFNA(VLOOKUP(ClientPortfolioValue[[#This Row],[Date]],CleanAssets[#All],RowWiseApproach!$B$7,0)*VLOOKUP(ClientPortfolioValue[[#This Row],[Client]],Client_Portfolios!$A$1:$I$6,RowWiseApproach!$B$7,0),K690)</f>
        <v>510278.83041972673</v>
      </c>
      <c r="L695" s="33">
        <f>_xlfn.IFNA(VLOOKUP(ClientPortfolioValue[[#This Row],[Date]],CleanAssets[#All],RowWiseApproach!$B$8,0)*VLOOKUP(ClientPortfolioValue[[#This Row],[Client]],Client_Portfolios!$A$1:$I$6,RowWiseApproach!$B$8,0),L690)</f>
        <v>23468079.893904764</v>
      </c>
      <c r="M695" s="33">
        <f>_xlfn.IFNA(VLOOKUP(ClientPortfolioValue[[#This Row],[Date]],CleanAssets[#All],RowWiseApproach!$B$9,0)*VLOOKUP(ClientPortfolioValue[[#This Row],[Client]],Client_Portfolios!$A$1:$I$6,RowWiseApproach!$B$9,0),M690)</f>
        <v>6413830.8407102423</v>
      </c>
      <c r="N695" s="34">
        <f t="shared" si="103"/>
        <v>3.5863354667239459E-3</v>
      </c>
      <c r="O695" s="34">
        <f t="shared" si="103"/>
        <v>4.5979553619129469E-2</v>
      </c>
      <c r="P695" s="34">
        <f t="shared" si="104"/>
        <v>5.5593504739891615E-2</v>
      </c>
      <c r="Q695" s="34">
        <f t="shared" si="105"/>
        <v>5.6013480361876339E-2</v>
      </c>
      <c r="R695" s="34">
        <f t="shared" si="106"/>
        <v>0.22993934061285484</v>
      </c>
      <c r="S695" s="34">
        <f t="shared" si="107"/>
        <v>1.0223105058739313E-2</v>
      </c>
      <c r="T695" s="34">
        <f t="shared" si="108"/>
        <v>0.4701677435548996</v>
      </c>
      <c r="U695" s="34">
        <f t="shared" si="109"/>
        <v>0.12849693658588482</v>
      </c>
      <c r="V695" s="33">
        <f>SUM(ClientPortfolioValue[[#This Row],[TCS]:[Cash]])</f>
        <v>49914270.41860538</v>
      </c>
      <c r="W695" s="35">
        <f>(ClientPortfolioValue[[#This Row],[TotalPortfolioValue]]-V690)/V690</f>
        <v>-3.7177527740211323E-3</v>
      </c>
      <c r="X695" s="35">
        <f t="shared" si="111"/>
        <v>95968.284176493005</v>
      </c>
      <c r="Y695" s="35">
        <f>_xlfn.MAXIFS($V$2:$V695,$E$2:$E695,$E695)</f>
        <v>50268297.9079739</v>
      </c>
      <c r="Z695" s="34">
        <f>(ClientPortfolioValue[[#This Row],[TotalPortfolioValue]]-ClientPortfolioValue[[#This Row],[Running Max]])/ClientPortfolioValue[[#This Row],[Running Max]]</f>
        <v>-7.0427586391852435E-3</v>
      </c>
      <c r="AA695" s="35">
        <f t="shared" si="110"/>
        <v>1.1061051523975021</v>
      </c>
      <c r="AB695" s="46">
        <f>ClientPortfolioValue[[#This Row],[Cumulative_Returns]]-1</f>
        <v>0.10610515239750207</v>
      </c>
    </row>
    <row r="696" spans="4:28" x14ac:dyDescent="0.35">
      <c r="D696" s="31">
        <f t="shared" si="102"/>
        <v>45796</v>
      </c>
      <c r="E696" s="32" t="s">
        <v>15</v>
      </c>
      <c r="F696" s="33">
        <f>_xlfn.IFNA(VLOOKUP(ClientPortfolioValue[[#This Row],[Date]],CleanAssets[#All],RowWiseApproach!$B$2,0)*VLOOKUP(ClientPortfolioValue[[#This Row],[Client]],Client_Portfolios!$A$1:$I$6,RowWiseApproach!$B$2,0),F691)</f>
        <v>896898.13501129055</v>
      </c>
      <c r="G696" s="33">
        <f>_xlfn.IFNA(VLOOKUP(ClientPortfolioValue[[#This Row],[Date]],CleanAssets[#All],RowWiseApproach!$B$3,0)*VLOOKUP(ClientPortfolioValue[[#This Row],[Client]],Client_Portfolios!$A$1:$I$6,RowWiseApproach!$B$3,0),G691)</f>
        <v>5245004.2512856079</v>
      </c>
      <c r="H696" s="33">
        <f>_xlfn.IFNA(VLOOKUP(ClientPortfolioValue[[#This Row],[Date]],CleanAssets[#All],RowWiseApproach!$B$4,0)*VLOOKUP(ClientPortfolioValue[[#This Row],[Client]],Client_Portfolios!$A$1:$I$6,RowWiseApproach!$B$4,0),H691)</f>
        <v>15138207.739030292</v>
      </c>
      <c r="I696" s="33">
        <f>_xlfn.IFNA(VLOOKUP(ClientPortfolioValue[[#This Row],[Date]],CleanAssets[#All],RowWiseApproach!$B$5,0)*VLOOKUP(ClientPortfolioValue[[#This Row],[Client]],Client_Portfolios!$A$1:$I$6,RowWiseApproach!$B$5,0),I691)</f>
        <v>8927448.9465850536</v>
      </c>
      <c r="J696" s="33">
        <f>_xlfn.IFNA(VLOOKUP(ClientPortfolioValue[[#This Row],[Date]],CleanAssets[#All],RowWiseApproach!$B$6,0)*VLOOKUP(ClientPortfolioValue[[#This Row],[Client]],Client_Portfolios!$A$1:$I$6,RowWiseApproach!$B$6,0),J691)</f>
        <v>13677868.757824549</v>
      </c>
      <c r="K696" s="33">
        <f>_xlfn.IFNA(VLOOKUP(ClientPortfolioValue[[#This Row],[Date]],CleanAssets[#All],RowWiseApproach!$B$7,0)*VLOOKUP(ClientPortfolioValue[[#This Row],[Client]],Client_Portfolios!$A$1:$I$6,RowWiseApproach!$B$7,0),K691)</f>
        <v>2200433.3340015369</v>
      </c>
      <c r="L696" s="33">
        <f>_xlfn.IFNA(VLOOKUP(ClientPortfolioValue[[#This Row],[Date]],CleanAssets[#All],RowWiseApproach!$B$8,0)*VLOOKUP(ClientPortfolioValue[[#This Row],[Client]],Client_Portfolios!$A$1:$I$6,RowWiseApproach!$B$8,0),L691)</f>
        <v>3436360.1787666203</v>
      </c>
      <c r="M696" s="33">
        <f>_xlfn.IFNA(VLOOKUP(ClientPortfolioValue[[#This Row],[Date]],CleanAssets[#All],RowWiseApproach!$B$9,0)*VLOOKUP(ClientPortfolioValue[[#This Row],[Client]],Client_Portfolios!$A$1:$I$6,RowWiseApproach!$B$9,0),M691)</f>
        <v>942057.45933575835</v>
      </c>
      <c r="N696" s="34">
        <f t="shared" si="103"/>
        <v>1.7772930799886431E-2</v>
      </c>
      <c r="O696" s="34">
        <f t="shared" si="103"/>
        <v>0.10393498878446855</v>
      </c>
      <c r="P696" s="34">
        <f t="shared" si="104"/>
        <v>0.29997867993861271</v>
      </c>
      <c r="Q696" s="34">
        <f t="shared" si="105"/>
        <v>0.17690630201296806</v>
      </c>
      <c r="R696" s="34">
        <f t="shared" si="106"/>
        <v>0.27104060699120985</v>
      </c>
      <c r="S696" s="34">
        <f t="shared" si="107"/>
        <v>4.360378046106695E-2</v>
      </c>
      <c r="T696" s="34">
        <f t="shared" si="108"/>
        <v>6.8094903174188981E-2</v>
      </c>
      <c r="U696" s="34">
        <f t="shared" si="109"/>
        <v>1.8667807837598509E-2</v>
      </c>
      <c r="V696" s="33">
        <f>SUM(ClientPortfolioValue[[#This Row],[TCS]:[Cash]])</f>
        <v>50464278.801840708</v>
      </c>
      <c r="W696" s="35">
        <f>(ClientPortfolioValue[[#This Row],[TotalPortfolioValue]]-V691)/V691</f>
        <v>-1.468516194942816E-3</v>
      </c>
      <c r="X696" s="35">
        <f t="shared" si="111"/>
        <v>350116.1318921916</v>
      </c>
      <c r="Y696" s="35">
        <f>_xlfn.MAXIFS($V$2:$V696,$E$2:$E696,$E696)</f>
        <v>52065242.941301323</v>
      </c>
      <c r="Z696" s="34">
        <f>(ClientPortfolioValue[[#This Row],[TotalPortfolioValue]]-ClientPortfolioValue[[#This Row],[Running Max]])/ClientPortfolioValue[[#This Row],[Running Max]]</f>
        <v>-3.0749191764370572E-2</v>
      </c>
      <c r="AA696" s="35">
        <f t="shared" si="110"/>
        <v>1.0115372837234291</v>
      </c>
      <c r="AB696" s="46">
        <f>ClientPortfolioValue[[#This Row],[Cumulative_Returns]]-1</f>
        <v>1.1537283723429104E-2</v>
      </c>
    </row>
    <row r="697" spans="4:28" x14ac:dyDescent="0.35">
      <c r="D697" s="31">
        <f t="shared" si="102"/>
        <v>45797</v>
      </c>
      <c r="E697" s="32" t="s">
        <v>14</v>
      </c>
      <c r="F697" s="33">
        <f>_xlfn.IFNA(VLOOKUP(ClientPortfolioValue[[#This Row],[Date]],CleanAssets[#All],RowWiseApproach!$B$2,0)*VLOOKUP(ClientPortfolioValue[[#This Row],[Client]],Client_Portfolios!$A$1:$I$6,RowWiseApproach!$B$2,0),F692)</f>
        <v>1552948.4534161538</v>
      </c>
      <c r="G697" s="33">
        <f>_xlfn.IFNA(VLOOKUP(ClientPortfolioValue[[#This Row],[Date]],CleanAssets[#All],RowWiseApproach!$B$3,0)*VLOOKUP(ClientPortfolioValue[[#This Row],[Client]],Client_Portfolios!$A$1:$I$6,RowWiseApproach!$B$3,0),G692)</f>
        <v>12007687.173617618</v>
      </c>
      <c r="H697" s="33">
        <f>_xlfn.IFNA(VLOOKUP(ClientPortfolioValue[[#This Row],[Date]],CleanAssets[#All],RowWiseApproach!$B$4,0)*VLOOKUP(ClientPortfolioValue[[#This Row],[Client]],Client_Portfolios!$A$1:$I$6,RowWiseApproach!$B$4,0),H692)</f>
        <v>1968488.2822670392</v>
      </c>
      <c r="I697" s="33">
        <f>_xlfn.IFNA(VLOOKUP(ClientPortfolioValue[[#This Row],[Date]],CleanAssets[#All],RowWiseApproach!$B$5,0)*VLOOKUP(ClientPortfolioValue[[#This Row],[Client]],Client_Portfolios!$A$1:$I$6,RowWiseApproach!$B$5,0),I692)</f>
        <v>472127.102020455</v>
      </c>
      <c r="J697" s="33">
        <f>_xlfn.IFNA(VLOOKUP(ClientPortfolioValue[[#This Row],[Date]],CleanAssets[#All],RowWiseApproach!$B$6,0)*VLOOKUP(ClientPortfolioValue[[#This Row],[Client]],Client_Portfolios!$A$1:$I$6,RowWiseApproach!$B$6,0),J692)</f>
        <v>11896833.362515958</v>
      </c>
      <c r="K697" s="33">
        <f>_xlfn.IFNA(VLOOKUP(ClientPortfolioValue[[#This Row],[Date]],CleanAssets[#All],RowWiseApproach!$B$7,0)*VLOOKUP(ClientPortfolioValue[[#This Row],[Client]],Client_Portfolios!$A$1:$I$6,RowWiseApproach!$B$7,0),K692)</f>
        <v>11481285.181906231</v>
      </c>
      <c r="L697" s="33">
        <f>_xlfn.IFNA(VLOOKUP(ClientPortfolioValue[[#This Row],[Date]],CleanAssets[#All],RowWiseApproach!$B$8,0)*VLOOKUP(ClientPortfolioValue[[#This Row],[Client]],Client_Portfolios!$A$1:$I$6,RowWiseApproach!$B$8,0),L692)</f>
        <v>3394713.7688408825</v>
      </c>
      <c r="M697" s="33">
        <f>_xlfn.IFNA(VLOOKUP(ClientPortfolioValue[[#This Row],[Date]],CleanAssets[#All],RowWiseApproach!$B$9,0)*VLOOKUP(ClientPortfolioValue[[#This Row],[Client]],Client_Portfolios!$A$1:$I$6,RowWiseApproach!$B$9,0),M692)</f>
        <v>1151687.9763362186</v>
      </c>
      <c r="N697" s="34">
        <f t="shared" si="103"/>
        <v>3.5353925666493841E-2</v>
      </c>
      <c r="O697" s="34">
        <f t="shared" si="103"/>
        <v>0.27336314919451338</v>
      </c>
      <c r="P697" s="34">
        <f t="shared" si="104"/>
        <v>4.4813971934188561E-2</v>
      </c>
      <c r="Q697" s="34">
        <f t="shared" si="105"/>
        <v>1.074829395222391E-2</v>
      </c>
      <c r="R697" s="34">
        <f t="shared" si="106"/>
        <v>0.27083948693842597</v>
      </c>
      <c r="S697" s="34">
        <f t="shared" si="107"/>
        <v>0.26137925053727212</v>
      </c>
      <c r="T697" s="34">
        <f t="shared" si="108"/>
        <v>7.7282963242349248E-2</v>
      </c>
      <c r="U697" s="34">
        <f t="shared" si="109"/>
        <v>2.6218958534533068E-2</v>
      </c>
      <c r="V697" s="33">
        <f>SUM(ClientPortfolioValue[[#This Row],[TCS]:[Cash]])</f>
        <v>43925771.300920554</v>
      </c>
      <c r="W697" s="35">
        <f>(ClientPortfolioValue[[#This Row],[TotalPortfolioValue]]-V692)/V692</f>
        <v>-5.6685547183258295E-3</v>
      </c>
      <c r="X697" s="35">
        <f t="shared" si="111"/>
        <v>167930.32441793039</v>
      </c>
      <c r="Y697" s="35">
        <f>_xlfn.MAXIFS($V$2:$V697,$E$2:$E697,$E697)</f>
        <v>45787827.726313539</v>
      </c>
      <c r="Z697" s="34">
        <f>(ClientPortfolioValue[[#This Row],[TotalPortfolioValue]]-ClientPortfolioValue[[#This Row],[Running Max]])/ClientPortfolioValue[[#This Row],[Running Max]]</f>
        <v>-4.0667061921413034E-2</v>
      </c>
      <c r="AA697" s="35">
        <f t="shared" si="110"/>
        <v>1.0351951305557145</v>
      </c>
      <c r="AB697" s="46">
        <f>ClientPortfolioValue[[#This Row],[Cumulative_Returns]]-1</f>
        <v>3.5195130555714549E-2</v>
      </c>
    </row>
    <row r="698" spans="4:28" x14ac:dyDescent="0.35">
      <c r="D698" s="31">
        <f t="shared" si="102"/>
        <v>45797</v>
      </c>
      <c r="E698" s="32" t="s">
        <v>16</v>
      </c>
      <c r="F698" s="33">
        <f>_xlfn.IFNA(VLOOKUP(ClientPortfolioValue[[#This Row],[Date]],CleanAssets[#All],RowWiseApproach!$B$2,0)*VLOOKUP(ClientPortfolioValue[[#This Row],[Client]],Client_Portfolios!$A$1:$I$6,RowWiseApproach!$B$2,0),F693)</f>
        <v>186816.67888087087</v>
      </c>
      <c r="G698" s="33">
        <f>_xlfn.IFNA(VLOOKUP(ClientPortfolioValue[[#This Row],[Date]],CleanAssets[#All],RowWiseApproach!$B$3,0)*VLOOKUP(ClientPortfolioValue[[#This Row],[Client]],Client_Portfolios!$A$1:$I$6,RowWiseApproach!$B$3,0),G693)</f>
        <v>3105194.0104422327</v>
      </c>
      <c r="H698" s="33">
        <f>_xlfn.IFNA(VLOOKUP(ClientPortfolioValue[[#This Row],[Date]],CleanAssets[#All],RowWiseApproach!$B$4,0)*VLOOKUP(ClientPortfolioValue[[#This Row],[Client]],Client_Portfolios!$A$1:$I$6,RowWiseApproach!$B$4,0),H693)</f>
        <v>10566889.532521268</v>
      </c>
      <c r="I698" s="33">
        <f>_xlfn.IFNA(VLOOKUP(ClientPortfolioValue[[#This Row],[Date]],CleanAssets[#All],RowWiseApproach!$B$5,0)*VLOOKUP(ClientPortfolioValue[[#This Row],[Client]],Client_Portfolios!$A$1:$I$6,RowWiseApproach!$B$5,0),I693)</f>
        <v>6497212.7827486992</v>
      </c>
      <c r="J698" s="33">
        <f>_xlfn.IFNA(VLOOKUP(ClientPortfolioValue[[#This Row],[Date]],CleanAssets[#All],RowWiseApproach!$B$6,0)*VLOOKUP(ClientPortfolioValue[[#This Row],[Client]],Client_Portfolios!$A$1:$I$6,RowWiseApproach!$B$6,0),J693)</f>
        <v>9092825.3681194726</v>
      </c>
      <c r="K698" s="33">
        <f>_xlfn.IFNA(VLOOKUP(ClientPortfolioValue[[#This Row],[Date]],CleanAssets[#All],RowWiseApproach!$B$7,0)*VLOOKUP(ClientPortfolioValue[[#This Row],[Client]],Client_Portfolios!$A$1:$I$6,RowWiseApproach!$B$7,0),K693)</f>
        <v>1298529.2723453189</v>
      </c>
      <c r="L698" s="33">
        <f>_xlfn.IFNA(VLOOKUP(ClientPortfolioValue[[#This Row],[Date]],CleanAssets[#All],RowWiseApproach!$B$8,0)*VLOOKUP(ClientPortfolioValue[[#This Row],[Client]],Client_Portfolios!$A$1:$I$6,RowWiseApproach!$B$8,0),L693)</f>
        <v>15768030.135227835</v>
      </c>
      <c r="M698" s="33">
        <f>_xlfn.IFNA(VLOOKUP(ClientPortfolioValue[[#This Row],[Date]],CleanAssets[#All],RowWiseApproach!$B$9,0)*VLOOKUP(ClientPortfolioValue[[#This Row],[Client]],Client_Portfolios!$A$1:$I$6,RowWiseApproach!$B$9,0),M693)</f>
        <v>4667756.5654321518</v>
      </c>
      <c r="N698" s="34">
        <f t="shared" si="103"/>
        <v>3.6499570273319385E-3</v>
      </c>
      <c r="O698" s="34">
        <f t="shared" si="103"/>
        <v>6.0668162861786112E-2</v>
      </c>
      <c r="P698" s="34">
        <f t="shared" si="104"/>
        <v>0.20645208413570376</v>
      </c>
      <c r="Q698" s="34">
        <f t="shared" si="105"/>
        <v>0.12694020467833492</v>
      </c>
      <c r="R698" s="34">
        <f t="shared" si="106"/>
        <v>0.1776523490808514</v>
      </c>
      <c r="S698" s="34">
        <f t="shared" si="107"/>
        <v>2.5370197517617554E-2</v>
      </c>
      <c r="T698" s="34">
        <f t="shared" si="108"/>
        <v>0.3080700970814107</v>
      </c>
      <c r="U698" s="34">
        <f t="shared" si="109"/>
        <v>9.1196947616963522E-2</v>
      </c>
      <c r="V698" s="33">
        <f>SUM(ClientPortfolioValue[[#This Row],[TCS]:[Cash]])</f>
        <v>51183254.345717855</v>
      </c>
      <c r="W698" s="35">
        <f>(ClientPortfolioValue[[#This Row],[TotalPortfolioValue]]-V693)/V693</f>
        <v>9.2319771459859964E-3</v>
      </c>
      <c r="X698" s="35">
        <f t="shared" si="111"/>
        <v>180533.56765573795</v>
      </c>
      <c r="Y698" s="35">
        <f>_xlfn.MAXIFS($V$2:$V698,$E$2:$E698,$E698)</f>
        <v>51360464.08904472</v>
      </c>
      <c r="Z698" s="34">
        <f>(ClientPortfolioValue[[#This Row],[TotalPortfolioValue]]-ClientPortfolioValue[[#This Row],[Running Max]])/ClientPortfolioValue[[#This Row],[Running Max]]</f>
        <v>-3.4503142927141948E-3</v>
      </c>
      <c r="AA698" s="35">
        <f t="shared" si="110"/>
        <v>1.0537698835984317</v>
      </c>
      <c r="AB698" s="46">
        <f>ClientPortfolioValue[[#This Row],[Cumulative_Returns]]-1</f>
        <v>5.3769883598431711E-2</v>
      </c>
    </row>
    <row r="699" spans="4:28" x14ac:dyDescent="0.35">
      <c r="D699" s="31">
        <f t="shared" si="102"/>
        <v>45797</v>
      </c>
      <c r="E699" s="32" t="s">
        <v>12</v>
      </c>
      <c r="F699" s="33">
        <f>_xlfn.IFNA(VLOOKUP(ClientPortfolioValue[[#This Row],[Date]],CleanAssets[#All],RowWiseApproach!$B$2,0)*VLOOKUP(ClientPortfolioValue[[#This Row],[Client]],Client_Portfolios!$A$1:$I$6,RowWiseApproach!$B$2,0),F694)</f>
        <v>2462298.2586097396</v>
      </c>
      <c r="G699" s="33">
        <f>_xlfn.IFNA(VLOOKUP(ClientPortfolioValue[[#This Row],[Date]],CleanAssets[#All],RowWiseApproach!$B$3,0)*VLOOKUP(ClientPortfolioValue[[#This Row],[Client]],Client_Portfolios!$A$1:$I$6,RowWiseApproach!$B$3,0),G694)</f>
        <v>10723068.30592256</v>
      </c>
      <c r="H699" s="33">
        <f>_xlfn.IFNA(VLOOKUP(ClientPortfolioValue[[#This Row],[Date]],CleanAssets[#All],RowWiseApproach!$B$4,0)*VLOOKUP(ClientPortfolioValue[[#This Row],[Client]],Client_Portfolios!$A$1:$I$6,RowWiseApproach!$B$4,0),H694)</f>
        <v>1739396.3750458776</v>
      </c>
      <c r="I699" s="33">
        <f>_xlfn.IFNA(VLOOKUP(ClientPortfolioValue[[#This Row],[Date]],CleanAssets[#All],RowWiseApproach!$B$5,0)*VLOOKUP(ClientPortfolioValue[[#This Row],[Client]],Client_Portfolios!$A$1:$I$6,RowWiseApproach!$B$5,0),I694)</f>
        <v>3314343.6373972781</v>
      </c>
      <c r="J699" s="33">
        <f>_xlfn.IFNA(VLOOKUP(ClientPortfolioValue[[#This Row],[Date]],CleanAssets[#All],RowWiseApproach!$B$6,0)*VLOOKUP(ClientPortfolioValue[[#This Row],[Client]],Client_Portfolios!$A$1:$I$6,RowWiseApproach!$B$6,0),J694)</f>
        <v>1330316.9245981234</v>
      </c>
      <c r="K699" s="33">
        <f>_xlfn.IFNA(VLOOKUP(ClientPortfolioValue[[#This Row],[Date]],CleanAssets[#All],RowWiseApproach!$B$7,0)*VLOOKUP(ClientPortfolioValue[[#This Row],[Client]],Client_Portfolios!$A$1:$I$6,RowWiseApproach!$B$7,0),K694)</f>
        <v>10503672.871637968</v>
      </c>
      <c r="L699" s="33">
        <f>_xlfn.IFNA(VLOOKUP(ClientPortfolioValue[[#This Row],[Date]],CleanAssets[#All],RowWiseApproach!$B$8,0)*VLOOKUP(ClientPortfolioValue[[#This Row],[Client]],Client_Portfolios!$A$1:$I$6,RowWiseApproach!$B$8,0),L694)</f>
        <v>5795808.7125659408</v>
      </c>
      <c r="M699" s="33">
        <f>_xlfn.IFNA(VLOOKUP(ClientPortfolioValue[[#This Row],[Date]],CleanAssets[#All],RowWiseApproach!$B$9,0)*VLOOKUP(ClientPortfolioValue[[#This Row],[Client]],Client_Portfolios!$A$1:$I$6,RowWiseApproach!$B$9,0),M694)</f>
        <v>2236349.1458121743</v>
      </c>
      <c r="N699" s="34">
        <f t="shared" si="103"/>
        <v>6.461833960337332E-2</v>
      </c>
      <c r="O699" s="34">
        <f t="shared" si="103"/>
        <v>0.28140655461191022</v>
      </c>
      <c r="P699" s="34">
        <f t="shared" si="104"/>
        <v>4.5647153132071197E-2</v>
      </c>
      <c r="Q699" s="34">
        <f t="shared" si="105"/>
        <v>8.6978651743245719E-2</v>
      </c>
      <c r="R699" s="34">
        <f t="shared" si="106"/>
        <v>3.4911640177308571E-2</v>
      </c>
      <c r="S699" s="34">
        <f t="shared" si="107"/>
        <v>0.27564893827503478</v>
      </c>
      <c r="T699" s="34">
        <f t="shared" si="108"/>
        <v>0.15209998803160202</v>
      </c>
      <c r="U699" s="34">
        <f t="shared" si="109"/>
        <v>5.8688734425454026E-2</v>
      </c>
      <c r="V699" s="33">
        <f>SUM(ClientPortfolioValue[[#This Row],[TCS]:[Cash]])</f>
        <v>38105254.231589667</v>
      </c>
      <c r="W699" s="35">
        <f>(ClientPortfolioValue[[#This Row],[TotalPortfolioValue]]-V694)/V694</f>
        <v>-4.5620362462216483E-3</v>
      </c>
      <c r="X699" s="35">
        <f t="shared" si="111"/>
        <v>68165.817764922729</v>
      </c>
      <c r="Y699" s="35">
        <f>_xlfn.MAXIFS($V$2:$V699,$E$2:$E699,$E699)</f>
        <v>40148946.003547296</v>
      </c>
      <c r="Z699" s="34">
        <f>(ClientPortfolioValue[[#This Row],[TotalPortfolioValue]]-ClientPortfolioValue[[#This Row],[Running Max]])/ClientPortfolioValue[[#This Row],[Running Max]]</f>
        <v>-5.090275026838964E-2</v>
      </c>
      <c r="AA699" s="35">
        <f t="shared" si="110"/>
        <v>1.0174462446721031</v>
      </c>
      <c r="AB699" s="46">
        <f>ClientPortfolioValue[[#This Row],[Cumulative_Returns]]-1</f>
        <v>1.7446244672103095E-2</v>
      </c>
    </row>
    <row r="700" spans="4:28" x14ac:dyDescent="0.35">
      <c r="D700" s="31">
        <f t="shared" si="102"/>
        <v>45797</v>
      </c>
      <c r="E700" s="32" t="s">
        <v>13</v>
      </c>
      <c r="F700" s="33">
        <f>_xlfn.IFNA(VLOOKUP(ClientPortfolioValue[[#This Row],[Date]],CleanAssets[#All],RowWiseApproach!$B$2,0)*VLOOKUP(ClientPortfolioValue[[#This Row],[Client]],Client_Portfolios!$A$1:$I$6,RowWiseApproach!$B$2,0),F695)</f>
        <v>177299.40925238712</v>
      </c>
      <c r="G700" s="33">
        <f>_xlfn.IFNA(VLOOKUP(ClientPortfolioValue[[#This Row],[Date]],CleanAssets[#All],RowWiseApproach!$B$3,0)*VLOOKUP(ClientPortfolioValue[[#This Row],[Client]],Client_Portfolios!$A$1:$I$6,RowWiseApproach!$B$3,0),G695)</f>
        <v>2278355.804286581</v>
      </c>
      <c r="H700" s="33">
        <f>_xlfn.IFNA(VLOOKUP(ClientPortfolioValue[[#This Row],[Date]],CleanAssets[#All],RowWiseApproach!$B$4,0)*VLOOKUP(ClientPortfolioValue[[#This Row],[Client]],Client_Portfolios!$A$1:$I$6,RowWiseApproach!$B$4,0),H695)</f>
        <v>2785829.7959410022</v>
      </c>
      <c r="I700" s="33">
        <f>_xlfn.IFNA(VLOOKUP(ClientPortfolioValue[[#This Row],[Date]],CleanAssets[#All],RowWiseApproach!$B$5,0)*VLOOKUP(ClientPortfolioValue[[#This Row],[Client]],Client_Portfolios!$A$1:$I$6,RowWiseApproach!$B$5,0),I695)</f>
        <v>2845094.0497801136</v>
      </c>
      <c r="J700" s="33">
        <f>_xlfn.IFNA(VLOOKUP(ClientPortfolioValue[[#This Row],[Date]],CleanAssets[#All],RowWiseApproach!$B$6,0)*VLOOKUP(ClientPortfolioValue[[#This Row],[Client]],Client_Portfolios!$A$1:$I$6,RowWiseApproach!$B$6,0),J695)</f>
        <v>11529639.151288191</v>
      </c>
      <c r="K700" s="33">
        <f>_xlfn.IFNA(VLOOKUP(ClientPortfolioValue[[#This Row],[Date]],CleanAssets[#All],RowWiseApproach!$B$7,0)*VLOOKUP(ClientPortfolioValue[[#This Row],[Client]],Client_Portfolios!$A$1:$I$6,RowWiseApproach!$B$7,0),K695)</f>
        <v>497767.9081184307</v>
      </c>
      <c r="L700" s="33">
        <f>_xlfn.IFNA(VLOOKUP(ClientPortfolioValue[[#This Row],[Date]],CleanAssets[#All],RowWiseApproach!$B$8,0)*VLOOKUP(ClientPortfolioValue[[#This Row],[Client]],Client_Portfolios!$A$1:$I$6,RowWiseApproach!$B$8,0),L695)</f>
        <v>23969641.510540538</v>
      </c>
      <c r="M700" s="33">
        <f>_xlfn.IFNA(VLOOKUP(ClientPortfolioValue[[#This Row],[Date]],CleanAssets[#All],RowWiseApproach!$B$9,0)*VLOOKUP(ClientPortfolioValue[[#This Row],[Client]],Client_Portfolios!$A$1:$I$6,RowWiseApproach!$B$9,0),M695)</f>
        <v>6414224.9162278427</v>
      </c>
      <c r="N700" s="34">
        <f t="shared" si="103"/>
        <v>3.5110286936036192E-3</v>
      </c>
      <c r="O700" s="34">
        <f t="shared" si="103"/>
        <v>4.5117875106404706E-2</v>
      </c>
      <c r="P700" s="34">
        <f t="shared" si="104"/>
        <v>5.5167292380096204E-2</v>
      </c>
      <c r="Q700" s="34">
        <f t="shared" si="105"/>
        <v>5.6340891867040499E-2</v>
      </c>
      <c r="R700" s="34">
        <f t="shared" si="106"/>
        <v>0.22831939518446812</v>
      </c>
      <c r="S700" s="34">
        <f t="shared" si="107"/>
        <v>9.8572094262932789E-3</v>
      </c>
      <c r="T700" s="34">
        <f t="shared" si="108"/>
        <v>0.4746665511958954</v>
      </c>
      <c r="U700" s="34">
        <f t="shared" si="109"/>
        <v>0.12701975614619829</v>
      </c>
      <c r="V700" s="33">
        <f>SUM(ClientPortfolioValue[[#This Row],[TCS]:[Cash]])</f>
        <v>50497852.545435078</v>
      </c>
      <c r="W700" s="35">
        <f>(ClientPortfolioValue[[#This Row],[TotalPortfolioValue]]-V695)/V695</f>
        <v>1.1691689008684185E-2</v>
      </c>
      <c r="X700" s="35">
        <f t="shared" si="111"/>
        <v>120014.23567498641</v>
      </c>
      <c r="Y700" s="35">
        <f>_xlfn.MAXIFS($V$2:$V700,$E$2:$E700,$E700)</f>
        <v>50497852.545435078</v>
      </c>
      <c r="Z700" s="34">
        <f>(ClientPortfolioValue[[#This Row],[TotalPortfolioValue]]-ClientPortfolioValue[[#This Row],[Running Max]])/ClientPortfolioValue[[#This Row],[Running Max]]</f>
        <v>0</v>
      </c>
      <c r="AA700" s="35">
        <f t="shared" si="110"/>
        <v>1.119037389850237</v>
      </c>
      <c r="AB700" s="46">
        <f>ClientPortfolioValue[[#This Row],[Cumulative_Returns]]-1</f>
        <v>0.11903738985023704</v>
      </c>
    </row>
    <row r="701" spans="4:28" x14ac:dyDescent="0.35">
      <c r="D701" s="31">
        <f t="shared" si="102"/>
        <v>45797</v>
      </c>
      <c r="E701" s="32" t="s">
        <v>15</v>
      </c>
      <c r="F701" s="33">
        <f>_xlfn.IFNA(VLOOKUP(ClientPortfolioValue[[#This Row],[Date]],CleanAssets[#All],RowWiseApproach!$B$2,0)*VLOOKUP(ClientPortfolioValue[[#This Row],[Client]],Client_Portfolios!$A$1:$I$6,RowWiseApproach!$B$2,0),F696)</f>
        <v>888330.90371553041</v>
      </c>
      <c r="G701" s="33">
        <f>_xlfn.IFNA(VLOOKUP(ClientPortfolioValue[[#This Row],[Date]],CleanAssets[#All],RowWiseApproach!$B$3,0)*VLOOKUP(ClientPortfolioValue[[#This Row],[Client]],Client_Portfolios!$A$1:$I$6,RowWiseApproach!$B$3,0),G696)</f>
        <v>5206884.1361633446</v>
      </c>
      <c r="H701" s="33">
        <f>_xlfn.IFNA(VLOOKUP(ClientPortfolioValue[[#This Row],[Date]],CleanAssets[#All],RowWiseApproach!$B$4,0)*VLOOKUP(ClientPortfolioValue[[#This Row],[Client]],Client_Portfolios!$A$1:$I$6,RowWiseApproach!$B$4,0),H696)</f>
        <v>15197783.673139365</v>
      </c>
      <c r="I701" s="33">
        <f>_xlfn.IFNA(VLOOKUP(ClientPortfolioValue[[#This Row],[Date]],CleanAssets[#All],RowWiseApproach!$B$5,0)*VLOOKUP(ClientPortfolioValue[[#This Row],[Client]],Client_Portfolios!$A$1:$I$6,RowWiseApproach!$B$5,0),I696)</f>
        <v>9084618.9755177405</v>
      </c>
      <c r="J701" s="33">
        <f>_xlfn.IFNA(VLOOKUP(ClientPortfolioValue[[#This Row],[Date]],CleanAssets[#All],RowWiseApproach!$B$6,0)*VLOOKUP(ClientPortfolioValue[[#This Row],[Client]],Client_Portfolios!$A$1:$I$6,RowWiseApproach!$B$6,0),J696)</f>
        <v>13740297.571717523</v>
      </c>
      <c r="K701" s="33">
        <f>_xlfn.IFNA(VLOOKUP(ClientPortfolioValue[[#This Row],[Date]],CleanAssets[#All],RowWiseApproach!$B$7,0)*VLOOKUP(ClientPortfolioValue[[#This Row],[Client]],Client_Portfolios!$A$1:$I$6,RowWiseApproach!$B$7,0),K696)</f>
        <v>2146483.5151383267</v>
      </c>
      <c r="L701" s="33">
        <f>_xlfn.IFNA(VLOOKUP(ClientPortfolioValue[[#This Row],[Date]],CleanAssets[#All],RowWiseApproach!$B$8,0)*VLOOKUP(ClientPortfolioValue[[#This Row],[Client]],Client_Portfolios!$A$1:$I$6,RowWiseApproach!$B$8,0),L696)</f>
        <v>3509802.3340003188</v>
      </c>
      <c r="M701" s="33">
        <f>_xlfn.IFNA(VLOOKUP(ClientPortfolioValue[[#This Row],[Date]],CleanAssets[#All],RowWiseApproach!$B$9,0)*VLOOKUP(ClientPortfolioValue[[#This Row],[Client]],Client_Portfolios!$A$1:$I$6,RowWiseApproach!$B$9,0),M696)</f>
        <v>942115.34077824035</v>
      </c>
      <c r="N701" s="34">
        <f t="shared" si="103"/>
        <v>1.7515682642061162E-2</v>
      </c>
      <c r="O701" s="34">
        <f t="shared" si="103"/>
        <v>0.10266684374207645</v>
      </c>
      <c r="P701" s="34">
        <f t="shared" si="104"/>
        <v>0.29966260834560876</v>
      </c>
      <c r="Q701" s="34">
        <f t="shared" si="105"/>
        <v>0.17912615922024872</v>
      </c>
      <c r="R701" s="34">
        <f t="shared" si="106"/>
        <v>0.27092459652935541</v>
      </c>
      <c r="S701" s="34">
        <f t="shared" si="107"/>
        <v>4.2323332319437704E-2</v>
      </c>
      <c r="T701" s="34">
        <f t="shared" si="108"/>
        <v>6.9204598828638456E-2</v>
      </c>
      <c r="U701" s="34">
        <f t="shared" si="109"/>
        <v>1.8576178372573332E-2</v>
      </c>
      <c r="V701" s="33">
        <f>SUM(ClientPortfolioValue[[#This Row],[TCS]:[Cash]])</f>
        <v>50716316.45017039</v>
      </c>
      <c r="W701" s="35">
        <f>(ClientPortfolioValue[[#This Row],[TotalPortfolioValue]]-V696)/V696</f>
        <v>4.9943772964509197E-3</v>
      </c>
      <c r="X701" s="35">
        <f t="shared" si="111"/>
        <v>332167.39919061365</v>
      </c>
      <c r="Y701" s="35">
        <f>_xlfn.MAXIFS($V$2:$V701,$E$2:$E701,$E701)</f>
        <v>52065242.941301323</v>
      </c>
      <c r="Z701" s="34">
        <f>(ClientPortfolioValue[[#This Row],[TotalPortfolioValue]]-ClientPortfolioValue[[#This Row],[Running Max]])/ClientPortfolioValue[[#This Row],[Running Max]]</f>
        <v>-2.5908387533151844E-2</v>
      </c>
      <c r="AA701" s="35">
        <f t="shared" si="110"/>
        <v>1.0165892825677709</v>
      </c>
      <c r="AB701" s="46">
        <f>ClientPortfolioValue[[#This Row],[Cumulative_Returns]]-1</f>
        <v>1.6589282567770924E-2</v>
      </c>
    </row>
    <row r="702" spans="4:28" x14ac:dyDescent="0.35">
      <c r="D702" s="31">
        <f t="shared" si="102"/>
        <v>45798</v>
      </c>
      <c r="E702" s="32" t="s">
        <v>14</v>
      </c>
      <c r="F702" s="33">
        <f>_xlfn.IFNA(VLOOKUP(ClientPortfolioValue[[#This Row],[Date]],CleanAssets[#All],RowWiseApproach!$B$2,0)*VLOOKUP(ClientPortfolioValue[[#This Row],[Client]],Client_Portfolios!$A$1:$I$6,RowWiseApproach!$B$2,0),F697)</f>
        <v>1562204.2551503044</v>
      </c>
      <c r="G702" s="33">
        <f>_xlfn.IFNA(VLOOKUP(ClientPortfolioValue[[#This Row],[Date]],CleanAssets[#All],RowWiseApproach!$B$3,0)*VLOOKUP(ClientPortfolioValue[[#This Row],[Client]],Client_Portfolios!$A$1:$I$6,RowWiseApproach!$B$3,0),G697)</f>
        <v>11943933.127458619</v>
      </c>
      <c r="H702" s="33">
        <f>_xlfn.IFNA(VLOOKUP(ClientPortfolioValue[[#This Row],[Date]],CleanAssets[#All],RowWiseApproach!$B$4,0)*VLOOKUP(ClientPortfolioValue[[#This Row],[Client]],Client_Portfolios!$A$1:$I$6,RowWiseApproach!$B$4,0),H697)</f>
        <v>1928483.6733175707</v>
      </c>
      <c r="I702" s="33">
        <f>_xlfn.IFNA(VLOOKUP(ClientPortfolioValue[[#This Row],[Date]],CleanAssets[#All],RowWiseApproach!$B$5,0)*VLOOKUP(ClientPortfolioValue[[#This Row],[Client]],Client_Portfolios!$A$1:$I$6,RowWiseApproach!$B$5,0),I697)</f>
        <v>466575.36866846221</v>
      </c>
      <c r="J702" s="33">
        <f>_xlfn.IFNA(VLOOKUP(ClientPortfolioValue[[#This Row],[Date]],CleanAssets[#All],RowWiseApproach!$B$6,0)*VLOOKUP(ClientPortfolioValue[[#This Row],[Client]],Client_Portfolios!$A$1:$I$6,RowWiseApproach!$B$6,0),J697)</f>
        <v>11941986.077958474</v>
      </c>
      <c r="K702" s="33">
        <f>_xlfn.IFNA(VLOOKUP(ClientPortfolioValue[[#This Row],[Date]],CleanAssets[#All],RowWiseApproach!$B$7,0)*VLOOKUP(ClientPortfolioValue[[#This Row],[Client]],Client_Portfolios!$A$1:$I$6,RowWiseApproach!$B$7,0),K697)</f>
        <v>11612792.897213444</v>
      </c>
      <c r="L702" s="33">
        <f>_xlfn.IFNA(VLOOKUP(ClientPortfolioValue[[#This Row],[Date]],CleanAssets[#All],RowWiseApproach!$B$8,0)*VLOOKUP(ClientPortfolioValue[[#This Row],[Client]],Client_Portfolios!$A$1:$I$6,RowWiseApproach!$B$8,0),L697)</f>
        <v>3429363.5148210367</v>
      </c>
      <c r="M702" s="33">
        <f>_xlfn.IFNA(VLOOKUP(ClientPortfolioValue[[#This Row],[Date]],CleanAssets[#All],RowWiseApproach!$B$9,0)*VLOOKUP(ClientPortfolioValue[[#This Row],[Client]],Client_Portfolios!$A$1:$I$6,RowWiseApproach!$B$9,0),M697)</f>
        <v>1151860.6287111135</v>
      </c>
      <c r="N702" s="34">
        <f t="shared" si="103"/>
        <v>3.5474650326351623E-2</v>
      </c>
      <c r="O702" s="34">
        <f t="shared" si="103"/>
        <v>0.27122372111139575</v>
      </c>
      <c r="P702" s="34">
        <f t="shared" si="104"/>
        <v>4.3792150575365563E-2</v>
      </c>
      <c r="Q702" s="34">
        <f t="shared" si="105"/>
        <v>1.059502814682182E-2</v>
      </c>
      <c r="R702" s="34">
        <f t="shared" si="106"/>
        <v>0.27117950736664498</v>
      </c>
      <c r="S702" s="34">
        <f t="shared" si="107"/>
        <v>0.26370416415320214</v>
      </c>
      <c r="T702" s="34">
        <f t="shared" si="108"/>
        <v>7.7874241559097279E-2</v>
      </c>
      <c r="U702" s="34">
        <f t="shared" si="109"/>
        <v>2.615653676112081E-2</v>
      </c>
      <c r="V702" s="33">
        <f>SUM(ClientPortfolioValue[[#This Row],[TCS]:[Cash]])</f>
        <v>44037199.543299027</v>
      </c>
      <c r="W702" s="35">
        <f>(ClientPortfolioValue[[#This Row],[TotalPortfolioValue]]-V697)/V697</f>
        <v>2.5367395740217335E-3</v>
      </c>
      <c r="X702" s="35">
        <f t="shared" si="111"/>
        <v>96611.70553057277</v>
      </c>
      <c r="Y702" s="35">
        <f>_xlfn.MAXIFS($V$2:$V702,$E$2:$E702,$E702)</f>
        <v>45787827.726313539</v>
      </c>
      <c r="Z702" s="34">
        <f>(ClientPortfolioValue[[#This Row],[TotalPortfolioValue]]-ClientPortfolioValue[[#This Row],[Running Max]])/ClientPortfolioValue[[#This Row],[Running Max]]</f>
        <v>-3.8233484092726547E-2</v>
      </c>
      <c r="AA702" s="35">
        <f t="shared" si="110"/>
        <v>1.0378211510102298</v>
      </c>
      <c r="AB702" s="46">
        <f>ClientPortfolioValue[[#This Row],[Cumulative_Returns]]-1</f>
        <v>3.7821151010229759E-2</v>
      </c>
    </row>
    <row r="703" spans="4:28" x14ac:dyDescent="0.35">
      <c r="D703" s="31">
        <f t="shared" si="102"/>
        <v>45798</v>
      </c>
      <c r="E703" s="32" t="s">
        <v>16</v>
      </c>
      <c r="F703" s="33">
        <f>_xlfn.IFNA(VLOOKUP(ClientPortfolioValue[[#This Row],[Date]],CleanAssets[#All],RowWiseApproach!$B$2,0)*VLOOKUP(ClientPortfolioValue[[#This Row],[Client]],Client_Portfolios!$A$1:$I$6,RowWiseApproach!$B$2,0),F698)</f>
        <v>187930.133829456</v>
      </c>
      <c r="G703" s="33">
        <f>_xlfn.IFNA(VLOOKUP(ClientPortfolioValue[[#This Row],[Date]],CleanAssets[#All],RowWiseApproach!$B$3,0)*VLOOKUP(ClientPortfolioValue[[#This Row],[Client]],Client_Portfolios!$A$1:$I$6,RowWiseApproach!$B$3,0),G698)</f>
        <v>3088707.1816789596</v>
      </c>
      <c r="H703" s="33">
        <f>_xlfn.IFNA(VLOOKUP(ClientPortfolioValue[[#This Row],[Date]],CleanAssets[#All],RowWiseApproach!$B$4,0)*VLOOKUP(ClientPortfolioValue[[#This Row],[Client]],Client_Portfolios!$A$1:$I$6,RowWiseApproach!$B$4,0),H698)</f>
        <v>10352143.888684412</v>
      </c>
      <c r="I703" s="33">
        <f>_xlfn.IFNA(VLOOKUP(ClientPortfolioValue[[#This Row],[Date]],CleanAssets[#All],RowWiseApproach!$B$5,0)*VLOOKUP(ClientPortfolioValue[[#This Row],[Client]],Client_Portfolios!$A$1:$I$6,RowWiseApproach!$B$5,0),I698)</f>
        <v>6420812.1848024763</v>
      </c>
      <c r="J703" s="33">
        <f>_xlfn.IFNA(VLOOKUP(ClientPortfolioValue[[#This Row],[Date]],CleanAssets[#All],RowWiseApproach!$B$6,0)*VLOOKUP(ClientPortfolioValue[[#This Row],[Client]],Client_Portfolios!$A$1:$I$6,RowWiseApproach!$B$6,0),J698)</f>
        <v>9127335.8755717147</v>
      </c>
      <c r="K703" s="33">
        <f>_xlfn.IFNA(VLOOKUP(ClientPortfolioValue[[#This Row],[Date]],CleanAssets[#All],RowWiseApproach!$B$7,0)*VLOOKUP(ClientPortfolioValue[[#This Row],[Client]],Client_Portfolios!$A$1:$I$6,RowWiseApproach!$B$7,0),K698)</f>
        <v>1313402.748194067</v>
      </c>
      <c r="L703" s="33">
        <f>_xlfn.IFNA(VLOOKUP(ClientPortfolioValue[[#This Row],[Date]],CleanAssets[#All],RowWiseApproach!$B$8,0)*VLOOKUP(ClientPortfolioValue[[#This Row],[Client]],Client_Portfolios!$A$1:$I$6,RowWiseApproach!$B$8,0),L698)</f>
        <v>15928973.96613574</v>
      </c>
      <c r="M703" s="33">
        <f>_xlfn.IFNA(VLOOKUP(ClientPortfolioValue[[#This Row],[Date]],CleanAssets[#All],RowWiseApproach!$B$9,0)*VLOOKUP(ClientPortfolioValue[[#This Row],[Client]],Client_Portfolios!$A$1:$I$6,RowWiseApproach!$B$9,0),M698)</f>
        <v>4668456.3202902479</v>
      </c>
      <c r="N703" s="34">
        <f t="shared" si="103"/>
        <v>3.6785743859532173E-3</v>
      </c>
      <c r="O703" s="34">
        <f t="shared" si="103"/>
        <v>6.0458846554884406E-2</v>
      </c>
      <c r="P703" s="34">
        <f t="shared" si="104"/>
        <v>0.20263451407518665</v>
      </c>
      <c r="Q703" s="34">
        <f t="shared" si="105"/>
        <v>0.12568200085179004</v>
      </c>
      <c r="R703" s="34">
        <f t="shared" si="106"/>
        <v>0.17865992685526083</v>
      </c>
      <c r="S703" s="34">
        <f t="shared" si="107"/>
        <v>2.5708754681842201E-2</v>
      </c>
      <c r="T703" s="34">
        <f t="shared" si="108"/>
        <v>0.31179627467044507</v>
      </c>
      <c r="U703" s="34">
        <f t="shared" si="109"/>
        <v>9.1381107924637647E-2</v>
      </c>
      <c r="V703" s="33">
        <f>SUM(ClientPortfolioValue[[#This Row],[TCS]:[Cash]])</f>
        <v>51087762.299187072</v>
      </c>
      <c r="W703" s="35">
        <f>(ClientPortfolioValue[[#This Row],[TotalPortfolioValue]]-V698)/V698</f>
        <v>-1.8656892327670511E-3</v>
      </c>
      <c r="X703" s="35">
        <f t="shared" si="111"/>
        <v>158022.38044374506</v>
      </c>
      <c r="Y703" s="35">
        <f>_xlfn.MAXIFS($V$2:$V703,$E$2:$E703,$E703)</f>
        <v>51360464.08904472</v>
      </c>
      <c r="Z703" s="34">
        <f>(ClientPortfolioValue[[#This Row],[TotalPortfolioValue]]-ClientPortfolioValue[[#This Row],[Running Max]])/ClientPortfolioValue[[#This Row],[Running Max]]</f>
        <v>-5.309566311255667E-3</v>
      </c>
      <c r="AA703" s="35">
        <f t="shared" si="110"/>
        <v>1.0518038764727879</v>
      </c>
      <c r="AB703" s="46">
        <f>ClientPortfolioValue[[#This Row],[Cumulative_Returns]]-1</f>
        <v>5.1803876472787946E-2</v>
      </c>
    </row>
    <row r="704" spans="4:28" x14ac:dyDescent="0.35">
      <c r="D704" s="31">
        <f t="shared" si="102"/>
        <v>45798</v>
      </c>
      <c r="E704" s="32" t="s">
        <v>12</v>
      </c>
      <c r="F704" s="33">
        <f>_xlfn.IFNA(VLOOKUP(ClientPortfolioValue[[#This Row],[Date]],CleanAssets[#All],RowWiseApproach!$B$2,0)*VLOOKUP(ClientPortfolioValue[[#This Row],[Client]],Client_Portfolios!$A$1:$I$6,RowWiseApproach!$B$2,0),F699)</f>
        <v>2476973.9192486368</v>
      </c>
      <c r="G704" s="33">
        <f>_xlfn.IFNA(VLOOKUP(ClientPortfolioValue[[#This Row],[Date]],CleanAssets[#All],RowWiseApproach!$B$3,0)*VLOOKUP(ClientPortfolioValue[[#This Row],[Client]],Client_Portfolios!$A$1:$I$6,RowWiseApproach!$B$3,0),G699)</f>
        <v>10666134.861383472</v>
      </c>
      <c r="H704" s="33">
        <f>_xlfn.IFNA(VLOOKUP(ClientPortfolioValue[[#This Row],[Date]],CleanAssets[#All],RowWiseApproach!$B$4,0)*VLOOKUP(ClientPortfolioValue[[#This Row],[Client]],Client_Portfolios!$A$1:$I$6,RowWiseApproach!$B$4,0),H699)</f>
        <v>1704047.4870597648</v>
      </c>
      <c r="I704" s="33">
        <f>_xlfn.IFNA(VLOOKUP(ClientPortfolioValue[[#This Row],[Date]],CleanAssets[#All],RowWiseApproach!$B$5,0)*VLOOKUP(ClientPortfolioValue[[#This Row],[Client]],Client_Portfolios!$A$1:$I$6,RowWiseApproach!$B$5,0),I699)</f>
        <v>3275370.33543482</v>
      </c>
      <c r="J704" s="33">
        <f>_xlfn.IFNA(VLOOKUP(ClientPortfolioValue[[#This Row],[Date]],CleanAssets[#All],RowWiseApproach!$B$6,0)*VLOOKUP(ClientPortfolioValue[[#This Row],[Client]],Client_Portfolios!$A$1:$I$6,RowWiseApproach!$B$6,0),J699)</f>
        <v>1335365.9506468533</v>
      </c>
      <c r="K704" s="33">
        <f>_xlfn.IFNA(VLOOKUP(ClientPortfolioValue[[#This Row],[Date]],CleanAssets[#All],RowWiseApproach!$B$7,0)*VLOOKUP(ClientPortfolioValue[[#This Row],[Client]],Client_Portfolios!$A$1:$I$6,RowWiseApproach!$B$7,0),K699)</f>
        <v>10623982.924023073</v>
      </c>
      <c r="L704" s="33">
        <f>_xlfn.IFNA(VLOOKUP(ClientPortfolioValue[[#This Row],[Date]],CleanAssets[#All],RowWiseApproach!$B$8,0)*VLOOKUP(ClientPortfolioValue[[#This Row],[Client]],Client_Portfolios!$A$1:$I$6,RowWiseApproach!$B$8,0),L699)</f>
        <v>5854966.3657039683</v>
      </c>
      <c r="M704" s="33">
        <f>_xlfn.IFNA(VLOOKUP(ClientPortfolioValue[[#This Row],[Date]],CleanAssets[#All],RowWiseApproach!$B$9,0)*VLOOKUP(ClientPortfolioValue[[#This Row],[Client]],Client_Portfolios!$A$1:$I$6,RowWiseApproach!$B$9,0),M699)</f>
        <v>2236684.4024086236</v>
      </c>
      <c r="N704" s="34">
        <f t="shared" si="103"/>
        <v>6.4887217997422406E-2</v>
      </c>
      <c r="O704" s="34">
        <f t="shared" si="103"/>
        <v>0.27941183092894084</v>
      </c>
      <c r="P704" s="34">
        <f t="shared" si="104"/>
        <v>4.4639509488395131E-2</v>
      </c>
      <c r="Q704" s="34">
        <f t="shared" si="105"/>
        <v>8.5802142415015117E-2</v>
      </c>
      <c r="R704" s="34">
        <f t="shared" si="106"/>
        <v>3.4981467052443316E-2</v>
      </c>
      <c r="S704" s="34">
        <f t="shared" si="107"/>
        <v>0.27830761181413177</v>
      </c>
      <c r="T704" s="34">
        <f t="shared" si="108"/>
        <v>0.15337766618642948</v>
      </c>
      <c r="U704" s="34">
        <f t="shared" si="109"/>
        <v>5.8592554117221834E-2</v>
      </c>
      <c r="V704" s="33">
        <f>SUM(ClientPortfolioValue[[#This Row],[TCS]:[Cash]])</f>
        <v>38173526.245909214</v>
      </c>
      <c r="W704" s="35">
        <f>(ClientPortfolioValue[[#This Row],[TotalPortfolioValue]]-V699)/V699</f>
        <v>1.7916693037819515E-3</v>
      </c>
      <c r="X704" s="35">
        <f t="shared" si="111"/>
        <v>92213.293761146793</v>
      </c>
      <c r="Y704" s="35">
        <f>_xlfn.MAXIFS($V$2:$V704,$E$2:$E704,$E704)</f>
        <v>40148946.003547296</v>
      </c>
      <c r="Z704" s="34">
        <f>(ClientPortfolioValue[[#This Row],[TotalPortfolioValue]]-ClientPortfolioValue[[#This Row],[Running Max]])/ClientPortfolioValue[[#This Row],[Running Max]]</f>
        <v>-4.9202281859741646E-2</v>
      </c>
      <c r="AA704" s="35">
        <f t="shared" si="110"/>
        <v>1.0192691718769304</v>
      </c>
      <c r="AB704" s="46">
        <f>ClientPortfolioValue[[#This Row],[Cumulative_Returns]]-1</f>
        <v>1.9269171876930447E-2</v>
      </c>
    </row>
    <row r="705" spans="4:28" x14ac:dyDescent="0.35">
      <c r="D705" s="31">
        <f t="shared" si="102"/>
        <v>45798</v>
      </c>
      <c r="E705" s="32" t="s">
        <v>13</v>
      </c>
      <c r="F705" s="33">
        <f>_xlfn.IFNA(VLOOKUP(ClientPortfolioValue[[#This Row],[Date]],CleanAssets[#All],RowWiseApproach!$B$2,0)*VLOOKUP(ClientPortfolioValue[[#This Row],[Client]],Client_Portfolios!$A$1:$I$6,RowWiseApproach!$B$2,0),F700)</f>
        <v>178356.13987085174</v>
      </c>
      <c r="G705" s="33">
        <f>_xlfn.IFNA(VLOOKUP(ClientPortfolioValue[[#This Row],[Date]],CleanAssets[#All],RowWiseApproach!$B$3,0)*VLOOKUP(ClientPortfolioValue[[#This Row],[Client]],Client_Portfolios!$A$1:$I$6,RowWiseApproach!$B$3,0),G700)</f>
        <v>2266259.0200338857</v>
      </c>
      <c r="H705" s="33">
        <f>_xlfn.IFNA(VLOOKUP(ClientPortfolioValue[[#This Row],[Date]],CleanAssets[#All],RowWiseApproach!$B$4,0)*VLOOKUP(ClientPortfolioValue[[#This Row],[Client]],Client_Portfolios!$A$1:$I$6,RowWiseApproach!$B$4,0),H700)</f>
        <v>2729214.7616579183</v>
      </c>
      <c r="I705" s="33">
        <f>_xlfn.IFNA(VLOOKUP(ClientPortfolioValue[[#This Row],[Date]],CleanAssets[#All],RowWiseApproach!$B$5,0)*VLOOKUP(ClientPortfolioValue[[#This Row],[Client]],Client_Portfolios!$A$1:$I$6,RowWiseApproach!$B$5,0),I700)</f>
        <v>2811638.6445340998</v>
      </c>
      <c r="J705" s="33">
        <f>_xlfn.IFNA(VLOOKUP(ClientPortfolioValue[[#This Row],[Date]],CleanAssets[#All],RowWiseApproach!$B$6,0)*VLOOKUP(ClientPortfolioValue[[#This Row],[Client]],Client_Portfolios!$A$1:$I$6,RowWiseApproach!$B$6,0),J700)</f>
        <v>11573398.234053297</v>
      </c>
      <c r="K705" s="33">
        <f>_xlfn.IFNA(VLOOKUP(ClientPortfolioValue[[#This Row],[Date]],CleanAssets[#All],RowWiseApproach!$B$7,0)*VLOOKUP(ClientPortfolioValue[[#This Row],[Client]],Client_Portfolios!$A$1:$I$6,RowWiseApproach!$B$7,0),K700)</f>
        <v>503469.38833713188</v>
      </c>
      <c r="L705" s="33">
        <f>_xlfn.IFNA(VLOOKUP(ClientPortfolioValue[[#This Row],[Date]],CleanAssets[#All],RowWiseApproach!$B$8,0)*VLOOKUP(ClientPortfolioValue[[#This Row],[Client]],Client_Portfolios!$A$1:$I$6,RowWiseApproach!$B$8,0),L700)</f>
        <v>24214298.953297246</v>
      </c>
      <c r="M705" s="33">
        <f>_xlfn.IFNA(VLOOKUP(ClientPortfolioValue[[#This Row],[Date]],CleanAssets[#All],RowWiseApproach!$B$9,0)*VLOOKUP(ClientPortfolioValue[[#This Row],[Client]],Client_Portfolios!$A$1:$I$6,RowWiseApproach!$B$9,0),M700)</f>
        <v>6415186.4884484867</v>
      </c>
      <c r="N705" s="34">
        <f t="shared" si="103"/>
        <v>3.5184401375798861E-3</v>
      </c>
      <c r="O705" s="34">
        <f t="shared" si="103"/>
        <v>4.4706600535386457E-2</v>
      </c>
      <c r="P705" s="34">
        <f t="shared" si="104"/>
        <v>5.3839350685914153E-2</v>
      </c>
      <c r="Q705" s="34">
        <f t="shared" si="105"/>
        <v>5.546533058218648E-2</v>
      </c>
      <c r="R705" s="34">
        <f t="shared" si="106"/>
        <v>0.22830898282714013</v>
      </c>
      <c r="S705" s="34">
        <f t="shared" si="107"/>
        <v>9.9319648050852378E-3</v>
      </c>
      <c r="T705" s="34">
        <f t="shared" si="108"/>
        <v>0.47767663845119523</v>
      </c>
      <c r="U705" s="34">
        <f t="shared" si="109"/>
        <v>0.12655269197551247</v>
      </c>
      <c r="V705" s="33">
        <f>SUM(ClientPortfolioValue[[#This Row],[TCS]:[Cash]])</f>
        <v>50691821.630232915</v>
      </c>
      <c r="W705" s="35">
        <f>(ClientPortfolioValue[[#This Row],[TotalPortfolioValue]]-V700)/V700</f>
        <v>3.8411353160674416E-3</v>
      </c>
      <c r="X705" s="35">
        <f t="shared" si="111"/>
        <v>201976.47410009609</v>
      </c>
      <c r="Y705" s="35">
        <f>_xlfn.MAXIFS($V$2:$V705,$E$2:$E705,$E705)</f>
        <v>50691821.630232915</v>
      </c>
      <c r="Z705" s="34">
        <f>(ClientPortfolioValue[[#This Row],[TotalPortfolioValue]]-ClientPortfolioValue[[#This Row],[Running Max]])/ClientPortfolioValue[[#This Row],[Running Max]]</f>
        <v>0</v>
      </c>
      <c r="AA705" s="35">
        <f t="shared" si="110"/>
        <v>1.1233357638883907</v>
      </c>
      <c r="AB705" s="46">
        <f>ClientPortfolioValue[[#This Row],[Cumulative_Returns]]-1</f>
        <v>0.12333576388839074</v>
      </c>
    </row>
    <row r="706" spans="4:28" x14ac:dyDescent="0.35">
      <c r="D706" s="31">
        <f t="shared" ref="D706:D769" si="112">DATE(2025,1,1) + INT((ROW(D706)-2)/5)</f>
        <v>45798</v>
      </c>
      <c r="E706" s="32" t="s">
        <v>15</v>
      </c>
      <c r="F706" s="33">
        <f>_xlfn.IFNA(VLOOKUP(ClientPortfolioValue[[#This Row],[Date]],CleanAssets[#All],RowWiseApproach!$B$2,0)*VLOOKUP(ClientPortfolioValue[[#This Row],[Client]],Client_Portfolios!$A$1:$I$6,RowWiseApproach!$B$2,0),F701)</f>
        <v>893625.48686864332</v>
      </c>
      <c r="G706" s="33">
        <f>_xlfn.IFNA(VLOOKUP(ClientPortfolioValue[[#This Row],[Date]],CleanAssets[#All],RowWiseApproach!$B$3,0)*VLOOKUP(ClientPortfolioValue[[#This Row],[Client]],Client_Portfolios!$A$1:$I$6,RowWiseApproach!$B$3,0),G701)</f>
        <v>5179238.5182552701</v>
      </c>
      <c r="H706" s="33">
        <f>_xlfn.IFNA(VLOOKUP(ClientPortfolioValue[[#This Row],[Date]],CleanAssets[#All],RowWiseApproach!$B$4,0)*VLOOKUP(ClientPortfolioValue[[#This Row],[Client]],Client_Portfolios!$A$1:$I$6,RowWiseApproach!$B$4,0),H701)</f>
        <v>14888926.66940736</v>
      </c>
      <c r="I706" s="33">
        <f>_xlfn.IFNA(VLOOKUP(ClientPortfolioValue[[#This Row],[Date]],CleanAssets[#All],RowWiseApproach!$B$5,0)*VLOOKUP(ClientPortfolioValue[[#This Row],[Client]],Client_Portfolios!$A$1:$I$6,RowWiseApproach!$B$5,0),I701)</f>
        <v>8977793.1187925246</v>
      </c>
      <c r="J706" s="33">
        <f>_xlfn.IFNA(VLOOKUP(ClientPortfolioValue[[#This Row],[Date]],CleanAssets[#All],RowWiseApproach!$B$6,0)*VLOOKUP(ClientPortfolioValue[[#This Row],[Client]],Client_Portfolios!$A$1:$I$6,RowWiseApproach!$B$6,0),J701)</f>
        <v>13792446.889728989</v>
      </c>
      <c r="K706" s="33">
        <f>_xlfn.IFNA(VLOOKUP(ClientPortfolioValue[[#This Row],[Date]],CleanAssets[#All],RowWiseApproach!$B$7,0)*VLOOKUP(ClientPortfolioValue[[#This Row],[Client]],Client_Portfolios!$A$1:$I$6,RowWiseApproach!$B$7,0),K701)</f>
        <v>2171069.5382662332</v>
      </c>
      <c r="L706" s="33">
        <f>_xlfn.IFNA(VLOOKUP(ClientPortfolioValue[[#This Row],[Date]],CleanAssets[#All],RowWiseApproach!$B$8,0)*VLOOKUP(ClientPortfolioValue[[#This Row],[Client]],Client_Portfolios!$A$1:$I$6,RowWiseApproach!$B$8,0),L701)</f>
        <v>3545626.7856609924</v>
      </c>
      <c r="M706" s="33">
        <f>_xlfn.IFNA(VLOOKUP(ClientPortfolioValue[[#This Row],[Date]],CleanAssets[#All],RowWiseApproach!$B$9,0)*VLOOKUP(ClientPortfolioValue[[#This Row],[Client]],Client_Portfolios!$A$1:$I$6,RowWiseApproach!$B$9,0),M701)</f>
        <v>942256.57560429769</v>
      </c>
      <c r="N706" s="34">
        <f t="shared" ref="N706:O769" si="113">F706/$V706</f>
        <v>1.7733836955258209E-2</v>
      </c>
      <c r="O706" s="34">
        <f t="shared" si="113"/>
        <v>0.10278105625319195</v>
      </c>
      <c r="P706" s="34">
        <f t="shared" si="104"/>
        <v>0.29546807009643566</v>
      </c>
      <c r="Q706" s="34">
        <f t="shared" si="105"/>
        <v>0.17816268865002569</v>
      </c>
      <c r="R706" s="34">
        <f t="shared" si="106"/>
        <v>0.27370862620938824</v>
      </c>
      <c r="S706" s="34">
        <f t="shared" si="107"/>
        <v>4.3084484245244602E-2</v>
      </c>
      <c r="T706" s="34">
        <f t="shared" si="108"/>
        <v>7.0362325431694892E-2</v>
      </c>
      <c r="U706" s="34">
        <f t="shared" si="109"/>
        <v>1.8698912158760721E-2</v>
      </c>
      <c r="V706" s="33">
        <f>SUM(ClientPortfolioValue[[#This Row],[TCS]:[Cash]])</f>
        <v>50390983.582584314</v>
      </c>
      <c r="W706" s="35">
        <f>(ClientPortfolioValue[[#This Row],[TotalPortfolioValue]]-V701)/V701</f>
        <v>-6.4147574263545169E-3</v>
      </c>
      <c r="X706" s="35">
        <f t="shared" si="111"/>
        <v>143857.89286502989</v>
      </c>
      <c r="Y706" s="35">
        <f>_xlfn.MAXIFS($V$2:$V706,$E$2:$E706,$E706)</f>
        <v>52065242.941301323</v>
      </c>
      <c r="Z706" s="34">
        <f>(ClientPortfolioValue[[#This Row],[TotalPortfolioValue]]-ClientPortfolioValue[[#This Row],[Running Max]])/ClientPortfolioValue[[#This Row],[Running Max]]</f>
        <v>-3.2156948938173203E-2</v>
      </c>
      <c r="AA706" s="35">
        <f t="shared" si="110"/>
        <v>1.0100681089178669</v>
      </c>
      <c r="AB706" s="46">
        <f>ClientPortfolioValue[[#This Row],[Cumulative_Returns]]-1</f>
        <v>1.0068108917866914E-2</v>
      </c>
    </row>
    <row r="707" spans="4:28" x14ac:dyDescent="0.35">
      <c r="D707" s="31">
        <f t="shared" si="112"/>
        <v>45799</v>
      </c>
      <c r="E707" s="32" t="s">
        <v>14</v>
      </c>
      <c r="F707" s="33">
        <f>_xlfn.IFNA(VLOOKUP(ClientPortfolioValue[[#This Row],[Date]],CleanAssets[#All],RowWiseApproach!$B$2,0)*VLOOKUP(ClientPortfolioValue[[#This Row],[Client]],Client_Portfolios!$A$1:$I$6,RowWiseApproach!$B$2,0),F702)</f>
        <v>1553236.5262321865</v>
      </c>
      <c r="G707" s="33">
        <f>_xlfn.IFNA(VLOOKUP(ClientPortfolioValue[[#This Row],[Date]],CleanAssets[#All],RowWiseApproach!$B$3,0)*VLOOKUP(ClientPortfolioValue[[#This Row],[Client]],Client_Portfolios!$A$1:$I$6,RowWiseApproach!$B$3,0),G702)</f>
        <v>12045956.33681356</v>
      </c>
      <c r="H707" s="33">
        <f>_xlfn.IFNA(VLOOKUP(ClientPortfolioValue[[#This Row],[Date]],CleanAssets[#All],RowWiseApproach!$B$4,0)*VLOOKUP(ClientPortfolioValue[[#This Row],[Client]],Client_Portfolios!$A$1:$I$6,RowWiseApproach!$B$4,0),H702)</f>
        <v>1913799.5181166274</v>
      </c>
      <c r="I707" s="33">
        <f>_xlfn.IFNA(VLOOKUP(ClientPortfolioValue[[#This Row],[Date]],CleanAssets[#All],RowWiseApproach!$B$5,0)*VLOOKUP(ClientPortfolioValue[[#This Row],[Client]],Client_Portfolios!$A$1:$I$6,RowWiseApproach!$B$5,0),I702)</f>
        <v>480380.75463931641</v>
      </c>
      <c r="J707" s="33">
        <f>_xlfn.IFNA(VLOOKUP(ClientPortfolioValue[[#This Row],[Date]],CleanAssets[#All],RowWiseApproach!$B$6,0)*VLOOKUP(ClientPortfolioValue[[#This Row],[Client]],Client_Portfolios!$A$1:$I$6,RowWiseApproach!$B$6,0),J702)</f>
        <v>11732261.285144133</v>
      </c>
      <c r="K707" s="33">
        <f>_xlfn.IFNA(VLOOKUP(ClientPortfolioValue[[#This Row],[Date]],CleanAssets[#All],RowWiseApproach!$B$7,0)*VLOOKUP(ClientPortfolioValue[[#This Row],[Client]],Client_Portfolios!$A$1:$I$6,RowWiseApproach!$B$7,0),K702)</f>
        <v>11344740.043574469</v>
      </c>
      <c r="L707" s="33">
        <f>_xlfn.IFNA(VLOOKUP(ClientPortfolioValue[[#This Row],[Date]],CleanAssets[#All],RowWiseApproach!$B$8,0)*VLOOKUP(ClientPortfolioValue[[#This Row],[Client]],Client_Portfolios!$A$1:$I$6,RowWiseApproach!$B$8,0),L702)</f>
        <v>3413255.5527049731</v>
      </c>
      <c r="M707" s="33">
        <f>_xlfn.IFNA(VLOOKUP(ClientPortfolioValue[[#This Row],[Date]],CleanAssets[#All],RowWiseApproach!$B$9,0)*VLOOKUP(ClientPortfolioValue[[#This Row],[Client]],Client_Portfolios!$A$1:$I$6,RowWiseApproach!$B$9,0),M702)</f>
        <v>767819.58490472438</v>
      </c>
      <c r="N707" s="34">
        <f t="shared" si="113"/>
        <v>3.5911779617108945E-2</v>
      </c>
      <c r="O707" s="34">
        <f t="shared" si="113"/>
        <v>0.27850988689683909</v>
      </c>
      <c r="P707" s="34">
        <f t="shared" ref="P707:P770" si="114">H707/$V707</f>
        <v>4.4248216781672428E-2</v>
      </c>
      <c r="Q707" s="34">
        <f t="shared" ref="Q707:Q770" si="115">I707/$V707</f>
        <v>1.1106697210344119E-2</v>
      </c>
      <c r="R707" s="34">
        <f t="shared" ref="R707:R770" si="116">J707/$V707</f>
        <v>0.27125706520981807</v>
      </c>
      <c r="S707" s="34">
        <f t="shared" ref="S707:S770" si="117">K707/$V707</f>
        <v>0.26229733680453982</v>
      </c>
      <c r="T707" s="34">
        <f t="shared" ref="T707:T770" si="118">L707/$V707</f>
        <v>7.8916558499275868E-2</v>
      </c>
      <c r="U707" s="34">
        <f t="shared" ref="U707:U770" si="119">M707/$V707</f>
        <v>1.7752458980401706E-2</v>
      </c>
      <c r="V707" s="33">
        <f>SUM(ClientPortfolioValue[[#This Row],[TCS]:[Cash]])</f>
        <v>43251449.602129988</v>
      </c>
      <c r="W707" s="35">
        <f>(ClientPortfolioValue[[#This Row],[TotalPortfolioValue]]-V702)/V702</f>
        <v>-1.7842868059683485E-2</v>
      </c>
      <c r="X707" s="35">
        <f t="shared" si="111"/>
        <v>100725.99582750633</v>
      </c>
      <c r="Y707" s="35">
        <f>_xlfn.MAXIFS($V$2:$V707,$E$2:$E707,$E707)</f>
        <v>45787827.726313539</v>
      </c>
      <c r="Z707" s="34">
        <f>(ClientPortfolioValue[[#This Row],[TotalPortfolioValue]]-ClientPortfolioValue[[#This Row],[Running Max]])/ClientPortfolioValue[[#This Row],[Running Max]]</f>
        <v>-5.5394157140281501E-2</v>
      </c>
      <c r="AA707" s="35">
        <f t="shared" si="110"/>
        <v>1.0193034451432055</v>
      </c>
      <c r="AB707" s="46">
        <f>ClientPortfolioValue[[#This Row],[Cumulative_Returns]]-1</f>
        <v>1.9303445143205478E-2</v>
      </c>
    </row>
    <row r="708" spans="4:28" x14ac:dyDescent="0.35">
      <c r="D708" s="31">
        <f t="shared" si="112"/>
        <v>45799</v>
      </c>
      <c r="E708" s="32" t="s">
        <v>16</v>
      </c>
      <c r="F708" s="33">
        <f>_xlfn.IFNA(VLOOKUP(ClientPortfolioValue[[#This Row],[Date]],CleanAssets[#All],RowWiseApproach!$B$2,0)*VLOOKUP(ClientPortfolioValue[[#This Row],[Client]],Client_Portfolios!$A$1:$I$6,RowWiseApproach!$B$2,0),F703)</f>
        <v>186851.33348041584</v>
      </c>
      <c r="G708" s="33">
        <f>_xlfn.IFNA(VLOOKUP(ClientPortfolioValue[[#This Row],[Date]],CleanAssets[#All],RowWiseApproach!$B$3,0)*VLOOKUP(ClientPortfolioValue[[#This Row],[Client]],Client_Portfolios!$A$1:$I$6,RowWiseApproach!$B$3,0),G703)</f>
        <v>3115090.4355091485</v>
      </c>
      <c r="H708" s="33">
        <f>_xlfn.IFNA(VLOOKUP(ClientPortfolioValue[[#This Row],[Date]],CleanAssets[#All],RowWiseApproach!$B$4,0)*VLOOKUP(ClientPortfolioValue[[#This Row],[Client]],Client_Portfolios!$A$1:$I$6,RowWiseApproach!$B$4,0),H703)</f>
        <v>10273319.012110563</v>
      </c>
      <c r="I708" s="33">
        <f>_xlfn.IFNA(VLOOKUP(ClientPortfolioValue[[#This Row],[Date]],CleanAssets[#All],RowWiseApproach!$B$5,0)*VLOOKUP(ClientPortfolioValue[[#This Row],[Client]],Client_Portfolios!$A$1:$I$6,RowWiseApproach!$B$5,0),I703)</f>
        <v>6610796.0468107359</v>
      </c>
      <c r="J708" s="33">
        <f>_xlfn.IFNA(VLOOKUP(ClientPortfolioValue[[#This Row],[Date]],CleanAssets[#All],RowWiseApproach!$B$6,0)*VLOOKUP(ClientPortfolioValue[[#This Row],[Client]],Client_Portfolios!$A$1:$I$6,RowWiseApproach!$B$6,0),J703)</f>
        <v>8967041.883185951</v>
      </c>
      <c r="K708" s="33">
        <f>_xlfn.IFNA(VLOOKUP(ClientPortfolioValue[[#This Row],[Date]],CleanAssets[#All],RowWiseApproach!$B$7,0)*VLOOKUP(ClientPortfolioValue[[#This Row],[Client]],Client_Portfolios!$A$1:$I$6,RowWiseApproach!$B$7,0),K703)</f>
        <v>1283086.065743356</v>
      </c>
      <c r="L708" s="33">
        <f>_xlfn.IFNA(VLOOKUP(ClientPortfolioValue[[#This Row],[Date]],CleanAssets[#All],RowWiseApproach!$B$8,0)*VLOOKUP(ClientPortfolioValue[[#This Row],[Client]],Client_Portfolios!$A$1:$I$6,RowWiseApproach!$B$8,0),L703)</f>
        <v>15854154.452810491</v>
      </c>
      <c r="M708" s="33">
        <f>_xlfn.IFNA(VLOOKUP(ClientPortfolioValue[[#This Row],[Date]],CleanAssets[#All],RowWiseApproach!$B$9,0)*VLOOKUP(ClientPortfolioValue[[#This Row],[Client]],Client_Portfolios!$A$1:$I$6,RowWiseApproach!$B$9,0),M703)</f>
        <v>3111949.5750124264</v>
      </c>
      <c r="N708" s="34">
        <f t="shared" si="113"/>
        <v>3.7822404184394576E-3</v>
      </c>
      <c r="O708" s="34">
        <f t="shared" si="113"/>
        <v>6.305558934376973E-2</v>
      </c>
      <c r="P708" s="34">
        <f t="shared" si="114"/>
        <v>0.20795228846038533</v>
      </c>
      <c r="Q708" s="34">
        <f t="shared" si="115"/>
        <v>0.13381558237007721</v>
      </c>
      <c r="R708" s="34">
        <f t="shared" si="116"/>
        <v>0.18151065669531391</v>
      </c>
      <c r="S708" s="34">
        <f t="shared" si="117"/>
        <v>2.5972198794608187E-2</v>
      </c>
      <c r="T708" s="34">
        <f t="shared" si="118"/>
        <v>0.3209194317999699</v>
      </c>
      <c r="U708" s="34">
        <f t="shared" si="119"/>
        <v>6.2992012117436338E-2</v>
      </c>
      <c r="V708" s="33">
        <f>SUM(ClientPortfolioValue[[#This Row],[TCS]:[Cash]])</f>
        <v>49402288.804663084</v>
      </c>
      <c r="W708" s="35">
        <f>(ClientPortfolioValue[[#This Row],[TotalPortfolioValue]]-V703)/V703</f>
        <v>-3.2991726759400597E-2</v>
      </c>
      <c r="X708" s="35">
        <f t="shared" si="111"/>
        <v>159729.12085021834</v>
      </c>
      <c r="Y708" s="35">
        <f>_xlfn.MAXIFS($V$2:$V708,$E$2:$E708,$E708)</f>
        <v>51360464.08904472</v>
      </c>
      <c r="Z708" s="34">
        <f>(ClientPortfolioValue[[#This Row],[TotalPortfolioValue]]-ClientPortfolioValue[[#This Row],[Running Max]])/ClientPortfolioValue[[#This Row],[Running Max]]</f>
        <v>-3.81261213097044E-2</v>
      </c>
      <c r="AA708" s="35">
        <f t="shared" si="110"/>
        <v>1.0171030503757192</v>
      </c>
      <c r="AB708" s="46">
        <f>ClientPortfolioValue[[#This Row],[Cumulative_Returns]]-1</f>
        <v>1.7103050375719242E-2</v>
      </c>
    </row>
    <row r="709" spans="4:28" x14ac:dyDescent="0.35">
      <c r="D709" s="31">
        <f t="shared" si="112"/>
        <v>45799</v>
      </c>
      <c r="E709" s="32" t="s">
        <v>12</v>
      </c>
      <c r="F709" s="33">
        <f>_xlfn.IFNA(VLOOKUP(ClientPortfolioValue[[#This Row],[Date]],CleanAssets[#All],RowWiseApproach!$B$2,0)*VLOOKUP(ClientPortfolioValue[[#This Row],[Client]],Client_Portfolios!$A$1:$I$6,RowWiseApproach!$B$2,0),F704)</f>
        <v>2462755.0163287162</v>
      </c>
      <c r="G709" s="33">
        <f>_xlfn.IFNA(VLOOKUP(ClientPortfolioValue[[#This Row],[Date]],CleanAssets[#All],RowWiseApproach!$B$3,0)*VLOOKUP(ClientPortfolioValue[[#This Row],[Client]],Client_Portfolios!$A$1:$I$6,RowWiseApproach!$B$3,0),G704)</f>
        <v>10757243.317731846</v>
      </c>
      <c r="H709" s="33">
        <f>_xlfn.IFNA(VLOOKUP(ClientPortfolioValue[[#This Row],[Date]],CleanAssets[#All],RowWiseApproach!$B$4,0)*VLOOKUP(ClientPortfolioValue[[#This Row],[Client]],Client_Portfolios!$A$1:$I$6,RowWiseApproach!$B$4,0),H704)</f>
        <v>1691072.2681787477</v>
      </c>
      <c r="I709" s="33">
        <f>_xlfn.IFNA(VLOOKUP(ClientPortfolioValue[[#This Row],[Date]],CleanAssets[#All],RowWiseApproach!$B$5,0)*VLOOKUP(ClientPortfolioValue[[#This Row],[Client]],Client_Portfolios!$A$1:$I$6,RowWiseApproach!$B$5,0),I704)</f>
        <v>3372284.4777462943</v>
      </c>
      <c r="J709" s="33">
        <f>_xlfn.IFNA(VLOOKUP(ClientPortfolioValue[[#This Row],[Date]],CleanAssets[#All],RowWiseApproach!$B$6,0)*VLOOKUP(ClientPortfolioValue[[#This Row],[Client]],Client_Portfolios!$A$1:$I$6,RowWiseApproach!$B$6,0),J704)</f>
        <v>1311914.2948249087</v>
      </c>
      <c r="K709" s="33">
        <f>_xlfn.IFNA(VLOOKUP(ClientPortfolioValue[[#This Row],[Date]],CleanAssets[#All],RowWiseApproach!$B$7,0)*VLOOKUP(ClientPortfolioValue[[#This Row],[Client]],Client_Portfolios!$A$1:$I$6,RowWiseApproach!$B$7,0),K704)</f>
        <v>10378754.324408635</v>
      </c>
      <c r="L709" s="33">
        <f>_xlfn.IFNA(VLOOKUP(ClientPortfolioValue[[#This Row],[Date]],CleanAssets[#All],RowWiseApproach!$B$8,0)*VLOOKUP(ClientPortfolioValue[[#This Row],[Client]],Client_Portfolios!$A$1:$I$6,RowWiseApproach!$B$8,0),L704)</f>
        <v>5827465.1760511398</v>
      </c>
      <c r="M709" s="33">
        <f>_xlfn.IFNA(VLOOKUP(ClientPortfolioValue[[#This Row],[Date]],CleanAssets[#All],RowWiseApproach!$B$9,0)*VLOOKUP(ClientPortfolioValue[[#This Row],[Client]],Client_Portfolios!$A$1:$I$6,RowWiseApproach!$B$9,0),M704)</f>
        <v>1490953.0255773482</v>
      </c>
      <c r="N709" s="34">
        <f t="shared" si="113"/>
        <v>6.6038985134752967E-2</v>
      </c>
      <c r="O709" s="34">
        <f t="shared" si="113"/>
        <v>0.28845639409543034</v>
      </c>
      <c r="P709" s="34">
        <f t="shared" si="114"/>
        <v>4.5346246638258092E-2</v>
      </c>
      <c r="Q709" s="34">
        <f t="shared" si="115"/>
        <v>9.0428094966600828E-2</v>
      </c>
      <c r="R709" s="34">
        <f t="shared" si="116"/>
        <v>3.5179093348539595E-2</v>
      </c>
      <c r="S709" s="34">
        <f t="shared" si="117"/>
        <v>0.27830717956210665</v>
      </c>
      <c r="T709" s="34">
        <f t="shared" si="118"/>
        <v>0.15626397411961065</v>
      </c>
      <c r="U709" s="34">
        <f t="shared" si="119"/>
        <v>3.9980032134700715E-2</v>
      </c>
      <c r="V709" s="33">
        <f>SUM(ClientPortfolioValue[[#This Row],[TCS]:[Cash]])</f>
        <v>37292441.900847644</v>
      </c>
      <c r="W709" s="35">
        <f>(ClientPortfolioValue[[#This Row],[TotalPortfolioValue]]-V704)/V704</f>
        <v>-2.3081031062881962E-2</v>
      </c>
      <c r="X709" s="35">
        <f t="shared" si="111"/>
        <v>100061.98072377998</v>
      </c>
      <c r="Y709" s="35">
        <f>_xlfn.MAXIFS($V$2:$V709,$E$2:$E709,$E709)</f>
        <v>40148946.003547296</v>
      </c>
      <c r="Z709" s="34">
        <f>(ClientPortfolioValue[[#This Row],[TotalPortfolioValue]]-ClientPortfolioValue[[#This Row],[Running Max]])/ClientPortfolioValue[[#This Row],[Running Max]]</f>
        <v>-7.1147673526654229E-2</v>
      </c>
      <c r="AA709" s="35">
        <f t="shared" si="110"/>
        <v>0.99574338845940102</v>
      </c>
      <c r="AB709" s="46">
        <f>ClientPortfolioValue[[#This Row],[Cumulative_Returns]]-1</f>
        <v>-4.2566115405989757E-3</v>
      </c>
    </row>
    <row r="710" spans="4:28" x14ac:dyDescent="0.35">
      <c r="D710" s="31">
        <f t="shared" si="112"/>
        <v>45799</v>
      </c>
      <c r="E710" s="32" t="s">
        <v>13</v>
      </c>
      <c r="F710" s="33">
        <f>_xlfn.IFNA(VLOOKUP(ClientPortfolioValue[[#This Row],[Date]],CleanAssets[#All],RowWiseApproach!$B$2,0)*VLOOKUP(ClientPortfolioValue[[#This Row],[Client]],Client_Portfolios!$A$1:$I$6,RowWiseApproach!$B$2,0),F705)</f>
        <v>177332.29839303563</v>
      </c>
      <c r="G710" s="33">
        <f>_xlfn.IFNA(VLOOKUP(ClientPortfolioValue[[#This Row],[Date]],CleanAssets[#All],RowWiseApproach!$B$3,0)*VLOOKUP(ClientPortfolioValue[[#This Row],[Client]],Client_Portfolios!$A$1:$I$6,RowWiseApproach!$B$3,0),G705)</f>
        <v>2285617.0502560991</v>
      </c>
      <c r="H710" s="33">
        <f>_xlfn.IFNA(VLOOKUP(ClientPortfolioValue[[#This Row],[Date]],CleanAssets[#All],RowWiseApproach!$B$4,0)*VLOOKUP(ClientPortfolioValue[[#This Row],[Client]],Client_Portfolios!$A$1:$I$6,RowWiseApproach!$B$4,0),H705)</f>
        <v>2708433.5573929385</v>
      </c>
      <c r="I710" s="33">
        <f>_xlfn.IFNA(VLOOKUP(ClientPortfolioValue[[#This Row],[Date]],CleanAssets[#All],RowWiseApproach!$B$5,0)*VLOOKUP(ClientPortfolioValue[[#This Row],[Client]],Client_Portfolios!$A$1:$I$6,RowWiseApproach!$B$5,0),I705)</f>
        <v>2894831.5417698394</v>
      </c>
      <c r="J710" s="33">
        <f>_xlfn.IFNA(VLOOKUP(ClientPortfolioValue[[#This Row],[Date]],CleanAssets[#All],RowWiseApproach!$B$6,0)*VLOOKUP(ClientPortfolioValue[[#This Row],[Client]],Client_Portfolios!$A$1:$I$6,RowWiseApproach!$B$6,0),J705)</f>
        <v>11370146.569635881</v>
      </c>
      <c r="K710" s="33">
        <f>_xlfn.IFNA(VLOOKUP(ClientPortfolioValue[[#This Row],[Date]],CleanAssets[#All],RowWiseApproach!$B$7,0)*VLOOKUP(ClientPortfolioValue[[#This Row],[Client]],Client_Portfolios!$A$1:$I$6,RowWiseApproach!$B$7,0),K705)</f>
        <v>491848.03183330403</v>
      </c>
      <c r="L710" s="33">
        <f>_xlfn.IFNA(VLOOKUP(ClientPortfolioValue[[#This Row],[Date]],CleanAssets[#All],RowWiseApproach!$B$8,0)*VLOOKUP(ClientPortfolioValue[[#This Row],[Client]],Client_Portfolios!$A$1:$I$6,RowWiseApproach!$B$8,0),L705)</f>
        <v>24100562.684592847</v>
      </c>
      <c r="M710" s="33">
        <f>_xlfn.IFNA(VLOOKUP(ClientPortfolioValue[[#This Row],[Date]],CleanAssets[#All],RowWiseApproach!$B$9,0)*VLOOKUP(ClientPortfolioValue[[#This Row],[Client]],Client_Portfolios!$A$1:$I$6,RowWiseApproach!$B$9,0),M705)</f>
        <v>4276303.6637154482</v>
      </c>
      <c r="N710" s="34">
        <f t="shared" si="113"/>
        <v>3.67109039647385E-3</v>
      </c>
      <c r="O710" s="34">
        <f t="shared" si="113"/>
        <v>4.7316291951593981E-2</v>
      </c>
      <c r="P710" s="34">
        <f t="shared" si="114"/>
        <v>5.6069337126593122E-2</v>
      </c>
      <c r="Q710" s="34">
        <f t="shared" si="115"/>
        <v>5.9928103163964894E-2</v>
      </c>
      <c r="R710" s="34">
        <f t="shared" si="116"/>
        <v>0.23538202716899798</v>
      </c>
      <c r="S710" s="34">
        <f t="shared" si="117"/>
        <v>1.018211912071354E-2</v>
      </c>
      <c r="T710" s="34">
        <f t="shared" si="118"/>
        <v>0.49892402581355993</v>
      </c>
      <c r="U710" s="34">
        <f t="shared" si="119"/>
        <v>8.8527005258102809E-2</v>
      </c>
      <c r="V710" s="33">
        <f>SUM(ClientPortfolioValue[[#This Row],[TCS]:[Cash]])</f>
        <v>48305075.397589386</v>
      </c>
      <c r="W710" s="35">
        <f>(ClientPortfolioValue[[#This Row],[TotalPortfolioValue]]-V705)/V705</f>
        <v>-4.7083457565471658E-2</v>
      </c>
      <c r="X710" s="35">
        <f t="shared" si="111"/>
        <v>300180.48238102422</v>
      </c>
      <c r="Y710" s="35">
        <f>_xlfn.MAXIFS($V$2:$V710,$E$2:$E710,$E710)</f>
        <v>50691821.630232915</v>
      </c>
      <c r="Z710" s="34">
        <f>(ClientPortfolioValue[[#This Row],[TotalPortfolioValue]]-ClientPortfolioValue[[#This Row],[Running Max]])/ClientPortfolioValue[[#This Row],[Running Max]]</f>
        <v>-4.7083457565471658E-2</v>
      </c>
      <c r="AA710" s="35">
        <f t="shared" si="110"/>
        <v>1.070445232117575</v>
      </c>
      <c r="AB710" s="46">
        <f>ClientPortfolioValue[[#This Row],[Cumulative_Returns]]-1</f>
        <v>7.044523211757503E-2</v>
      </c>
    </row>
    <row r="711" spans="4:28" x14ac:dyDescent="0.35">
      <c r="D711" s="31">
        <f t="shared" si="112"/>
        <v>45799</v>
      </c>
      <c r="E711" s="32" t="s">
        <v>15</v>
      </c>
      <c r="F711" s="33">
        <f>_xlfn.IFNA(VLOOKUP(ClientPortfolioValue[[#This Row],[Date]],CleanAssets[#All],RowWiseApproach!$B$2,0)*VLOOKUP(ClientPortfolioValue[[#This Row],[Client]],Client_Portfolios!$A$1:$I$6,RowWiseApproach!$B$2,0),F706)</f>
        <v>888495.68960036733</v>
      </c>
      <c r="G711" s="33">
        <f>_xlfn.IFNA(VLOOKUP(ClientPortfolioValue[[#This Row],[Date]],CleanAssets[#All],RowWiseApproach!$B$3,0)*VLOOKUP(ClientPortfolioValue[[#This Row],[Client]],Client_Portfolios!$A$1:$I$6,RowWiseApproach!$B$3,0),G706)</f>
        <v>5223478.7639103932</v>
      </c>
      <c r="H711" s="33">
        <f>_xlfn.IFNA(VLOOKUP(ClientPortfolioValue[[#This Row],[Date]],CleanAssets[#All],RowWiseApproach!$B$4,0)*VLOOKUP(ClientPortfolioValue[[#This Row],[Client]],Client_Portfolios!$A$1:$I$6,RowWiseApproach!$B$4,0),H706)</f>
        <v>14775557.127827093</v>
      </c>
      <c r="I711" s="33">
        <f>_xlfn.IFNA(VLOOKUP(ClientPortfolioValue[[#This Row],[Date]],CleanAssets[#All],RowWiseApproach!$B$5,0)*VLOOKUP(ClientPortfolioValue[[#This Row],[Client]],Client_Portfolios!$A$1:$I$6,RowWiseApproach!$B$5,0),I706)</f>
        <v>9243434.8725034446</v>
      </c>
      <c r="J711" s="33">
        <f>_xlfn.IFNA(VLOOKUP(ClientPortfolioValue[[#This Row],[Date]],CleanAssets[#All],RowWiseApproach!$B$6,0)*VLOOKUP(ClientPortfolioValue[[#This Row],[Client]],Client_Portfolios!$A$1:$I$6,RowWiseApproach!$B$6,0),J706)</f>
        <v>13550224.360957988</v>
      </c>
      <c r="K711" s="33">
        <f>_xlfn.IFNA(VLOOKUP(ClientPortfolioValue[[#This Row],[Date]],CleanAssets[#All],RowWiseApproach!$B$7,0)*VLOOKUP(ClientPortfolioValue[[#This Row],[Client]],Client_Portfolios!$A$1:$I$6,RowWiseApproach!$B$7,0),K706)</f>
        <v>2120955.7206573305</v>
      </c>
      <c r="L711" s="33">
        <f>_xlfn.IFNA(VLOOKUP(ClientPortfolioValue[[#This Row],[Date]],CleanAssets[#All],RowWiseApproach!$B$8,0)*VLOOKUP(ClientPortfolioValue[[#This Row],[Client]],Client_Portfolios!$A$1:$I$6,RowWiseApproach!$B$8,0),L706)</f>
        <v>3528972.7267680531</v>
      </c>
      <c r="M711" s="33">
        <f>_xlfn.IFNA(VLOOKUP(ClientPortfolioValue[[#This Row],[Date]],CleanAssets[#All],RowWiseApproach!$B$9,0)*VLOOKUP(ClientPortfolioValue[[#This Row],[Client]],Client_Portfolios!$A$1:$I$6,RowWiseApproach!$B$9,0),M706)</f>
        <v>628099.47203750501</v>
      </c>
      <c r="N711" s="34">
        <f t="shared" si="113"/>
        <v>1.7784419214526958E-2</v>
      </c>
      <c r="O711" s="34">
        <f t="shared" si="113"/>
        <v>0.10455485286298355</v>
      </c>
      <c r="P711" s="34">
        <f t="shared" si="114"/>
        <v>0.29575236567288377</v>
      </c>
      <c r="Q711" s="34">
        <f t="shared" si="115"/>
        <v>0.18501960412291776</v>
      </c>
      <c r="R711" s="34">
        <f t="shared" si="116"/>
        <v>0.27122570577079913</v>
      </c>
      <c r="S711" s="34">
        <f t="shared" si="117"/>
        <v>4.2453740758815611E-2</v>
      </c>
      <c r="T711" s="34">
        <f t="shared" si="118"/>
        <v>7.0637067916113613E-2</v>
      </c>
      <c r="U711" s="34">
        <f t="shared" si="119"/>
        <v>1.2572243680959577E-2</v>
      </c>
      <c r="V711" s="33">
        <f>SUM(ClientPortfolioValue[[#This Row],[TCS]:[Cash]])</f>
        <v>49959218.734262176</v>
      </c>
      <c r="W711" s="35">
        <f>(ClientPortfolioValue[[#This Row],[TotalPortfolioValue]]-V706)/V706</f>
        <v>-8.5682957073963707E-3</v>
      </c>
      <c r="X711" s="35">
        <f t="shared" si="111"/>
        <v>141849.25824368309</v>
      </c>
      <c r="Y711" s="35">
        <f>_xlfn.MAXIFS($V$2:$V711,$E$2:$E711,$E711)</f>
        <v>52065242.941301323</v>
      </c>
      <c r="Z711" s="34">
        <f>(ClientPortfolioValue[[#This Row],[TotalPortfolioValue]]-ClientPortfolioValue[[#This Row],[Running Max]])/ClientPortfolioValue[[#This Row],[Running Max]]</f>
        <v>-4.0449714398019657E-2</v>
      </c>
      <c r="AA711" s="35">
        <f t="shared" ref="AA711:AA774" si="120">AA706*(1+W711)</f>
        <v>1.0014135466760481</v>
      </c>
      <c r="AB711" s="46">
        <f>ClientPortfolioValue[[#This Row],[Cumulative_Returns]]-1</f>
        <v>1.4135466760480941E-3</v>
      </c>
    </row>
    <row r="712" spans="4:28" x14ac:dyDescent="0.35">
      <c r="D712" s="31">
        <f t="shared" si="112"/>
        <v>45800</v>
      </c>
      <c r="E712" s="32" t="s">
        <v>14</v>
      </c>
      <c r="F712" s="33">
        <f>_xlfn.IFNA(VLOOKUP(ClientPortfolioValue[[#This Row],[Date]],CleanAssets[#All],RowWiseApproach!$B$2,0)*VLOOKUP(ClientPortfolioValue[[#This Row],[Client]],Client_Portfolios!$A$1:$I$6,RowWiseApproach!$B$2,0),F707)</f>
        <v>1550472.8746331632</v>
      </c>
      <c r="G712" s="33">
        <f>_xlfn.IFNA(VLOOKUP(ClientPortfolioValue[[#This Row],[Date]],CleanAssets[#All],RowWiseApproach!$B$3,0)*VLOOKUP(ClientPortfolioValue[[#This Row],[Client]],Client_Portfolios!$A$1:$I$6,RowWiseApproach!$B$3,0),G707)</f>
        <v>12177263.387427391</v>
      </c>
      <c r="H712" s="33">
        <f>_xlfn.IFNA(VLOOKUP(ClientPortfolioValue[[#This Row],[Date]],CleanAssets[#All],RowWiseApproach!$B$4,0)*VLOOKUP(ClientPortfolioValue[[#This Row],[Client]],Client_Portfolios!$A$1:$I$6,RowWiseApproach!$B$4,0),H707)</f>
        <v>1953231.3422599828</v>
      </c>
      <c r="I712" s="33">
        <f>_xlfn.IFNA(VLOOKUP(ClientPortfolioValue[[#This Row],[Date]],CleanAssets[#All],RowWiseApproach!$B$5,0)*VLOOKUP(ClientPortfolioValue[[#This Row],[Client]],Client_Portfolios!$A$1:$I$6,RowWiseApproach!$B$5,0),I707)</f>
        <v>490922.91198458319</v>
      </c>
      <c r="J712" s="33">
        <f>_xlfn.IFNA(VLOOKUP(ClientPortfolioValue[[#This Row],[Date]],CleanAssets[#All],RowWiseApproach!$B$6,0)*VLOOKUP(ClientPortfolioValue[[#This Row],[Client]],Client_Portfolios!$A$1:$I$6,RowWiseApproach!$B$6,0),J707)</f>
        <v>11904946.57324416</v>
      </c>
      <c r="K712" s="33">
        <f>_xlfn.IFNA(VLOOKUP(ClientPortfolioValue[[#This Row],[Date]],CleanAssets[#All],RowWiseApproach!$B$7,0)*VLOOKUP(ClientPortfolioValue[[#This Row],[Client]],Client_Portfolios!$A$1:$I$6,RowWiseApproach!$B$7,0),K707)</f>
        <v>11302012.559476526</v>
      </c>
      <c r="L712" s="33">
        <f>_xlfn.IFNA(VLOOKUP(ClientPortfolioValue[[#This Row],[Date]],CleanAssets[#All],RowWiseApproach!$B$8,0)*VLOOKUP(ClientPortfolioValue[[#This Row],[Client]],Client_Portfolios!$A$1:$I$6,RowWiseApproach!$B$8,0),L707)</f>
        <v>3388119.6495848177</v>
      </c>
      <c r="M712" s="33">
        <f>_xlfn.IFNA(VLOOKUP(ClientPortfolioValue[[#This Row],[Date]],CleanAssets[#All],RowWiseApproach!$B$9,0)*VLOOKUP(ClientPortfolioValue[[#This Row],[Client]],Client_Portfolios!$A$1:$I$6,RowWiseApproach!$B$9,0),M707)</f>
        <v>1151598.1260030596</v>
      </c>
      <c r="N712" s="34">
        <f t="shared" si="113"/>
        <v>3.5303357225723572E-2</v>
      </c>
      <c r="O712" s="34">
        <f t="shared" si="113"/>
        <v>0.27726913926165037</v>
      </c>
      <c r="P712" s="34">
        <f t="shared" si="114"/>
        <v>4.4473931113821252E-2</v>
      </c>
      <c r="Q712" s="34">
        <f t="shared" si="115"/>
        <v>1.1178026533475927E-2</v>
      </c>
      <c r="R712" s="34">
        <f t="shared" si="116"/>
        <v>0.27106864525303626</v>
      </c>
      <c r="S712" s="34">
        <f t="shared" si="117"/>
        <v>0.25734019168262845</v>
      </c>
      <c r="T712" s="34">
        <f t="shared" si="118"/>
        <v>7.7145495590231469E-2</v>
      </c>
      <c r="U712" s="34">
        <f t="shared" si="119"/>
        <v>2.6221213339432812E-2</v>
      </c>
      <c r="V712" s="33">
        <f>SUM(ClientPortfolioValue[[#This Row],[TCS]:[Cash]])</f>
        <v>43918567.424613677</v>
      </c>
      <c r="W712" s="35">
        <f>(ClientPortfolioValue[[#This Row],[TotalPortfolioValue]]-V707)/V707</f>
        <v>1.5424172568098972E-2</v>
      </c>
      <c r="X712" s="35">
        <f t="shared" si="111"/>
        <v>345154.48474947829</v>
      </c>
      <c r="Y712" s="35">
        <f>_xlfn.MAXIFS($V$2:$V712,$E$2:$E712,$E712)</f>
        <v>45787827.726313539</v>
      </c>
      <c r="Z712" s="34">
        <f>(ClientPortfolioValue[[#This Row],[TotalPortfolioValue]]-ClientPortfolioValue[[#This Row],[Running Max]])/ClientPortfolioValue[[#This Row],[Running Max]]</f>
        <v>-4.0824393611178622E-2</v>
      </c>
      <c r="AA712" s="35">
        <f t="shared" si="120"/>
        <v>1.0350253573803521</v>
      </c>
      <c r="AB712" s="46">
        <f>ClientPortfolioValue[[#This Row],[Cumulative_Returns]]-1</f>
        <v>3.5025357380352062E-2</v>
      </c>
    </row>
    <row r="713" spans="4:28" x14ac:dyDescent="0.35">
      <c r="D713" s="31">
        <f t="shared" si="112"/>
        <v>45800</v>
      </c>
      <c r="E713" s="32" t="s">
        <v>16</v>
      </c>
      <c r="F713" s="33">
        <f>_xlfn.IFNA(VLOOKUP(ClientPortfolioValue[[#This Row],[Date]],CleanAssets[#All],RowWiseApproach!$B$2,0)*VLOOKUP(ClientPortfolioValue[[#This Row],[Client]],Client_Portfolios!$A$1:$I$6,RowWiseApproach!$B$2,0),F708)</f>
        <v>186518.87156760888</v>
      </c>
      <c r="G713" s="33">
        <f>_xlfn.IFNA(VLOOKUP(ClientPortfolioValue[[#This Row],[Date]],CleanAssets[#All],RowWiseApproach!$B$3,0)*VLOOKUP(ClientPortfolioValue[[#This Row],[Client]],Client_Portfolios!$A$1:$I$6,RowWiseApproach!$B$3,0),G708)</f>
        <v>3149046.5055832216</v>
      </c>
      <c r="H713" s="33">
        <f>_xlfn.IFNA(VLOOKUP(ClientPortfolioValue[[#This Row],[Date]],CleanAssets[#All],RowWiseApproach!$B$4,0)*VLOOKUP(ClientPortfolioValue[[#This Row],[Client]],Client_Portfolios!$A$1:$I$6,RowWiseApproach!$B$4,0),H708)</f>
        <v>10484989.934179135</v>
      </c>
      <c r="I713" s="33">
        <f>_xlfn.IFNA(VLOOKUP(ClientPortfolioValue[[#This Row],[Date]],CleanAssets[#All],RowWiseApproach!$B$5,0)*VLOOKUP(ClientPortfolioValue[[#This Row],[Client]],Client_Portfolios!$A$1:$I$6,RowWiseApproach!$B$5,0),I708)</f>
        <v>6755872.7415573299</v>
      </c>
      <c r="J713" s="33">
        <f>_xlfn.IFNA(VLOOKUP(ClientPortfolioValue[[#This Row],[Date]],CleanAssets[#All],RowWiseApproach!$B$6,0)*VLOOKUP(ClientPortfolioValue[[#This Row],[Client]],Client_Portfolios!$A$1:$I$6,RowWiseApproach!$B$6,0),J708)</f>
        <v>9099026.3466553856</v>
      </c>
      <c r="K713" s="33">
        <f>_xlfn.IFNA(VLOOKUP(ClientPortfolioValue[[#This Row],[Date]],CleanAssets[#All],RowWiseApproach!$B$7,0)*VLOOKUP(ClientPortfolioValue[[#This Row],[Client]],Client_Portfolios!$A$1:$I$6,RowWiseApproach!$B$7,0),K708)</f>
        <v>1278253.6024819885</v>
      </c>
      <c r="L713" s="33">
        <f>_xlfn.IFNA(VLOOKUP(ClientPortfolioValue[[#This Row],[Date]],CleanAssets[#All],RowWiseApproach!$B$8,0)*VLOOKUP(ClientPortfolioValue[[#This Row],[Client]],Client_Portfolios!$A$1:$I$6,RowWiseApproach!$B$8,0),L708)</f>
        <v>15737401.2580308</v>
      </c>
      <c r="M713" s="33">
        <f>_xlfn.IFNA(VLOOKUP(ClientPortfolioValue[[#This Row],[Date]],CleanAssets[#All],RowWiseApproach!$B$9,0)*VLOOKUP(ClientPortfolioValue[[#This Row],[Client]],Client_Portfolios!$A$1:$I$6,RowWiseApproach!$B$9,0),M708)</f>
        <v>4667392.4047470298</v>
      </c>
      <c r="N713" s="34">
        <f t="shared" si="113"/>
        <v>3.6317039150586391E-3</v>
      </c>
      <c r="O713" s="34">
        <f t="shared" si="113"/>
        <v>6.1314999532810673E-2</v>
      </c>
      <c r="P713" s="34">
        <f t="shared" si="114"/>
        <v>0.2041529560696824</v>
      </c>
      <c r="Q713" s="34">
        <f t="shared" si="115"/>
        <v>0.131543415842821</v>
      </c>
      <c r="R713" s="34">
        <f t="shared" si="116"/>
        <v>0.17716689645740225</v>
      </c>
      <c r="S713" s="34">
        <f t="shared" si="117"/>
        <v>2.4888841400098973E-2</v>
      </c>
      <c r="T713" s="34">
        <f t="shared" si="118"/>
        <v>0.3064225152194443</v>
      </c>
      <c r="U713" s="34">
        <f t="shared" si="119"/>
        <v>9.0878671562681743E-2</v>
      </c>
      <c r="V713" s="33">
        <f>SUM(ClientPortfolioValue[[#This Row],[TCS]:[Cash]])</f>
        <v>51358501.664802499</v>
      </c>
      <c r="W713" s="35">
        <f>(ClientPortfolioValue[[#This Row],[TotalPortfolioValue]]-V708)/V708</f>
        <v>3.9597615970269937E-2</v>
      </c>
      <c r="X713" s="35">
        <f t="shared" si="111"/>
        <v>649036.07373134617</v>
      </c>
      <c r="Y713" s="35">
        <f>_xlfn.MAXIFS($V$2:$V713,$E$2:$E713,$E713)</f>
        <v>51360464.08904472</v>
      </c>
      <c r="Z713" s="34">
        <f>(ClientPortfolioValue[[#This Row],[TotalPortfolioValue]]-ClientPortfolioValue[[#This Row],[Running Max]])/ClientPortfolioValue[[#This Row],[Running Max]]</f>
        <v>-3.8208849492063055E-5</v>
      </c>
      <c r="AA713" s="35">
        <f t="shared" si="120"/>
        <v>1.0573779063666873</v>
      </c>
      <c r="AB713" s="46">
        <f>ClientPortfolioValue[[#This Row],[Cumulative_Returns]]-1</f>
        <v>5.737790636668727E-2</v>
      </c>
    </row>
    <row r="714" spans="4:28" x14ac:dyDescent="0.35">
      <c r="D714" s="31">
        <f t="shared" si="112"/>
        <v>45800</v>
      </c>
      <c r="E714" s="32" t="s">
        <v>12</v>
      </c>
      <c r="F714" s="33">
        <f>_xlfn.IFNA(VLOOKUP(ClientPortfolioValue[[#This Row],[Date]],CleanAssets[#All],RowWiseApproach!$B$2,0)*VLOOKUP(ClientPortfolioValue[[#This Row],[Client]],Client_Portfolios!$A$1:$I$6,RowWiseApproach!$B$2,0),F709)</f>
        <v>2458373.071451724</v>
      </c>
      <c r="G714" s="33">
        <f>_xlfn.IFNA(VLOOKUP(ClientPortfolioValue[[#This Row],[Date]],CleanAssets[#All],RowWiseApproach!$B$3,0)*VLOOKUP(ClientPortfolioValue[[#This Row],[Client]],Client_Portfolios!$A$1:$I$6,RowWiseApproach!$B$3,0),G709)</f>
        <v>10874502.741001545</v>
      </c>
      <c r="H714" s="33">
        <f>_xlfn.IFNA(VLOOKUP(ClientPortfolioValue[[#This Row],[Date]],CleanAssets[#All],RowWiseApproach!$B$4,0)*VLOOKUP(ClientPortfolioValue[[#This Row],[Client]],Client_Portfolios!$A$1:$I$6,RowWiseApproach!$B$4,0),H709)</f>
        <v>1725915.0318336114</v>
      </c>
      <c r="I714" s="33">
        <f>_xlfn.IFNA(VLOOKUP(ClientPortfolioValue[[#This Row],[Date]],CleanAssets[#All],RowWiseApproach!$B$5,0)*VLOOKUP(ClientPortfolioValue[[#This Row],[Client]],Client_Portfolios!$A$1:$I$6,RowWiseApproach!$B$5,0),I709)</f>
        <v>3446290.6764419414</v>
      </c>
      <c r="J714" s="33">
        <f>_xlfn.IFNA(VLOOKUP(ClientPortfolioValue[[#This Row],[Date]],CleanAssets[#All],RowWiseApproach!$B$6,0)*VLOOKUP(ClientPortfolioValue[[#This Row],[Client]],Client_Portfolios!$A$1:$I$6,RowWiseApproach!$B$6,0),J709)</f>
        <v>1331224.1526995581</v>
      </c>
      <c r="K714" s="33">
        <f>_xlfn.IFNA(VLOOKUP(ClientPortfolioValue[[#This Row],[Date]],CleanAssets[#All],RowWiseApproach!$B$7,0)*VLOOKUP(ClientPortfolioValue[[#This Row],[Client]],Client_Portfolios!$A$1:$I$6,RowWiseApproach!$B$7,0),K709)</f>
        <v>10339665.014415696</v>
      </c>
      <c r="L714" s="33">
        <f>_xlfn.IFNA(VLOOKUP(ClientPortfolioValue[[#This Row],[Date]],CleanAssets[#All],RowWiseApproach!$B$8,0)*VLOOKUP(ClientPortfolioValue[[#This Row],[Client]],Client_Portfolios!$A$1:$I$6,RowWiseApproach!$B$8,0),L709)</f>
        <v>5784550.5457694381</v>
      </c>
      <c r="M714" s="33">
        <f>_xlfn.IFNA(VLOOKUP(ClientPortfolioValue[[#This Row],[Date]],CleanAssets[#All],RowWiseApproach!$B$9,0)*VLOOKUP(ClientPortfolioValue[[#This Row],[Client]],Client_Portfolios!$A$1:$I$6,RowWiseApproach!$B$9,0),M709)</f>
        <v>2236174.6743234205</v>
      </c>
      <c r="N714" s="34">
        <f t="shared" si="113"/>
        <v>6.4360882872617681E-2</v>
      </c>
      <c r="O714" s="34">
        <f t="shared" si="113"/>
        <v>0.28469747140463847</v>
      </c>
      <c r="P714" s="34">
        <f t="shared" si="114"/>
        <v>4.5184930026237732E-2</v>
      </c>
      <c r="Q714" s="34">
        <f t="shared" si="115"/>
        <v>9.0224837372015546E-2</v>
      </c>
      <c r="R714" s="34">
        <f t="shared" si="116"/>
        <v>3.4851814301114503E-2</v>
      </c>
      <c r="S714" s="34">
        <f t="shared" si="117"/>
        <v>0.27069527268370891</v>
      </c>
      <c r="T714" s="34">
        <f t="shared" si="118"/>
        <v>0.15144112359120204</v>
      </c>
      <c r="U714" s="34">
        <f t="shared" si="119"/>
        <v>5.8543667748465214E-2</v>
      </c>
      <c r="V714" s="33">
        <f>SUM(ClientPortfolioValue[[#This Row],[TCS]:[Cash]])</f>
        <v>38196695.907936931</v>
      </c>
      <c r="W714" s="35">
        <f>(ClientPortfolioValue[[#This Row],[TotalPortfolioValue]]-V709)/V709</f>
        <v>2.4247648075540307E-2</v>
      </c>
      <c r="X714" s="35">
        <f t="shared" si="111"/>
        <v>388926.51621689287</v>
      </c>
      <c r="Y714" s="35">
        <f>_xlfn.MAXIFS($V$2:$V714,$E$2:$E714,$E714)</f>
        <v>40148946.003547296</v>
      </c>
      <c r="Z714" s="34">
        <f>(ClientPortfolioValue[[#This Row],[TotalPortfolioValue]]-ClientPortfolioValue[[#This Row],[Running Max]])/ClientPortfolioValue[[#This Row],[Running Max]]</f>
        <v>-4.8625189200181676E-2</v>
      </c>
      <c r="AA714" s="35">
        <f t="shared" si="120"/>
        <v>1.0198878237163105</v>
      </c>
      <c r="AB714" s="46">
        <f>ClientPortfolioValue[[#This Row],[Cumulative_Returns]]-1</f>
        <v>1.9887823716310482E-2</v>
      </c>
    </row>
    <row r="715" spans="4:28" x14ac:dyDescent="0.35">
      <c r="D715" s="31">
        <f t="shared" si="112"/>
        <v>45800</v>
      </c>
      <c r="E715" s="32" t="s">
        <v>13</v>
      </c>
      <c r="F715" s="33">
        <f>_xlfn.IFNA(VLOOKUP(ClientPortfolioValue[[#This Row],[Date]],CleanAssets[#All],RowWiseApproach!$B$2,0)*VLOOKUP(ClientPortfolioValue[[#This Row],[Client]],Client_Portfolios!$A$1:$I$6,RowWiseApproach!$B$2,0),F710)</f>
        <v>177016.77356360012</v>
      </c>
      <c r="G715" s="33">
        <f>_xlfn.IFNA(VLOOKUP(ClientPortfolioValue[[#This Row],[Date]],CleanAssets[#All],RowWiseApproach!$B$3,0)*VLOOKUP(ClientPortfolioValue[[#This Row],[Client]],Client_Portfolios!$A$1:$I$6,RowWiseApproach!$B$3,0),G710)</f>
        <v>2310531.4385628728</v>
      </c>
      <c r="H715" s="33">
        <f>_xlfn.IFNA(VLOOKUP(ClientPortfolioValue[[#This Row],[Date]],CleanAssets[#All],RowWiseApproach!$B$4,0)*VLOOKUP(ClientPortfolioValue[[#This Row],[Client]],Client_Portfolios!$A$1:$I$6,RowWiseApproach!$B$4,0),H710)</f>
        <v>2764237.9792919373</v>
      </c>
      <c r="I715" s="33">
        <f>_xlfn.IFNA(VLOOKUP(ClientPortfolioValue[[#This Row],[Date]],CleanAssets[#All],RowWiseApproach!$B$5,0)*VLOOKUP(ClientPortfolioValue[[#This Row],[Client]],Client_Portfolios!$A$1:$I$6,RowWiseApproach!$B$5,0),I710)</f>
        <v>2958359.8353300015</v>
      </c>
      <c r="J715" s="33">
        <f>_xlfn.IFNA(VLOOKUP(ClientPortfolioValue[[#This Row],[Date]],CleanAssets[#All],RowWiseApproach!$B$6,0)*VLOOKUP(ClientPortfolioValue[[#This Row],[Client]],Client_Portfolios!$A$1:$I$6,RowWiseApproach!$B$6,0),J710)</f>
        <v>11537501.948824657</v>
      </c>
      <c r="K715" s="33">
        <f>_xlfn.IFNA(VLOOKUP(ClientPortfolioValue[[#This Row],[Date]],CleanAssets[#All],RowWiseApproach!$B$7,0)*VLOOKUP(ClientPortfolioValue[[#This Row],[Client]],Client_Portfolios!$A$1:$I$6,RowWiseApproach!$B$7,0),K710)</f>
        <v>489995.59370972938</v>
      </c>
      <c r="L715" s="33">
        <f>_xlfn.IFNA(VLOOKUP(ClientPortfolioValue[[#This Row],[Date]],CleanAssets[#All],RowWiseApproach!$B$8,0)*VLOOKUP(ClientPortfolioValue[[#This Row],[Client]],Client_Portfolios!$A$1:$I$6,RowWiseApproach!$B$8,0),L710)</f>
        <v>23923081.274418015</v>
      </c>
      <c r="M715" s="33">
        <f>_xlfn.IFNA(VLOOKUP(ClientPortfolioValue[[#This Row],[Date]],CleanAssets[#All],RowWiseApproach!$B$9,0)*VLOOKUP(ClientPortfolioValue[[#This Row],[Client]],Client_Portfolios!$A$1:$I$6,RowWiseApproach!$B$9,0),M710)</f>
        <v>6413724.5026978562</v>
      </c>
      <c r="N715" s="34">
        <f t="shared" si="113"/>
        <v>3.5001226083780429E-3</v>
      </c>
      <c r="O715" s="34">
        <f t="shared" si="113"/>
        <v>4.5685745834569379E-2</v>
      </c>
      <c r="P715" s="34">
        <f t="shared" si="114"/>
        <v>5.4656808230553175E-2</v>
      </c>
      <c r="Q715" s="34">
        <f t="shared" si="115"/>
        <v>5.8495146730463847E-2</v>
      </c>
      <c r="R715" s="34">
        <f t="shared" si="116"/>
        <v>0.22812906710661449</v>
      </c>
      <c r="S715" s="34">
        <f t="shared" si="117"/>
        <v>9.6885996791306883E-3</v>
      </c>
      <c r="T715" s="34">
        <f t="shared" si="118"/>
        <v>0.47302702419085346</v>
      </c>
      <c r="U715" s="34">
        <f t="shared" si="119"/>
        <v>0.12681748561943695</v>
      </c>
      <c r="V715" s="33">
        <f>SUM(ClientPortfolioValue[[#This Row],[TCS]:[Cash]])</f>
        <v>50574449.346398667</v>
      </c>
      <c r="W715" s="35">
        <f>(ClientPortfolioValue[[#This Row],[TotalPortfolioValue]]-V710)/V710</f>
        <v>4.6980031189901253E-2</v>
      </c>
      <c r="X715" s="35">
        <f t="shared" si="111"/>
        <v>844818.56652620807</v>
      </c>
      <c r="Y715" s="35">
        <f>_xlfn.MAXIFS($V$2:$V715,$E$2:$E715,$E715)</f>
        <v>50691821.630232915</v>
      </c>
      <c r="Z715" s="34">
        <f>(ClientPortfolioValue[[#This Row],[TotalPortfolioValue]]-ClientPortfolioValue[[#This Row],[Running Max]])/ClientPortfolioValue[[#This Row],[Running Max]]</f>
        <v>-2.3154086805246554E-3</v>
      </c>
      <c r="AA715" s="35">
        <f t="shared" si="120"/>
        <v>1.12073478250954</v>
      </c>
      <c r="AB715" s="46">
        <f>ClientPortfolioValue[[#This Row],[Cumulative_Returns]]-1</f>
        <v>0.12073478250953995</v>
      </c>
    </row>
    <row r="716" spans="4:28" x14ac:dyDescent="0.35">
      <c r="D716" s="31">
        <f t="shared" si="112"/>
        <v>45800</v>
      </c>
      <c r="E716" s="32" t="s">
        <v>15</v>
      </c>
      <c r="F716" s="33">
        <f>_xlfn.IFNA(VLOOKUP(ClientPortfolioValue[[#This Row],[Date]],CleanAssets[#All],RowWiseApproach!$B$2,0)*VLOOKUP(ClientPortfolioValue[[#This Row],[Client]],Client_Portfolios!$A$1:$I$6,RowWiseApproach!$B$2,0),F711)</f>
        <v>886914.80189149675</v>
      </c>
      <c r="G716" s="33">
        <f>_xlfn.IFNA(VLOOKUP(ClientPortfolioValue[[#This Row],[Date]],CleanAssets[#All],RowWiseApproach!$B$3,0)*VLOOKUP(ClientPortfolioValue[[#This Row],[Client]],Client_Portfolios!$A$1:$I$6,RowWiseApproach!$B$3,0),G711)</f>
        <v>5280417.3390849484</v>
      </c>
      <c r="H716" s="33">
        <f>_xlfn.IFNA(VLOOKUP(ClientPortfolioValue[[#This Row],[Date]],CleanAssets[#All],RowWiseApproach!$B$4,0)*VLOOKUP(ClientPortfolioValue[[#This Row],[Client]],Client_Portfolios!$A$1:$I$6,RowWiseApproach!$B$4,0),H711)</f>
        <v>15079991.926127151</v>
      </c>
      <c r="I716" s="33">
        <f>_xlfn.IFNA(VLOOKUP(ClientPortfolioValue[[#This Row],[Date]],CleanAssets[#All],RowWiseApproach!$B$5,0)*VLOOKUP(ClientPortfolioValue[[#This Row],[Client]],Client_Portfolios!$A$1:$I$6,RowWiseApproach!$B$5,0),I711)</f>
        <v>9446285.9315759968</v>
      </c>
      <c r="J716" s="33">
        <f>_xlfn.IFNA(VLOOKUP(ClientPortfolioValue[[#This Row],[Date]],CleanAssets[#All],RowWiseApproach!$B$6,0)*VLOOKUP(ClientPortfolioValue[[#This Row],[Client]],Client_Portfolios!$A$1:$I$6,RowWiseApproach!$B$6,0),J711)</f>
        <v>13749667.958464202</v>
      </c>
      <c r="K716" s="33">
        <f>_xlfn.IFNA(VLOOKUP(ClientPortfolioValue[[#This Row],[Date]],CleanAssets[#All],RowWiseApproach!$B$7,0)*VLOOKUP(ClientPortfolioValue[[#This Row],[Client]],Client_Portfolios!$A$1:$I$6,RowWiseApproach!$B$7,0),K711)</f>
        <v>2112967.6044485196</v>
      </c>
      <c r="L716" s="33">
        <f>_xlfn.IFNA(VLOOKUP(ClientPortfolioValue[[#This Row],[Date]],CleanAssets[#All],RowWiseApproach!$B$8,0)*VLOOKUP(ClientPortfolioValue[[#This Row],[Client]],Client_Portfolios!$A$1:$I$6,RowWiseApproach!$B$8,0),L711)</f>
        <v>3502984.6590116215</v>
      </c>
      <c r="M716" s="33">
        <f>_xlfn.IFNA(VLOOKUP(ClientPortfolioValue[[#This Row],[Date]],CleanAssets[#All],RowWiseApproach!$B$9,0)*VLOOKUP(ClientPortfolioValue[[#This Row],[Client]],Client_Portfolios!$A$1:$I$6,RowWiseApproach!$B$9,0),M711)</f>
        <v>942041.84050821722</v>
      </c>
      <c r="N716" s="34">
        <f t="shared" si="113"/>
        <v>1.7390052562390075E-2</v>
      </c>
      <c r="O716" s="34">
        <f t="shared" si="113"/>
        <v>0.10353501247493789</v>
      </c>
      <c r="P716" s="34">
        <f t="shared" si="114"/>
        <v>0.29567874126860177</v>
      </c>
      <c r="Q716" s="34">
        <f t="shared" si="115"/>
        <v>0.18521667303233155</v>
      </c>
      <c r="R716" s="34">
        <f t="shared" si="116"/>
        <v>0.26959460818915837</v>
      </c>
      <c r="S716" s="34">
        <f t="shared" si="117"/>
        <v>4.142970398692529E-2</v>
      </c>
      <c r="T716" s="34">
        <f t="shared" si="118"/>
        <v>6.8684260557544091E-2</v>
      </c>
      <c r="U716" s="34">
        <f t="shared" si="119"/>
        <v>1.8470947928110847E-2</v>
      </c>
      <c r="V716" s="33">
        <f>SUM(ClientPortfolioValue[[#This Row],[TCS]:[Cash]])</f>
        <v>51001272.061112158</v>
      </c>
      <c r="W716" s="35">
        <f>(ClientPortfolioValue[[#This Row],[TotalPortfolioValue]]-V711)/V711</f>
        <v>2.0858078914179234E-2</v>
      </c>
      <c r="X716" s="35">
        <f t="shared" si="111"/>
        <v>251705.36503542788</v>
      </c>
      <c r="Y716" s="35">
        <f>_xlfn.MAXIFS($V$2:$V716,$E$2:$E716,$E716)</f>
        <v>52065242.941301323</v>
      </c>
      <c r="Z716" s="34">
        <f>(ClientPortfolioValue[[#This Row],[TotalPortfolioValue]]-ClientPortfolioValue[[#This Row],[Running Max]])/ClientPortfolioValue[[#This Row],[Running Max]]</f>
        <v>-2.0435338818810329E-2</v>
      </c>
      <c r="AA716" s="35">
        <f t="shared" si="120"/>
        <v>1.0223011094583452</v>
      </c>
      <c r="AB716" s="46">
        <f>ClientPortfolioValue[[#This Row],[Cumulative_Returns]]-1</f>
        <v>2.2301109458345181E-2</v>
      </c>
    </row>
    <row r="717" spans="4:28" x14ac:dyDescent="0.35">
      <c r="D717" s="31">
        <f t="shared" si="112"/>
        <v>45801</v>
      </c>
      <c r="E717" s="32" t="s">
        <v>14</v>
      </c>
      <c r="F717" s="33">
        <f>_xlfn.IFNA(VLOOKUP(ClientPortfolioValue[[#This Row],[Date]],CleanAssets[#All],RowWiseApproach!$B$2,0)*VLOOKUP(ClientPortfolioValue[[#This Row],[Client]],Client_Portfolios!$A$1:$I$6,RowWiseApproach!$B$2,0),F712)</f>
        <v>1525272.2094384443</v>
      </c>
      <c r="G717" s="33">
        <f>_xlfn.IFNA(VLOOKUP(ClientPortfolioValue[[#This Row],[Date]],CleanAssets[#All],RowWiseApproach!$B$3,0)*VLOOKUP(ClientPortfolioValue[[#This Row],[Client]],Client_Portfolios!$A$1:$I$6,RowWiseApproach!$B$3,0),G712)</f>
        <v>12225306.706031615</v>
      </c>
      <c r="H717" s="33">
        <f>_xlfn.IFNA(VLOOKUP(ClientPortfolioValue[[#This Row],[Date]],CleanAssets[#All],RowWiseApproach!$B$4,0)*VLOOKUP(ClientPortfolioValue[[#This Row],[Client]],Client_Portfolios!$A$1:$I$6,RowWiseApproach!$B$4,0),H712)</f>
        <v>1963376.7654532362</v>
      </c>
      <c r="I717" s="33">
        <f>_xlfn.IFNA(VLOOKUP(ClientPortfolioValue[[#This Row],[Date]],CleanAssets[#All],RowWiseApproach!$B$5,0)*VLOOKUP(ClientPortfolioValue[[#This Row],[Client]],Client_Portfolios!$A$1:$I$6,RowWiseApproach!$B$5,0),I712)</f>
        <v>486646.0951591903</v>
      </c>
      <c r="J717" s="33">
        <f>_xlfn.IFNA(VLOOKUP(ClientPortfolioValue[[#This Row],[Date]],CleanAssets[#All],RowWiseApproach!$B$6,0)*VLOOKUP(ClientPortfolioValue[[#This Row],[Client]],Client_Portfolios!$A$1:$I$6,RowWiseApproach!$B$6,0),J712)</f>
        <v>12147198.957290491</v>
      </c>
      <c r="K717" s="33">
        <f>_xlfn.IFNA(VLOOKUP(ClientPortfolioValue[[#This Row],[Date]],CleanAssets[#All],RowWiseApproach!$B$7,0)*VLOOKUP(ClientPortfolioValue[[#This Row],[Client]],Client_Portfolios!$A$1:$I$6,RowWiseApproach!$B$7,0),K712)</f>
        <v>11398119.740843715</v>
      </c>
      <c r="L717" s="33">
        <f>_xlfn.IFNA(VLOOKUP(ClientPortfolioValue[[#This Row],[Date]],CleanAssets[#All],RowWiseApproach!$B$8,0)*VLOOKUP(ClientPortfolioValue[[#This Row],[Client]],Client_Portfolios!$A$1:$I$6,RowWiseApproach!$B$8,0),L712)</f>
        <v>3388047.3820774197</v>
      </c>
      <c r="M717" s="33">
        <f>_xlfn.IFNA(VLOOKUP(ClientPortfolioValue[[#This Row],[Date]],CleanAssets[#All],RowWiseApproach!$B$9,0)*VLOOKUP(ClientPortfolioValue[[#This Row],[Client]],Client_Portfolios!$A$1:$I$6,RowWiseApproach!$B$9,0),M712)</f>
        <v>1151412.7011814376</v>
      </c>
      <c r="N717" s="34">
        <f t="shared" si="113"/>
        <v>3.4441890082865564E-2</v>
      </c>
      <c r="O717" s="34">
        <f t="shared" si="113"/>
        <v>0.27605739302985249</v>
      </c>
      <c r="P717" s="34">
        <f t="shared" si="114"/>
        <v>4.433464815561601E-2</v>
      </c>
      <c r="Q717" s="34">
        <f t="shared" si="115"/>
        <v>1.0988865603798961E-2</v>
      </c>
      <c r="R717" s="34">
        <f t="shared" si="116"/>
        <v>0.27429365638001718</v>
      </c>
      <c r="S717" s="34">
        <f t="shared" si="117"/>
        <v>0.25737883692905666</v>
      </c>
      <c r="T717" s="34">
        <f t="shared" si="118"/>
        <v>7.6504872249663985E-2</v>
      </c>
      <c r="U717" s="34">
        <f t="shared" si="119"/>
        <v>2.5999837569129224E-2</v>
      </c>
      <c r="V717" s="33">
        <f>SUM(ClientPortfolioValue[[#This Row],[TCS]:[Cash]])</f>
        <v>44285380.557475545</v>
      </c>
      <c r="W717" s="35">
        <f>(ClientPortfolioValue[[#This Row],[TotalPortfolioValue]]-V712)/V712</f>
        <v>8.3521197154598249E-3</v>
      </c>
      <c r="X717" s="35">
        <f t="shared" si="111"/>
        <v>319200.97045542696</v>
      </c>
      <c r="Y717" s="35">
        <f>_xlfn.MAXIFS($V$2:$V717,$E$2:$E717,$E717)</f>
        <v>45787827.726313539</v>
      </c>
      <c r="Z717" s="34">
        <f>(ClientPortfolioValue[[#This Row],[TotalPortfolioValue]]-ClientPortfolioValue[[#This Row],[Running Max]])/ClientPortfolioValue[[#This Row],[Running Max]]</f>
        <v>-3.2813244118470412E-2</v>
      </c>
      <c r="AA717" s="35">
        <f t="shared" si="120"/>
        <v>1.0436700130737295</v>
      </c>
      <c r="AB717" s="46">
        <f>ClientPortfolioValue[[#This Row],[Cumulative_Returns]]-1</f>
        <v>4.367001307372953E-2</v>
      </c>
    </row>
    <row r="718" spans="4:28" x14ac:dyDescent="0.35">
      <c r="D718" s="31">
        <f t="shared" si="112"/>
        <v>45801</v>
      </c>
      <c r="E718" s="32" t="s">
        <v>16</v>
      </c>
      <c r="F718" s="33">
        <f>_xlfn.IFNA(VLOOKUP(ClientPortfolioValue[[#This Row],[Date]],CleanAssets[#All],RowWiseApproach!$B$2,0)*VLOOKUP(ClientPortfolioValue[[#This Row],[Client]],Client_Portfolios!$A$1:$I$6,RowWiseApproach!$B$2,0),F713)</f>
        <v>183487.28055316809</v>
      </c>
      <c r="G718" s="33">
        <f>_xlfn.IFNA(VLOOKUP(ClientPortfolioValue[[#This Row],[Date]],CleanAssets[#All],RowWiseApproach!$B$3,0)*VLOOKUP(ClientPortfolioValue[[#This Row],[Client]],Client_Portfolios!$A$1:$I$6,RowWiseApproach!$B$3,0),G713)</f>
        <v>3161470.532210046</v>
      </c>
      <c r="H718" s="33">
        <f>_xlfn.IFNA(VLOOKUP(ClientPortfolioValue[[#This Row],[Date]],CleanAssets[#All],RowWiseApproach!$B$4,0)*VLOOKUP(ClientPortfolioValue[[#This Row],[Client]],Client_Portfolios!$A$1:$I$6,RowWiseApproach!$B$4,0),H713)</f>
        <v>10539450.794886075</v>
      </c>
      <c r="I718" s="33">
        <f>_xlfn.IFNA(VLOOKUP(ClientPortfolioValue[[#This Row],[Date]],CleanAssets[#All],RowWiseApproach!$B$5,0)*VLOOKUP(ClientPortfolioValue[[#This Row],[Client]],Client_Portfolios!$A$1:$I$6,RowWiseApproach!$B$5,0),I713)</f>
        <v>6697017.0037094019</v>
      </c>
      <c r="J718" s="33">
        <f>_xlfn.IFNA(VLOOKUP(ClientPortfolioValue[[#This Row],[Date]],CleanAssets[#All],RowWiseApproach!$B$6,0)*VLOOKUP(ClientPortfolioValue[[#This Row],[Client]],Client_Portfolios!$A$1:$I$6,RowWiseApproach!$B$6,0),J713)</f>
        <v>9284181.3838003334</v>
      </c>
      <c r="K718" s="33">
        <f>_xlfn.IFNA(VLOOKUP(ClientPortfolioValue[[#This Row],[Date]],CleanAssets[#All],RowWiseApproach!$B$7,0)*VLOOKUP(ClientPortfolioValue[[#This Row],[Client]],Client_Portfolios!$A$1:$I$6,RowWiseApproach!$B$7,0),K713)</f>
        <v>1289123.2905274145</v>
      </c>
      <c r="L718" s="33">
        <f>_xlfn.IFNA(VLOOKUP(ClientPortfolioValue[[#This Row],[Date]],CleanAssets[#All],RowWiseApproach!$B$8,0)*VLOOKUP(ClientPortfolioValue[[#This Row],[Client]],Client_Portfolios!$A$1:$I$6,RowWiseApproach!$B$8,0),L713)</f>
        <v>15737065.584300391</v>
      </c>
      <c r="M718" s="33">
        <f>_xlfn.IFNA(VLOOKUP(ClientPortfolioValue[[#This Row],[Date]],CleanAssets[#All],RowWiseApproach!$B$9,0)*VLOOKUP(ClientPortfolioValue[[#This Row],[Client]],Client_Portfolios!$A$1:$I$6,RowWiseApproach!$B$9,0),M713)</f>
        <v>4666640.8835483165</v>
      </c>
      <c r="N718" s="34">
        <f t="shared" si="113"/>
        <v>3.5588216421357484E-3</v>
      </c>
      <c r="O718" s="34">
        <f t="shared" si="113"/>
        <v>6.1318199916006511E-2</v>
      </c>
      <c r="P718" s="34">
        <f t="shared" si="114"/>
        <v>0.20441757854815928</v>
      </c>
      <c r="Q718" s="34">
        <f t="shared" si="115"/>
        <v>0.12989177766818569</v>
      </c>
      <c r="R718" s="34">
        <f t="shared" si="116"/>
        <v>0.18007104110199298</v>
      </c>
      <c r="S718" s="34">
        <f t="shared" si="117"/>
        <v>2.5003149274866729E-2</v>
      </c>
      <c r="T718" s="34">
        <f t="shared" si="118"/>
        <v>0.30522774884599979</v>
      </c>
      <c r="U718" s="34">
        <f t="shared" si="119"/>
        <v>9.0511683002653179E-2</v>
      </c>
      <c r="V718" s="33">
        <f>SUM(ClientPortfolioValue[[#This Row],[TCS]:[Cash]])</f>
        <v>51558436.753535151</v>
      </c>
      <c r="W718" s="35">
        <f>(ClientPortfolioValue[[#This Row],[TotalPortfolioValue]]-V713)/V713</f>
        <v>3.8929307174409605E-3</v>
      </c>
      <c r="X718" s="35">
        <f t="shared" si="111"/>
        <v>705636.12219754444</v>
      </c>
      <c r="Y718" s="35">
        <f>_xlfn.MAXIFS($V$2:$V718,$E$2:$E718,$E718)</f>
        <v>51558436.753535151</v>
      </c>
      <c r="Z718" s="34">
        <f>(ClientPortfolioValue[[#This Row],[TotalPortfolioValue]]-ClientPortfolioValue[[#This Row],[Running Max]])/ClientPortfolioValue[[#This Row],[Running Max]]</f>
        <v>0</v>
      </c>
      <c r="AA718" s="35">
        <f t="shared" si="120"/>
        <v>1.0614942052983254</v>
      </c>
      <c r="AB718" s="46">
        <f>ClientPortfolioValue[[#This Row],[Cumulative_Returns]]-1</f>
        <v>6.1494205298325388E-2</v>
      </c>
    </row>
    <row r="719" spans="4:28" x14ac:dyDescent="0.35">
      <c r="D719" s="31">
        <f t="shared" si="112"/>
        <v>45801</v>
      </c>
      <c r="E719" s="32" t="s">
        <v>12</v>
      </c>
      <c r="F719" s="33">
        <f>_xlfn.IFNA(VLOOKUP(ClientPortfolioValue[[#This Row],[Date]],CleanAssets[#All],RowWiseApproach!$B$2,0)*VLOOKUP(ClientPortfolioValue[[#This Row],[Client]],Client_Portfolios!$A$1:$I$6,RowWiseApproach!$B$2,0),F714)</f>
        <v>2418415.818596188</v>
      </c>
      <c r="G719" s="33">
        <f>_xlfn.IFNA(VLOOKUP(ClientPortfolioValue[[#This Row],[Date]],CleanAssets[#All],RowWiseApproach!$B$3,0)*VLOOKUP(ClientPortfolioValue[[#This Row],[Client]],Client_Portfolios!$A$1:$I$6,RowWiseApproach!$B$3,0),G714)</f>
        <v>10917406.239367839</v>
      </c>
      <c r="H719" s="33">
        <f>_xlfn.IFNA(VLOOKUP(ClientPortfolioValue[[#This Row],[Date]],CleanAssets[#All],RowWiseApproach!$B$4,0)*VLOOKUP(ClientPortfolioValue[[#This Row],[Client]],Client_Portfolios!$A$1:$I$6,RowWiseApproach!$B$4,0),H714)</f>
        <v>1734879.7345878123</v>
      </c>
      <c r="I719" s="33">
        <f>_xlfn.IFNA(VLOOKUP(ClientPortfolioValue[[#This Row],[Date]],CleanAssets[#All],RowWiseApproach!$B$5,0)*VLOOKUP(ClientPortfolioValue[[#This Row],[Client]],Client_Portfolios!$A$1:$I$6,RowWiseApproach!$B$5,0),I714)</f>
        <v>3416267.3192296699</v>
      </c>
      <c r="J719" s="33">
        <f>_xlfn.IFNA(VLOOKUP(ClientPortfolioValue[[#This Row],[Date]],CleanAssets[#All],RowWiseApproach!$B$6,0)*VLOOKUP(ClientPortfolioValue[[#This Row],[Client]],Client_Portfolios!$A$1:$I$6,RowWiseApproach!$B$6,0),J714)</f>
        <v>1358313.0793660842</v>
      </c>
      <c r="K719" s="33">
        <f>_xlfn.IFNA(VLOOKUP(ClientPortfolioValue[[#This Row],[Date]],CleanAssets[#All],RowWiseApproach!$B$7,0)*VLOOKUP(ClientPortfolioValue[[#This Row],[Client]],Client_Portfolios!$A$1:$I$6,RowWiseApproach!$B$7,0),K714)</f>
        <v>10427588.829363432</v>
      </c>
      <c r="L719" s="33">
        <f>_xlfn.IFNA(VLOOKUP(ClientPortfolioValue[[#This Row],[Date]],CleanAssets[#All],RowWiseApproach!$B$8,0)*VLOOKUP(ClientPortfolioValue[[#This Row],[Client]],Client_Portfolios!$A$1:$I$6,RowWiseApproach!$B$8,0),L714)</f>
        <v>5784427.1631582556</v>
      </c>
      <c r="M719" s="33">
        <f>_xlfn.IFNA(VLOOKUP(ClientPortfolioValue[[#This Row],[Date]],CleanAssets[#All],RowWiseApproach!$B$9,0)*VLOOKUP(ClientPortfolioValue[[#This Row],[Client]],Client_Portfolios!$A$1:$I$6,RowWiseApproach!$B$9,0),M714)</f>
        <v>2235814.6161740199</v>
      </c>
      <c r="N719" s="34">
        <f t="shared" si="113"/>
        <v>6.3155372905753557E-2</v>
      </c>
      <c r="O719" s="34">
        <f t="shared" si="113"/>
        <v>0.28510103883256299</v>
      </c>
      <c r="P719" s="34">
        <f t="shared" si="114"/>
        <v>4.53052679121691E-2</v>
      </c>
      <c r="Q719" s="34">
        <f t="shared" si="115"/>
        <v>8.921362274951046E-2</v>
      </c>
      <c r="R719" s="34">
        <f t="shared" si="116"/>
        <v>3.5471472023335816E-2</v>
      </c>
      <c r="S719" s="34">
        <f t="shared" si="117"/>
        <v>0.27230977235692638</v>
      </c>
      <c r="T719" s="34">
        <f t="shared" si="118"/>
        <v>0.1510565932154235</v>
      </c>
      <c r="U719" s="34">
        <f t="shared" si="119"/>
        <v>5.8386860004318301E-2</v>
      </c>
      <c r="V719" s="33">
        <f>SUM(ClientPortfolioValue[[#This Row],[TCS]:[Cash]])</f>
        <v>38293112.799843296</v>
      </c>
      <c r="W719" s="35">
        <f>(ClientPortfolioValue[[#This Row],[TotalPortfolioValue]]-V714)/V714</f>
        <v>2.5242207372792994E-3</v>
      </c>
      <c r="X719" s="35">
        <f t="shared" si="111"/>
        <v>362876.84240521584</v>
      </c>
      <c r="Y719" s="35">
        <f>_xlfn.MAXIFS($V$2:$V719,$E$2:$E719,$E719)</f>
        <v>40148946.003547296</v>
      </c>
      <c r="Z719" s="34">
        <f>(ClientPortfolioValue[[#This Row],[TotalPortfolioValue]]-ClientPortfolioValue[[#This Row],[Running Max]])/ClientPortfolioValue[[#This Row],[Running Max]]</f>
        <v>-4.6223709173835607E-2</v>
      </c>
      <c r="AA719" s="35">
        <f t="shared" si="120"/>
        <v>1.0224622457106338</v>
      </c>
      <c r="AB719" s="46">
        <f>ClientPortfolioValue[[#This Row],[Cumulative_Returns]]-1</f>
        <v>2.2462245710633821E-2</v>
      </c>
    </row>
    <row r="720" spans="4:28" x14ac:dyDescent="0.35">
      <c r="D720" s="31">
        <f t="shared" si="112"/>
        <v>45801</v>
      </c>
      <c r="E720" s="32" t="s">
        <v>13</v>
      </c>
      <c r="F720" s="33">
        <f>_xlfn.IFNA(VLOOKUP(ClientPortfolioValue[[#This Row],[Date]],CleanAssets[#All],RowWiseApproach!$B$2,0)*VLOOKUP(ClientPortfolioValue[[#This Row],[Client]],Client_Portfolios!$A$1:$I$6,RowWiseApproach!$B$2,0),F715)</f>
        <v>174139.62523201059</v>
      </c>
      <c r="G720" s="33">
        <f>_xlfn.IFNA(VLOOKUP(ClientPortfolioValue[[#This Row],[Date]],CleanAssets[#All],RowWiseApproach!$B$3,0)*VLOOKUP(ClientPortfolioValue[[#This Row],[Client]],Client_Portfolios!$A$1:$I$6,RowWiseApproach!$B$3,0),G715)</f>
        <v>2319647.2468127427</v>
      </c>
      <c r="H720" s="33">
        <f>_xlfn.IFNA(VLOOKUP(ClientPortfolioValue[[#This Row],[Date]],CleanAssets[#All],RowWiseApproach!$B$4,0)*VLOOKUP(ClientPortfolioValue[[#This Row],[Client]],Client_Portfolios!$A$1:$I$6,RowWiseApproach!$B$4,0),H715)</f>
        <v>2778595.9119648444</v>
      </c>
      <c r="I720" s="33">
        <f>_xlfn.IFNA(VLOOKUP(ClientPortfolioValue[[#This Row],[Date]],CleanAssets[#All],RowWiseApproach!$B$5,0)*VLOOKUP(ClientPortfolioValue[[#This Row],[Client]],Client_Portfolios!$A$1:$I$6,RowWiseApproach!$B$5,0),I715)</f>
        <v>2932587.2286530021</v>
      </c>
      <c r="J720" s="33">
        <f>_xlfn.IFNA(VLOOKUP(ClientPortfolioValue[[#This Row],[Date]],CleanAssets[#All],RowWiseApproach!$B$6,0)*VLOOKUP(ClientPortfolioValue[[#This Row],[Client]],Client_Portfolios!$A$1:$I$6,RowWiseApproach!$B$6,0),J715)</f>
        <v>11772277.244609987</v>
      </c>
      <c r="K720" s="33">
        <f>_xlfn.IFNA(VLOOKUP(ClientPortfolioValue[[#This Row],[Date]],CleanAssets[#All],RowWiseApproach!$B$7,0)*VLOOKUP(ClientPortfolioValue[[#This Row],[Client]],Client_Portfolios!$A$1:$I$6,RowWiseApproach!$B$7,0),K715)</f>
        <v>494162.29367984203</v>
      </c>
      <c r="L720" s="33">
        <f>_xlfn.IFNA(VLOOKUP(ClientPortfolioValue[[#This Row],[Date]],CleanAssets[#All],RowWiseApproach!$B$8,0)*VLOOKUP(ClientPortfolioValue[[#This Row],[Client]],Client_Portfolios!$A$1:$I$6,RowWiseApproach!$B$8,0),L715)</f>
        <v>23922571.002753552</v>
      </c>
      <c r="M720" s="33">
        <f>_xlfn.IFNA(VLOOKUP(ClientPortfolioValue[[#This Row],[Date]],CleanAssets[#All],RowWiseApproach!$B$9,0)*VLOOKUP(ClientPortfolioValue[[#This Row],[Client]],Client_Portfolios!$A$1:$I$6,RowWiseApproach!$B$9,0),M715)</f>
        <v>6412691.795458246</v>
      </c>
      <c r="N720" s="34">
        <f t="shared" si="113"/>
        <v>3.4274951926639066E-3</v>
      </c>
      <c r="O720" s="34">
        <f t="shared" si="113"/>
        <v>4.5656350624012111E-2</v>
      </c>
      <c r="P720" s="34">
        <f t="shared" si="114"/>
        <v>5.4689586691865938E-2</v>
      </c>
      <c r="Q720" s="34">
        <f t="shared" si="115"/>
        <v>5.7720513725029343E-2</v>
      </c>
      <c r="R720" s="34">
        <f t="shared" si="116"/>
        <v>0.23170730733369205</v>
      </c>
      <c r="S720" s="34">
        <f t="shared" si="117"/>
        <v>9.7263266974809293E-3</v>
      </c>
      <c r="T720" s="34">
        <f t="shared" si="118"/>
        <v>0.47085490737019475</v>
      </c>
      <c r="U720" s="34">
        <f t="shared" si="119"/>
        <v>0.12621751236506118</v>
      </c>
      <c r="V720" s="33">
        <f>SUM(ClientPortfolioValue[[#This Row],[TCS]:[Cash]])</f>
        <v>50806672.349164218</v>
      </c>
      <c r="W720" s="35">
        <f>(ClientPortfolioValue[[#This Row],[TotalPortfolioValue]]-V715)/V715</f>
        <v>4.5917060050419999E-3</v>
      </c>
      <c r="X720" s="35">
        <f t="shared" si="111"/>
        <v>887302.73222384974</v>
      </c>
      <c r="Y720" s="35">
        <f>_xlfn.MAXIFS($V$2:$V720,$E$2:$E720,$E720)</f>
        <v>50806672.349164218</v>
      </c>
      <c r="Z720" s="34">
        <f>(ClientPortfolioValue[[#This Row],[TotalPortfolioValue]]-ClientPortfolioValue[[#This Row],[Running Max]])/ClientPortfolioValue[[#This Row],[Running Max]]</f>
        <v>0</v>
      </c>
      <c r="AA720" s="35">
        <f t="shared" si="120"/>
        <v>1.1258808671404485</v>
      </c>
      <c r="AB720" s="46">
        <f>ClientPortfolioValue[[#This Row],[Cumulative_Returns]]-1</f>
        <v>0.12588086714044855</v>
      </c>
    </row>
    <row r="721" spans="4:28" x14ac:dyDescent="0.35">
      <c r="D721" s="31">
        <f t="shared" si="112"/>
        <v>45801</v>
      </c>
      <c r="E721" s="32" t="s">
        <v>15</v>
      </c>
      <c r="F721" s="33">
        <f>_xlfn.IFNA(VLOOKUP(ClientPortfolioValue[[#This Row],[Date]],CleanAssets[#All],RowWiseApproach!$B$2,0)*VLOOKUP(ClientPortfolioValue[[#This Row],[Client]],Client_Portfolios!$A$1:$I$6,RowWiseApproach!$B$2,0),F716)</f>
        <v>872499.30108243157</v>
      </c>
      <c r="G721" s="33">
        <f>_xlfn.IFNA(VLOOKUP(ClientPortfolioValue[[#This Row],[Date]],CleanAssets[#All],RowWiseApproach!$B$3,0)*VLOOKUP(ClientPortfolioValue[[#This Row],[Client]],Client_Portfolios!$A$1:$I$6,RowWiseApproach!$B$3,0),G716)</f>
        <v>5301250.3263098812</v>
      </c>
      <c r="H721" s="33">
        <f>_xlfn.IFNA(VLOOKUP(ClientPortfolioValue[[#This Row],[Date]],CleanAssets[#All],RowWiseApproach!$B$4,0)*VLOOKUP(ClientPortfolioValue[[#This Row],[Client]],Client_Portfolios!$A$1:$I$6,RowWiseApproach!$B$4,0),H716)</f>
        <v>15158320.026097318</v>
      </c>
      <c r="I721" s="33">
        <f>_xlfn.IFNA(VLOOKUP(ClientPortfolioValue[[#This Row],[Date]],CleanAssets[#All],RowWiseApproach!$B$5,0)*VLOOKUP(ClientPortfolioValue[[#This Row],[Client]],Client_Portfolios!$A$1:$I$6,RowWiseApproach!$B$5,0),I716)</f>
        <v>9363991.8816887811</v>
      </c>
      <c r="J721" s="33">
        <f>_xlfn.IFNA(VLOOKUP(ClientPortfolioValue[[#This Row],[Date]],CleanAssets[#All],RowWiseApproach!$B$6,0)*VLOOKUP(ClientPortfolioValue[[#This Row],[Client]],Client_Portfolios!$A$1:$I$6,RowWiseApproach!$B$6,0),J716)</f>
        <v>14029458.365106549</v>
      </c>
      <c r="K721" s="33">
        <f>_xlfn.IFNA(VLOOKUP(ClientPortfolioValue[[#This Row],[Date]],CleanAssets[#All],RowWiseApproach!$B$7,0)*VLOOKUP(ClientPortfolioValue[[#This Row],[Client]],Client_Portfolios!$A$1:$I$6,RowWiseApproach!$B$7,0),K716)</f>
        <v>2130935.321234806</v>
      </c>
      <c r="L721" s="33">
        <f>_xlfn.IFNA(VLOOKUP(ClientPortfolioValue[[#This Row],[Date]],CleanAssets[#All],RowWiseApproach!$B$8,0)*VLOOKUP(ClientPortfolioValue[[#This Row],[Client]],Client_Portfolios!$A$1:$I$6,RowWiseApproach!$B$8,0),L716)</f>
        <v>3502909.9414703469</v>
      </c>
      <c r="M721" s="33">
        <f>_xlfn.IFNA(VLOOKUP(ClientPortfolioValue[[#This Row],[Date]],CleanAssets[#All],RowWiseApproach!$B$9,0)*VLOOKUP(ClientPortfolioValue[[#This Row],[Client]],Client_Portfolios!$A$1:$I$6,RowWiseApproach!$B$9,0),M716)</f>
        <v>941890.15743728087</v>
      </c>
      <c r="N721" s="34">
        <f t="shared" si="113"/>
        <v>1.7007367473423508E-2</v>
      </c>
      <c r="O721" s="34">
        <f t="shared" si="113"/>
        <v>0.10333568434531079</v>
      </c>
      <c r="P721" s="34">
        <f t="shared" si="114"/>
        <v>0.29547659080501099</v>
      </c>
      <c r="Q721" s="34">
        <f t="shared" si="115"/>
        <v>0.18252948827862656</v>
      </c>
      <c r="R721" s="34">
        <f t="shared" si="116"/>
        <v>0.27347202865658199</v>
      </c>
      <c r="S721" s="34">
        <f t="shared" si="117"/>
        <v>4.1537683784246493E-2</v>
      </c>
      <c r="T721" s="34">
        <f t="shared" si="118"/>
        <v>6.8281174010093676E-2</v>
      </c>
      <c r="U721" s="34">
        <f t="shared" si="119"/>
        <v>1.8359982646706002E-2</v>
      </c>
      <c r="V721" s="33">
        <f>SUM(ClientPortfolioValue[[#This Row],[TCS]:[Cash]])</f>
        <v>51301255.320427395</v>
      </c>
      <c r="W721" s="35">
        <f>(ClientPortfolioValue[[#This Row],[TotalPortfolioValue]]-V716)/V716</f>
        <v>5.8818779844507238E-3</v>
      </c>
      <c r="X721" s="35">
        <f t="shared" si="111"/>
        <v>347409.19799848716</v>
      </c>
      <c r="Y721" s="35">
        <f>_xlfn.MAXIFS($V$2:$V721,$E$2:$E721,$E721)</f>
        <v>52065242.941301323</v>
      </c>
      <c r="Z721" s="34">
        <f>(ClientPortfolioValue[[#This Row],[TotalPortfolioValue]]-ClientPortfolioValue[[#This Row],[Running Max]])/ClientPortfolioValue[[#This Row],[Running Max]]</f>
        <v>-1.4673659003862758E-2</v>
      </c>
      <c r="AA721" s="35">
        <f t="shared" si="120"/>
        <v>1.0283141598475478</v>
      </c>
      <c r="AB721" s="46">
        <f>ClientPortfolioValue[[#This Row],[Cumulative_Returns]]-1</f>
        <v>2.8314159847547815E-2</v>
      </c>
    </row>
    <row r="722" spans="4:28" x14ac:dyDescent="0.35">
      <c r="D722" s="31">
        <f t="shared" si="112"/>
        <v>45802</v>
      </c>
      <c r="E722" s="32" t="s">
        <v>14</v>
      </c>
      <c r="F722" s="33">
        <f>_xlfn.IFNA(VLOOKUP(ClientPortfolioValue[[#This Row],[Date]],CleanAssets[#All],RowWiseApproach!$B$2,0)*VLOOKUP(ClientPortfolioValue[[#This Row],[Client]],Client_Portfolios!$A$1:$I$6,RowWiseApproach!$B$2,0),F717)</f>
        <v>1487072.0925109107</v>
      </c>
      <c r="G722" s="33">
        <f>_xlfn.IFNA(VLOOKUP(ClientPortfolioValue[[#This Row],[Date]],CleanAssets[#All],RowWiseApproach!$B$3,0)*VLOOKUP(ClientPortfolioValue[[#This Row],[Client]],Client_Portfolios!$A$1:$I$6,RowWiseApproach!$B$3,0),G717)</f>
        <v>12084742.03384519</v>
      </c>
      <c r="H722" s="33">
        <f>_xlfn.IFNA(VLOOKUP(ClientPortfolioValue[[#This Row],[Date]],CleanAssets[#All],RowWiseApproach!$B$4,0)*VLOOKUP(ClientPortfolioValue[[#This Row],[Client]],Client_Portfolios!$A$1:$I$6,RowWiseApproach!$B$4,0),H717)</f>
        <v>1941909.4443348015</v>
      </c>
      <c r="I722" s="33">
        <f>_xlfn.IFNA(VLOOKUP(ClientPortfolioValue[[#This Row],[Date]],CleanAssets[#All],RowWiseApproach!$B$5,0)*VLOOKUP(ClientPortfolioValue[[#This Row],[Client]],Client_Portfolios!$A$1:$I$6,RowWiseApproach!$B$5,0),I717)</f>
        <v>486911.53512754792</v>
      </c>
      <c r="J722" s="33">
        <f>_xlfn.IFNA(VLOOKUP(ClientPortfolioValue[[#This Row],[Date]],CleanAssets[#All],RowWiseApproach!$B$6,0)*VLOOKUP(ClientPortfolioValue[[#This Row],[Client]],Client_Portfolios!$A$1:$I$6,RowWiseApproach!$B$6,0),J717)</f>
        <v>12018128.956195826</v>
      </c>
      <c r="K722" s="33">
        <f>_xlfn.IFNA(VLOOKUP(ClientPortfolioValue[[#This Row],[Date]],CleanAssets[#All],RowWiseApproach!$B$7,0)*VLOOKUP(ClientPortfolioValue[[#This Row],[Client]],Client_Portfolios!$A$1:$I$6,RowWiseApproach!$B$7,0),K717)</f>
        <v>11512906.829100018</v>
      </c>
      <c r="L722" s="33">
        <f>_xlfn.IFNA(VLOOKUP(ClientPortfolioValue[[#This Row],[Date]],CleanAssets[#All],RowWiseApproach!$B$8,0)*VLOOKUP(ClientPortfolioValue[[#This Row],[Client]],Client_Portfolios!$A$1:$I$6,RowWiseApproach!$B$8,0),L717)</f>
        <v>3423674.0289561232</v>
      </c>
      <c r="M722" s="33">
        <f>_xlfn.IFNA(VLOOKUP(ClientPortfolioValue[[#This Row],[Date]],CleanAssets[#All],RowWiseApproach!$B$9,0)*VLOOKUP(ClientPortfolioValue[[#This Row],[Client]],Client_Portfolios!$A$1:$I$6,RowWiseApproach!$B$9,0),M717)</f>
        <v>767548.43575242115</v>
      </c>
      <c r="N722" s="34">
        <f t="shared" si="113"/>
        <v>3.4011291988590882E-2</v>
      </c>
      <c r="O722" s="34">
        <f t="shared" si="113"/>
        <v>0.27639392332748702</v>
      </c>
      <c r="P722" s="34">
        <f t="shared" si="114"/>
        <v>4.4414019642553822E-2</v>
      </c>
      <c r="Q722" s="34">
        <f t="shared" si="115"/>
        <v>1.113630635477382E-2</v>
      </c>
      <c r="R722" s="34">
        <f t="shared" si="116"/>
        <v>0.27487039474699587</v>
      </c>
      <c r="S722" s="34">
        <f t="shared" si="117"/>
        <v>0.26331530110339268</v>
      </c>
      <c r="T722" s="34">
        <f t="shared" si="118"/>
        <v>7.8303921954427841E-2</v>
      </c>
      <c r="U722" s="34">
        <f t="shared" si="119"/>
        <v>1.7554840881778062E-2</v>
      </c>
      <c r="V722" s="33">
        <f>SUM(ClientPortfolioValue[[#This Row],[TCS]:[Cash]])</f>
        <v>43722893.355822839</v>
      </c>
      <c r="W722" s="35">
        <f>(ClientPortfolioValue[[#This Row],[TotalPortfolioValue]]-V717)/V717</f>
        <v>-1.270141962363143E-2</v>
      </c>
      <c r="X722" s="35">
        <f t="shared" si="111"/>
        <v>342822.30786568869</v>
      </c>
      <c r="Y722" s="35">
        <f>_xlfn.MAXIFS($V$2:$V722,$E$2:$E722,$E722)</f>
        <v>45787827.726313539</v>
      </c>
      <c r="Z722" s="34">
        <f>(ClientPortfolioValue[[#This Row],[TotalPortfolioValue]]-ClientPortfolioValue[[#This Row],[Running Max]])/ClientPortfolioValue[[#This Row],[Running Max]]</f>
        <v>-4.5097888959340499E-2</v>
      </c>
      <c r="AA722" s="35">
        <f t="shared" si="120"/>
        <v>1.0304139222890791</v>
      </c>
      <c r="AB722" s="46">
        <f>ClientPortfolioValue[[#This Row],[Cumulative_Returns]]-1</f>
        <v>3.0413922289079132E-2</v>
      </c>
    </row>
    <row r="723" spans="4:28" x14ac:dyDescent="0.35">
      <c r="D723" s="31">
        <f t="shared" si="112"/>
        <v>45802</v>
      </c>
      <c r="E723" s="32" t="s">
        <v>16</v>
      </c>
      <c r="F723" s="33">
        <f>_xlfn.IFNA(VLOOKUP(ClientPortfolioValue[[#This Row],[Date]],CleanAssets[#All],RowWiseApproach!$B$2,0)*VLOOKUP(ClientPortfolioValue[[#This Row],[Client]],Client_Portfolios!$A$1:$I$6,RowWiseApproach!$B$2,0),F718)</f>
        <v>178891.88077569049</v>
      </c>
      <c r="G723" s="33">
        <f>_xlfn.IFNA(VLOOKUP(ClientPortfolioValue[[#This Row],[Date]],CleanAssets[#All],RowWiseApproach!$B$3,0)*VLOOKUP(ClientPortfolioValue[[#This Row],[Client]],Client_Portfolios!$A$1:$I$6,RowWiseApproach!$B$3,0),G718)</f>
        <v>3125120.4364886931</v>
      </c>
      <c r="H723" s="33">
        <f>_xlfn.IFNA(VLOOKUP(ClientPortfolioValue[[#This Row],[Date]],CleanAssets[#All],RowWiseApproach!$B$4,0)*VLOOKUP(ClientPortfolioValue[[#This Row],[Client]],Client_Portfolios!$A$1:$I$6,RowWiseApproach!$B$4,0),H718)</f>
        <v>10424213.730555462</v>
      </c>
      <c r="I723" s="33">
        <f>_xlfn.IFNA(VLOOKUP(ClientPortfolioValue[[#This Row],[Date]],CleanAssets[#All],RowWiseApproach!$B$5,0)*VLOOKUP(ClientPortfolioValue[[#This Row],[Client]],Client_Portfolios!$A$1:$I$6,RowWiseApproach!$B$5,0),I718)</f>
        <v>6700669.8758874349</v>
      </c>
      <c r="J723" s="33">
        <f>_xlfn.IFNA(VLOOKUP(ClientPortfolioValue[[#This Row],[Date]],CleanAssets[#All],RowWiseApproach!$B$6,0)*VLOOKUP(ClientPortfolioValue[[#This Row],[Client]],Client_Portfolios!$A$1:$I$6,RowWiseApproach!$B$6,0),J718)</f>
        <v>9185532.3614550643</v>
      </c>
      <c r="K723" s="33">
        <f>_xlfn.IFNA(VLOOKUP(ClientPortfolioValue[[#This Row],[Date]],CleanAssets[#All],RowWiseApproach!$B$7,0)*VLOOKUP(ClientPortfolioValue[[#This Row],[Client]],Client_Portfolios!$A$1:$I$6,RowWiseApproach!$B$7,0),K718)</f>
        <v>1302105.669401079</v>
      </c>
      <c r="L723" s="33">
        <f>_xlfn.IFNA(VLOOKUP(ClientPortfolioValue[[#This Row],[Date]],CleanAssets[#All],RowWiseApproach!$B$8,0)*VLOOKUP(ClientPortfolioValue[[#This Row],[Client]],Client_Portfolios!$A$1:$I$6,RowWiseApproach!$B$8,0),L718)</f>
        <v>15902547.00036462</v>
      </c>
      <c r="M723" s="33">
        <f>_xlfn.IFNA(VLOOKUP(ClientPortfolioValue[[#This Row],[Date]],CleanAssets[#All],RowWiseApproach!$B$9,0)*VLOOKUP(ClientPortfolioValue[[#This Row],[Client]],Client_Portfolios!$A$1:$I$6,RowWiseApproach!$B$9,0),M718)</f>
        <v>3110850.6156919505</v>
      </c>
      <c r="N723" s="34">
        <f t="shared" si="113"/>
        <v>3.5828585208988128E-3</v>
      </c>
      <c r="O723" s="34">
        <f t="shared" si="113"/>
        <v>6.2590120558618817E-2</v>
      </c>
      <c r="P723" s="34">
        <f t="shared" si="114"/>
        <v>0.20877684792761317</v>
      </c>
      <c r="Q723" s="34">
        <f t="shared" si="115"/>
        <v>0.13420146323273302</v>
      </c>
      <c r="R723" s="34">
        <f t="shared" si="116"/>
        <v>0.18396845484282737</v>
      </c>
      <c r="S723" s="34">
        <f t="shared" si="117"/>
        <v>2.6078659201833759E-2</v>
      </c>
      <c r="T723" s="34">
        <f t="shared" si="118"/>
        <v>0.31849727207962114</v>
      </c>
      <c r="U723" s="34">
        <f t="shared" si="119"/>
        <v>6.2304323635853968E-2</v>
      </c>
      <c r="V723" s="33">
        <f>SUM(ClientPortfolioValue[[#This Row],[TCS]:[Cash]])</f>
        <v>49929931.570619993</v>
      </c>
      <c r="W723" s="35">
        <f>(ClientPortfolioValue[[#This Row],[TotalPortfolioValue]]-V718)/V718</f>
        <v>-3.1585619841421948E-2</v>
      </c>
      <c r="X723" s="35">
        <f t="shared" si="111"/>
        <v>774694.83977825183</v>
      </c>
      <c r="Y723" s="35">
        <f>_xlfn.MAXIFS($V$2:$V723,$E$2:$E723,$E723)</f>
        <v>51558436.753535151</v>
      </c>
      <c r="Z723" s="34">
        <f>(ClientPortfolioValue[[#This Row],[TotalPortfolioValue]]-ClientPortfolioValue[[#This Row],[Running Max]])/ClientPortfolioValue[[#This Row],[Running Max]]</f>
        <v>-3.1585619841421948E-2</v>
      </c>
      <c r="AA723" s="35">
        <f t="shared" si="120"/>
        <v>1.0279662528659002</v>
      </c>
      <c r="AB723" s="46">
        <f>ClientPortfolioValue[[#This Row],[Cumulative_Returns]]-1</f>
        <v>2.7966252865900154E-2</v>
      </c>
    </row>
    <row r="724" spans="4:28" x14ac:dyDescent="0.35">
      <c r="D724" s="31">
        <f t="shared" si="112"/>
        <v>45802</v>
      </c>
      <c r="E724" s="32" t="s">
        <v>12</v>
      </c>
      <c r="F724" s="33">
        <f>_xlfn.IFNA(VLOOKUP(ClientPortfolioValue[[#This Row],[Date]],CleanAssets[#All],RowWiseApproach!$B$2,0)*VLOOKUP(ClientPortfolioValue[[#This Row],[Client]],Client_Portfolios!$A$1:$I$6,RowWiseApproach!$B$2,0),F719)</f>
        <v>2357847.1106120674</v>
      </c>
      <c r="G724" s="33">
        <f>_xlfn.IFNA(VLOOKUP(ClientPortfolioValue[[#This Row],[Date]],CleanAssets[#All],RowWiseApproach!$B$3,0)*VLOOKUP(ClientPortfolioValue[[#This Row],[Client]],Client_Portfolios!$A$1:$I$6,RowWiseApproach!$B$3,0),G719)</f>
        <v>10791879.603017224</v>
      </c>
      <c r="H724" s="33">
        <f>_xlfn.IFNA(VLOOKUP(ClientPortfolioValue[[#This Row],[Date]],CleanAssets[#All],RowWiseApproach!$B$4,0)*VLOOKUP(ClientPortfolioValue[[#This Row],[Client]],Client_Portfolios!$A$1:$I$6,RowWiseApproach!$B$4,0),H719)</f>
        <v>1715910.7720231239</v>
      </c>
      <c r="I724" s="33">
        <f>_xlfn.IFNA(VLOOKUP(ClientPortfolioValue[[#This Row],[Date]],CleanAssets[#All],RowWiseApproach!$B$5,0)*VLOOKUP(ClientPortfolioValue[[#This Row],[Client]],Client_Portfolios!$A$1:$I$6,RowWiseApproach!$B$5,0),I719)</f>
        <v>3418130.7142063025</v>
      </c>
      <c r="J724" s="33">
        <f>_xlfn.IFNA(VLOOKUP(ClientPortfolioValue[[#This Row],[Date]],CleanAssets[#All],RowWiseApproach!$B$6,0)*VLOOKUP(ClientPortfolioValue[[#This Row],[Client]],Client_Portfolios!$A$1:$I$6,RowWiseApproach!$B$6,0),J719)</f>
        <v>1343880.3306100052</v>
      </c>
      <c r="K724" s="33">
        <f>_xlfn.IFNA(VLOOKUP(ClientPortfolioValue[[#This Row],[Date]],CleanAssets[#All],RowWiseApproach!$B$7,0)*VLOOKUP(ClientPortfolioValue[[#This Row],[Client]],Client_Portfolios!$A$1:$I$6,RowWiseApproach!$B$7,0),K719)</f>
        <v>10532601.98824151</v>
      </c>
      <c r="L724" s="33">
        <f>_xlfn.IFNA(VLOOKUP(ClientPortfolioValue[[#This Row],[Date]],CleanAssets[#All],RowWiseApproach!$B$8,0)*VLOOKUP(ClientPortfolioValue[[#This Row],[Client]],Client_Portfolios!$A$1:$I$6,RowWiseApproach!$B$8,0),L719)</f>
        <v>5845252.6831989642</v>
      </c>
      <c r="M724" s="33">
        <f>_xlfn.IFNA(VLOOKUP(ClientPortfolioValue[[#This Row],[Date]],CleanAssets[#All],RowWiseApproach!$B$9,0)*VLOOKUP(ClientPortfolioValue[[#This Row],[Client]],Client_Portfolios!$A$1:$I$6,RowWiseApproach!$B$9,0),M719)</f>
        <v>1490426.5078159403</v>
      </c>
      <c r="N724" s="34">
        <f t="shared" si="113"/>
        <v>6.2882748310692613E-2</v>
      </c>
      <c r="O724" s="34">
        <f t="shared" si="113"/>
        <v>0.28781469579665298</v>
      </c>
      <c r="P724" s="34">
        <f t="shared" si="114"/>
        <v>4.5762587707701946E-2</v>
      </c>
      <c r="Q724" s="34">
        <f t="shared" si="115"/>
        <v>9.1160046988240387E-2</v>
      </c>
      <c r="R724" s="34">
        <f t="shared" si="116"/>
        <v>3.5840699004229502E-2</v>
      </c>
      <c r="S724" s="34">
        <f t="shared" si="117"/>
        <v>0.28089987552728207</v>
      </c>
      <c r="T724" s="34">
        <f t="shared" si="118"/>
        <v>0.15589032538864903</v>
      </c>
      <c r="U724" s="34">
        <f t="shared" si="119"/>
        <v>3.9749021276551395E-2</v>
      </c>
      <c r="V724" s="33">
        <f>SUM(ClientPortfolioValue[[#This Row],[TCS]:[Cash]])</f>
        <v>37495929.709725142</v>
      </c>
      <c r="W724" s="35">
        <f>(ClientPortfolioValue[[#This Row],[TotalPortfolioValue]]-V719)/V719</f>
        <v>-2.0817923428816085E-2</v>
      </c>
      <c r="X724" s="35">
        <f t="shared" si="111"/>
        <v>364880.17482437158</v>
      </c>
      <c r="Y724" s="35">
        <f>_xlfn.MAXIFS($V$2:$V724,$E$2:$E724,$E724)</f>
        <v>40148946.003547296</v>
      </c>
      <c r="Z724" s="34">
        <f>(ClientPortfolioValue[[#This Row],[TotalPortfolioValue]]-ClientPortfolioValue[[#This Row],[Running Max]])/ClientPortfolioValue[[#This Row],[Running Max]]</f>
        <v>-6.6079350964474912E-2</v>
      </c>
      <c r="AA724" s="35">
        <f t="shared" si="120"/>
        <v>1.0011767049705746</v>
      </c>
      <c r="AB724" s="46">
        <f>ClientPortfolioValue[[#This Row],[Cumulative_Returns]]-1</f>
        <v>1.1767049705746491E-3</v>
      </c>
    </row>
    <row r="725" spans="4:28" x14ac:dyDescent="0.35">
      <c r="D725" s="31">
        <f t="shared" si="112"/>
        <v>45802</v>
      </c>
      <c r="E725" s="32" t="s">
        <v>13</v>
      </c>
      <c r="F725" s="33">
        <f>_xlfn.IFNA(VLOOKUP(ClientPortfolioValue[[#This Row],[Date]],CleanAssets[#All],RowWiseApproach!$B$2,0)*VLOOKUP(ClientPortfolioValue[[#This Row],[Client]],Client_Portfolios!$A$1:$I$6,RowWiseApproach!$B$2,0),F720)</f>
        <v>169778.33548686485</v>
      </c>
      <c r="G725" s="33">
        <f>_xlfn.IFNA(VLOOKUP(ClientPortfolioValue[[#This Row],[Date]],CleanAssets[#All],RowWiseApproach!$B$3,0)*VLOOKUP(ClientPortfolioValue[[#This Row],[Client]],Client_Portfolios!$A$1:$I$6,RowWiseApproach!$B$3,0),G720)</f>
        <v>2292976.304097211</v>
      </c>
      <c r="H725" s="33">
        <f>_xlfn.IFNA(VLOOKUP(ClientPortfolioValue[[#This Row],[Date]],CleanAssets[#All],RowWiseApproach!$B$4,0)*VLOOKUP(ClientPortfolioValue[[#This Row],[Client]],Client_Portfolios!$A$1:$I$6,RowWiseApproach!$B$4,0),H720)</f>
        <v>2748215.0845301519</v>
      </c>
      <c r="I725" s="33">
        <f>_xlfn.IFNA(VLOOKUP(ClientPortfolioValue[[#This Row],[Date]],CleanAssets[#All],RowWiseApproach!$B$5,0)*VLOOKUP(ClientPortfolioValue[[#This Row],[Client]],Client_Portfolios!$A$1:$I$6,RowWiseApproach!$B$5,0),I720)</f>
        <v>2934186.8014615024</v>
      </c>
      <c r="J725" s="33">
        <f>_xlfn.IFNA(VLOOKUP(ClientPortfolioValue[[#This Row],[Date]],CleanAssets[#All],RowWiseApproach!$B$6,0)*VLOOKUP(ClientPortfolioValue[[#This Row],[Client]],Client_Portfolios!$A$1:$I$6,RowWiseApproach!$B$6,0),J720)</f>
        <v>11647190.972277502</v>
      </c>
      <c r="K725" s="33">
        <f>_xlfn.IFNA(VLOOKUP(ClientPortfolioValue[[#This Row],[Date]],CleanAssets[#All],RowWiseApproach!$B$7,0)*VLOOKUP(ClientPortfolioValue[[#This Row],[Client]],Client_Portfolios!$A$1:$I$6,RowWiseApproach!$B$7,0),K720)</f>
        <v>499138.85578896815</v>
      </c>
      <c r="L725" s="33">
        <f>_xlfn.IFNA(VLOOKUP(ClientPortfolioValue[[#This Row],[Date]],CleanAssets[#All],RowWiseApproach!$B$8,0)*VLOOKUP(ClientPortfolioValue[[#This Row],[Client]],Client_Portfolios!$A$1:$I$6,RowWiseApproach!$B$8,0),L720)</f>
        <v>24174126.218319409</v>
      </c>
      <c r="M725" s="33">
        <f>_xlfn.IFNA(VLOOKUP(ClientPortfolioValue[[#This Row],[Date]],CleanAssets[#All],RowWiseApproach!$B$9,0)*VLOOKUP(ClientPortfolioValue[[#This Row],[Client]],Client_Portfolios!$A$1:$I$6,RowWiseApproach!$B$9,0),M720)</f>
        <v>4274793.5223538531</v>
      </c>
      <c r="N725" s="34">
        <f t="shared" si="113"/>
        <v>3.4833180330572974E-3</v>
      </c>
      <c r="O725" s="34">
        <f t="shared" si="113"/>
        <v>4.7044669666070717E-2</v>
      </c>
      <c r="P725" s="34">
        <f t="shared" si="114"/>
        <v>5.6384739167174749E-2</v>
      </c>
      <c r="Q725" s="34">
        <f t="shared" si="115"/>
        <v>6.0200294510958402E-2</v>
      </c>
      <c r="R725" s="34">
        <f t="shared" si="116"/>
        <v>0.23896376549960466</v>
      </c>
      <c r="S725" s="34">
        <f t="shared" si="117"/>
        <v>1.024076112174991E-2</v>
      </c>
      <c r="T725" s="34">
        <f t="shared" si="118"/>
        <v>0.49597711950821866</v>
      </c>
      <c r="U725" s="34">
        <f t="shared" si="119"/>
        <v>8.7705332493165616E-2</v>
      </c>
      <c r="V725" s="33">
        <f>SUM(ClientPortfolioValue[[#This Row],[TCS]:[Cash]])</f>
        <v>48740406.094315462</v>
      </c>
      <c r="W725" s="35">
        <f>(ClientPortfolioValue[[#This Row],[TotalPortfolioValue]]-V720)/V720</f>
        <v>-4.0669190862344412E-2</v>
      </c>
      <c r="X725" s="35">
        <f t="shared" si="111"/>
        <v>940906.58064295677</v>
      </c>
      <c r="Y725" s="35">
        <f>_xlfn.MAXIFS($V$2:$V725,$E$2:$E725,$E725)</f>
        <v>50806672.349164218</v>
      </c>
      <c r="Z725" s="34">
        <f>(ClientPortfolioValue[[#This Row],[TotalPortfolioValue]]-ClientPortfolioValue[[#This Row],[Running Max]])/ClientPortfolioValue[[#This Row],[Running Max]]</f>
        <v>-4.0669190862344412E-2</v>
      </c>
      <c r="AA725" s="35">
        <f t="shared" si="120"/>
        <v>1.0800922032664517</v>
      </c>
      <c r="AB725" s="46">
        <f>ClientPortfolioValue[[#This Row],[Cumulative_Returns]]-1</f>
        <v>8.0092203266451722E-2</v>
      </c>
    </row>
    <row r="726" spans="4:28" x14ac:dyDescent="0.35">
      <c r="D726" s="31">
        <f t="shared" si="112"/>
        <v>45802</v>
      </c>
      <c r="E726" s="32" t="s">
        <v>15</v>
      </c>
      <c r="F726" s="33">
        <f>_xlfn.IFNA(VLOOKUP(ClientPortfolioValue[[#This Row],[Date]],CleanAssets[#All],RowWiseApproach!$B$2,0)*VLOOKUP(ClientPortfolioValue[[#This Row],[Client]],Client_Portfolios!$A$1:$I$6,RowWiseApproach!$B$2,0),F721)</f>
        <v>850647.74231521902</v>
      </c>
      <c r="G726" s="33">
        <f>_xlfn.IFNA(VLOOKUP(ClientPortfolioValue[[#This Row],[Date]],CleanAssets[#All],RowWiseApproach!$B$3,0)*VLOOKUP(ClientPortfolioValue[[#This Row],[Client]],Client_Portfolios!$A$1:$I$6,RowWiseApproach!$B$3,0),G721)</f>
        <v>5240297.3758265795</v>
      </c>
      <c r="H726" s="33">
        <f>_xlfn.IFNA(VLOOKUP(ClientPortfolioValue[[#This Row],[Date]],CleanAssets[#All],RowWiseApproach!$B$4,0)*VLOOKUP(ClientPortfolioValue[[#This Row],[Client]],Client_Portfolios!$A$1:$I$6,RowWiseApproach!$B$4,0),H721)</f>
        <v>14992580.811219161</v>
      </c>
      <c r="I726" s="33">
        <f>_xlfn.IFNA(VLOOKUP(ClientPortfolioValue[[#This Row],[Date]],CleanAssets[#All],RowWiseApproach!$B$5,0)*VLOOKUP(ClientPortfolioValue[[#This Row],[Client]],Client_Portfolios!$A$1:$I$6,RowWiseApproach!$B$5,0),I721)</f>
        <v>9369099.4490431715</v>
      </c>
      <c r="J726" s="33">
        <f>_xlfn.IFNA(VLOOKUP(ClientPortfolioValue[[#This Row],[Date]],CleanAssets[#All],RowWiseApproach!$B$6,0)*VLOOKUP(ClientPortfolioValue[[#This Row],[Client]],Client_Portfolios!$A$1:$I$6,RowWiseApproach!$B$6,0),J721)</f>
        <v>13880388.426192353</v>
      </c>
      <c r="K726" s="33">
        <f>_xlfn.IFNA(VLOOKUP(ClientPortfolioValue[[#This Row],[Date]],CleanAssets[#All],RowWiseApproach!$B$7,0)*VLOOKUP(ClientPortfolioValue[[#This Row],[Client]],Client_Portfolios!$A$1:$I$6,RowWiseApproach!$B$7,0),K721)</f>
        <v>2152395.3397596637</v>
      </c>
      <c r="L726" s="33">
        <f>_xlfn.IFNA(VLOOKUP(ClientPortfolioValue[[#This Row],[Date]],CleanAssets[#All],RowWiseApproach!$B$8,0)*VLOOKUP(ClientPortfolioValue[[#This Row],[Client]],Client_Portfolios!$A$1:$I$6,RowWiseApproach!$B$8,0),L721)</f>
        <v>3539744.4132055514</v>
      </c>
      <c r="M726" s="33">
        <f>_xlfn.IFNA(VLOOKUP(ClientPortfolioValue[[#This Row],[Date]],CleanAssets[#All],RowWiseApproach!$B$9,0)*VLOOKUP(ClientPortfolioValue[[#This Row],[Client]],Client_Portfolios!$A$1:$I$6,RowWiseApproach!$B$9,0),M721)</f>
        <v>627877.66389044374</v>
      </c>
      <c r="N726" s="34">
        <f t="shared" si="113"/>
        <v>1.6793619686771281E-2</v>
      </c>
      <c r="O726" s="34">
        <f t="shared" si="113"/>
        <v>0.10345476370241893</v>
      </c>
      <c r="P726" s="34">
        <f t="shared" si="114"/>
        <v>0.29598585612127459</v>
      </c>
      <c r="Q726" s="34">
        <f t="shared" si="115"/>
        <v>0.18496621471836516</v>
      </c>
      <c r="R726" s="34">
        <f t="shared" si="116"/>
        <v>0.27402878152559307</v>
      </c>
      <c r="S726" s="34">
        <f t="shared" si="117"/>
        <v>4.2492922691033337E-2</v>
      </c>
      <c r="T726" s="34">
        <f t="shared" si="118"/>
        <v>6.9882183313570961E-2</v>
      </c>
      <c r="U726" s="34">
        <f t="shared" si="119"/>
        <v>1.2395658240972761E-2</v>
      </c>
      <c r="V726" s="33">
        <f>SUM(ClientPortfolioValue[[#This Row],[TCS]:[Cash]])</f>
        <v>50653031.221452139</v>
      </c>
      <c r="W726" s="35">
        <f>(ClientPortfolioValue[[#This Row],[TotalPortfolioValue]]-V721)/V721</f>
        <v>-1.2635638152057907E-2</v>
      </c>
      <c r="X726" s="35">
        <f t="shared" si="111"/>
        <v>467623.20074054453</v>
      </c>
      <c r="Y726" s="35">
        <f>_xlfn.MAXIFS($V$2:$V726,$E$2:$E726,$E726)</f>
        <v>52065242.941301323</v>
      </c>
      <c r="Z726" s="34">
        <f>(ClientPortfolioValue[[#This Row],[TotalPortfolioValue]]-ClientPortfolioValue[[#This Row],[Running Max]])/ClientPortfolioValue[[#This Row],[Running Max]]</f>
        <v>-2.7123886110381169E-2</v>
      </c>
      <c r="AA726" s="35">
        <f t="shared" si="120"/>
        <v>1.0153207542170768</v>
      </c>
      <c r="AB726" s="46">
        <f>ClientPortfolioValue[[#This Row],[Cumulative_Returns]]-1</f>
        <v>1.5320754217076793E-2</v>
      </c>
    </row>
    <row r="727" spans="4:28" x14ac:dyDescent="0.35">
      <c r="D727" s="31">
        <f t="shared" si="112"/>
        <v>45803</v>
      </c>
      <c r="E727" s="32" t="s">
        <v>14</v>
      </c>
      <c r="F727" s="33">
        <f>_xlfn.IFNA(VLOOKUP(ClientPortfolioValue[[#This Row],[Date]],CleanAssets[#All],RowWiseApproach!$B$2,0)*VLOOKUP(ClientPortfolioValue[[#This Row],[Client]],Client_Portfolios!$A$1:$I$6,RowWiseApproach!$B$2,0),F722)</f>
        <v>1485417.6044239788</v>
      </c>
      <c r="G727" s="33">
        <f>_xlfn.IFNA(VLOOKUP(ClientPortfolioValue[[#This Row],[Date]],CleanAssets[#All],RowWiseApproach!$B$3,0)*VLOOKUP(ClientPortfolioValue[[#This Row],[Client]],Client_Portfolios!$A$1:$I$6,RowWiseApproach!$B$3,0),G722)</f>
        <v>11975084.001910558</v>
      </c>
      <c r="H727" s="33">
        <f>_xlfn.IFNA(VLOOKUP(ClientPortfolioValue[[#This Row],[Date]],CleanAssets[#All],RowWiseApproach!$B$4,0)*VLOOKUP(ClientPortfolioValue[[#This Row],[Client]],Client_Portfolios!$A$1:$I$6,RowWiseApproach!$B$4,0),H722)</f>
        <v>1952130.7309441217</v>
      </c>
      <c r="I727" s="33">
        <f>_xlfn.IFNA(VLOOKUP(ClientPortfolioValue[[#This Row],[Date]],CleanAssets[#All],RowWiseApproach!$B$5,0)*VLOOKUP(ClientPortfolioValue[[#This Row],[Client]],Client_Portfolios!$A$1:$I$6,RowWiseApproach!$B$5,0),I722)</f>
        <v>482186.78406476165</v>
      </c>
      <c r="J727" s="33">
        <f>_xlfn.IFNA(VLOOKUP(ClientPortfolioValue[[#This Row],[Date]],CleanAssets[#All],RowWiseApproach!$B$6,0)*VLOOKUP(ClientPortfolioValue[[#This Row],[Client]],Client_Portfolios!$A$1:$I$6,RowWiseApproach!$B$6,0),J722)</f>
        <v>12122952.447886944</v>
      </c>
      <c r="K727" s="33">
        <f>_xlfn.IFNA(VLOOKUP(ClientPortfolioValue[[#This Row],[Date]],CleanAssets[#All],RowWiseApproach!$B$7,0)*VLOOKUP(ClientPortfolioValue[[#This Row],[Client]],Client_Portfolios!$A$1:$I$6,RowWiseApproach!$B$7,0),K722)</f>
        <v>11547697.363916866</v>
      </c>
      <c r="L727" s="33">
        <f>_xlfn.IFNA(VLOOKUP(ClientPortfolioValue[[#This Row],[Date]],CleanAssets[#All],RowWiseApproach!$B$8,0)*VLOOKUP(ClientPortfolioValue[[#This Row],[Client]],Client_Portfolios!$A$1:$I$6,RowWiseApproach!$B$8,0),L722)</f>
        <v>3403404.123282725</v>
      </c>
      <c r="M727" s="33">
        <f>_xlfn.IFNA(VLOOKUP(ClientPortfolioValue[[#This Row],[Date]],CleanAssets[#All],RowWiseApproach!$B$9,0)*VLOOKUP(ClientPortfolioValue[[#This Row],[Client]],Client_Portfolios!$A$1:$I$6,RowWiseApproach!$B$9,0),M722)</f>
        <v>1151232.6060758259</v>
      </c>
      <c r="N727" s="34">
        <f t="shared" si="113"/>
        <v>3.3667589461063303E-2</v>
      </c>
      <c r="O727" s="34">
        <f t="shared" si="113"/>
        <v>0.27142011158162854</v>
      </c>
      <c r="P727" s="34">
        <f t="shared" si="114"/>
        <v>4.424583082091494E-2</v>
      </c>
      <c r="Q727" s="34">
        <f t="shared" si="115"/>
        <v>1.0928958052667005E-2</v>
      </c>
      <c r="R727" s="34">
        <f t="shared" si="116"/>
        <v>0.27477160958363916</v>
      </c>
      <c r="S727" s="34">
        <f t="shared" si="117"/>
        <v>0.26173322095487073</v>
      </c>
      <c r="T727" s="34">
        <f t="shared" si="118"/>
        <v>7.7139527935786698E-2</v>
      </c>
      <c r="U727" s="34">
        <f t="shared" si="119"/>
        <v>2.6093151609429811E-2</v>
      </c>
      <c r="V727" s="33">
        <f>SUM(ClientPortfolioValue[[#This Row],[TCS]:[Cash]])</f>
        <v>44120105.662505776</v>
      </c>
      <c r="W727" s="35">
        <f>(ClientPortfolioValue[[#This Row],[TotalPortfolioValue]]-V722)/V722</f>
        <v>9.0847671825002342E-3</v>
      </c>
      <c r="X727" s="35">
        <f t="shared" si="111"/>
        <v>347413.8416913047</v>
      </c>
      <c r="Y727" s="35">
        <f>_xlfn.MAXIFS($V$2:$V727,$E$2:$E727,$E727)</f>
        <v>45787827.726313539</v>
      </c>
      <c r="Z727" s="34">
        <f>(ClientPortfolioValue[[#This Row],[TotalPortfolioValue]]-ClientPortfolioValue[[#This Row],[Running Max]])/ClientPortfolioValue[[#This Row],[Running Max]]</f>
        <v>-3.6422825598458115E-2</v>
      </c>
      <c r="AA727" s="35">
        <f t="shared" si="120"/>
        <v>1.0397749928746824</v>
      </c>
      <c r="AB727" s="46">
        <f>ClientPortfolioValue[[#This Row],[Cumulative_Returns]]-1</f>
        <v>3.9774992874682447E-2</v>
      </c>
    </row>
    <row r="728" spans="4:28" x14ac:dyDescent="0.35">
      <c r="D728" s="31">
        <f t="shared" si="112"/>
        <v>45803</v>
      </c>
      <c r="E728" s="32" t="s">
        <v>16</v>
      </c>
      <c r="F728" s="33">
        <f>_xlfn.IFNA(VLOOKUP(ClientPortfolioValue[[#This Row],[Date]],CleanAssets[#All],RowWiseApproach!$B$2,0)*VLOOKUP(ClientPortfolioValue[[#This Row],[Client]],Client_Portfolios!$A$1:$I$6,RowWiseApproach!$B$2,0),F723)</f>
        <v>178692.84907636483</v>
      </c>
      <c r="G728" s="33">
        <f>_xlfn.IFNA(VLOOKUP(ClientPortfolioValue[[#This Row],[Date]],CleanAssets[#All],RowWiseApproach!$B$3,0)*VLOOKUP(ClientPortfolioValue[[#This Row],[Client]],Client_Portfolios!$A$1:$I$6,RowWiseApproach!$B$3,0),G723)</f>
        <v>3096762.813656176</v>
      </c>
      <c r="H728" s="33">
        <f>_xlfn.IFNA(VLOOKUP(ClientPortfolioValue[[#This Row],[Date]],CleanAssets[#All],RowWiseApproach!$B$4,0)*VLOOKUP(ClientPortfolioValue[[#This Row],[Client]],Client_Portfolios!$A$1:$I$6,RowWiseApproach!$B$4,0),H723)</f>
        <v>10479081.827792261</v>
      </c>
      <c r="I728" s="33">
        <f>_xlfn.IFNA(VLOOKUP(ClientPortfolioValue[[#This Row],[Date]],CleanAssets[#All],RowWiseApproach!$B$5,0)*VLOOKUP(ClientPortfolioValue[[#This Row],[Client]],Client_Portfolios!$A$1:$I$6,RowWiseApproach!$B$5,0),I723)</f>
        <v>6635649.8571910495</v>
      </c>
      <c r="J728" s="33">
        <f>_xlfn.IFNA(VLOOKUP(ClientPortfolioValue[[#This Row],[Date]],CleanAssets[#All],RowWiseApproach!$B$6,0)*VLOOKUP(ClientPortfolioValue[[#This Row],[Client]],Client_Portfolios!$A$1:$I$6,RowWiseApproach!$B$6,0),J723)</f>
        <v>9265649.6225261465</v>
      </c>
      <c r="K728" s="33">
        <f>_xlfn.IFNA(VLOOKUP(ClientPortfolioValue[[#This Row],[Date]],CleanAssets[#All],RowWiseApproach!$B$7,0)*VLOOKUP(ClientPortfolioValue[[#This Row],[Client]],Client_Portfolios!$A$1:$I$6,RowWiseApproach!$B$7,0),K723)</f>
        <v>1306040.4665204312</v>
      </c>
      <c r="L728" s="33">
        <f>_xlfn.IFNA(VLOOKUP(ClientPortfolioValue[[#This Row],[Date]],CleanAssets[#All],RowWiseApproach!$B$8,0)*VLOOKUP(ClientPortfolioValue[[#This Row],[Client]],Client_Portfolios!$A$1:$I$6,RowWiseApproach!$B$8,0),L723)</f>
        <v>15808395.768402137</v>
      </c>
      <c r="M728" s="33">
        <f>_xlfn.IFNA(VLOOKUP(ClientPortfolioValue[[#This Row],[Date]],CleanAssets[#All],RowWiseApproach!$B$9,0)*VLOOKUP(ClientPortfolioValue[[#This Row],[Client]],Client_Portfolios!$A$1:$I$6,RowWiseApproach!$B$9,0),M723)</f>
        <v>4665910.9635275351</v>
      </c>
      <c r="N728" s="34">
        <f t="shared" si="113"/>
        <v>3.4740689256869605E-3</v>
      </c>
      <c r="O728" s="34">
        <f t="shared" si="113"/>
        <v>6.0205920476136265E-2</v>
      </c>
      <c r="P728" s="34">
        <f t="shared" si="114"/>
        <v>0.20372976722815708</v>
      </c>
      <c r="Q728" s="34">
        <f t="shared" si="115"/>
        <v>0.12900742861151043</v>
      </c>
      <c r="R728" s="34">
        <f t="shared" si="116"/>
        <v>0.18013874419879519</v>
      </c>
      <c r="S728" s="34">
        <f t="shared" si="117"/>
        <v>2.5391472707949919E-2</v>
      </c>
      <c r="T728" s="34">
        <f t="shared" si="118"/>
        <v>0.30733997911968564</v>
      </c>
      <c r="U728" s="34">
        <f t="shared" si="119"/>
        <v>9.0712618732078421E-2</v>
      </c>
      <c r="V728" s="33">
        <f>SUM(ClientPortfolioValue[[#This Row],[TCS]:[Cash]])</f>
        <v>51436184.168692105</v>
      </c>
      <c r="W728" s="35">
        <f>(ClientPortfolioValue[[#This Row],[TotalPortfolioValue]]-V723)/V723</f>
        <v>3.0167327506581802E-2</v>
      </c>
      <c r="X728" s="35">
        <f t="shared" si="111"/>
        <v>847660.1311227082</v>
      </c>
      <c r="Y728" s="35">
        <f>_xlfn.MAXIFS($V$2:$V728,$E$2:$E728,$E728)</f>
        <v>51558436.753535151</v>
      </c>
      <c r="Z728" s="34">
        <f>(ClientPortfolioValue[[#This Row],[TotalPortfolioValue]]-ClientPortfolioValue[[#This Row],[Running Max]])/ClientPortfolioValue[[#This Row],[Running Max]]</f>
        <v>-2.3711460730947123E-3</v>
      </c>
      <c r="AA728" s="35">
        <f t="shared" si="120"/>
        <v>1.0589772474818195</v>
      </c>
      <c r="AB728" s="46">
        <f>ClientPortfolioValue[[#This Row],[Cumulative_Returns]]-1</f>
        <v>5.8977247481819539E-2</v>
      </c>
    </row>
    <row r="729" spans="4:28" x14ac:dyDescent="0.35">
      <c r="D729" s="31">
        <f t="shared" si="112"/>
        <v>45803</v>
      </c>
      <c r="E729" s="32" t="s">
        <v>12</v>
      </c>
      <c r="F729" s="33">
        <f>_xlfn.IFNA(VLOOKUP(ClientPortfolioValue[[#This Row],[Date]],CleanAssets[#All],RowWiseApproach!$B$2,0)*VLOOKUP(ClientPortfolioValue[[#This Row],[Client]],Client_Portfolios!$A$1:$I$6,RowWiseApproach!$B$2,0),F724)</f>
        <v>2355223.8148250235</v>
      </c>
      <c r="G729" s="33">
        <f>_xlfn.IFNA(VLOOKUP(ClientPortfolioValue[[#This Row],[Date]],CleanAssets[#All],RowWiseApproach!$B$3,0)*VLOOKUP(ClientPortfolioValue[[#This Row],[Client]],Client_Portfolios!$A$1:$I$6,RowWiseApproach!$B$3,0),G724)</f>
        <v>10693953.120612551</v>
      </c>
      <c r="H729" s="33">
        <f>_xlfn.IFNA(VLOOKUP(ClientPortfolioValue[[#This Row],[Date]],CleanAssets[#All],RowWiseApproach!$B$4,0)*VLOOKUP(ClientPortfolioValue[[#This Row],[Client]],Client_Portfolios!$A$1:$I$6,RowWiseApproach!$B$4,0),H724)</f>
        <v>1724942.5092382834</v>
      </c>
      <c r="I729" s="33">
        <f>_xlfn.IFNA(VLOOKUP(ClientPortfolioValue[[#This Row],[Date]],CleanAssets[#All],RowWiseApproach!$B$5,0)*VLOOKUP(ClientPortfolioValue[[#This Row],[Client]],Client_Portfolios!$A$1:$I$6,RowWiseApproach!$B$5,0),I724)</f>
        <v>3384962.8478495157</v>
      </c>
      <c r="J729" s="33">
        <f>_xlfn.IFNA(VLOOKUP(ClientPortfolioValue[[#This Row],[Date]],CleanAssets[#All],RowWiseApproach!$B$6,0)*VLOOKUP(ClientPortfolioValue[[#This Row],[Client]],Client_Portfolios!$A$1:$I$6,RowWiseApproach!$B$6,0),J724)</f>
        <v>1355601.8081530575</v>
      </c>
      <c r="K729" s="33">
        <f>_xlfn.IFNA(VLOOKUP(ClientPortfolioValue[[#This Row],[Date]],CleanAssets[#All],RowWiseApproach!$B$7,0)*VLOOKUP(ClientPortfolioValue[[#This Row],[Client]],Client_Portfolios!$A$1:$I$6,RowWiseApproach!$B$7,0),K724)</f>
        <v>10564430.166965039</v>
      </c>
      <c r="L729" s="33">
        <f>_xlfn.IFNA(VLOOKUP(ClientPortfolioValue[[#This Row],[Date]],CleanAssets[#All],RowWiseApproach!$B$8,0)*VLOOKUP(ClientPortfolioValue[[#This Row],[Client]],Client_Portfolios!$A$1:$I$6,RowWiseApproach!$B$8,0),L724)</f>
        <v>5810645.7902752981</v>
      </c>
      <c r="M729" s="33">
        <f>_xlfn.IFNA(VLOOKUP(ClientPortfolioValue[[#This Row],[Date]],CleanAssets[#All],RowWiseApproach!$B$9,0)*VLOOKUP(ClientPortfolioValue[[#This Row],[Client]],Client_Portfolios!$A$1:$I$6,RowWiseApproach!$B$9,0),M724)</f>
        <v>2235464.907273801</v>
      </c>
      <c r="N729" s="34">
        <f t="shared" si="113"/>
        <v>6.1775997832807218E-2</v>
      </c>
      <c r="O729" s="34">
        <f t="shared" si="113"/>
        <v>0.28049547590541113</v>
      </c>
      <c r="P729" s="34">
        <f t="shared" si="114"/>
        <v>4.5244126711727353E-2</v>
      </c>
      <c r="Q729" s="34">
        <f t="shared" si="115"/>
        <v>8.8785386864993127E-2</v>
      </c>
      <c r="R729" s="34">
        <f t="shared" si="116"/>
        <v>3.5556558928916224E-2</v>
      </c>
      <c r="S729" s="34">
        <f t="shared" si="117"/>
        <v>0.27709817257760749</v>
      </c>
      <c r="T729" s="34">
        <f t="shared" si="118"/>
        <v>0.15240948205762148</v>
      </c>
      <c r="U729" s="34">
        <f t="shared" si="119"/>
        <v>5.8634799120916091E-2</v>
      </c>
      <c r="V729" s="33">
        <f>SUM(ClientPortfolioValue[[#This Row],[TCS]:[Cash]])</f>
        <v>38125224.965192564</v>
      </c>
      <c r="W729" s="35">
        <f>(ClientPortfolioValue[[#This Row],[TotalPortfolioValue]]-V724)/V724</f>
        <v>1.6783028460398596E-2</v>
      </c>
      <c r="X729" s="35">
        <f t="shared" si="111"/>
        <v>412144.61892149079</v>
      </c>
      <c r="Y729" s="35">
        <f>_xlfn.MAXIFS($V$2:$V729,$E$2:$E729,$E729)</f>
        <v>40148946.003547296</v>
      </c>
      <c r="Z729" s="34">
        <f>(ClientPortfolioValue[[#This Row],[TotalPortfolioValue]]-ClientPortfolioValue[[#This Row],[Running Max]])/ClientPortfolioValue[[#This Row],[Running Max]]</f>
        <v>-5.0405334131957774E-2</v>
      </c>
      <c r="AA729" s="35">
        <f t="shared" si="120"/>
        <v>1.017979482103984</v>
      </c>
      <c r="AB729" s="46">
        <f>ClientPortfolioValue[[#This Row],[Cumulative_Returns]]-1</f>
        <v>1.7979482103984035E-2</v>
      </c>
    </row>
    <row r="730" spans="4:28" x14ac:dyDescent="0.35">
      <c r="D730" s="31">
        <f t="shared" si="112"/>
        <v>45803</v>
      </c>
      <c r="E730" s="32" t="s">
        <v>13</v>
      </c>
      <c r="F730" s="33">
        <f>_xlfn.IFNA(VLOOKUP(ClientPortfolioValue[[#This Row],[Date]],CleanAssets[#All],RowWiseApproach!$B$2,0)*VLOOKUP(ClientPortfolioValue[[#This Row],[Client]],Client_Portfolios!$A$1:$I$6,RowWiseApproach!$B$2,0),F725)</f>
        <v>169589.44334444834</v>
      </c>
      <c r="G730" s="33">
        <f>_xlfn.IFNA(VLOOKUP(ClientPortfolioValue[[#This Row],[Date]],CleanAssets[#All],RowWiseApproach!$B$3,0)*VLOOKUP(ClientPortfolioValue[[#This Row],[Client]],Client_Portfolios!$A$1:$I$6,RowWiseApproach!$B$3,0),G725)</f>
        <v>2272169.6316770767</v>
      </c>
      <c r="H730" s="33">
        <f>_xlfn.IFNA(VLOOKUP(ClientPortfolioValue[[#This Row],[Date]],CleanAssets[#All],RowWiseApproach!$B$4,0)*VLOOKUP(ClientPortfolioValue[[#This Row],[Client]],Client_Portfolios!$A$1:$I$6,RowWiseApproach!$B$4,0),H725)</f>
        <v>2762680.3800798436</v>
      </c>
      <c r="I730" s="33">
        <f>_xlfn.IFNA(VLOOKUP(ClientPortfolioValue[[#This Row],[Date]],CleanAssets[#All],RowWiseApproach!$B$5,0)*VLOOKUP(ClientPortfolioValue[[#This Row],[Client]],Client_Portfolios!$A$1:$I$6,RowWiseApproach!$B$5,0),I725)</f>
        <v>2905714.8898133487</v>
      </c>
      <c r="J730" s="33">
        <f>_xlfn.IFNA(VLOOKUP(ClientPortfolioValue[[#This Row],[Date]],CleanAssets[#All],RowWiseApproach!$B$6,0)*VLOOKUP(ClientPortfolioValue[[#This Row],[Client]],Client_Portfolios!$A$1:$I$6,RowWiseApproach!$B$6,0),J725)</f>
        <v>11748779.100559149</v>
      </c>
      <c r="K730" s="33">
        <f>_xlfn.IFNA(VLOOKUP(ClientPortfolioValue[[#This Row],[Date]],CleanAssets[#All],RowWiseApproach!$B$7,0)*VLOOKUP(ClientPortfolioValue[[#This Row],[Client]],Client_Portfolios!$A$1:$I$6,RowWiseApproach!$B$7,0),K725)</f>
        <v>500647.18969616835</v>
      </c>
      <c r="L730" s="33">
        <f>_xlfn.IFNA(VLOOKUP(ClientPortfolioValue[[#This Row],[Date]],CleanAssets[#All],RowWiseApproach!$B$8,0)*VLOOKUP(ClientPortfolioValue[[#This Row],[Client]],Client_Portfolios!$A$1:$I$6,RowWiseApproach!$B$8,0),L725)</f>
        <v>24031002.99629597</v>
      </c>
      <c r="M730" s="33">
        <f>_xlfn.IFNA(VLOOKUP(ClientPortfolioValue[[#This Row],[Date]],CleanAssets[#All],RowWiseApproach!$B$9,0)*VLOOKUP(ClientPortfolioValue[[#This Row],[Client]],Client_Portfolios!$A$1:$I$6,RowWiseApproach!$B$9,0),M725)</f>
        <v>6411688.7716033123</v>
      </c>
      <c r="N730" s="34">
        <f t="shared" si="113"/>
        <v>3.3382255423322809E-3</v>
      </c>
      <c r="O730" s="34">
        <f t="shared" si="113"/>
        <v>4.4725747967522003E-2</v>
      </c>
      <c r="P730" s="34">
        <f t="shared" si="114"/>
        <v>5.4381039457458029E-2</v>
      </c>
      <c r="Q730" s="34">
        <f t="shared" si="115"/>
        <v>5.7196553468301041E-2</v>
      </c>
      <c r="R730" s="34">
        <f t="shared" si="116"/>
        <v>0.23126483412677665</v>
      </c>
      <c r="S730" s="34">
        <f t="shared" si="117"/>
        <v>9.8548188105444037E-3</v>
      </c>
      <c r="T730" s="34">
        <f t="shared" si="118"/>
        <v>0.47303008034034499</v>
      </c>
      <c r="U730" s="34">
        <f t="shared" si="119"/>
        <v>0.1262087002867206</v>
      </c>
      <c r="V730" s="33">
        <f>SUM(ClientPortfolioValue[[#This Row],[TCS]:[Cash]])</f>
        <v>50802272.403069317</v>
      </c>
      <c r="W730" s="35">
        <f>(ClientPortfolioValue[[#This Row],[TotalPortfolioValue]]-V725)/V725</f>
        <v>4.2303018665130254E-2</v>
      </c>
      <c r="X730" s="35">
        <f t="shared" si="111"/>
        <v>1073614.5260965207</v>
      </c>
      <c r="Y730" s="35">
        <f>_xlfn.MAXIFS($V$2:$V730,$E$2:$E730,$E730)</f>
        <v>50806672.349164218</v>
      </c>
      <c r="Z730" s="34">
        <f>(ClientPortfolioValue[[#This Row],[TotalPortfolioValue]]-ClientPortfolioValue[[#This Row],[Running Max]])/ClientPortfolioValue[[#This Row],[Running Max]]</f>
        <v>-8.6601737359655084E-5</v>
      </c>
      <c r="AA730" s="35">
        <f t="shared" si="120"/>
        <v>1.1257833639012942</v>
      </c>
      <c r="AB730" s="46">
        <f>ClientPortfolioValue[[#This Row],[Cumulative_Returns]]-1</f>
        <v>0.12578336390129419</v>
      </c>
    </row>
    <row r="731" spans="4:28" x14ac:dyDescent="0.35">
      <c r="D731" s="31">
        <f t="shared" si="112"/>
        <v>45803</v>
      </c>
      <c r="E731" s="32" t="s">
        <v>15</v>
      </c>
      <c r="F731" s="33">
        <f>_xlfn.IFNA(VLOOKUP(ClientPortfolioValue[[#This Row],[Date]],CleanAssets[#All],RowWiseApproach!$B$2,0)*VLOOKUP(ClientPortfolioValue[[#This Row],[Client]],Client_Portfolios!$A$1:$I$6,RowWiseApproach!$B$2,0),F726)</f>
        <v>849701.32783879666</v>
      </c>
      <c r="G731" s="33">
        <f>_xlfn.IFNA(VLOOKUP(ClientPortfolioValue[[#This Row],[Date]],CleanAssets[#All],RowWiseApproach!$B$3,0)*VLOOKUP(ClientPortfolioValue[[#This Row],[Client]],Client_Portfolios!$A$1:$I$6,RowWiseApproach!$B$3,0),G726)</f>
        <v>5192746.4479394974</v>
      </c>
      <c r="H731" s="33">
        <f>_xlfn.IFNA(VLOOKUP(ClientPortfolioValue[[#This Row],[Date]],CleanAssets[#All],RowWiseApproach!$B$4,0)*VLOOKUP(ClientPortfolioValue[[#This Row],[Client]],Client_Portfolios!$A$1:$I$6,RowWiseApproach!$B$4,0),H726)</f>
        <v>15071494.617386555</v>
      </c>
      <c r="I731" s="33">
        <f>_xlfn.IFNA(VLOOKUP(ClientPortfolioValue[[#This Row],[Date]],CleanAssets[#All],RowWiseApproach!$B$5,0)*VLOOKUP(ClientPortfolioValue[[#This Row],[Client]],Client_Portfolios!$A$1:$I$6,RowWiseApproach!$B$5,0),I726)</f>
        <v>9278186.2966825049</v>
      </c>
      <c r="J731" s="33">
        <f>_xlfn.IFNA(VLOOKUP(ClientPortfolioValue[[#This Row],[Date]],CleanAssets[#All],RowWiseApproach!$B$6,0)*VLOOKUP(ClientPortfolioValue[[#This Row],[Client]],Client_Portfolios!$A$1:$I$6,RowWiseApproach!$B$6,0),J726)</f>
        <v>14001454.757412935</v>
      </c>
      <c r="K731" s="33">
        <f>_xlfn.IFNA(VLOOKUP(ClientPortfolioValue[[#This Row],[Date]],CleanAssets[#All],RowWiseApproach!$B$7,0)*VLOOKUP(ClientPortfolioValue[[#This Row],[Client]],Client_Portfolios!$A$1:$I$6,RowWiseApproach!$B$7,0),K726)</f>
        <v>2158899.6037235009</v>
      </c>
      <c r="L731" s="33">
        <f>_xlfn.IFNA(VLOOKUP(ClientPortfolioValue[[#This Row],[Date]],CleanAssets[#All],RowWiseApproach!$B$8,0)*VLOOKUP(ClientPortfolioValue[[#This Row],[Client]],Client_Portfolios!$A$1:$I$6,RowWiseApproach!$B$8,0),L726)</f>
        <v>3518787.3113445747</v>
      </c>
      <c r="M731" s="33">
        <f>_xlfn.IFNA(VLOOKUP(ClientPortfolioValue[[#This Row],[Date]],CleanAssets[#All],RowWiseApproach!$B$9,0)*VLOOKUP(ClientPortfolioValue[[#This Row],[Client]],Client_Portfolios!$A$1:$I$6,RowWiseApproach!$B$9,0),M726)</f>
        <v>941742.83423405036</v>
      </c>
      <c r="N731" s="34">
        <f t="shared" si="113"/>
        <v>1.6656560249925699E-2</v>
      </c>
      <c r="O731" s="34">
        <f t="shared" si="113"/>
        <v>0.10179258433394046</v>
      </c>
      <c r="P731" s="34">
        <f t="shared" si="114"/>
        <v>0.29544411656910652</v>
      </c>
      <c r="Q731" s="34">
        <f t="shared" si="115"/>
        <v>0.18187881317521798</v>
      </c>
      <c r="R731" s="34">
        <f t="shared" si="116"/>
        <v>0.2744682950497902</v>
      </c>
      <c r="S731" s="34">
        <f t="shared" si="117"/>
        <v>4.2320566232872149E-2</v>
      </c>
      <c r="T731" s="34">
        <f t="shared" si="118"/>
        <v>6.8978229099819044E-2</v>
      </c>
      <c r="U731" s="34">
        <f t="shared" si="119"/>
        <v>1.8460835289327921E-2</v>
      </c>
      <c r="V731" s="33">
        <f>SUM(ClientPortfolioValue[[#This Row],[TCS]:[Cash]])</f>
        <v>51013013.196562417</v>
      </c>
      <c r="W731" s="35">
        <f>(ClientPortfolioValue[[#This Row],[TotalPortfolioValue]]-V726)/V726</f>
        <v>7.1068199953613249E-3</v>
      </c>
      <c r="X731" s="35">
        <f t="shared" si="111"/>
        <v>467157.60662873345</v>
      </c>
      <c r="Y731" s="35">
        <f>_xlfn.MAXIFS($V$2:$V731,$E$2:$E731,$E731)</f>
        <v>52065242.941301323</v>
      </c>
      <c r="Z731" s="34">
        <f>(ClientPortfolioValue[[#This Row],[TotalPortfolioValue]]-ClientPortfolioValue[[#This Row],[Running Max]])/ClientPortfolioValue[[#This Row],[Running Max]]</f>
        <v>-2.0209830691181003E-2</v>
      </c>
      <c r="AA731" s="35">
        <f t="shared" si="120"/>
        <v>1.022536456054852</v>
      </c>
      <c r="AB731" s="46">
        <f>ClientPortfolioValue[[#This Row],[Cumulative_Returns]]-1</f>
        <v>2.2536456054851994E-2</v>
      </c>
    </row>
    <row r="732" spans="4:28" x14ac:dyDescent="0.35">
      <c r="D732" s="31">
        <f t="shared" si="112"/>
        <v>45804</v>
      </c>
      <c r="E732" s="32" t="s">
        <v>14</v>
      </c>
      <c r="F732" s="33">
        <f>_xlfn.IFNA(VLOOKUP(ClientPortfolioValue[[#This Row],[Date]],CleanAssets[#All],RowWiseApproach!$B$2,0)*VLOOKUP(ClientPortfolioValue[[#This Row],[Client]],Client_Portfolios!$A$1:$I$6,RowWiseApproach!$B$2,0),F727)</f>
        <v>1493686.8083725621</v>
      </c>
      <c r="G732" s="33">
        <f>_xlfn.IFNA(VLOOKUP(ClientPortfolioValue[[#This Row],[Date]],CleanAssets[#All],RowWiseApproach!$B$3,0)*VLOOKUP(ClientPortfolioValue[[#This Row],[Client]],Client_Portfolios!$A$1:$I$6,RowWiseApproach!$B$3,0),G727)</f>
        <v>12105768.551727798</v>
      </c>
      <c r="H732" s="33">
        <f>_xlfn.IFNA(VLOOKUP(ClientPortfolioValue[[#This Row],[Date]],CleanAssets[#All],RowWiseApproach!$B$4,0)*VLOOKUP(ClientPortfolioValue[[#This Row],[Client]],Client_Portfolios!$A$1:$I$6,RowWiseApproach!$B$4,0),H727)</f>
        <v>1941471.5500848093</v>
      </c>
      <c r="I732" s="33">
        <f>_xlfn.IFNA(VLOOKUP(ClientPortfolioValue[[#This Row],[Date]],CleanAssets[#All],RowWiseApproach!$B$5,0)*VLOOKUP(ClientPortfolioValue[[#This Row],[Client]],Client_Portfolios!$A$1:$I$6,RowWiseApproach!$B$5,0),I727)</f>
        <v>482579.43679965695</v>
      </c>
      <c r="J732" s="33">
        <f>_xlfn.IFNA(VLOOKUP(ClientPortfolioValue[[#This Row],[Date]],CleanAssets[#All],RowWiseApproach!$B$6,0)*VLOOKUP(ClientPortfolioValue[[#This Row],[Client]],Client_Portfolios!$A$1:$I$6,RowWiseApproach!$B$6,0),J727)</f>
        <v>12161168.223296918</v>
      </c>
      <c r="K732" s="33">
        <f>_xlfn.IFNA(VLOOKUP(ClientPortfolioValue[[#This Row],[Date]],CleanAssets[#All],RowWiseApproach!$B$7,0)*VLOOKUP(ClientPortfolioValue[[#This Row],[Client]],Client_Portfolios!$A$1:$I$6,RowWiseApproach!$B$7,0),K727)</f>
        <v>11645170.508533414</v>
      </c>
      <c r="L732" s="33">
        <f>_xlfn.IFNA(VLOOKUP(ClientPortfolioValue[[#This Row],[Date]],CleanAssets[#All],RowWiseApproach!$B$8,0)*VLOOKUP(ClientPortfolioValue[[#This Row],[Client]],Client_Portfolios!$A$1:$I$6,RowWiseApproach!$B$8,0),L727)</f>
        <v>3419746.0898566688</v>
      </c>
      <c r="M732" s="33">
        <f>_xlfn.IFNA(VLOOKUP(ClientPortfolioValue[[#This Row],[Date]],CleanAssets[#All],RowWiseApproach!$B$9,0)*VLOOKUP(ClientPortfolioValue[[#This Row],[Client]],Client_Portfolios!$A$1:$I$6,RowWiseApproach!$B$9,0),M727)</f>
        <v>1151186.7495672307</v>
      </c>
      <c r="N732" s="34">
        <f t="shared" si="113"/>
        <v>3.3641005369840188E-2</v>
      </c>
      <c r="O732" s="34">
        <f t="shared" si="113"/>
        <v>0.27264766788590339</v>
      </c>
      <c r="P732" s="34">
        <f t="shared" si="114"/>
        <v>4.3726070603084789E-2</v>
      </c>
      <c r="Q732" s="34">
        <f t="shared" si="115"/>
        <v>1.0868715806923323E-2</v>
      </c>
      <c r="R732" s="34">
        <f t="shared" si="116"/>
        <v>0.27389538637568156</v>
      </c>
      <c r="S732" s="34">
        <f t="shared" si="117"/>
        <v>0.26227401983760701</v>
      </c>
      <c r="T732" s="34">
        <f t="shared" si="118"/>
        <v>7.7019958887970225E-2</v>
      </c>
      <c r="U732" s="34">
        <f t="shared" si="119"/>
        <v>2.5927175232989402E-2</v>
      </c>
      <c r="V732" s="33">
        <f>SUM(ClientPortfolioValue[[#This Row],[TCS]:[Cash]])</f>
        <v>44400777.918239065</v>
      </c>
      <c r="W732" s="35">
        <f>(ClientPortfolioValue[[#This Row],[TotalPortfolioValue]]-V727)/V727</f>
        <v>6.361549944605192E-3</v>
      </c>
      <c r="X732" s="35">
        <f t="shared" si="111"/>
        <v>358096.36189725425</v>
      </c>
      <c r="Y732" s="35">
        <f>_xlfn.MAXIFS($V$2:$V732,$E$2:$E732,$E732)</f>
        <v>45787827.726313539</v>
      </c>
      <c r="Z732" s="34">
        <f>(ClientPortfolioValue[[#This Row],[TotalPortfolioValue]]-ClientPortfolioValue[[#This Row],[Running Max]])/ClientPortfolioValue[[#This Row],[Running Max]]</f>
        <v>-3.0292981278021162E-2</v>
      </c>
      <c r="AA732" s="35">
        <f t="shared" si="120"/>
        <v>1.0463895734230062</v>
      </c>
      <c r="AB732" s="46">
        <f>ClientPortfolioValue[[#This Row],[Cumulative_Returns]]-1</f>
        <v>4.6389573423006203E-2</v>
      </c>
    </row>
    <row r="733" spans="4:28" x14ac:dyDescent="0.35">
      <c r="D733" s="31">
        <f t="shared" si="112"/>
        <v>45804</v>
      </c>
      <c r="E733" s="32" t="s">
        <v>16</v>
      </c>
      <c r="F733" s="33">
        <f>_xlfn.IFNA(VLOOKUP(ClientPortfolioValue[[#This Row],[Date]],CleanAssets[#All],RowWiseApproach!$B$2,0)*VLOOKUP(ClientPortfolioValue[[#This Row],[Client]],Client_Portfolios!$A$1:$I$6,RowWiseApproach!$B$2,0),F728)</f>
        <v>179687.61823001227</v>
      </c>
      <c r="G733" s="33">
        <f>_xlfn.IFNA(VLOOKUP(ClientPortfolioValue[[#This Row],[Date]],CleanAssets[#All],RowWiseApproach!$B$3,0)*VLOOKUP(ClientPortfolioValue[[#This Row],[Client]],Client_Portfolios!$A$1:$I$6,RowWiseApproach!$B$3,0),G728)</f>
        <v>3130557.9047076339</v>
      </c>
      <c r="H733" s="33">
        <f>_xlfn.IFNA(VLOOKUP(ClientPortfolioValue[[#This Row],[Date]],CleanAssets[#All],RowWiseApproach!$B$4,0)*VLOOKUP(ClientPortfolioValue[[#This Row],[Client]],Client_Portfolios!$A$1:$I$6,RowWiseApproach!$B$4,0),H728)</f>
        <v>10421863.104337223</v>
      </c>
      <c r="I733" s="33">
        <f>_xlfn.IFNA(VLOOKUP(ClientPortfolioValue[[#This Row],[Date]],CleanAssets[#All],RowWiseApproach!$B$5,0)*VLOOKUP(ClientPortfolioValue[[#This Row],[Client]],Client_Portfolios!$A$1:$I$6,RowWiseApproach!$B$5,0),I728)</f>
        <v>6641053.3774664691</v>
      </c>
      <c r="J733" s="33">
        <f>_xlfn.IFNA(VLOOKUP(ClientPortfolioValue[[#This Row],[Date]],CleanAssets[#All],RowWiseApproach!$B$6,0)*VLOOKUP(ClientPortfolioValue[[#This Row],[Client]],Client_Portfolios!$A$1:$I$6,RowWiseApproach!$B$6,0),J728)</f>
        <v>9294858.1826128196</v>
      </c>
      <c r="K733" s="33">
        <f>_xlfn.IFNA(VLOOKUP(ClientPortfolioValue[[#This Row],[Date]],CleanAssets[#All],RowWiseApproach!$B$7,0)*VLOOKUP(ClientPortfolioValue[[#This Row],[Client]],Client_Portfolios!$A$1:$I$6,RowWiseApproach!$B$7,0),K728)</f>
        <v>1317064.6445237442</v>
      </c>
      <c r="L733" s="33">
        <f>_xlfn.IFNA(VLOOKUP(ClientPortfolioValue[[#This Row],[Date]],CleanAssets[#All],RowWiseApproach!$B$8,0)*VLOOKUP(ClientPortfolioValue[[#This Row],[Client]],Client_Portfolios!$A$1:$I$6,RowWiseApproach!$B$8,0),L728)</f>
        <v>15884302.203805326</v>
      </c>
      <c r="M733" s="33">
        <f>_xlfn.IFNA(VLOOKUP(ClientPortfolioValue[[#This Row],[Date]],CleanAssets[#All],RowWiseApproach!$B$9,0)*VLOOKUP(ClientPortfolioValue[[#This Row],[Client]],Client_Portfolios!$A$1:$I$6,RowWiseApproach!$B$9,0),M728)</f>
        <v>4665725.1084839292</v>
      </c>
      <c r="N733" s="34">
        <f t="shared" si="113"/>
        <v>3.4867027693147199E-3</v>
      </c>
      <c r="O733" s="34">
        <f t="shared" si="113"/>
        <v>6.074611608392428E-2</v>
      </c>
      <c r="P733" s="34">
        <f t="shared" si="114"/>
        <v>0.20222839673235851</v>
      </c>
      <c r="Q733" s="34">
        <f t="shared" si="115"/>
        <v>0.12886463424952721</v>
      </c>
      <c r="R733" s="34">
        <f t="shared" si="116"/>
        <v>0.18035971584986316</v>
      </c>
      <c r="S733" s="34">
        <f t="shared" si="117"/>
        <v>2.5556646521682446E-2</v>
      </c>
      <c r="T733" s="34">
        <f t="shared" si="118"/>
        <v>0.30822290944802266</v>
      </c>
      <c r="U733" s="34">
        <f t="shared" si="119"/>
        <v>9.0534878345307046E-2</v>
      </c>
      <c r="V733" s="33">
        <f>SUM(ClientPortfolioValue[[#This Row],[TCS]:[Cash]])</f>
        <v>51535112.144167155</v>
      </c>
      <c r="W733" s="35">
        <f>(ClientPortfolioValue[[#This Row],[TotalPortfolioValue]]-V728)/V728</f>
        <v>1.9233148234830656E-3</v>
      </c>
      <c r="X733" s="35">
        <f t="shared" si="111"/>
        <v>892490.28703905758</v>
      </c>
      <c r="Y733" s="35">
        <f>_xlfn.MAXIFS($V$2:$V733,$E$2:$E733,$E733)</f>
        <v>51558436.753535151</v>
      </c>
      <c r="Z733" s="34">
        <f>(ClientPortfolioValue[[#This Row],[TotalPortfolioValue]]-ClientPortfolioValue[[#This Row],[Running Max]])/ClientPortfolioValue[[#This Row],[Running Max]]</f>
        <v>-4.5239171000267342E-4</v>
      </c>
      <c r="AA733" s="35">
        <f t="shared" si="120"/>
        <v>1.0610139941196326</v>
      </c>
      <c r="AB733" s="46">
        <f>ClientPortfolioValue[[#This Row],[Cumulative_Returns]]-1</f>
        <v>6.1013994119632597E-2</v>
      </c>
    </row>
    <row r="734" spans="4:28" x14ac:dyDescent="0.35">
      <c r="D734" s="31">
        <f t="shared" si="112"/>
        <v>45804</v>
      </c>
      <c r="E734" s="32" t="s">
        <v>12</v>
      </c>
      <c r="F734" s="33">
        <f>_xlfn.IFNA(VLOOKUP(ClientPortfolioValue[[#This Row],[Date]],CleanAssets[#All],RowWiseApproach!$B$2,0)*VLOOKUP(ClientPortfolioValue[[#This Row],[Client]],Client_Portfolios!$A$1:$I$6,RowWiseApproach!$B$2,0),F729)</f>
        <v>2368335.1621063161</v>
      </c>
      <c r="G734" s="33">
        <f>_xlfn.IFNA(VLOOKUP(ClientPortfolioValue[[#This Row],[Date]],CleanAssets[#All],RowWiseApproach!$B$3,0)*VLOOKUP(ClientPortfolioValue[[#This Row],[Client]],Client_Portfolios!$A$1:$I$6,RowWiseApproach!$B$3,0),G729)</f>
        <v>10810656.640112784</v>
      </c>
      <c r="H734" s="33">
        <f>_xlfn.IFNA(VLOOKUP(ClientPortfolioValue[[#This Row],[Date]],CleanAssets[#All],RowWiseApproach!$B$4,0)*VLOOKUP(ClientPortfolioValue[[#This Row],[Client]],Client_Portfolios!$A$1:$I$6,RowWiseApproach!$B$4,0),H729)</f>
        <v>1715523.8397370894</v>
      </c>
      <c r="I734" s="33">
        <f>_xlfn.IFNA(VLOOKUP(ClientPortfolioValue[[#This Row],[Date]],CleanAssets[#All],RowWiseApproach!$B$5,0)*VLOOKUP(ClientPortfolioValue[[#This Row],[Client]],Client_Portfolios!$A$1:$I$6,RowWiseApproach!$B$5,0),I729)</f>
        <v>3387719.2795138652</v>
      </c>
      <c r="J734" s="33">
        <f>_xlfn.IFNA(VLOOKUP(ClientPortfolioValue[[#This Row],[Date]],CleanAssets[#All],RowWiseApproach!$B$6,0)*VLOOKUP(ClientPortfolioValue[[#This Row],[Client]],Client_Portfolios!$A$1:$I$6,RowWiseApproach!$B$6,0),J729)</f>
        <v>1359875.137976665</v>
      </c>
      <c r="K734" s="33">
        <f>_xlfn.IFNA(VLOOKUP(ClientPortfolioValue[[#This Row],[Date]],CleanAssets[#All],RowWiseApproach!$B$7,0)*VLOOKUP(ClientPortfolioValue[[#This Row],[Client]],Client_Portfolios!$A$1:$I$6,RowWiseApproach!$B$7,0),K729)</f>
        <v>10653603.635666572</v>
      </c>
      <c r="L734" s="33">
        <f>_xlfn.IFNA(VLOOKUP(ClientPortfolioValue[[#This Row],[Date]],CleanAssets[#All],RowWiseApproach!$B$8,0)*VLOOKUP(ClientPortfolioValue[[#This Row],[Client]],Client_Portfolios!$A$1:$I$6,RowWiseApproach!$B$8,0),L729)</f>
        <v>5838546.4966968782</v>
      </c>
      <c r="M734" s="33">
        <f>_xlfn.IFNA(VLOOKUP(ClientPortfolioValue[[#This Row],[Date]],CleanAssets[#All],RowWiseApproach!$B$9,0)*VLOOKUP(ClientPortfolioValue[[#This Row],[Client]],Client_Portfolios!$A$1:$I$6,RowWiseApproach!$B$9,0),M729)</f>
        <v>2235375.8630483393</v>
      </c>
      <c r="N734" s="34">
        <f t="shared" si="113"/>
        <v>6.1724201885058762E-2</v>
      </c>
      <c r="O734" s="34">
        <f t="shared" si="113"/>
        <v>0.28175030445053956</v>
      </c>
      <c r="P734" s="34">
        <f t="shared" si="114"/>
        <v>4.4710453789145684E-2</v>
      </c>
      <c r="Q734" s="34">
        <f t="shared" si="115"/>
        <v>8.8291670910568873E-2</v>
      </c>
      <c r="R734" s="34">
        <f t="shared" si="116"/>
        <v>3.544143958082898E-2</v>
      </c>
      <c r="S734" s="34">
        <f t="shared" si="117"/>
        <v>0.27765714588573931</v>
      </c>
      <c r="T734" s="34">
        <f t="shared" si="118"/>
        <v>0.15216580340635208</v>
      </c>
      <c r="U734" s="34">
        <f t="shared" si="119"/>
        <v>5.8258980091766797E-2</v>
      </c>
      <c r="V734" s="33">
        <f>SUM(ClientPortfolioValue[[#This Row],[TCS]:[Cash]])</f>
        <v>38369636.054858506</v>
      </c>
      <c r="W734" s="35">
        <f>(ClientPortfolioValue[[#This Row],[TotalPortfolioValue]]-V729)/V729</f>
        <v>6.4107448517112618E-3</v>
      </c>
      <c r="X734" s="35">
        <f t="shared" si="111"/>
        <v>405912.7875818148</v>
      </c>
      <c r="Y734" s="35">
        <f>_xlfn.MAXIFS($V$2:$V734,$E$2:$E734,$E734)</f>
        <v>40148946.003547296</v>
      </c>
      <c r="Z734" s="34">
        <f>(ClientPortfolioValue[[#This Row],[TotalPortfolioValue]]-ClientPortfolioValue[[#This Row],[Running Max]])/ClientPortfolioValue[[#This Row],[Running Max]]</f>
        <v>-4.4317725016531744E-2</v>
      </c>
      <c r="AA734" s="35">
        <f t="shared" si="120"/>
        <v>1.0245054888280298</v>
      </c>
      <c r="AB734" s="46">
        <f>ClientPortfolioValue[[#This Row],[Cumulative_Returns]]-1</f>
        <v>2.4505488828029831E-2</v>
      </c>
    </row>
    <row r="735" spans="4:28" x14ac:dyDescent="0.35">
      <c r="D735" s="31">
        <f t="shared" si="112"/>
        <v>45804</v>
      </c>
      <c r="E735" s="32" t="s">
        <v>13</v>
      </c>
      <c r="F735" s="33">
        <f>_xlfn.IFNA(VLOOKUP(ClientPortfolioValue[[#This Row],[Date]],CleanAssets[#All],RowWiseApproach!$B$2,0)*VLOOKUP(ClientPortfolioValue[[#This Row],[Client]],Client_Portfolios!$A$1:$I$6,RowWiseApproach!$B$2,0),F730)</f>
        <v>170533.53454840695</v>
      </c>
      <c r="G735" s="33">
        <f>_xlfn.IFNA(VLOOKUP(ClientPortfolioValue[[#This Row],[Date]],CleanAssets[#All],RowWiseApproach!$B$3,0)*VLOOKUP(ClientPortfolioValue[[#This Row],[Client]],Client_Portfolios!$A$1:$I$6,RowWiseApproach!$B$3,0),G730)</f>
        <v>2296965.905788953</v>
      </c>
      <c r="H735" s="33">
        <f>_xlfn.IFNA(VLOOKUP(ClientPortfolioValue[[#This Row],[Date]],CleanAssets[#All],RowWiseApproach!$B$4,0)*VLOOKUP(ClientPortfolioValue[[#This Row],[Client]],Client_Portfolios!$A$1:$I$6,RowWiseApproach!$B$4,0),H730)</f>
        <v>2747595.37098647</v>
      </c>
      <c r="I735" s="33">
        <f>_xlfn.IFNA(VLOOKUP(ClientPortfolioValue[[#This Row],[Date]],CleanAssets[#All],RowWiseApproach!$B$5,0)*VLOOKUP(ClientPortfolioValue[[#This Row],[Client]],Client_Portfolios!$A$1:$I$6,RowWiseApproach!$B$5,0),I730)</f>
        <v>2908081.0618778192</v>
      </c>
      <c r="J735" s="33">
        <f>_xlfn.IFNA(VLOOKUP(ClientPortfolioValue[[#This Row],[Date]],CleanAssets[#All],RowWiseApproach!$B$6,0)*VLOOKUP(ClientPortfolioValue[[#This Row],[Client]],Client_Portfolios!$A$1:$I$6,RowWiseApproach!$B$6,0),J730)</f>
        <v>11785815.351041732</v>
      </c>
      <c r="K735" s="33">
        <f>_xlfn.IFNA(VLOOKUP(ClientPortfolioValue[[#This Row],[Date]],CleanAssets[#All],RowWiseApproach!$B$7,0)*VLOOKUP(ClientPortfolioValue[[#This Row],[Client]],Client_Portfolios!$A$1:$I$6,RowWiseApproach!$B$7,0),K730)</f>
        <v>504873.11062094138</v>
      </c>
      <c r="L735" s="33">
        <f>_xlfn.IFNA(VLOOKUP(ClientPortfolioValue[[#This Row],[Date]],CleanAssets[#All],RowWiseApproach!$B$8,0)*VLOOKUP(ClientPortfolioValue[[#This Row],[Client]],Client_Portfolios!$A$1:$I$6,RowWiseApproach!$B$8,0),L730)</f>
        <v>24146391.540670484</v>
      </c>
      <c r="M735" s="33">
        <f>_xlfn.IFNA(VLOOKUP(ClientPortfolioValue[[#This Row],[Date]],CleanAssets[#All],RowWiseApproach!$B$9,0)*VLOOKUP(ClientPortfolioValue[[#This Row],[Client]],Client_Portfolios!$A$1:$I$6,RowWiseApproach!$B$9,0),M730)</f>
        <v>6411433.3778108573</v>
      </c>
      <c r="N735" s="34">
        <f t="shared" si="113"/>
        <v>3.3456520089181377E-3</v>
      </c>
      <c r="O735" s="34">
        <f t="shared" si="113"/>
        <v>4.50635625272746E-2</v>
      </c>
      <c r="P735" s="34">
        <f t="shared" si="114"/>
        <v>5.3904342022687124E-2</v>
      </c>
      <c r="Q735" s="34">
        <f t="shared" si="115"/>
        <v>5.7052868062184924E-2</v>
      </c>
      <c r="R735" s="34">
        <f t="shared" si="116"/>
        <v>0.23122277334114721</v>
      </c>
      <c r="S735" s="34">
        <f t="shared" si="117"/>
        <v>9.9049711323389716E-3</v>
      </c>
      <c r="T735" s="34">
        <f t="shared" si="118"/>
        <v>0.47372162654165073</v>
      </c>
      <c r="U735" s="34">
        <f t="shared" si="119"/>
        <v>0.12578420436379839</v>
      </c>
      <c r="V735" s="33">
        <f>SUM(ClientPortfolioValue[[#This Row],[TCS]:[Cash]])</f>
        <v>50971689.253345661</v>
      </c>
      <c r="W735" s="35">
        <f>(ClientPortfolioValue[[#This Row],[TotalPortfolioValue]]-V730)/V730</f>
        <v>3.3348281929630351E-3</v>
      </c>
      <c r="X735" s="35">
        <f t="shared" si="111"/>
        <v>1092224.609073709</v>
      </c>
      <c r="Y735" s="35">
        <f>_xlfn.MAXIFS($V$2:$V735,$E$2:$E735,$E735)</f>
        <v>50971689.253345661</v>
      </c>
      <c r="Z735" s="34">
        <f>(ClientPortfolioValue[[#This Row],[TotalPortfolioValue]]-ClientPortfolioValue[[#This Row],[Running Max]])/ClientPortfolioValue[[#This Row],[Running Max]]</f>
        <v>0</v>
      </c>
      <c r="AA735" s="35">
        <f t="shared" si="120"/>
        <v>1.129537658002401</v>
      </c>
      <c r="AB735" s="46">
        <f>ClientPortfolioValue[[#This Row],[Cumulative_Returns]]-1</f>
        <v>0.12953765800240102</v>
      </c>
    </row>
    <row r="736" spans="4:28" x14ac:dyDescent="0.35">
      <c r="D736" s="31">
        <f t="shared" si="112"/>
        <v>45804</v>
      </c>
      <c r="E736" s="32" t="s">
        <v>15</v>
      </c>
      <c r="F736" s="33">
        <f>_xlfn.IFNA(VLOOKUP(ClientPortfolioValue[[#This Row],[Date]],CleanAssets[#All],RowWiseApproach!$B$2,0)*VLOOKUP(ClientPortfolioValue[[#This Row],[Client]],Client_Portfolios!$A$1:$I$6,RowWiseApproach!$B$2,0),F731)</f>
        <v>854431.54885836353</v>
      </c>
      <c r="G736" s="33">
        <f>_xlfn.IFNA(VLOOKUP(ClientPortfolioValue[[#This Row],[Date]],CleanAssets[#All],RowWiseApproach!$B$3,0)*VLOOKUP(ClientPortfolioValue[[#This Row],[Client]],Client_Portfolios!$A$1:$I$6,RowWiseApproach!$B$3,0),G731)</f>
        <v>5249415.0885733142</v>
      </c>
      <c r="H736" s="33">
        <f>_xlfn.IFNA(VLOOKUP(ClientPortfolioValue[[#This Row],[Date]],CleanAssets[#All],RowWiseApproach!$B$4,0)*VLOOKUP(ClientPortfolioValue[[#This Row],[Client]],Client_Portfolios!$A$1:$I$6,RowWiseApproach!$B$4,0),H731)</f>
        <v>14989200.033114947</v>
      </c>
      <c r="I736" s="33">
        <f>_xlfn.IFNA(VLOOKUP(ClientPortfolioValue[[#This Row],[Date]],CleanAssets[#All],RowWiseApproach!$B$5,0)*VLOOKUP(ClientPortfolioValue[[#This Row],[Client]],Client_Portfolios!$A$1:$I$6,RowWiseApproach!$B$5,0),I731)</f>
        <v>9285741.6784238908</v>
      </c>
      <c r="J736" s="33">
        <f>_xlfn.IFNA(VLOOKUP(ClientPortfolioValue[[#This Row],[Date]],CleanAssets[#All],RowWiseApproach!$B$6,0)*VLOOKUP(ClientPortfolioValue[[#This Row],[Client]],Client_Portfolios!$A$1:$I$6,RowWiseApproach!$B$6,0),J731)</f>
        <v>14045592.22744941</v>
      </c>
      <c r="K736" s="33">
        <f>_xlfn.IFNA(VLOOKUP(ClientPortfolioValue[[#This Row],[Date]],CleanAssets[#All],RowWiseApproach!$B$7,0)*VLOOKUP(ClientPortfolioValue[[#This Row],[Client]],Client_Portfolios!$A$1:$I$6,RowWiseApproach!$B$7,0),K731)</f>
        <v>2177122.6941505065</v>
      </c>
      <c r="L736" s="33">
        <f>_xlfn.IFNA(VLOOKUP(ClientPortfolioValue[[#This Row],[Date]],CleanAssets[#All],RowWiseApproach!$B$8,0)*VLOOKUP(ClientPortfolioValue[[#This Row],[Client]],Client_Portfolios!$A$1:$I$6,RowWiseApproach!$B$8,0),L731)</f>
        <v>3535683.3079820075</v>
      </c>
      <c r="M736" s="33">
        <f>_xlfn.IFNA(VLOOKUP(ClientPortfolioValue[[#This Row],[Date]],CleanAssets[#All],RowWiseApproach!$B$9,0)*VLOOKUP(ClientPortfolioValue[[#This Row],[Client]],Client_Portfolios!$A$1:$I$6,RowWiseApproach!$B$9,0),M731)</f>
        <v>941705.32223330915</v>
      </c>
      <c r="N736" s="34">
        <f t="shared" si="113"/>
        <v>1.6727683727321026E-2</v>
      </c>
      <c r="O736" s="34">
        <f t="shared" si="113"/>
        <v>0.1027707315728312</v>
      </c>
      <c r="P736" s="34">
        <f t="shared" si="114"/>
        <v>0.29345194218836151</v>
      </c>
      <c r="Q736" s="34">
        <f t="shared" si="115"/>
        <v>0.18179215196093648</v>
      </c>
      <c r="R736" s="34">
        <f t="shared" si="116"/>
        <v>0.27497840506664056</v>
      </c>
      <c r="S736" s="34">
        <f t="shared" si="117"/>
        <v>4.2622747149239068E-2</v>
      </c>
      <c r="T736" s="34">
        <f t="shared" si="118"/>
        <v>6.9220047193851081E-2</v>
      </c>
      <c r="U736" s="34">
        <f t="shared" si="119"/>
        <v>1.8436291140819027E-2</v>
      </c>
      <c r="V736" s="33">
        <f>SUM(ClientPortfolioValue[[#This Row],[TCS]:[Cash]])</f>
        <v>51078891.900785752</v>
      </c>
      <c r="W736" s="35">
        <f>(ClientPortfolioValue[[#This Row],[TotalPortfolioValue]]-V731)/V731</f>
        <v>1.2914097814511008E-3</v>
      </c>
      <c r="X736" s="35">
        <f t="shared" ref="X736:X799" si="121">_xlfn.STDEV.P($V711,$V716,$V721,$V726,$V731)</f>
        <v>461435.16945137299</v>
      </c>
      <c r="Y736" s="35">
        <f>_xlfn.MAXIFS($V$2:$V736,$E$2:$E736,$E736)</f>
        <v>52065242.941301323</v>
      </c>
      <c r="Z736" s="34">
        <f>(ClientPortfolioValue[[#This Row],[TotalPortfolioValue]]-ClientPortfolioValue[[#This Row],[Running Max]])/ClientPortfolioValue[[#This Row],[Running Max]]</f>
        <v>-1.8944520082765964E-2</v>
      </c>
      <c r="AA736" s="35">
        <f t="shared" si="120"/>
        <v>1.0238569696360915</v>
      </c>
      <c r="AB736" s="46">
        <f>ClientPortfolioValue[[#This Row],[Cumulative_Returns]]-1</f>
        <v>2.3856969636091518E-2</v>
      </c>
    </row>
    <row r="737" spans="4:28" x14ac:dyDescent="0.35">
      <c r="D737" s="31">
        <f t="shared" si="112"/>
        <v>45805</v>
      </c>
      <c r="E737" s="32" t="s">
        <v>14</v>
      </c>
      <c r="F737" s="33">
        <f>_xlfn.IFNA(VLOOKUP(ClientPortfolioValue[[#This Row],[Date]],CleanAssets[#All],RowWiseApproach!$B$2,0)*VLOOKUP(ClientPortfolioValue[[#This Row],[Client]],Client_Portfolios!$A$1:$I$6,RowWiseApproach!$B$2,0),F732)</f>
        <v>1497832.6025731957</v>
      </c>
      <c r="G737" s="33">
        <f>_xlfn.IFNA(VLOOKUP(ClientPortfolioValue[[#This Row],[Date]],CleanAssets[#All],RowWiseApproach!$B$3,0)*VLOOKUP(ClientPortfolioValue[[#This Row],[Client]],Client_Portfolios!$A$1:$I$6,RowWiseApproach!$B$3,0),G732)</f>
        <v>11903972.427771861</v>
      </c>
      <c r="H737" s="33">
        <f>_xlfn.IFNA(VLOOKUP(ClientPortfolioValue[[#This Row],[Date]],CleanAssets[#All],RowWiseApproach!$B$4,0)*VLOOKUP(ClientPortfolioValue[[#This Row],[Client]],Client_Portfolios!$A$1:$I$6,RowWiseApproach!$B$4,0),H732)</f>
        <v>1926305.4877537722</v>
      </c>
      <c r="I737" s="33">
        <f>_xlfn.IFNA(VLOOKUP(ClientPortfolioValue[[#This Row],[Date]],CleanAssets[#All],RowWiseApproach!$B$5,0)*VLOOKUP(ClientPortfolioValue[[#This Row],[Client]],Client_Portfolios!$A$1:$I$6,RowWiseApproach!$B$5,0),I732)</f>
        <v>483985.96633831551</v>
      </c>
      <c r="J737" s="33">
        <f>_xlfn.IFNA(VLOOKUP(ClientPortfolioValue[[#This Row],[Date]],CleanAssets[#All],RowWiseApproach!$B$6,0)*VLOOKUP(ClientPortfolioValue[[#This Row],[Client]],Client_Portfolios!$A$1:$I$6,RowWiseApproach!$B$6,0),J732)</f>
        <v>12297363.362063101</v>
      </c>
      <c r="K737" s="33">
        <f>_xlfn.IFNA(VLOOKUP(ClientPortfolioValue[[#This Row],[Date]],CleanAssets[#All],RowWiseApproach!$B$7,0)*VLOOKUP(ClientPortfolioValue[[#This Row],[Client]],Client_Portfolios!$A$1:$I$6,RowWiseApproach!$B$7,0),K732)</f>
        <v>11717757.94427708</v>
      </c>
      <c r="L737" s="33">
        <f>_xlfn.IFNA(VLOOKUP(ClientPortfolioValue[[#This Row],[Date]],CleanAssets[#All],RowWiseApproach!$B$8,0)*VLOOKUP(ClientPortfolioValue[[#This Row],[Client]],Client_Portfolios!$A$1:$I$6,RowWiseApproach!$B$8,0),L732)</f>
        <v>3433236.0405724049</v>
      </c>
      <c r="M737" s="33">
        <f>_xlfn.IFNA(VLOOKUP(ClientPortfolioValue[[#This Row],[Date]],CleanAssets[#All],RowWiseApproach!$B$9,0)*VLOOKUP(ClientPortfolioValue[[#This Row],[Client]],Client_Portfolios!$A$1:$I$6,RowWiseApproach!$B$9,0),M732)</f>
        <v>1151219.5334715953</v>
      </c>
      <c r="N737" s="34">
        <f t="shared" si="113"/>
        <v>3.3726101474925177E-2</v>
      </c>
      <c r="O737" s="34">
        <f t="shared" si="113"/>
        <v>0.26803701652910583</v>
      </c>
      <c r="P737" s="34">
        <f t="shared" si="114"/>
        <v>4.3373855155829526E-2</v>
      </c>
      <c r="Q737" s="34">
        <f t="shared" si="115"/>
        <v>1.0897719668488846E-2</v>
      </c>
      <c r="R737" s="34">
        <f t="shared" si="116"/>
        <v>0.27689484386336805</v>
      </c>
      <c r="S737" s="34">
        <f t="shared" si="117"/>
        <v>0.26384409900570793</v>
      </c>
      <c r="T737" s="34">
        <f t="shared" si="118"/>
        <v>7.7304811560914663E-2</v>
      </c>
      <c r="U737" s="34">
        <f t="shared" si="119"/>
        <v>2.592155274166006E-2</v>
      </c>
      <c r="V737" s="33">
        <f>SUM(ClientPortfolioValue[[#This Row],[TCS]:[Cash]])</f>
        <v>44411673.364821322</v>
      </c>
      <c r="W737" s="35">
        <f>(ClientPortfolioValue[[#This Row],[TotalPortfolioValue]]-V732)/V732</f>
        <v>2.4538864166571479E-4</v>
      </c>
      <c r="X737" s="35">
        <f t="shared" si="121"/>
        <v>244874.74697197892</v>
      </c>
      <c r="Y737" s="35">
        <f>_xlfn.MAXIFS($V$2:$V737,$E$2:$E737,$E737)</f>
        <v>45787827.726313539</v>
      </c>
      <c r="Z737" s="34">
        <f>(ClientPortfolioValue[[#This Row],[TotalPortfolioValue]]-ClientPortfolioValue[[#This Row],[Running Max]])/ClientPortfolioValue[[#This Row],[Running Max]]</f>
        <v>-3.0055026189883267E-2</v>
      </c>
      <c r="AA737" s="35">
        <f t="shared" si="120"/>
        <v>1.0466463455390818</v>
      </c>
      <c r="AB737" s="46">
        <f>ClientPortfolioValue[[#This Row],[Cumulative_Returns]]-1</f>
        <v>4.6646345539081757E-2</v>
      </c>
    </row>
    <row r="738" spans="4:28" x14ac:dyDescent="0.35">
      <c r="D738" s="31">
        <f t="shared" si="112"/>
        <v>45805</v>
      </c>
      <c r="E738" s="32" t="s">
        <v>16</v>
      </c>
      <c r="F738" s="33">
        <f>_xlfn.IFNA(VLOOKUP(ClientPortfolioValue[[#This Row],[Date]],CleanAssets[#All],RowWiseApproach!$B$2,0)*VLOOKUP(ClientPortfolioValue[[#This Row],[Client]],Client_Portfolios!$A$1:$I$6,RowWiseApproach!$B$2,0),F733)</f>
        <v>180186.34920989908</v>
      </c>
      <c r="G738" s="33">
        <f>_xlfn.IFNA(VLOOKUP(ClientPortfolioValue[[#This Row],[Date]],CleanAssets[#All],RowWiseApproach!$B$3,0)*VLOOKUP(ClientPortfolioValue[[#This Row],[Client]],Client_Portfolios!$A$1:$I$6,RowWiseApproach!$B$3,0),G733)</f>
        <v>3078373.3244151701</v>
      </c>
      <c r="H738" s="33">
        <f>_xlfn.IFNA(VLOOKUP(ClientPortfolioValue[[#This Row],[Date]],CleanAssets[#All],RowWiseApproach!$B$4,0)*VLOOKUP(ClientPortfolioValue[[#This Row],[Client]],Client_Portfolios!$A$1:$I$6,RowWiseApproach!$B$4,0),H733)</f>
        <v>10340451.339411277</v>
      </c>
      <c r="I738" s="33">
        <f>_xlfn.IFNA(VLOOKUP(ClientPortfolioValue[[#This Row],[Date]],CleanAssets[#All],RowWiseApproach!$B$5,0)*VLOOKUP(ClientPortfolioValue[[#This Row],[Client]],Client_Portfolios!$A$1:$I$6,RowWiseApproach!$B$5,0),I733)</f>
        <v>6660409.4399733189</v>
      </c>
      <c r="J738" s="33">
        <f>_xlfn.IFNA(VLOOKUP(ClientPortfolioValue[[#This Row],[Date]],CleanAssets[#All],RowWiseApproach!$B$6,0)*VLOOKUP(ClientPortfolioValue[[#This Row],[Client]],Client_Portfolios!$A$1:$I$6,RowWiseApproach!$B$6,0),J733)</f>
        <v>9398952.9929755144</v>
      </c>
      <c r="K738" s="33">
        <f>_xlfn.IFNA(VLOOKUP(ClientPortfolioValue[[#This Row],[Date]],CleanAssets[#All],RowWiseApproach!$B$7,0)*VLOOKUP(ClientPortfolioValue[[#This Row],[Client]],Client_Portfolios!$A$1:$I$6,RowWiseApproach!$B$7,0),K733)</f>
        <v>1325274.2577006889</v>
      </c>
      <c r="L738" s="33">
        <f>_xlfn.IFNA(VLOOKUP(ClientPortfolioValue[[#This Row],[Date]],CleanAssets[#All],RowWiseApproach!$B$8,0)*VLOOKUP(ClientPortfolioValue[[#This Row],[Client]],Client_Portfolios!$A$1:$I$6,RowWiseApproach!$B$8,0),L733)</f>
        <v>15946961.374472635</v>
      </c>
      <c r="M738" s="33">
        <f>_xlfn.IFNA(VLOOKUP(ClientPortfolioValue[[#This Row],[Date]],CleanAssets[#All],RowWiseApproach!$B$9,0)*VLOOKUP(ClientPortfolioValue[[#This Row],[Client]],Client_Portfolios!$A$1:$I$6,RowWiseApproach!$B$9,0),M733)</f>
        <v>4665857.9806576269</v>
      </c>
      <c r="N738" s="34">
        <f t="shared" si="113"/>
        <v>3.4922226168024265E-3</v>
      </c>
      <c r="O738" s="34">
        <f t="shared" si="113"/>
        <v>5.9662482722044774E-2</v>
      </c>
      <c r="P738" s="34">
        <f t="shared" si="114"/>
        <v>0.20041006543381995</v>
      </c>
      <c r="Q738" s="34">
        <f t="shared" si="115"/>
        <v>0.12908654060327324</v>
      </c>
      <c r="R738" s="34">
        <f t="shared" si="116"/>
        <v>0.18216272409235709</v>
      </c>
      <c r="S738" s="34">
        <f t="shared" si="117"/>
        <v>2.5685368267365571E-2</v>
      </c>
      <c r="T738" s="34">
        <f t="shared" si="118"/>
        <v>0.30907080045411411</v>
      </c>
      <c r="U738" s="34">
        <f t="shared" si="119"/>
        <v>9.0429795810222743E-2</v>
      </c>
      <c r="V738" s="33">
        <f>SUM(ClientPortfolioValue[[#This Row],[TCS]:[Cash]])</f>
        <v>51596467.058816135</v>
      </c>
      <c r="W738" s="35">
        <f>(ClientPortfolioValue[[#This Row],[TotalPortfolioValue]]-V733)/V733</f>
        <v>1.1905458646784797E-3</v>
      </c>
      <c r="X738" s="35">
        <f t="shared" si="121"/>
        <v>620990.16277037456</v>
      </c>
      <c r="Y738" s="35">
        <f>_xlfn.MAXIFS($V$2:$V738,$E$2:$E738,$E738)</f>
        <v>51596467.058816135</v>
      </c>
      <c r="Z738" s="34">
        <f>(ClientPortfolioValue[[#This Row],[TotalPortfolioValue]]-ClientPortfolioValue[[#This Row],[Running Max]])/ClientPortfolioValue[[#This Row],[Running Max]]</f>
        <v>0</v>
      </c>
      <c r="AA738" s="35">
        <f t="shared" si="120"/>
        <v>1.0622771799426975</v>
      </c>
      <c r="AB738" s="46">
        <f>ClientPortfolioValue[[#This Row],[Cumulative_Returns]]-1</f>
        <v>6.2277179942697547E-2</v>
      </c>
    </row>
    <row r="739" spans="4:28" x14ac:dyDescent="0.35">
      <c r="D739" s="31">
        <f t="shared" si="112"/>
        <v>45805</v>
      </c>
      <c r="E739" s="32" t="s">
        <v>12</v>
      </c>
      <c r="F739" s="33">
        <f>_xlfn.IFNA(VLOOKUP(ClientPortfolioValue[[#This Row],[Date]],CleanAssets[#All],RowWiseApproach!$B$2,0)*VLOOKUP(ClientPortfolioValue[[#This Row],[Client]],Client_Portfolios!$A$1:$I$6,RowWiseApproach!$B$2,0),F734)</f>
        <v>2374908.5817316221</v>
      </c>
      <c r="G739" s="33">
        <f>_xlfn.IFNA(VLOOKUP(ClientPortfolioValue[[#This Row],[Date]],CleanAssets[#All],RowWiseApproach!$B$3,0)*VLOOKUP(ClientPortfolioValue[[#This Row],[Client]],Client_Portfolios!$A$1:$I$6,RowWiseApproach!$B$3,0),G734)</f>
        <v>10630449.27879809</v>
      </c>
      <c r="H739" s="33">
        <f>_xlfn.IFNA(VLOOKUP(ClientPortfolioValue[[#This Row],[Date]],CleanAssets[#All],RowWiseApproach!$B$4,0)*VLOOKUP(ClientPortfolioValue[[#This Row],[Client]],Client_Portfolios!$A$1:$I$6,RowWiseApproach!$B$4,0),H734)</f>
        <v>1702122.7978919505</v>
      </c>
      <c r="I739" s="33">
        <f>_xlfn.IFNA(VLOOKUP(ClientPortfolioValue[[#This Row],[Date]],CleanAssets[#All],RowWiseApproach!$B$5,0)*VLOOKUP(ClientPortfolioValue[[#This Row],[Client]],Client_Portfolios!$A$1:$I$6,RowWiseApproach!$B$5,0),I734)</f>
        <v>3397593.1507814</v>
      </c>
      <c r="J739" s="33">
        <f>_xlfn.IFNA(VLOOKUP(ClientPortfolioValue[[#This Row],[Date]],CleanAssets[#All],RowWiseApproach!$B$6,0)*VLOOKUP(ClientPortfolioValue[[#This Row],[Client]],Client_Portfolios!$A$1:$I$6,RowWiseApproach!$B$6,0),J734)</f>
        <v>1375104.6274237901</v>
      </c>
      <c r="K739" s="33">
        <f>_xlfn.IFNA(VLOOKUP(ClientPortfolioValue[[#This Row],[Date]],CleanAssets[#All],RowWiseApproach!$B$7,0)*VLOOKUP(ClientPortfolioValue[[#This Row],[Client]],Client_Portfolios!$A$1:$I$6,RowWiseApproach!$B$7,0),K734)</f>
        <v>10720010.372156668</v>
      </c>
      <c r="L739" s="33">
        <f>_xlfn.IFNA(VLOOKUP(ClientPortfolioValue[[#This Row],[Date]],CleanAssets[#All],RowWiseApproach!$B$8,0)*VLOOKUP(ClientPortfolioValue[[#This Row],[Client]],Client_Portfolios!$A$1:$I$6,RowWiseApproach!$B$8,0),L734)</f>
        <v>5861577.944770053</v>
      </c>
      <c r="M739" s="33">
        <f>_xlfn.IFNA(VLOOKUP(ClientPortfolioValue[[#This Row],[Date]],CleanAssets[#All],RowWiseApproach!$B$9,0)*VLOOKUP(ClientPortfolioValue[[#This Row],[Client]],Client_Portfolios!$A$1:$I$6,RowWiseApproach!$B$9,0),M734)</f>
        <v>2235439.5228746366</v>
      </c>
      <c r="N739" s="34">
        <f t="shared" si="113"/>
        <v>6.2012580358723708E-2</v>
      </c>
      <c r="O739" s="34">
        <f t="shared" si="113"/>
        <v>0.27757766981924981</v>
      </c>
      <c r="P739" s="34">
        <f t="shared" si="114"/>
        <v>4.4445090474904976E-2</v>
      </c>
      <c r="Q739" s="34">
        <f t="shared" si="115"/>
        <v>8.8716475198155814E-2</v>
      </c>
      <c r="R739" s="34">
        <f t="shared" si="116"/>
        <v>3.5906134183739717E-2</v>
      </c>
      <c r="S739" s="34">
        <f t="shared" si="117"/>
        <v>0.27991625015098809</v>
      </c>
      <c r="T739" s="34">
        <f t="shared" si="118"/>
        <v>0.15305497488410358</v>
      </c>
      <c r="U739" s="34">
        <f t="shared" si="119"/>
        <v>5.8370824930134436E-2</v>
      </c>
      <c r="V739" s="33">
        <f>SUM(ClientPortfolioValue[[#This Row],[TCS]:[Cash]])</f>
        <v>38297206.276428208</v>
      </c>
      <c r="W739" s="35">
        <f>(ClientPortfolioValue[[#This Row],[TotalPortfolioValue]]-V734)/V734</f>
        <v>-1.8876847913475751E-3</v>
      </c>
      <c r="X739" s="35">
        <f t="shared" si="121"/>
        <v>311386.63820138975</v>
      </c>
      <c r="Y739" s="35">
        <f>_xlfn.MAXIFS($V$2:$V739,$E$2:$E739,$E739)</f>
        <v>40148946.003547296</v>
      </c>
      <c r="Z739" s="34">
        <f>(ClientPortfolioValue[[#This Row],[TotalPortfolioValue]]-ClientPortfolioValue[[#This Row],[Running Max]])/ClientPortfolioValue[[#This Row],[Running Max]]</f>
        <v>-4.6121751912378488E-2</v>
      </c>
      <c r="AA739" s="35">
        <f t="shared" si="120"/>
        <v>1.022571545398117</v>
      </c>
      <c r="AB739" s="46">
        <f>ClientPortfolioValue[[#This Row],[Cumulative_Returns]]-1</f>
        <v>2.257154539811701E-2</v>
      </c>
    </row>
    <row r="740" spans="4:28" x14ac:dyDescent="0.35">
      <c r="D740" s="31">
        <f t="shared" si="112"/>
        <v>45805</v>
      </c>
      <c r="E740" s="32" t="s">
        <v>13</v>
      </c>
      <c r="F740" s="33">
        <f>_xlfn.IFNA(VLOOKUP(ClientPortfolioValue[[#This Row],[Date]],CleanAssets[#All],RowWiseApproach!$B$2,0)*VLOOKUP(ClientPortfolioValue[[#This Row],[Client]],Client_Portfolios!$A$1:$I$6,RowWiseApproach!$B$2,0),F735)</f>
        <v>171006.85796170981</v>
      </c>
      <c r="G740" s="33">
        <f>_xlfn.IFNA(VLOOKUP(ClientPortfolioValue[[#This Row],[Date]],CleanAssets[#All],RowWiseApproach!$B$3,0)*VLOOKUP(ClientPortfolioValue[[#This Row],[Client]],Client_Portfolios!$A$1:$I$6,RowWiseApproach!$B$3,0),G735)</f>
        <v>2258676.8195019867</v>
      </c>
      <c r="H740" s="33">
        <f>_xlfn.IFNA(VLOOKUP(ClientPortfolioValue[[#This Row],[Date]],CleanAssets[#All],RowWiseApproach!$B$4,0)*VLOOKUP(ClientPortfolioValue[[#This Row],[Client]],Client_Portfolios!$A$1:$I$6,RowWiseApproach!$B$4,0),H735)</f>
        <v>2726132.1655869219</v>
      </c>
      <c r="I740" s="33">
        <f>_xlfn.IFNA(VLOOKUP(ClientPortfolioValue[[#This Row],[Date]],CleanAssets[#All],RowWiseApproach!$B$5,0)*VLOOKUP(ClientPortfolioValue[[#This Row],[Client]],Client_Portfolios!$A$1:$I$6,RowWiseApproach!$B$5,0),I735)</f>
        <v>2916556.9761054763</v>
      </c>
      <c r="J740" s="33">
        <f>_xlfn.IFNA(VLOOKUP(ClientPortfolioValue[[#This Row],[Date]],CleanAssets[#All],RowWiseApproach!$B$6,0)*VLOOKUP(ClientPortfolioValue[[#This Row],[Client]],Client_Portfolios!$A$1:$I$6,RowWiseApproach!$B$6,0),J735)</f>
        <v>11917806.844600115</v>
      </c>
      <c r="K740" s="33">
        <f>_xlfn.IFNA(VLOOKUP(ClientPortfolioValue[[#This Row],[Date]],CleanAssets[#All],RowWiseApproach!$B$7,0)*VLOOKUP(ClientPortfolioValue[[#This Row],[Client]],Client_Portfolios!$A$1:$I$6,RowWiseApproach!$B$7,0),K735)</f>
        <v>508020.11859725631</v>
      </c>
      <c r="L740" s="33">
        <f>_xlfn.IFNA(VLOOKUP(ClientPortfolioValue[[#This Row],[Date]],CleanAssets[#All],RowWiseApproach!$B$8,0)*VLOOKUP(ClientPortfolioValue[[#This Row],[Client]],Client_Portfolios!$A$1:$I$6,RowWiseApproach!$B$8,0),L735)</f>
        <v>24241642.364353761</v>
      </c>
      <c r="M740" s="33">
        <f>_xlfn.IFNA(VLOOKUP(ClientPortfolioValue[[#This Row],[Date]],CleanAssets[#All],RowWiseApproach!$B$9,0)*VLOOKUP(ClientPortfolioValue[[#This Row],[Client]],Client_Portfolios!$A$1:$I$6,RowWiseApproach!$B$9,0),M735)</f>
        <v>6411615.9648835259</v>
      </c>
      <c r="N740" s="34">
        <f t="shared" si="113"/>
        <v>3.3431472781996849E-3</v>
      </c>
      <c r="O740" s="34">
        <f t="shared" si="113"/>
        <v>4.4156645829616696E-2</v>
      </c>
      <c r="P740" s="34">
        <f t="shared" si="114"/>
        <v>5.3295297264833771E-2</v>
      </c>
      <c r="Q740" s="34">
        <f t="shared" si="115"/>
        <v>5.7018061337426353E-2</v>
      </c>
      <c r="R740" s="34">
        <f t="shared" si="116"/>
        <v>0.23299055949882258</v>
      </c>
      <c r="S740" s="34">
        <f t="shared" si="117"/>
        <v>9.9316840096517339E-3</v>
      </c>
      <c r="T740" s="34">
        <f t="shared" si="118"/>
        <v>0.47391889223311673</v>
      </c>
      <c r="U740" s="34">
        <f t="shared" si="119"/>
        <v>0.12534571254833252</v>
      </c>
      <c r="V740" s="33">
        <f>SUM(ClientPortfolioValue[[#This Row],[TCS]:[Cash]])</f>
        <v>51151458.111590751</v>
      </c>
      <c r="W740" s="35">
        <f>(ClientPortfolioValue[[#This Row],[TotalPortfolioValue]]-V735)/V735</f>
        <v>3.5268373655732836E-3</v>
      </c>
      <c r="X740" s="35">
        <f t="shared" si="121"/>
        <v>829039.69788108359</v>
      </c>
      <c r="Y740" s="35">
        <f>_xlfn.MAXIFS($V$2:$V740,$E$2:$E740,$E740)</f>
        <v>51151458.111590751</v>
      </c>
      <c r="Z740" s="34">
        <f>(ClientPortfolioValue[[#This Row],[TotalPortfolioValue]]-ClientPortfolioValue[[#This Row],[Running Max]])/ClientPortfolioValue[[#This Row],[Running Max]]</f>
        <v>0</v>
      </c>
      <c r="AA740" s="35">
        <f t="shared" si="120"/>
        <v>1.133521353620466</v>
      </c>
      <c r="AB740" s="46">
        <f>ClientPortfolioValue[[#This Row],[Cumulative_Returns]]-1</f>
        <v>0.13352135362046602</v>
      </c>
    </row>
    <row r="741" spans="4:28" x14ac:dyDescent="0.35">
      <c r="D741" s="31">
        <f t="shared" si="112"/>
        <v>45805</v>
      </c>
      <c r="E741" s="32" t="s">
        <v>15</v>
      </c>
      <c r="F741" s="33">
        <f>_xlfn.IFNA(VLOOKUP(ClientPortfolioValue[[#This Row],[Date]],CleanAssets[#All],RowWiseApproach!$B$2,0)*VLOOKUP(ClientPortfolioValue[[#This Row],[Client]],Client_Portfolios!$A$1:$I$6,RowWiseApproach!$B$2,0),F736)</f>
        <v>856803.06164152513</v>
      </c>
      <c r="G741" s="33">
        <f>_xlfn.IFNA(VLOOKUP(ClientPortfolioValue[[#This Row],[Date]],CleanAssets[#All],RowWiseApproach!$B$3,0)*VLOOKUP(ClientPortfolioValue[[#This Row],[Client]],Client_Portfolios!$A$1:$I$6,RowWiseApproach!$B$3,0),G736)</f>
        <v>5161910.39084318</v>
      </c>
      <c r="H741" s="33">
        <f>_xlfn.IFNA(VLOOKUP(ClientPortfolioValue[[#This Row],[Date]],CleanAssets[#All],RowWiseApproach!$B$4,0)*VLOOKUP(ClientPortfolioValue[[#This Row],[Client]],Client_Portfolios!$A$1:$I$6,RowWiseApproach!$B$4,0),H736)</f>
        <v>14872109.910426991</v>
      </c>
      <c r="I741" s="33">
        <f>_xlfn.IFNA(VLOOKUP(ClientPortfolioValue[[#This Row],[Date]],CleanAssets[#All],RowWiseApproach!$B$5,0)*VLOOKUP(ClientPortfolioValue[[#This Row],[Client]],Client_Portfolios!$A$1:$I$6,RowWiseApproach!$B$5,0),I736)</f>
        <v>9312805.9687004741</v>
      </c>
      <c r="J741" s="33">
        <f>_xlfn.IFNA(VLOOKUP(ClientPortfolioValue[[#This Row],[Date]],CleanAssets[#All],RowWiseApproach!$B$6,0)*VLOOKUP(ClientPortfolioValue[[#This Row],[Client]],Client_Portfolios!$A$1:$I$6,RowWiseApproach!$B$6,0),J736)</f>
        <v>14202891.373990782</v>
      </c>
      <c r="K741" s="33">
        <f>_xlfn.IFNA(VLOOKUP(ClientPortfolioValue[[#This Row],[Date]],CleanAssets[#All],RowWiseApproach!$B$7,0)*VLOOKUP(ClientPortfolioValue[[#This Row],[Client]],Client_Portfolios!$A$1:$I$6,RowWiseApproach!$B$7,0),K736)</f>
        <v>2190693.27721341</v>
      </c>
      <c r="L741" s="33">
        <f>_xlfn.IFNA(VLOOKUP(ClientPortfolioValue[[#This Row],[Date]],CleanAssets[#All],RowWiseApproach!$B$8,0)*VLOOKUP(ClientPortfolioValue[[#This Row],[Client]],Client_Portfolios!$A$1:$I$6,RowWiseApproach!$B$8,0),L736)</f>
        <v>3549630.5988971433</v>
      </c>
      <c r="M741" s="33">
        <f>_xlfn.IFNA(VLOOKUP(ClientPortfolioValue[[#This Row],[Date]],CleanAssets[#All],RowWiseApproach!$B$9,0)*VLOOKUP(ClientPortfolioValue[[#This Row],[Client]],Client_Portfolios!$A$1:$I$6,RowWiseApproach!$B$9,0),M736)</f>
        <v>941732.14045132231</v>
      </c>
      <c r="N741" s="34">
        <f t="shared" si="113"/>
        <v>1.6770932302559143E-2</v>
      </c>
      <c r="O741" s="34">
        <f t="shared" si="113"/>
        <v>0.10103844581373277</v>
      </c>
      <c r="P741" s="34">
        <f t="shared" si="114"/>
        <v>0.29110440855117253</v>
      </c>
      <c r="Q741" s="34">
        <f t="shared" si="115"/>
        <v>0.18228744205081965</v>
      </c>
      <c r="R741" s="34">
        <f t="shared" si="116"/>
        <v>0.27800522710253628</v>
      </c>
      <c r="S741" s="34">
        <f t="shared" si="117"/>
        <v>4.2880295709294552E-2</v>
      </c>
      <c r="T741" s="34">
        <f t="shared" si="118"/>
        <v>6.9479927346598649E-2</v>
      </c>
      <c r="U741" s="34">
        <f t="shared" si="119"/>
        <v>1.843332112328647E-2</v>
      </c>
      <c r="V741" s="33">
        <f>SUM(ClientPortfolioValue[[#This Row],[TCS]:[Cash]])</f>
        <v>51088576.722164825</v>
      </c>
      <c r="W741" s="35">
        <f>(ClientPortfolioValue[[#This Row],[TotalPortfolioValue]]-V736)/V736</f>
        <v>1.896051581910684E-4</v>
      </c>
      <c r="X741" s="35">
        <f t="shared" si="121"/>
        <v>208368.15219061222</v>
      </c>
      <c r="Y741" s="35">
        <f>_xlfn.MAXIFS($V$2:$V741,$E$2:$E741,$E741)</f>
        <v>52065242.941301323</v>
      </c>
      <c r="Z741" s="34">
        <f>(ClientPortfolioValue[[#This Row],[TotalPortfolioValue]]-ClientPortfolioValue[[#This Row],[Running Max]])/ClientPortfolioValue[[#This Row],[Running Max]]</f>
        <v>-1.8758506903302042E-2</v>
      </c>
      <c r="AA741" s="35">
        <f t="shared" si="120"/>
        <v>1.0240510981987845</v>
      </c>
      <c r="AB741" s="46">
        <f>ClientPortfolioValue[[#This Row],[Cumulative_Returns]]-1</f>
        <v>2.4051098198784482E-2</v>
      </c>
    </row>
    <row r="742" spans="4:28" x14ac:dyDescent="0.35">
      <c r="D742" s="31">
        <f t="shared" si="112"/>
        <v>45806</v>
      </c>
      <c r="E742" s="32" t="s">
        <v>14</v>
      </c>
      <c r="F742" s="33">
        <f>_xlfn.IFNA(VLOOKUP(ClientPortfolioValue[[#This Row],[Date]],CleanAssets[#All],RowWiseApproach!$B$2,0)*VLOOKUP(ClientPortfolioValue[[#This Row],[Client]],Client_Portfolios!$A$1:$I$6,RowWiseApproach!$B$2,0),F737)</f>
        <v>1479511.0734986924</v>
      </c>
      <c r="G742" s="33">
        <f>_xlfn.IFNA(VLOOKUP(ClientPortfolioValue[[#This Row],[Date]],CleanAssets[#All],RowWiseApproach!$B$3,0)*VLOOKUP(ClientPortfolioValue[[#This Row],[Client]],Client_Portfolios!$A$1:$I$6,RowWiseApproach!$B$3,0),G737)</f>
        <v>12051627.919889485</v>
      </c>
      <c r="H742" s="33">
        <f>_xlfn.IFNA(VLOOKUP(ClientPortfolioValue[[#This Row],[Date]],CleanAssets[#All],RowWiseApproach!$B$4,0)*VLOOKUP(ClientPortfolioValue[[#This Row],[Client]],Client_Portfolios!$A$1:$I$6,RowWiseApproach!$B$4,0),H737)</f>
        <v>1909316.5117133264</v>
      </c>
      <c r="I742" s="33">
        <f>_xlfn.IFNA(VLOOKUP(ClientPortfolioValue[[#This Row],[Date]],CleanAssets[#All],RowWiseApproach!$B$5,0)*VLOOKUP(ClientPortfolioValue[[#This Row],[Client]],Client_Portfolios!$A$1:$I$6,RowWiseApproach!$B$5,0),I737)</f>
        <v>488541.9837054488</v>
      </c>
      <c r="J742" s="33">
        <f>_xlfn.IFNA(VLOOKUP(ClientPortfolioValue[[#This Row],[Date]],CleanAssets[#All],RowWiseApproach!$B$6,0)*VLOOKUP(ClientPortfolioValue[[#This Row],[Client]],Client_Portfolios!$A$1:$I$6,RowWiseApproach!$B$6,0),J737)</f>
        <v>12400956.310676994</v>
      </c>
      <c r="K742" s="33">
        <f>_xlfn.IFNA(VLOOKUP(ClientPortfolioValue[[#This Row],[Date]],CleanAssets[#All],RowWiseApproach!$B$7,0)*VLOOKUP(ClientPortfolioValue[[#This Row],[Client]],Client_Portfolios!$A$1:$I$6,RowWiseApproach!$B$7,0),K737)</f>
        <v>11834000.805370703</v>
      </c>
      <c r="L742" s="33">
        <f>_xlfn.IFNA(VLOOKUP(ClientPortfolioValue[[#This Row],[Date]],CleanAssets[#All],RowWiseApproach!$B$8,0)*VLOOKUP(ClientPortfolioValue[[#This Row],[Client]],Client_Portfolios!$A$1:$I$6,RowWiseApproach!$B$8,0),L737)</f>
        <v>3413831.596222877</v>
      </c>
      <c r="M742" s="33">
        <f>_xlfn.IFNA(VLOOKUP(ClientPortfolioValue[[#This Row],[Date]],CleanAssets[#All],RowWiseApproach!$B$9,0)*VLOOKUP(ClientPortfolioValue[[#This Row],[Client]],Client_Portfolios!$A$1:$I$6,RowWiseApproach!$B$9,0),M737)</f>
        <v>1151142.8461372461</v>
      </c>
      <c r="N742" s="34">
        <f t="shared" si="113"/>
        <v>3.3077274708208558E-2</v>
      </c>
      <c r="O742" s="34">
        <f t="shared" si="113"/>
        <v>0.26943698802106525</v>
      </c>
      <c r="P742" s="34">
        <f t="shared" si="114"/>
        <v>4.2686390047432125E-2</v>
      </c>
      <c r="Q742" s="34">
        <f t="shared" si="115"/>
        <v>1.0922282158594847E-2</v>
      </c>
      <c r="R742" s="34">
        <f t="shared" si="116"/>
        <v>0.27724688640738177</v>
      </c>
      <c r="S742" s="34">
        <f t="shared" si="117"/>
        <v>0.26457152132748402</v>
      </c>
      <c r="T742" s="34">
        <f t="shared" si="118"/>
        <v>7.6322676821064028E-2</v>
      </c>
      <c r="U742" s="34">
        <f t="shared" si="119"/>
        <v>2.5735980508769338E-2</v>
      </c>
      <c r="V742" s="33">
        <f>SUM(ClientPortfolioValue[[#This Row],[TCS]:[Cash]])</f>
        <v>44728929.047214776</v>
      </c>
      <c r="W742" s="35">
        <f>(ClientPortfolioValue[[#This Row],[TotalPortfolioValue]]-V737)/V737</f>
        <v>7.1435201233546316E-3</v>
      </c>
      <c r="X742" s="35">
        <f t="shared" si="121"/>
        <v>255233.57265497796</v>
      </c>
      <c r="Y742" s="35">
        <f>_xlfn.MAXIFS($V$2:$V742,$E$2:$E742,$E742)</f>
        <v>45787827.726313539</v>
      </c>
      <c r="Z742" s="34">
        <f>(ClientPortfolioValue[[#This Row],[TotalPortfolioValue]]-ClientPortfolioValue[[#This Row],[Running Max]])/ClientPortfolioValue[[#This Row],[Running Max]]</f>
        <v>-2.3126204750924015E-2</v>
      </c>
      <c r="AA742" s="35">
        <f t="shared" si="120"/>
        <v>1.0541230847704759</v>
      </c>
      <c r="AB742" s="46">
        <f>ClientPortfolioValue[[#This Row],[Cumulative_Returns]]-1</f>
        <v>5.4123084770475893E-2</v>
      </c>
    </row>
    <row r="743" spans="4:28" x14ac:dyDescent="0.35">
      <c r="D743" s="31">
        <f t="shared" si="112"/>
        <v>45806</v>
      </c>
      <c r="E743" s="32" t="s">
        <v>16</v>
      </c>
      <c r="F743" s="33">
        <f>_xlfn.IFNA(VLOOKUP(ClientPortfolioValue[[#This Row],[Date]],CleanAssets[#All],RowWiseApproach!$B$2,0)*VLOOKUP(ClientPortfolioValue[[#This Row],[Client]],Client_Portfolios!$A$1:$I$6,RowWiseApproach!$B$2,0),F738)</f>
        <v>177982.30489265939</v>
      </c>
      <c r="G743" s="33">
        <f>_xlfn.IFNA(VLOOKUP(ClientPortfolioValue[[#This Row],[Date]],CleanAssets[#All],RowWiseApproach!$B$3,0)*VLOOKUP(ClientPortfolioValue[[#This Row],[Client]],Client_Portfolios!$A$1:$I$6,RowWiseApproach!$B$3,0),G738)</f>
        <v>3116557.109777261</v>
      </c>
      <c r="H743" s="33">
        <f>_xlfn.IFNA(VLOOKUP(ClientPortfolioValue[[#This Row],[Date]],CleanAssets[#All],RowWiseApproach!$B$4,0)*VLOOKUP(ClientPortfolioValue[[#This Row],[Client]],Client_Portfolios!$A$1:$I$6,RowWiseApproach!$B$4,0),H738)</f>
        <v>10249254.13254587</v>
      </c>
      <c r="I743" s="33">
        <f>_xlfn.IFNA(VLOOKUP(ClientPortfolioValue[[#This Row],[Date]],CleanAssets[#All],RowWiseApproach!$B$5,0)*VLOOKUP(ClientPortfolioValue[[#This Row],[Client]],Client_Portfolios!$A$1:$I$6,RowWiseApproach!$B$5,0),I738)</f>
        <v>6723107.4171694703</v>
      </c>
      <c r="J743" s="33">
        <f>_xlfn.IFNA(VLOOKUP(ClientPortfolioValue[[#This Row],[Date]],CleanAssets[#All],RowWiseApproach!$B$6,0)*VLOOKUP(ClientPortfolioValue[[#This Row],[Client]],Client_Portfolios!$A$1:$I$6,RowWiseApproach!$B$6,0),J738)</f>
        <v>9478129.7421500105</v>
      </c>
      <c r="K743" s="33">
        <f>_xlfn.IFNA(VLOOKUP(ClientPortfolioValue[[#This Row],[Date]],CleanAssets[#All],RowWiseApproach!$B$7,0)*VLOOKUP(ClientPortfolioValue[[#This Row],[Client]],Client_Portfolios!$A$1:$I$6,RowWiseApproach!$B$7,0),K738)</f>
        <v>1338421.2839647101</v>
      </c>
      <c r="L743" s="33">
        <f>_xlfn.IFNA(VLOOKUP(ClientPortfolioValue[[#This Row],[Date]],CleanAssets[#All],RowWiseApproach!$B$8,0)*VLOOKUP(ClientPortfolioValue[[#This Row],[Client]],Client_Portfolios!$A$1:$I$6,RowWiseApproach!$B$8,0),L738)</f>
        <v>15856830.104475994</v>
      </c>
      <c r="M743" s="33">
        <f>_xlfn.IFNA(VLOOKUP(ClientPortfolioValue[[#This Row],[Date]],CleanAssets[#All],RowWiseApproach!$B$9,0)*VLOOKUP(ClientPortfolioValue[[#This Row],[Client]],Client_Portfolios!$A$1:$I$6,RowWiseApproach!$B$9,0),M738)</f>
        <v>4665547.1692089112</v>
      </c>
      <c r="N743" s="34">
        <f t="shared" si="113"/>
        <v>3.4488798538924244E-3</v>
      </c>
      <c r="O743" s="34">
        <f t="shared" si="113"/>
        <v>6.0391571150280723E-2</v>
      </c>
      <c r="P743" s="34">
        <f t="shared" si="114"/>
        <v>0.19860651943169111</v>
      </c>
      <c r="Q743" s="34">
        <f t="shared" si="115"/>
        <v>0.13027806185909685</v>
      </c>
      <c r="R743" s="34">
        <f t="shared" si="116"/>
        <v>0.18366393636712577</v>
      </c>
      <c r="S743" s="34">
        <f t="shared" si="117"/>
        <v>2.5935467040224303E-2</v>
      </c>
      <c r="T743" s="34">
        <f t="shared" si="118"/>
        <v>0.30726819684071693</v>
      </c>
      <c r="U743" s="34">
        <f t="shared" si="119"/>
        <v>9.0407367456971782E-2</v>
      </c>
      <c r="V743" s="33">
        <f>SUM(ClientPortfolioValue[[#This Row],[TCS]:[Cash]])</f>
        <v>51605829.264184892</v>
      </c>
      <c r="W743" s="35">
        <f>(ClientPortfolioValue[[#This Row],[TotalPortfolioValue]]-V738)/V738</f>
        <v>1.8145051206868543E-4</v>
      </c>
      <c r="X743" s="35">
        <f t="shared" si="121"/>
        <v>642835.87447693979</v>
      </c>
      <c r="Y743" s="35">
        <f>_xlfn.MAXIFS($V$2:$V743,$E$2:$E743,$E743)</f>
        <v>51605829.264184892</v>
      </c>
      <c r="Z743" s="34">
        <f>(ClientPortfolioValue[[#This Row],[TotalPortfolioValue]]-ClientPortfolioValue[[#This Row],[Running Max]])/ClientPortfolioValue[[#This Row],[Running Max]]</f>
        <v>0</v>
      </c>
      <c r="AA743" s="35">
        <f t="shared" si="120"/>
        <v>1.0624699306809571</v>
      </c>
      <c r="AB743" s="46">
        <f>ClientPortfolioValue[[#This Row],[Cumulative_Returns]]-1</f>
        <v>6.2469930680957075E-2</v>
      </c>
    </row>
    <row r="744" spans="4:28" x14ac:dyDescent="0.35">
      <c r="D744" s="31">
        <f t="shared" si="112"/>
        <v>45806</v>
      </c>
      <c r="E744" s="32" t="s">
        <v>12</v>
      </c>
      <c r="F744" s="33">
        <f>_xlfn.IFNA(VLOOKUP(ClientPortfolioValue[[#This Row],[Date]],CleanAssets[#All],RowWiseApproach!$B$2,0)*VLOOKUP(ClientPortfolioValue[[#This Row],[Client]],Client_Portfolios!$A$1:$I$6,RowWiseApproach!$B$2,0),F739)</f>
        <v>2345858.6354594338</v>
      </c>
      <c r="G744" s="33">
        <f>_xlfn.IFNA(VLOOKUP(ClientPortfolioValue[[#This Row],[Date]],CleanAssets[#All],RowWiseApproach!$B$3,0)*VLOOKUP(ClientPortfolioValue[[#This Row],[Client]],Client_Portfolios!$A$1:$I$6,RowWiseApproach!$B$3,0),G739)</f>
        <v>10762308.137613187</v>
      </c>
      <c r="H744" s="33">
        <f>_xlfn.IFNA(VLOOKUP(ClientPortfolioValue[[#This Row],[Date]],CleanAssets[#All],RowWiseApproach!$B$4,0)*VLOOKUP(ClientPortfolioValue[[#This Row],[Client]],Client_Portfolios!$A$1:$I$6,RowWiseApproach!$B$4,0),H739)</f>
        <v>1687110.9923319703</v>
      </c>
      <c r="I744" s="33">
        <f>_xlfn.IFNA(VLOOKUP(ClientPortfolioValue[[#This Row],[Date]],CleanAssets[#All],RowWiseApproach!$B$5,0)*VLOOKUP(ClientPortfolioValue[[#This Row],[Client]],Client_Portfolios!$A$1:$I$6,RowWiseApproach!$B$5,0),I739)</f>
        <v>3429576.5025271671</v>
      </c>
      <c r="J744" s="33">
        <f>_xlfn.IFNA(VLOOKUP(ClientPortfolioValue[[#This Row],[Date]],CleanAssets[#All],RowWiseApproach!$B$6,0)*VLOOKUP(ClientPortfolioValue[[#This Row],[Client]],Client_Portfolios!$A$1:$I$6,RowWiseApproach!$B$6,0),J739)</f>
        <v>1386688.5042934364</v>
      </c>
      <c r="K744" s="33">
        <f>_xlfn.IFNA(VLOOKUP(ClientPortfolioValue[[#This Row],[Date]],CleanAssets[#All],RowWiseApproach!$B$7,0)*VLOOKUP(ClientPortfolioValue[[#This Row],[Client]],Client_Portfolios!$A$1:$I$6,RowWiseApproach!$B$7,0),K739)</f>
        <v>10826355.347239671</v>
      </c>
      <c r="L744" s="33">
        <f>_xlfn.IFNA(VLOOKUP(ClientPortfolioValue[[#This Row],[Date]],CleanAssets[#All],RowWiseApproach!$B$8,0)*VLOOKUP(ClientPortfolioValue[[#This Row],[Client]],Client_Portfolios!$A$1:$I$6,RowWiseApproach!$B$8,0),L739)</f>
        <v>5828448.6575070806</v>
      </c>
      <c r="M744" s="33">
        <f>_xlfn.IFNA(VLOOKUP(ClientPortfolioValue[[#This Row],[Date]],CleanAssets[#All],RowWiseApproach!$B$9,0)*VLOOKUP(ClientPortfolioValue[[#This Row],[Client]],Client_Portfolios!$A$1:$I$6,RowWiseApproach!$B$9,0),M739)</f>
        <v>2235290.6113133538</v>
      </c>
      <c r="N744" s="34">
        <f t="shared" si="113"/>
        <v>6.0928801853325755E-2</v>
      </c>
      <c r="O744" s="34">
        <f t="shared" si="113"/>
        <v>0.27952858287756299</v>
      </c>
      <c r="P744" s="34">
        <f t="shared" si="114"/>
        <v>4.3819201124295534E-2</v>
      </c>
      <c r="Q744" s="34">
        <f t="shared" si="115"/>
        <v>8.9076120787804913E-2</v>
      </c>
      <c r="R744" s="34">
        <f t="shared" si="116"/>
        <v>3.601635146860941E-2</v>
      </c>
      <c r="S744" s="34">
        <f t="shared" si="117"/>
        <v>0.28119207601632423</v>
      </c>
      <c r="T744" s="34">
        <f t="shared" si="118"/>
        <v>0.15138183861449159</v>
      </c>
      <c r="U744" s="34">
        <f t="shared" si="119"/>
        <v>5.8057027257585526E-2</v>
      </c>
      <c r="V744" s="33">
        <f>SUM(ClientPortfolioValue[[#This Row],[TCS]:[Cash]])</f>
        <v>38501637.388285302</v>
      </c>
      <c r="W744" s="35">
        <f>(ClientPortfolioValue[[#This Row],[TotalPortfolioValue]]-V739)/V739</f>
        <v>5.3380163132922959E-3</v>
      </c>
      <c r="X744" s="35">
        <f t="shared" si="121"/>
        <v>320346.03956969816</v>
      </c>
      <c r="Y744" s="35">
        <f>_xlfn.MAXIFS($V$2:$V744,$E$2:$E744,$E744)</f>
        <v>40148946.003547296</v>
      </c>
      <c r="Z744" s="34">
        <f>(ClientPortfolioValue[[#This Row],[TotalPortfolioValue]]-ClientPortfolioValue[[#This Row],[Running Max]])/ClientPortfolioValue[[#This Row],[Running Max]]</f>
        <v>-4.102993426319209E-2</v>
      </c>
      <c r="AA744" s="35">
        <f t="shared" si="120"/>
        <v>1.0280300489889607</v>
      </c>
      <c r="AB744" s="46">
        <f>ClientPortfolioValue[[#This Row],[Cumulative_Returns]]-1</f>
        <v>2.8030048988960665E-2</v>
      </c>
    </row>
    <row r="745" spans="4:28" x14ac:dyDescent="0.35">
      <c r="D745" s="31">
        <f t="shared" si="112"/>
        <v>45806</v>
      </c>
      <c r="E745" s="32" t="s">
        <v>13</v>
      </c>
      <c r="F745" s="33">
        <f>_xlfn.IFNA(VLOOKUP(ClientPortfolioValue[[#This Row],[Date]],CleanAssets[#All],RowWiseApproach!$B$2,0)*VLOOKUP(ClientPortfolioValue[[#This Row],[Client]],Client_Portfolios!$A$1:$I$6,RowWiseApproach!$B$2,0),F740)</f>
        <v>168915.09743072497</v>
      </c>
      <c r="G745" s="33">
        <f>_xlfn.IFNA(VLOOKUP(ClientPortfolioValue[[#This Row],[Date]],CleanAssets[#All],RowWiseApproach!$B$3,0)*VLOOKUP(ClientPortfolioValue[[#This Row],[Client]],Client_Portfolios!$A$1:$I$6,RowWiseApproach!$B$3,0),G740)</f>
        <v>2286693.1845718664</v>
      </c>
      <c r="H745" s="33">
        <f>_xlfn.IFNA(VLOOKUP(ClientPortfolioValue[[#This Row],[Date]],CleanAssets[#All],RowWiseApproach!$B$4,0)*VLOOKUP(ClientPortfolioValue[[#This Row],[Client]],Client_Portfolios!$A$1:$I$6,RowWiseApproach!$B$4,0),H740)</f>
        <v>2702089.149388982</v>
      </c>
      <c r="I745" s="33">
        <f>_xlfn.IFNA(VLOOKUP(ClientPortfolioValue[[#This Row],[Date]],CleanAssets[#All],RowWiseApproach!$B$5,0)*VLOOKUP(ClientPortfolioValue[[#This Row],[Client]],Client_Portfolios!$A$1:$I$6,RowWiseApproach!$B$5,0),I740)</f>
        <v>2944012.078442228</v>
      </c>
      <c r="J745" s="33">
        <f>_xlfn.IFNA(VLOOKUP(ClientPortfolioValue[[#This Row],[Date]],CleanAssets[#All],RowWiseApproach!$B$6,0)*VLOOKUP(ClientPortfolioValue[[#This Row],[Client]],Client_Portfolios!$A$1:$I$6,RowWiseApproach!$B$6,0),J740)</f>
        <v>12018202.41035624</v>
      </c>
      <c r="K745" s="33">
        <f>_xlfn.IFNA(VLOOKUP(ClientPortfolioValue[[#This Row],[Date]],CleanAssets[#All],RowWiseApproach!$B$7,0)*VLOOKUP(ClientPortfolioValue[[#This Row],[Client]],Client_Portfolios!$A$1:$I$6,RowWiseApproach!$B$7,0),K740)</f>
        <v>513059.79533061199</v>
      </c>
      <c r="L745" s="33">
        <f>_xlfn.IFNA(VLOOKUP(ClientPortfolioValue[[#This Row],[Date]],CleanAssets[#All],RowWiseApproach!$B$8,0)*VLOOKUP(ClientPortfolioValue[[#This Row],[Client]],Client_Portfolios!$A$1:$I$6,RowWiseApproach!$B$8,0),L740)</f>
        <v>24104630.054497596</v>
      </c>
      <c r="M745" s="33">
        <f>_xlfn.IFNA(VLOOKUP(ClientPortfolioValue[[#This Row],[Date]],CleanAssets[#All],RowWiseApproach!$B$9,0)*VLOOKUP(ClientPortfolioValue[[#This Row],[Client]],Client_Portfolios!$A$1:$I$6,RowWiseApproach!$B$9,0),M740)</f>
        <v>6411188.8615179881</v>
      </c>
      <c r="N745" s="34">
        <f t="shared" si="113"/>
        <v>3.3024260269915134E-3</v>
      </c>
      <c r="O745" s="34">
        <f t="shared" si="113"/>
        <v>4.4706691132634237E-2</v>
      </c>
      <c r="P745" s="34">
        <f t="shared" si="114"/>
        <v>5.2828016381739923E-2</v>
      </c>
      <c r="Q745" s="34">
        <f t="shared" si="115"/>
        <v>5.7557804243118731E-2</v>
      </c>
      <c r="R745" s="34">
        <f t="shared" si="116"/>
        <v>0.23496552434509196</v>
      </c>
      <c r="S745" s="34">
        <f t="shared" si="117"/>
        <v>1.0030731694646959E-2</v>
      </c>
      <c r="T745" s="34">
        <f t="shared" si="118"/>
        <v>0.47126490688981559</v>
      </c>
      <c r="U745" s="34">
        <f t="shared" si="119"/>
        <v>0.1253438992859611</v>
      </c>
      <c r="V745" s="33">
        <f>SUM(ClientPortfolioValue[[#This Row],[TCS]:[Cash]])</f>
        <v>51148790.631536238</v>
      </c>
      <c r="W745" s="35">
        <f>(ClientPortfolioValue[[#This Row],[TotalPortfolioValue]]-V740)/V740</f>
        <v>-5.2148661113302221E-5</v>
      </c>
      <c r="X745" s="35">
        <f t="shared" si="121"/>
        <v>886377.39158061123</v>
      </c>
      <c r="Y745" s="35">
        <f>_xlfn.MAXIFS($V$2:$V745,$E$2:$E745,$E745)</f>
        <v>51151458.111590751</v>
      </c>
      <c r="Z745" s="34">
        <f>(ClientPortfolioValue[[#This Row],[TotalPortfolioValue]]-ClientPortfolioValue[[#This Row],[Running Max]])/ClientPortfolioValue[[#This Row],[Running Max]]</f>
        <v>-5.2148661113302221E-5</v>
      </c>
      <c r="AA745" s="35">
        <f t="shared" si="120"/>
        <v>1.1334622419995315</v>
      </c>
      <c r="AB745" s="46">
        <f>ClientPortfolioValue[[#This Row],[Cumulative_Returns]]-1</f>
        <v>0.13346224199953149</v>
      </c>
    </row>
    <row r="746" spans="4:28" x14ac:dyDescent="0.35">
      <c r="D746" s="31">
        <f t="shared" si="112"/>
        <v>45806</v>
      </c>
      <c r="E746" s="32" t="s">
        <v>15</v>
      </c>
      <c r="F746" s="33">
        <f>_xlfn.IFNA(VLOOKUP(ClientPortfolioValue[[#This Row],[Date]],CleanAssets[#All],RowWiseApproach!$B$2,0)*VLOOKUP(ClientPortfolioValue[[#This Row],[Client]],Client_Portfolios!$A$1:$I$6,RowWiseApproach!$B$2,0),F741)</f>
        <v>846322.62332150165</v>
      </c>
      <c r="G746" s="33">
        <f>_xlfn.IFNA(VLOOKUP(ClientPortfolioValue[[#This Row],[Date]],CleanAssets[#All],RowWiseApproach!$B$3,0)*VLOOKUP(ClientPortfolioValue[[#This Row],[Client]],Client_Portfolios!$A$1:$I$6,RowWiseApproach!$B$3,0),G741)</f>
        <v>5225938.1281091757</v>
      </c>
      <c r="H746" s="33">
        <f>_xlfn.IFNA(VLOOKUP(ClientPortfolioValue[[#This Row],[Date]],CleanAssets[#All],RowWiseApproach!$B$4,0)*VLOOKUP(ClientPortfolioValue[[#This Row],[Client]],Client_Portfolios!$A$1:$I$6,RowWiseApproach!$B$4,0),H741)</f>
        <v>14740945.917724181</v>
      </c>
      <c r="I746" s="33">
        <f>_xlfn.IFNA(VLOOKUP(ClientPortfolioValue[[#This Row],[Date]],CleanAssets[#All],RowWiseApproach!$B$5,0)*VLOOKUP(ClientPortfolioValue[[#This Row],[Client]],Client_Portfolios!$A$1:$I$6,RowWiseApproach!$B$5,0),I741)</f>
        <v>9400472.3654167857</v>
      </c>
      <c r="J746" s="33">
        <f>_xlfn.IFNA(VLOOKUP(ClientPortfolioValue[[#This Row],[Date]],CleanAssets[#All],RowWiseApproach!$B$6,0)*VLOOKUP(ClientPortfolioValue[[#This Row],[Client]],Client_Portfolios!$A$1:$I$6,RowWiseApproach!$B$6,0),J741)</f>
        <v>14322536.484325044</v>
      </c>
      <c r="K746" s="33">
        <f>_xlfn.IFNA(VLOOKUP(ClientPortfolioValue[[#This Row],[Date]],CleanAssets[#All],RowWiseApproach!$B$7,0)*VLOOKUP(ClientPortfolioValue[[#This Row],[Client]],Client_Portfolios!$A$1:$I$6,RowWiseApproach!$B$7,0),K741)</f>
        <v>2212425.4597292831</v>
      </c>
      <c r="L746" s="33">
        <f>_xlfn.IFNA(VLOOKUP(ClientPortfolioValue[[#This Row],[Date]],CleanAssets[#All],RowWiseApproach!$B$8,0)*VLOOKUP(ClientPortfolioValue[[#This Row],[Client]],Client_Portfolios!$A$1:$I$6,RowWiseApproach!$B$8,0),L741)</f>
        <v>3529568.2994794203</v>
      </c>
      <c r="M746" s="33">
        <f>_xlfn.IFNA(VLOOKUP(ClientPortfolioValue[[#This Row],[Date]],CleanAssets[#All],RowWiseApproach!$B$9,0)*VLOOKUP(ClientPortfolioValue[[#This Row],[Client]],Client_Portfolios!$A$1:$I$6,RowWiseApproach!$B$9,0),M741)</f>
        <v>941669.40790950693</v>
      </c>
      <c r="N746" s="34">
        <f t="shared" si="113"/>
        <v>1.652332346411008E-2</v>
      </c>
      <c r="O746" s="34">
        <f t="shared" si="113"/>
        <v>0.10202949054496821</v>
      </c>
      <c r="P746" s="34">
        <f t="shared" si="114"/>
        <v>0.28779736102243164</v>
      </c>
      <c r="Q746" s="34">
        <f t="shared" si="115"/>
        <v>0.18353171867202206</v>
      </c>
      <c r="R746" s="34">
        <f t="shared" si="116"/>
        <v>0.27962847339261027</v>
      </c>
      <c r="S746" s="34">
        <f t="shared" si="117"/>
        <v>4.3194664190670272E-2</v>
      </c>
      <c r="T746" s="34">
        <f t="shared" si="118"/>
        <v>6.891012610779837E-2</v>
      </c>
      <c r="U746" s="34">
        <f t="shared" si="119"/>
        <v>1.8384842605389085E-2</v>
      </c>
      <c r="V746" s="33">
        <f>SUM(ClientPortfolioValue[[#This Row],[TCS]:[Cash]])</f>
        <v>51219878.686014898</v>
      </c>
      <c r="W746" s="35">
        <f>(ClientPortfolioValue[[#This Row],[TotalPortfolioValue]]-V741)/V741</f>
        <v>2.5700845917891475E-3</v>
      </c>
      <c r="X746" s="35">
        <f t="shared" si="121"/>
        <v>210593.78439552634</v>
      </c>
      <c r="Y746" s="35">
        <f>_xlfn.MAXIFS($V$2:$V746,$E$2:$E746,$E746)</f>
        <v>52065242.941301323</v>
      </c>
      <c r="Z746" s="34">
        <f>(ClientPortfolioValue[[#This Row],[TotalPortfolioValue]]-ClientPortfolioValue[[#This Row],[Running Max]])/ClientPortfolioValue[[#This Row],[Running Max]]</f>
        <v>-1.6236633261070044E-2</v>
      </c>
      <c r="AA746" s="35">
        <f t="shared" si="120"/>
        <v>1.0266829961474699</v>
      </c>
      <c r="AB746" s="46">
        <f>ClientPortfolioValue[[#This Row],[Cumulative_Returns]]-1</f>
        <v>2.668299614746994E-2</v>
      </c>
    </row>
    <row r="747" spans="4:28" x14ac:dyDescent="0.35">
      <c r="D747" s="31">
        <f t="shared" si="112"/>
        <v>45807</v>
      </c>
      <c r="E747" s="32" t="s">
        <v>14</v>
      </c>
      <c r="F747" s="33">
        <f>_xlfn.IFNA(VLOOKUP(ClientPortfolioValue[[#This Row],[Date]],CleanAssets[#All],RowWiseApproach!$B$2,0)*VLOOKUP(ClientPortfolioValue[[#This Row],[Client]],Client_Portfolios!$A$1:$I$6,RowWiseApproach!$B$2,0),F742)</f>
        <v>1492804.8567590199</v>
      </c>
      <c r="G747" s="33">
        <f>_xlfn.IFNA(VLOOKUP(ClientPortfolioValue[[#This Row],[Date]],CleanAssets[#All],RowWiseApproach!$B$3,0)*VLOOKUP(ClientPortfolioValue[[#This Row],[Client]],Client_Portfolios!$A$1:$I$6,RowWiseApproach!$B$3,0),G742)</f>
        <v>11922903.489807831</v>
      </c>
      <c r="H747" s="33">
        <f>_xlfn.IFNA(VLOOKUP(ClientPortfolioValue[[#This Row],[Date]],CleanAssets[#All],RowWiseApproach!$B$4,0)*VLOOKUP(ClientPortfolioValue[[#This Row],[Client]],Client_Portfolios!$A$1:$I$6,RowWiseApproach!$B$4,0),H742)</f>
        <v>1884327.2788780667</v>
      </c>
      <c r="I747" s="33">
        <f>_xlfn.IFNA(VLOOKUP(ClientPortfolioValue[[#This Row],[Date]],CleanAssets[#All],RowWiseApproach!$B$5,0)*VLOOKUP(ClientPortfolioValue[[#This Row],[Client]],Client_Portfolios!$A$1:$I$6,RowWiseApproach!$B$5,0),I742)</f>
        <v>484297.22390321532</v>
      </c>
      <c r="J747" s="33">
        <f>_xlfn.IFNA(VLOOKUP(ClientPortfolioValue[[#This Row],[Date]],CleanAssets[#All],RowWiseApproach!$B$6,0)*VLOOKUP(ClientPortfolioValue[[#This Row],[Client]],Client_Portfolios!$A$1:$I$6,RowWiseApproach!$B$6,0),J742)</f>
        <v>12420112.565852577</v>
      </c>
      <c r="K747" s="33">
        <f>_xlfn.IFNA(VLOOKUP(ClientPortfolioValue[[#This Row],[Date]],CleanAssets[#All],RowWiseApproach!$B$7,0)*VLOOKUP(ClientPortfolioValue[[#This Row],[Client]],Client_Portfolios!$A$1:$I$6,RowWiseApproach!$B$7,0),K742)</f>
        <v>11809479.043981221</v>
      </c>
      <c r="L747" s="33">
        <f>_xlfn.IFNA(VLOOKUP(ClientPortfolioValue[[#This Row],[Date]],CleanAssets[#All],RowWiseApproach!$B$8,0)*VLOOKUP(ClientPortfolioValue[[#This Row],[Client]],Client_Portfolios!$A$1:$I$6,RowWiseApproach!$B$8,0),L742)</f>
        <v>3399188.6933270874</v>
      </c>
      <c r="M747" s="33">
        <f>_xlfn.IFNA(VLOOKUP(ClientPortfolioValue[[#This Row],[Date]],CleanAssets[#All],RowWiseApproach!$B$9,0)*VLOOKUP(ClientPortfolioValue[[#This Row],[Client]],Client_Portfolios!$A$1:$I$6,RowWiseApproach!$B$9,0),M742)</f>
        <v>1150997.5875843598</v>
      </c>
      <c r="N747" s="34">
        <f t="shared" si="113"/>
        <v>3.3497916416763036E-2</v>
      </c>
      <c r="O747" s="34">
        <f t="shared" si="113"/>
        <v>0.26754496593333904</v>
      </c>
      <c r="P747" s="34">
        <f t="shared" si="114"/>
        <v>4.2283515761547048E-2</v>
      </c>
      <c r="Q747" s="34">
        <f t="shared" si="115"/>
        <v>1.0867427081126594E-2</v>
      </c>
      <c r="R747" s="34">
        <f t="shared" si="116"/>
        <v>0.27870212957438117</v>
      </c>
      <c r="S747" s="34">
        <f t="shared" si="117"/>
        <v>0.26499976882420956</v>
      </c>
      <c r="T747" s="34">
        <f t="shared" si="118"/>
        <v>7.6276372104714968E-2</v>
      </c>
      <c r="U747" s="34">
        <f t="shared" si="119"/>
        <v>2.5827904303918531E-2</v>
      </c>
      <c r="V747" s="33">
        <f>SUM(ClientPortfolioValue[[#This Row],[TCS]:[Cash]])</f>
        <v>44564110.74009338</v>
      </c>
      <c r="W747" s="35">
        <f>(ClientPortfolioValue[[#This Row],[TotalPortfolioValue]]-V742)/V742</f>
        <v>-3.6848256963053563E-3</v>
      </c>
      <c r="X747" s="35">
        <f t="shared" si="121"/>
        <v>337445.60485202487</v>
      </c>
      <c r="Y747" s="35">
        <f>_xlfn.MAXIFS($V$2:$V747,$E$2:$E747,$E747)</f>
        <v>45787827.726313539</v>
      </c>
      <c r="Z747" s="34">
        <f>(ClientPortfolioValue[[#This Row],[TotalPortfolioValue]]-ClientPortfolioValue[[#This Row],[Running Max]])/ClientPortfolioValue[[#This Row],[Running Max]]</f>
        <v>-2.6725814413705151E-2</v>
      </c>
      <c r="AA747" s="35">
        <f t="shared" si="120"/>
        <v>1.0502388249406449</v>
      </c>
      <c r="AB747" s="46">
        <f>ClientPortfolioValue[[#This Row],[Cumulative_Returns]]-1</f>
        <v>5.0238824940644911E-2</v>
      </c>
    </row>
    <row r="748" spans="4:28" x14ac:dyDescent="0.35">
      <c r="D748" s="31">
        <f t="shared" si="112"/>
        <v>45807</v>
      </c>
      <c r="E748" s="32" t="s">
        <v>16</v>
      </c>
      <c r="F748" s="33">
        <f>_xlfn.IFNA(VLOOKUP(ClientPortfolioValue[[#This Row],[Date]],CleanAssets[#All],RowWiseApproach!$B$2,0)*VLOOKUP(ClientPortfolioValue[[#This Row],[Client]],Client_Portfolios!$A$1:$I$6,RowWiseApproach!$B$2,0),F743)</f>
        <v>179581.5211660607</v>
      </c>
      <c r="G748" s="33">
        <f>_xlfn.IFNA(VLOOKUP(ClientPortfolioValue[[#This Row],[Date]],CleanAssets[#All],RowWiseApproach!$B$3,0)*VLOOKUP(ClientPortfolioValue[[#This Row],[Client]],Client_Portfolios!$A$1:$I$6,RowWiseApproach!$B$3,0),G743)</f>
        <v>3083268.906686381</v>
      </c>
      <c r="H748" s="33">
        <f>_xlfn.IFNA(VLOOKUP(ClientPortfolioValue[[#This Row],[Date]],CleanAssets[#All],RowWiseApproach!$B$4,0)*VLOOKUP(ClientPortfolioValue[[#This Row],[Client]],Client_Portfolios!$A$1:$I$6,RowWiseApproach!$B$4,0),H743)</f>
        <v>10115111.366621686</v>
      </c>
      <c r="I748" s="33">
        <f>_xlfn.IFNA(VLOOKUP(ClientPortfolioValue[[#This Row],[Date]],CleanAssets[#All],RowWiseApproach!$B$5,0)*VLOOKUP(ClientPortfolioValue[[#This Row],[Client]],Client_Portfolios!$A$1:$I$6,RowWiseApproach!$B$5,0),I743)</f>
        <v>6664692.8344675982</v>
      </c>
      <c r="J748" s="33">
        <f>_xlfn.IFNA(VLOOKUP(ClientPortfolioValue[[#This Row],[Date]],CleanAssets[#All],RowWiseApproach!$B$6,0)*VLOOKUP(ClientPortfolioValue[[#This Row],[Client]],Client_Portfolios!$A$1:$I$6,RowWiseApproach!$B$6,0),J743)</f>
        <v>9492770.9897585995</v>
      </c>
      <c r="K748" s="33">
        <f>_xlfn.IFNA(VLOOKUP(ClientPortfolioValue[[#This Row],[Date]],CleanAssets[#All],RowWiseApproach!$B$7,0)*VLOOKUP(ClientPortfolioValue[[#This Row],[Client]],Client_Portfolios!$A$1:$I$6,RowWiseApproach!$B$7,0),K743)</f>
        <v>1335647.8814693266</v>
      </c>
      <c r="L748" s="33">
        <f>_xlfn.IFNA(VLOOKUP(ClientPortfolioValue[[#This Row],[Date]],CleanAssets[#All],RowWiseApproach!$B$8,0)*VLOOKUP(ClientPortfolioValue[[#This Row],[Client]],Client_Portfolios!$A$1:$I$6,RowWiseApproach!$B$8,0),L743)</f>
        <v>15788815.6119885</v>
      </c>
      <c r="M748" s="33">
        <f>_xlfn.IFNA(VLOOKUP(ClientPortfolioValue[[#This Row],[Date]],CleanAssets[#All],RowWiseApproach!$B$9,0)*VLOOKUP(ClientPortfolioValue[[#This Row],[Client]],Client_Portfolios!$A$1:$I$6,RowWiseApproach!$B$9,0),M743)</f>
        <v>4664958.4406836061</v>
      </c>
      <c r="N748" s="34">
        <f t="shared" si="113"/>
        <v>3.4989197187808821E-3</v>
      </c>
      <c r="O748" s="34">
        <f t="shared" si="113"/>
        <v>6.0073610613494491E-2</v>
      </c>
      <c r="P748" s="34">
        <f t="shared" si="114"/>
        <v>0.19708020284342048</v>
      </c>
      <c r="Q748" s="34">
        <f t="shared" si="115"/>
        <v>0.1298531442807683</v>
      </c>
      <c r="R748" s="34">
        <f t="shared" si="116"/>
        <v>0.18495468457037831</v>
      </c>
      <c r="S748" s="34">
        <f t="shared" si="117"/>
        <v>2.6023416437705026E-2</v>
      </c>
      <c r="T748" s="34">
        <f t="shared" si="118"/>
        <v>0.30762518282656459</v>
      </c>
      <c r="U748" s="34">
        <f t="shared" si="119"/>
        <v>9.0890838708888033E-2</v>
      </c>
      <c r="V748" s="33">
        <f>SUM(ClientPortfolioValue[[#This Row],[TCS]:[Cash]])</f>
        <v>51324847.552841753</v>
      </c>
      <c r="W748" s="35">
        <f>(ClientPortfolioValue[[#This Row],[TotalPortfolioValue]]-V743)/V743</f>
        <v>-5.4447669061708946E-3</v>
      </c>
      <c r="X748" s="35">
        <f t="shared" si="121"/>
        <v>648212.46426562639</v>
      </c>
      <c r="Y748" s="35">
        <f>_xlfn.MAXIFS($V$2:$V748,$E$2:$E748,$E748)</f>
        <v>51605829.264184892</v>
      </c>
      <c r="Z748" s="34">
        <f>(ClientPortfolioValue[[#This Row],[TotalPortfolioValue]]-ClientPortfolioValue[[#This Row],[Running Max]])/ClientPortfolioValue[[#This Row],[Running Max]]</f>
        <v>-5.4447669061708946E-3</v>
      </c>
      <c r="AA748" s="35">
        <f t="shared" si="120"/>
        <v>1.0566850295635837</v>
      </c>
      <c r="AB748" s="46">
        <f>ClientPortfolioValue[[#This Row],[Cumulative_Returns]]-1</f>
        <v>5.6685029563583678E-2</v>
      </c>
    </row>
    <row r="749" spans="4:28" x14ac:dyDescent="0.35">
      <c r="D749" s="31">
        <f t="shared" si="112"/>
        <v>45807</v>
      </c>
      <c r="E749" s="32" t="s">
        <v>12</v>
      </c>
      <c r="F749" s="33">
        <f>_xlfn.IFNA(VLOOKUP(ClientPortfolioValue[[#This Row],[Date]],CleanAssets[#All],RowWiseApproach!$B$2,0)*VLOOKUP(ClientPortfolioValue[[#This Row],[Client]],Client_Portfolios!$A$1:$I$6,RowWiseApproach!$B$2,0),F744)</f>
        <v>2366936.7718909644</v>
      </c>
      <c r="G749" s="33">
        <f>_xlfn.IFNA(VLOOKUP(ClientPortfolioValue[[#This Row],[Date]],CleanAssets[#All],RowWiseApproach!$B$3,0)*VLOOKUP(ClientPortfolioValue[[#This Row],[Client]],Client_Portfolios!$A$1:$I$6,RowWiseApproach!$B$3,0),G744)</f>
        <v>10647355.038282013</v>
      </c>
      <c r="H749" s="33">
        <f>_xlfn.IFNA(VLOOKUP(ClientPortfolioValue[[#This Row],[Date]],CleanAssets[#All],RowWiseApproach!$B$4,0)*VLOOKUP(ClientPortfolioValue[[#This Row],[Client]],Client_Portfolios!$A$1:$I$6,RowWiseApproach!$B$4,0),H744)</f>
        <v>1665029.9967779759</v>
      </c>
      <c r="I749" s="33">
        <f>_xlfn.IFNA(VLOOKUP(ClientPortfolioValue[[#This Row],[Date]],CleanAssets[#All],RowWiseApproach!$B$5,0)*VLOOKUP(ClientPortfolioValue[[#This Row],[Client]],Client_Portfolios!$A$1:$I$6,RowWiseApproach!$B$5,0),I744)</f>
        <v>3399778.1863902495</v>
      </c>
      <c r="J749" s="33">
        <f>_xlfn.IFNA(VLOOKUP(ClientPortfolioValue[[#This Row],[Date]],CleanAssets[#All],RowWiseApproach!$B$6,0)*VLOOKUP(ClientPortfolioValue[[#This Row],[Client]],Client_Portfolios!$A$1:$I$6,RowWiseApproach!$B$6,0),J744)</f>
        <v>1388830.5777087279</v>
      </c>
      <c r="K749" s="33">
        <f>_xlfn.IFNA(VLOOKUP(ClientPortfolioValue[[#This Row],[Date]],CleanAssets[#All],RowWiseApproach!$B$7,0)*VLOOKUP(ClientPortfolioValue[[#This Row],[Client]],Client_Portfolios!$A$1:$I$6,RowWiseApproach!$B$7,0),K744)</f>
        <v>10803921.572989609</v>
      </c>
      <c r="L749" s="33">
        <f>_xlfn.IFNA(VLOOKUP(ClientPortfolioValue[[#This Row],[Date]],CleanAssets[#All],RowWiseApproach!$B$8,0)*VLOOKUP(ClientPortfolioValue[[#This Row],[Client]],Client_Portfolios!$A$1:$I$6,RowWiseApproach!$B$8,0),L744)</f>
        <v>5803448.7694577118</v>
      </c>
      <c r="M749" s="33">
        <f>_xlfn.IFNA(VLOOKUP(ClientPortfolioValue[[#This Row],[Date]],CleanAssets[#All],RowWiseApproach!$B$9,0)*VLOOKUP(ClientPortfolioValue[[#This Row],[Client]],Client_Portfolios!$A$1:$I$6,RowWiseApproach!$B$9,0),M744)</f>
        <v>2235008.5480745742</v>
      </c>
      <c r="N749" s="34">
        <f t="shared" si="113"/>
        <v>6.1783285104109721E-2</v>
      </c>
      <c r="O749" s="34">
        <f t="shared" si="113"/>
        <v>0.27792401543929379</v>
      </c>
      <c r="P749" s="34">
        <f t="shared" si="114"/>
        <v>4.3461669200248264E-2</v>
      </c>
      <c r="Q749" s="34">
        <f t="shared" si="115"/>
        <v>8.8743166896119371E-2</v>
      </c>
      <c r="R749" s="34">
        <f t="shared" si="116"/>
        <v>3.625213675451594E-2</v>
      </c>
      <c r="S749" s="34">
        <f t="shared" si="117"/>
        <v>0.2820108144473949</v>
      </c>
      <c r="T749" s="34">
        <f t="shared" si="118"/>
        <v>0.15148530124192849</v>
      </c>
      <c r="U749" s="34">
        <f t="shared" si="119"/>
        <v>5.8339610916389457E-2</v>
      </c>
      <c r="V749" s="33">
        <f>SUM(ClientPortfolioValue[[#This Row],[TCS]:[Cash]])</f>
        <v>38310309.461571828</v>
      </c>
      <c r="W749" s="35">
        <f>(ClientPortfolioValue[[#This Row],[TotalPortfolioValue]]-V744)/V744</f>
        <v>-4.9693451939186485E-3</v>
      </c>
      <c r="X749" s="35">
        <f t="shared" si="121"/>
        <v>352609.16243864351</v>
      </c>
      <c r="Y749" s="35">
        <f>_xlfn.MAXIFS($V$2:$V749,$E$2:$E749,$E749)</f>
        <v>40148946.003547296</v>
      </c>
      <c r="Z749" s="34">
        <f>(ClientPortfolioValue[[#This Row],[TotalPortfolioValue]]-ClientPortfolioValue[[#This Row],[Running Max]])/ClientPortfolioValue[[#This Row],[Running Max]]</f>
        <v>-4.5795387550473146E-2</v>
      </c>
      <c r="AA749" s="35">
        <f t="shared" si="120"/>
        <v>1.0229214128058135</v>
      </c>
      <c r="AB749" s="46">
        <f>ClientPortfolioValue[[#This Row],[Cumulative_Returns]]-1</f>
        <v>2.2921412805813501E-2</v>
      </c>
    </row>
    <row r="750" spans="4:28" x14ac:dyDescent="0.35">
      <c r="D750" s="31">
        <f t="shared" si="112"/>
        <v>45807</v>
      </c>
      <c r="E750" s="32" t="s">
        <v>13</v>
      </c>
      <c r="F750" s="33">
        <f>_xlfn.IFNA(VLOOKUP(ClientPortfolioValue[[#This Row],[Date]],CleanAssets[#All],RowWiseApproach!$B$2,0)*VLOOKUP(ClientPortfolioValue[[#This Row],[Client]],Client_Portfolios!$A$1:$I$6,RowWiseApproach!$B$2,0),F745)</f>
        <v>170432.84253913502</v>
      </c>
      <c r="G750" s="33">
        <f>_xlfn.IFNA(VLOOKUP(ClientPortfolioValue[[#This Row],[Date]],CleanAssets[#All],RowWiseApproach!$B$3,0)*VLOOKUP(ClientPortfolioValue[[#This Row],[Client]],Client_Portfolios!$A$1:$I$6,RowWiseApproach!$B$3,0),G745)</f>
        <v>2262268.8263928499</v>
      </c>
      <c r="H750" s="33">
        <f>_xlfn.IFNA(VLOOKUP(ClientPortfolioValue[[#This Row],[Date]],CleanAssets[#All],RowWiseApproach!$B$4,0)*VLOOKUP(ClientPortfolioValue[[#This Row],[Client]],Client_Portfolios!$A$1:$I$6,RowWiseApproach!$B$4,0),H745)</f>
        <v>2666724.0674439678</v>
      </c>
      <c r="I750" s="33">
        <f>_xlfn.IFNA(VLOOKUP(ClientPortfolioValue[[#This Row],[Date]],CleanAssets[#All],RowWiseApproach!$B$5,0)*VLOOKUP(ClientPortfolioValue[[#This Row],[Client]],Client_Portfolios!$A$1:$I$6,RowWiseApproach!$B$5,0),I745)</f>
        <v>2918432.6511981701</v>
      </c>
      <c r="J750" s="33">
        <f>_xlfn.IFNA(VLOOKUP(ClientPortfolioValue[[#This Row],[Date]],CleanAssets[#All],RowWiseApproach!$B$6,0)*VLOOKUP(ClientPortfolioValue[[#This Row],[Client]],Client_Portfolios!$A$1:$I$6,RowWiseApproach!$B$6,0),J745)</f>
        <v>12036767.410212452</v>
      </c>
      <c r="K750" s="33">
        <f>_xlfn.IFNA(VLOOKUP(ClientPortfolioValue[[#This Row],[Date]],CleanAssets[#All],RowWiseApproach!$B$7,0)*VLOOKUP(ClientPortfolioValue[[#This Row],[Client]],Client_Portfolios!$A$1:$I$6,RowWiseApproach!$B$7,0),K745)</f>
        <v>511996.66122351238</v>
      </c>
      <c r="L750" s="33">
        <f>_xlfn.IFNA(VLOOKUP(ClientPortfolioValue[[#This Row],[Date]],CleanAssets[#All],RowWiseApproach!$B$8,0)*VLOOKUP(ClientPortfolioValue[[#This Row],[Client]],Client_Portfolios!$A$1:$I$6,RowWiseApproach!$B$8,0),L745)</f>
        <v>24001238.382331502</v>
      </c>
      <c r="M750" s="33">
        <f>_xlfn.IFNA(VLOOKUP(ClientPortfolioValue[[#This Row],[Date]],CleanAssets[#All],RowWiseApproach!$B$9,0)*VLOOKUP(ClientPortfolioValue[[#This Row],[Client]],Client_Portfolios!$A$1:$I$6,RowWiseApproach!$B$9,0),M745)</f>
        <v>6410379.8567802794</v>
      </c>
      <c r="N750" s="34">
        <f t="shared" si="113"/>
        <v>3.3432468481677927E-3</v>
      </c>
      <c r="O750" s="34">
        <f t="shared" si="113"/>
        <v>4.4377145923676344E-2</v>
      </c>
      <c r="P750" s="34">
        <f t="shared" si="114"/>
        <v>5.2311025859749123E-2</v>
      </c>
      <c r="Q750" s="34">
        <f t="shared" si="115"/>
        <v>5.7248594914843562E-2</v>
      </c>
      <c r="R750" s="34">
        <f t="shared" si="116"/>
        <v>0.23611578676264341</v>
      </c>
      <c r="S750" s="34">
        <f t="shared" si="117"/>
        <v>1.004343528164116E-2</v>
      </c>
      <c r="T750" s="34">
        <f t="shared" si="118"/>
        <v>0.47081339123607213</v>
      </c>
      <c r="U750" s="34">
        <f t="shared" si="119"/>
        <v>0.12574737317320664</v>
      </c>
      <c r="V750" s="33">
        <f>SUM(ClientPortfolioValue[[#This Row],[TCS]:[Cash]])</f>
        <v>50978240.698121861</v>
      </c>
      <c r="W750" s="35">
        <f>(ClientPortfolioValue[[#This Row],[TotalPortfolioValue]]-V745)/V745</f>
        <v>-3.3343883855041375E-3</v>
      </c>
      <c r="X750" s="35">
        <f t="shared" si="121"/>
        <v>920386.90966206195</v>
      </c>
      <c r="Y750" s="35">
        <f>_xlfn.MAXIFS($V$2:$V750,$E$2:$E750,$E750)</f>
        <v>51151458.111590751</v>
      </c>
      <c r="Z750" s="34">
        <f>(ClientPortfolioValue[[#This Row],[TotalPortfolioValue]]-ClientPortfolioValue[[#This Row],[Running Max]])/ClientPortfolioValue[[#This Row],[Running Max]]</f>
        <v>-3.3863631627275041E-3</v>
      </c>
      <c r="AA750" s="35">
        <f t="shared" si="120"/>
        <v>1.1296828386644007</v>
      </c>
      <c r="AB750" s="46">
        <f>ClientPortfolioValue[[#This Row],[Cumulative_Returns]]-1</f>
        <v>0.12968283866440067</v>
      </c>
    </row>
    <row r="751" spans="4:28" x14ac:dyDescent="0.35">
      <c r="D751" s="31">
        <f t="shared" si="112"/>
        <v>45807</v>
      </c>
      <c r="E751" s="32" t="s">
        <v>15</v>
      </c>
      <c r="F751" s="33">
        <f>_xlfn.IFNA(VLOOKUP(ClientPortfolioValue[[#This Row],[Date]],CleanAssets[#All],RowWiseApproach!$B$2,0)*VLOOKUP(ClientPortfolioValue[[#This Row],[Client]],Client_Portfolios!$A$1:$I$6,RowWiseApproach!$B$2,0),F746)</f>
        <v>853927.04732634686</v>
      </c>
      <c r="G751" s="33">
        <f>_xlfn.IFNA(VLOOKUP(ClientPortfolioValue[[#This Row],[Date]],CleanAssets[#All],RowWiseApproach!$B$3,0)*VLOOKUP(ClientPortfolioValue[[#This Row],[Client]],Client_Portfolios!$A$1:$I$6,RowWiseApproach!$B$3,0),G746)</f>
        <v>5170119.4526858637</v>
      </c>
      <c r="H751" s="33">
        <f>_xlfn.IFNA(VLOOKUP(ClientPortfolioValue[[#This Row],[Date]],CleanAssets[#All],RowWiseApproach!$B$4,0)*VLOOKUP(ClientPortfolioValue[[#This Row],[Client]],Client_Portfolios!$A$1:$I$6,RowWiseApproach!$B$4,0),H746)</f>
        <v>14548015.658393092</v>
      </c>
      <c r="I751" s="33">
        <f>_xlfn.IFNA(VLOOKUP(ClientPortfolioValue[[#This Row],[Date]],CleanAssets[#All],RowWiseApproach!$B$5,0)*VLOOKUP(ClientPortfolioValue[[#This Row],[Client]],Client_Portfolios!$A$1:$I$6,RowWiseApproach!$B$5,0),I746)</f>
        <v>9318795.1533252522</v>
      </c>
      <c r="J751" s="33">
        <f>_xlfn.IFNA(VLOOKUP(ClientPortfolioValue[[#This Row],[Date]],CleanAssets[#All],RowWiseApproach!$B$6,0)*VLOOKUP(ClientPortfolioValue[[#This Row],[Client]],Client_Portfolios!$A$1:$I$6,RowWiseApproach!$B$6,0),J746)</f>
        <v>14344661.081556235</v>
      </c>
      <c r="K751" s="33">
        <f>_xlfn.IFNA(VLOOKUP(ClientPortfolioValue[[#This Row],[Date]],CleanAssets[#All],RowWiseApproach!$B$7,0)*VLOOKUP(ClientPortfolioValue[[#This Row],[Client]],Client_Portfolios!$A$1:$I$6,RowWiseApproach!$B$7,0),K746)</f>
        <v>2207840.9941619937</v>
      </c>
      <c r="L751" s="33">
        <f>_xlfn.IFNA(VLOOKUP(ClientPortfolioValue[[#This Row],[Date]],CleanAssets[#All],RowWiseApproach!$B$8,0)*VLOOKUP(ClientPortfolioValue[[#This Row],[Client]],Client_Portfolios!$A$1:$I$6,RowWiseApproach!$B$8,0),L746)</f>
        <v>3514428.9686669344</v>
      </c>
      <c r="M751" s="33">
        <f>_xlfn.IFNA(VLOOKUP(ClientPortfolioValue[[#This Row],[Date]],CleanAssets[#All],RowWiseApproach!$B$9,0)*VLOOKUP(ClientPortfolioValue[[#This Row],[Client]],Client_Portfolios!$A$1:$I$6,RowWiseApproach!$B$9,0),M746)</f>
        <v>941550.58205227356</v>
      </c>
      <c r="N751" s="34">
        <f t="shared" si="113"/>
        <v>1.6776780703648998E-2</v>
      </c>
      <c r="O751" s="34">
        <f t="shared" si="113"/>
        <v>0.10157537525126746</v>
      </c>
      <c r="P751" s="34">
        <f t="shared" si="114"/>
        <v>0.28581934386350039</v>
      </c>
      <c r="Q751" s="34">
        <f t="shared" si="115"/>
        <v>0.18308283266007896</v>
      </c>
      <c r="R751" s="34">
        <f t="shared" si="116"/>
        <v>0.28182411364874471</v>
      </c>
      <c r="S751" s="34">
        <f t="shared" si="117"/>
        <v>4.3376614317998448E-2</v>
      </c>
      <c r="T751" s="34">
        <f t="shared" si="118"/>
        <v>6.9046652510285592E-2</v>
      </c>
      <c r="U751" s="34">
        <f t="shared" si="119"/>
        <v>1.8498287044475367E-2</v>
      </c>
      <c r="V751" s="33">
        <f>SUM(ClientPortfolioValue[[#This Row],[TCS]:[Cash]])</f>
        <v>50899338.938167997</v>
      </c>
      <c r="W751" s="35">
        <f>(ClientPortfolioValue[[#This Row],[TotalPortfolioValue]]-V746)/V746</f>
        <v>-6.2581122031126904E-3</v>
      </c>
      <c r="X751" s="35">
        <f t="shared" si="121"/>
        <v>190998.92436999534</v>
      </c>
      <c r="Y751" s="35">
        <f>_xlfn.MAXIFS($V$2:$V751,$E$2:$E751,$E751)</f>
        <v>52065242.941301323</v>
      </c>
      <c r="Z751" s="34">
        <f>(ClientPortfolioValue[[#This Row],[TotalPortfolioValue]]-ClientPortfolioValue[[#This Row],[Running Max]])/ClientPortfolioValue[[#This Row],[Running Max]]</f>
        <v>-2.2393134791434167E-2</v>
      </c>
      <c r="AA751" s="35">
        <f t="shared" si="120"/>
        <v>1.0202578987605511</v>
      </c>
      <c r="AB751" s="46">
        <f>ClientPortfolioValue[[#This Row],[Cumulative_Returns]]-1</f>
        <v>2.0257898760551063E-2</v>
      </c>
    </row>
    <row r="752" spans="4:28" x14ac:dyDescent="0.35">
      <c r="D752" s="31">
        <f t="shared" si="112"/>
        <v>45808</v>
      </c>
      <c r="E752" s="32" t="s">
        <v>14</v>
      </c>
      <c r="F752" s="33">
        <f>_xlfn.IFNA(VLOOKUP(ClientPortfolioValue[[#This Row],[Date]],CleanAssets[#All],RowWiseApproach!$B$2,0)*VLOOKUP(ClientPortfolioValue[[#This Row],[Client]],Client_Portfolios!$A$1:$I$6,RowWiseApproach!$B$2,0),F747)</f>
        <v>1482015.0721938687</v>
      </c>
      <c r="G752" s="33">
        <f>_xlfn.IFNA(VLOOKUP(ClientPortfolioValue[[#This Row],[Date]],CleanAssets[#All],RowWiseApproach!$B$3,0)*VLOOKUP(ClientPortfolioValue[[#This Row],[Client]],Client_Portfolios!$A$1:$I$6,RowWiseApproach!$B$3,0),G747)</f>
        <v>11684859.866655435</v>
      </c>
      <c r="H752" s="33">
        <f>_xlfn.IFNA(VLOOKUP(ClientPortfolioValue[[#This Row],[Date]],CleanAssets[#All],RowWiseApproach!$B$4,0)*VLOOKUP(ClientPortfolioValue[[#This Row],[Client]],Client_Portfolios!$A$1:$I$6,RowWiseApproach!$B$4,0),H747)</f>
        <v>1900357.7345885853</v>
      </c>
      <c r="I752" s="33">
        <f>_xlfn.IFNA(VLOOKUP(ClientPortfolioValue[[#This Row],[Date]],CleanAssets[#All],RowWiseApproach!$B$5,0)*VLOOKUP(ClientPortfolioValue[[#This Row],[Client]],Client_Portfolios!$A$1:$I$6,RowWiseApproach!$B$5,0),I747)</f>
        <v>482845.36374475918</v>
      </c>
      <c r="J752" s="33">
        <f>_xlfn.IFNA(VLOOKUP(ClientPortfolioValue[[#This Row],[Date]],CleanAssets[#All],RowWiseApproach!$B$6,0)*VLOOKUP(ClientPortfolioValue[[#This Row],[Client]],Client_Portfolios!$A$1:$I$6,RowWiseApproach!$B$6,0),J747)</f>
        <v>12442345.711988898</v>
      </c>
      <c r="K752" s="33">
        <f>_xlfn.IFNA(VLOOKUP(ClientPortfolioValue[[#This Row],[Date]],CleanAssets[#All],RowWiseApproach!$B$7,0)*VLOOKUP(ClientPortfolioValue[[#This Row],[Client]],Client_Portfolios!$A$1:$I$6,RowWiseApproach!$B$7,0),K747)</f>
        <v>11804898.496093864</v>
      </c>
      <c r="L752" s="33">
        <f>_xlfn.IFNA(VLOOKUP(ClientPortfolioValue[[#This Row],[Date]],CleanAssets[#All],RowWiseApproach!$B$8,0)*VLOOKUP(ClientPortfolioValue[[#This Row],[Client]],Client_Portfolios!$A$1:$I$6,RowWiseApproach!$B$8,0),L747)</f>
        <v>3417385.7406784776</v>
      </c>
      <c r="M752" s="33">
        <f>_xlfn.IFNA(VLOOKUP(ClientPortfolioValue[[#This Row],[Date]],CleanAssets[#All],RowWiseApproach!$B$9,0)*VLOOKUP(ClientPortfolioValue[[#This Row],[Client]],Client_Portfolios!$A$1:$I$6,RowWiseApproach!$B$9,0),M747)</f>
        <v>1151073.0531025375</v>
      </c>
      <c r="N752" s="34">
        <f t="shared" si="113"/>
        <v>3.3404462571943544E-2</v>
      </c>
      <c r="O752" s="34">
        <f t="shared" si="113"/>
        <v>0.26337550231272983</v>
      </c>
      <c r="P752" s="34">
        <f t="shared" si="114"/>
        <v>4.2833861820579161E-2</v>
      </c>
      <c r="Q752" s="34">
        <f t="shared" si="115"/>
        <v>1.0883283297093449E-2</v>
      </c>
      <c r="R752" s="34">
        <f t="shared" si="116"/>
        <v>0.28044915294150602</v>
      </c>
      <c r="S752" s="34">
        <f t="shared" si="117"/>
        <v>0.26608116029117906</v>
      </c>
      <c r="T752" s="34">
        <f t="shared" si="118"/>
        <v>7.70275122097102E-2</v>
      </c>
      <c r="U752" s="34">
        <f t="shared" si="119"/>
        <v>2.5945064555258829E-2</v>
      </c>
      <c r="V752" s="33">
        <f>SUM(ClientPortfolioValue[[#This Row],[TCS]:[Cash]])</f>
        <v>44365781.039046422</v>
      </c>
      <c r="W752" s="35">
        <f>(ClientPortfolioValue[[#This Row],[TotalPortfolioValue]]-V747)/V747</f>
        <v>-4.4504355130893609E-3</v>
      </c>
      <c r="X752" s="35">
        <f t="shared" si="121"/>
        <v>201705.52233554402</v>
      </c>
      <c r="Y752" s="35">
        <f>_xlfn.MAXIFS($V$2:$V752,$E$2:$E752,$E752)</f>
        <v>45787827.726313539</v>
      </c>
      <c r="Z752" s="34">
        <f>(ClientPortfolioValue[[#This Row],[TotalPortfolioValue]]-ClientPortfolioValue[[#This Row],[Running Max]])/ClientPortfolioValue[[#This Row],[Running Max]]</f>
        <v>-3.1057308413211519E-2</v>
      </c>
      <c r="AA752" s="35">
        <f t="shared" si="120"/>
        <v>1.0455648047769039</v>
      </c>
      <c r="AB752" s="46">
        <f>ClientPortfolioValue[[#This Row],[Cumulative_Returns]]-1</f>
        <v>4.5564804776903944E-2</v>
      </c>
    </row>
    <row r="753" spans="4:28" x14ac:dyDescent="0.35">
      <c r="D753" s="31">
        <f t="shared" si="112"/>
        <v>45808</v>
      </c>
      <c r="E753" s="32" t="s">
        <v>16</v>
      </c>
      <c r="F753" s="33">
        <f>_xlfn.IFNA(VLOOKUP(ClientPortfolioValue[[#This Row],[Date]],CleanAssets[#All],RowWiseApproach!$B$2,0)*VLOOKUP(ClientPortfolioValue[[#This Row],[Client]],Client_Portfolios!$A$1:$I$6,RowWiseApproach!$B$2,0),F748)</f>
        <v>178283.5310660883</v>
      </c>
      <c r="G753" s="33">
        <f>_xlfn.IFNA(VLOOKUP(ClientPortfolioValue[[#This Row],[Date]],CleanAssets[#All],RowWiseApproach!$B$3,0)*VLOOKUP(ClientPortfolioValue[[#This Row],[Client]],Client_Portfolios!$A$1:$I$6,RowWiseApproach!$B$3,0),G748)</f>
        <v>3021710.7046655254</v>
      </c>
      <c r="H753" s="33">
        <f>_xlfn.IFNA(VLOOKUP(ClientPortfolioValue[[#This Row],[Date]],CleanAssets[#All],RowWiseApproach!$B$4,0)*VLOOKUP(ClientPortfolioValue[[#This Row],[Client]],Client_Portfolios!$A$1:$I$6,RowWiseApproach!$B$4,0),H748)</f>
        <v>10201163.214720039</v>
      </c>
      <c r="I753" s="33">
        <f>_xlfn.IFNA(VLOOKUP(ClientPortfolioValue[[#This Row],[Date]],CleanAssets[#All],RowWiseApproach!$B$5,0)*VLOOKUP(ClientPortfolioValue[[#This Row],[Client]],Client_Portfolios!$A$1:$I$6,RowWiseApproach!$B$5,0),I748)</f>
        <v>6644712.9512117626</v>
      </c>
      <c r="J753" s="33">
        <f>_xlfn.IFNA(VLOOKUP(ClientPortfolioValue[[#This Row],[Date]],CleanAssets[#All],RowWiseApproach!$B$6,0)*VLOOKUP(ClientPortfolioValue[[#This Row],[Client]],Client_Portfolios!$A$1:$I$6,RowWiseApproach!$B$6,0),J748)</f>
        <v>9509763.9246885292</v>
      </c>
      <c r="K753" s="33">
        <f>_xlfn.IFNA(VLOOKUP(ClientPortfolioValue[[#This Row],[Date]],CleanAssets[#All],RowWiseApproach!$B$7,0)*VLOOKUP(ClientPortfolioValue[[#This Row],[Client]],Client_Portfolios!$A$1:$I$6,RowWiseApproach!$B$7,0),K748)</f>
        <v>1335129.8231317035</v>
      </c>
      <c r="L753" s="33">
        <f>_xlfn.IFNA(VLOOKUP(ClientPortfolioValue[[#This Row],[Date]],CleanAssets[#All],RowWiseApproach!$B$8,0)*VLOOKUP(ClientPortfolioValue[[#This Row],[Client]],Client_Portfolios!$A$1:$I$6,RowWiseApproach!$B$8,0),L748)</f>
        <v>15873338.670645921</v>
      </c>
      <c r="M753" s="33">
        <f>_xlfn.IFNA(VLOOKUP(ClientPortfolioValue[[#This Row],[Date]],CleanAssets[#All],RowWiseApproach!$B$9,0)*VLOOKUP(ClientPortfolioValue[[#This Row],[Client]],Client_Portfolios!$A$1:$I$6,RowWiseApproach!$B$9,0),M748)</f>
        <v>4665264.3001483008</v>
      </c>
      <c r="N753" s="34">
        <f t="shared" si="113"/>
        <v>3.4665705811455271E-3</v>
      </c>
      <c r="O753" s="34">
        <f t="shared" si="113"/>
        <v>5.8754576885977426E-2</v>
      </c>
      <c r="P753" s="34">
        <f t="shared" si="114"/>
        <v>0.19835288252454239</v>
      </c>
      <c r="Q753" s="34">
        <f t="shared" si="115"/>
        <v>0.12920075286308252</v>
      </c>
      <c r="R753" s="34">
        <f t="shared" si="116"/>
        <v>0.18490921543809868</v>
      </c>
      <c r="S753" s="34">
        <f t="shared" si="117"/>
        <v>2.5960456017458573E-2</v>
      </c>
      <c r="T753" s="34">
        <f t="shared" si="118"/>
        <v>0.30864347666427511</v>
      </c>
      <c r="U753" s="34">
        <f t="shared" si="119"/>
        <v>9.0712069025419784E-2</v>
      </c>
      <c r="V753" s="33">
        <f>SUM(ClientPortfolioValue[[#This Row],[TCS]:[Cash]])</f>
        <v>51429367.120277867</v>
      </c>
      <c r="W753" s="35">
        <f>(ClientPortfolioValue[[#This Row],[TotalPortfolioValue]]-V748)/V748</f>
        <v>2.0364321068563392E-3</v>
      </c>
      <c r="X753" s="35">
        <f t="shared" si="121"/>
        <v>106291.05581501177</v>
      </c>
      <c r="Y753" s="35">
        <f>_xlfn.MAXIFS($V$2:$V753,$E$2:$E753,$E753)</f>
        <v>51605829.264184892</v>
      </c>
      <c r="Z753" s="34">
        <f>(ClientPortfolioValue[[#This Row],[TotalPortfolioValue]]-ClientPortfolioValue[[#This Row],[Running Max]])/ClientPortfolioValue[[#This Row],[Running Max]]</f>
        <v>-3.4194226974566312E-3</v>
      </c>
      <c r="AA753" s="35">
        <f t="shared" si="120"/>
        <v>1.0588368968846216</v>
      </c>
      <c r="AB753" s="46">
        <f>ClientPortfolioValue[[#This Row],[Cumulative_Returns]]-1</f>
        <v>5.883689688462157E-2</v>
      </c>
    </row>
    <row r="754" spans="4:28" x14ac:dyDescent="0.35">
      <c r="D754" s="31">
        <f t="shared" si="112"/>
        <v>45808</v>
      </c>
      <c r="E754" s="32" t="s">
        <v>12</v>
      </c>
      <c r="F754" s="33">
        <f>_xlfn.IFNA(VLOOKUP(ClientPortfolioValue[[#This Row],[Date]],CleanAssets[#All],RowWiseApproach!$B$2,0)*VLOOKUP(ClientPortfolioValue[[#This Row],[Client]],Client_Portfolios!$A$1:$I$6,RowWiseApproach!$B$2,0),F749)</f>
        <v>2349828.8841905687</v>
      </c>
      <c r="G754" s="33">
        <f>_xlfn.IFNA(VLOOKUP(ClientPortfolioValue[[#This Row],[Date]],CleanAssets[#All],RowWiseApproach!$B$3,0)*VLOOKUP(ClientPortfolioValue[[#This Row],[Client]],Client_Portfolios!$A$1:$I$6,RowWiseApproach!$B$3,0),G749)</f>
        <v>10434778.045398595</v>
      </c>
      <c r="H754" s="33">
        <f>_xlfn.IFNA(VLOOKUP(ClientPortfolioValue[[#This Row],[Date]],CleanAssets[#All],RowWiseApproach!$B$4,0)*VLOOKUP(ClientPortfolioValue[[#This Row],[Client]],Client_Portfolios!$A$1:$I$6,RowWiseApproach!$B$4,0),H749)</f>
        <v>1679194.8342344111</v>
      </c>
      <c r="I754" s="33">
        <f>_xlfn.IFNA(VLOOKUP(ClientPortfolioValue[[#This Row],[Date]],CleanAssets[#All],RowWiseApproach!$B$5,0)*VLOOKUP(ClientPortfolioValue[[#This Row],[Client]],Client_Portfolios!$A$1:$I$6,RowWiseApproach!$B$5,0),I749)</f>
        <v>3389586.0930789844</v>
      </c>
      <c r="J754" s="33">
        <f>_xlfn.IFNA(VLOOKUP(ClientPortfolioValue[[#This Row],[Date]],CleanAssets[#All],RowWiseApproach!$B$6,0)*VLOOKUP(ClientPortfolioValue[[#This Row],[Client]],Client_Portfolios!$A$1:$I$6,RowWiseApproach!$B$6,0),J749)</f>
        <v>1391316.7124381091</v>
      </c>
      <c r="K754" s="33">
        <f>_xlfn.IFNA(VLOOKUP(ClientPortfolioValue[[#This Row],[Date]],CleanAssets[#All],RowWiseApproach!$B$7,0)*VLOOKUP(ClientPortfolioValue[[#This Row],[Client]],Client_Portfolios!$A$1:$I$6,RowWiseApproach!$B$7,0),K749)</f>
        <v>10799731.051125601</v>
      </c>
      <c r="L754" s="33">
        <f>_xlfn.IFNA(VLOOKUP(ClientPortfolioValue[[#This Row],[Date]],CleanAssets[#All],RowWiseApproach!$B$8,0)*VLOOKUP(ClientPortfolioValue[[#This Row],[Client]],Client_Portfolios!$A$1:$I$6,RowWiseApproach!$B$8,0),L749)</f>
        <v>5834516.6628837232</v>
      </c>
      <c r="M754" s="33">
        <f>_xlfn.IFNA(VLOOKUP(ClientPortfolioValue[[#This Row],[Date]],CleanAssets[#All],RowWiseApproach!$B$9,0)*VLOOKUP(ClientPortfolioValue[[#This Row],[Client]],Client_Portfolios!$A$1:$I$6,RowWiseApproach!$B$9,0),M749)</f>
        <v>2235155.0871116938</v>
      </c>
      <c r="N754" s="34">
        <f t="shared" si="113"/>
        <v>6.1652470602307184E-2</v>
      </c>
      <c r="O754" s="34">
        <f t="shared" si="113"/>
        <v>0.27377731672880562</v>
      </c>
      <c r="P754" s="34">
        <f t="shared" si="114"/>
        <v>4.405704213174836E-2</v>
      </c>
      <c r="Q754" s="34">
        <f t="shared" si="115"/>
        <v>8.8932584990981653E-2</v>
      </c>
      <c r="R754" s="34">
        <f t="shared" si="116"/>
        <v>3.6503982604519161E-2</v>
      </c>
      <c r="S754" s="34">
        <f t="shared" si="117"/>
        <v>0.28335259031923066</v>
      </c>
      <c r="T754" s="34">
        <f t="shared" si="118"/>
        <v>0.15308023893025643</v>
      </c>
      <c r="U754" s="34">
        <f t="shared" si="119"/>
        <v>5.8643773692150847E-2</v>
      </c>
      <c r="V754" s="33">
        <f>SUM(ClientPortfolioValue[[#This Row],[TCS]:[Cash]])</f>
        <v>38114107.370461687</v>
      </c>
      <c r="W754" s="35">
        <f>(ClientPortfolioValue[[#This Row],[TotalPortfolioValue]]-V749)/V749</f>
        <v>-5.1213914444347098E-3</v>
      </c>
      <c r="X754" s="35">
        <f t="shared" si="121"/>
        <v>121658.07054560182</v>
      </c>
      <c r="Y754" s="35">
        <f>_xlfn.MAXIFS($V$2:$V754,$E$2:$E754,$E754)</f>
        <v>40148946.003547296</v>
      </c>
      <c r="Z754" s="34">
        <f>(ClientPortfolioValue[[#This Row],[TotalPortfolioValue]]-ClientPortfolioValue[[#This Row],[Running Max]])/ClientPortfolioValue[[#This Row],[Running Max]]</f>
        <v>-5.0682242888912293E-2</v>
      </c>
      <c r="AA754" s="35">
        <f t="shared" si="120"/>
        <v>1.0176826318339407</v>
      </c>
      <c r="AB754" s="46">
        <f>ClientPortfolioValue[[#This Row],[Cumulative_Returns]]-1</f>
        <v>1.7682631833940698E-2</v>
      </c>
    </row>
    <row r="755" spans="4:28" x14ac:dyDescent="0.35">
      <c r="D755" s="31">
        <f t="shared" si="112"/>
        <v>45808</v>
      </c>
      <c r="E755" s="32" t="s">
        <v>13</v>
      </c>
      <c r="F755" s="33">
        <f>_xlfn.IFNA(VLOOKUP(ClientPortfolioValue[[#This Row],[Date]],CleanAssets[#All],RowWiseApproach!$B$2,0)*VLOOKUP(ClientPortfolioValue[[#This Row],[Client]],Client_Portfolios!$A$1:$I$6,RowWiseApproach!$B$2,0),F750)</f>
        <v>169200.97780778891</v>
      </c>
      <c r="G755" s="33">
        <f>_xlfn.IFNA(VLOOKUP(ClientPortfolioValue[[#This Row],[Date]],CleanAssets[#All],RowWiseApproach!$B$3,0)*VLOOKUP(ClientPortfolioValue[[#This Row],[Client]],Client_Portfolios!$A$1:$I$6,RowWiseApproach!$B$3,0),G750)</f>
        <v>2217102.0875662193</v>
      </c>
      <c r="H755" s="33">
        <f>_xlfn.IFNA(VLOOKUP(ClientPortfolioValue[[#This Row],[Date]],CleanAssets[#All],RowWiseApproach!$B$4,0)*VLOOKUP(ClientPortfolioValue[[#This Row],[Client]],Client_Portfolios!$A$1:$I$6,RowWiseApproach!$B$4,0),H750)</f>
        <v>2689410.5734105892</v>
      </c>
      <c r="I755" s="33">
        <f>_xlfn.IFNA(VLOOKUP(ClientPortfolioValue[[#This Row],[Date]],CleanAssets[#All],RowWiseApproach!$B$5,0)*VLOOKUP(ClientPortfolioValue[[#This Row],[Client]],Client_Portfolios!$A$1:$I$6,RowWiseApproach!$B$5,0),I750)</f>
        <v>2909683.5692660818</v>
      </c>
      <c r="J755" s="33">
        <f>_xlfn.IFNA(VLOOKUP(ClientPortfolioValue[[#This Row],[Date]],CleanAssets[#All],RowWiseApproach!$B$6,0)*VLOOKUP(ClientPortfolioValue[[#This Row],[Client]],Client_Portfolios!$A$1:$I$6,RowWiseApproach!$B$6,0),J750)</f>
        <v>12058314.333190907</v>
      </c>
      <c r="K755" s="33">
        <f>_xlfn.IFNA(VLOOKUP(ClientPortfolioValue[[#This Row],[Date]],CleanAssets[#All],RowWiseApproach!$B$7,0)*VLOOKUP(ClientPortfolioValue[[#This Row],[Client]],Client_Portfolios!$A$1:$I$6,RowWiseApproach!$B$7,0),K750)</f>
        <v>511798.07285088667</v>
      </c>
      <c r="L755" s="33">
        <f>_xlfn.IFNA(VLOOKUP(ClientPortfolioValue[[#This Row],[Date]],CleanAssets[#All],RowWiseApproach!$B$8,0)*VLOOKUP(ClientPortfolioValue[[#This Row],[Client]],Client_Portfolios!$A$1:$I$6,RowWiseApproach!$B$8,0),L750)</f>
        <v>24129725.415779416</v>
      </c>
      <c r="M755" s="33">
        <f>_xlfn.IFNA(VLOOKUP(ClientPortfolioValue[[#This Row],[Date]],CleanAssets[#All],RowWiseApproach!$B$9,0)*VLOOKUP(ClientPortfolioValue[[#This Row],[Client]],Client_Portfolios!$A$1:$I$6,RowWiseApproach!$B$9,0),M750)</f>
        <v>6410800.155348083</v>
      </c>
      <c r="N755" s="34">
        <f t="shared" si="113"/>
        <v>3.311430665695407E-3</v>
      </c>
      <c r="O755" s="34">
        <f t="shared" si="113"/>
        <v>4.3390883060287579E-2</v>
      </c>
      <c r="P755" s="34">
        <f t="shared" si="114"/>
        <v>5.2634427772363199E-2</v>
      </c>
      <c r="Q755" s="34">
        <f t="shared" si="115"/>
        <v>5.6945388398897456E-2</v>
      </c>
      <c r="R755" s="34">
        <f t="shared" si="116"/>
        <v>0.23599315073038959</v>
      </c>
      <c r="S755" s="34">
        <f t="shared" si="117"/>
        <v>1.0016395029392207E-2</v>
      </c>
      <c r="T755" s="34">
        <f t="shared" si="118"/>
        <v>0.47224261781389987</v>
      </c>
      <c r="U755" s="34">
        <f t="shared" si="119"/>
        <v>0.12546570652907468</v>
      </c>
      <c r="V755" s="33">
        <f>SUM(ClientPortfolioValue[[#This Row],[TCS]:[Cash]])</f>
        <v>51096035.185219973</v>
      </c>
      <c r="W755" s="35">
        <f>(ClientPortfolioValue[[#This Row],[TotalPortfolioValue]]-V750)/V750</f>
        <v>2.3106816846751731E-3</v>
      </c>
      <c r="X755" s="35">
        <f t="shared" si="121"/>
        <v>130306.68152684525</v>
      </c>
      <c r="Y755" s="35">
        <f>_xlfn.MAXIFS($V$2:$V755,$E$2:$E755,$E755)</f>
        <v>51151458.111590751</v>
      </c>
      <c r="Z755" s="34">
        <f>(ClientPortfolioValue[[#This Row],[TotalPortfolioValue]]-ClientPortfolioValue[[#This Row],[Running Max]])/ClientPortfolioValue[[#This Row],[Running Max]]</f>
        <v>-1.0835062853901038E-3</v>
      </c>
      <c r="AA755" s="35">
        <f t="shared" si="120"/>
        <v>1.1322931761091943</v>
      </c>
      <c r="AB755" s="46">
        <f>ClientPortfolioValue[[#This Row],[Cumulative_Returns]]-1</f>
        <v>0.13229317610919433</v>
      </c>
    </row>
    <row r="756" spans="4:28" x14ac:dyDescent="0.35">
      <c r="D756" s="31">
        <f t="shared" si="112"/>
        <v>45808</v>
      </c>
      <c r="E756" s="32" t="s">
        <v>15</v>
      </c>
      <c r="F756" s="33">
        <f>_xlfn.IFNA(VLOOKUP(ClientPortfolioValue[[#This Row],[Date]],CleanAssets[#All],RowWiseApproach!$B$2,0)*VLOOKUP(ClientPortfolioValue[[#This Row],[Client]],Client_Portfolios!$A$1:$I$6,RowWiseApproach!$B$2,0),F751)</f>
        <v>847754.98214763985</v>
      </c>
      <c r="G756" s="33">
        <f>_xlfn.IFNA(VLOOKUP(ClientPortfolioValue[[#This Row],[Date]],CleanAssets[#All],RowWiseApproach!$B$3,0)*VLOOKUP(ClientPortfolioValue[[#This Row],[Client]],Client_Portfolios!$A$1:$I$6,RowWiseApproach!$B$3,0),G751)</f>
        <v>5066896.7798109138</v>
      </c>
      <c r="H756" s="33">
        <f>_xlfn.IFNA(VLOOKUP(ClientPortfolioValue[[#This Row],[Date]],CleanAssets[#All],RowWiseApproach!$B$4,0)*VLOOKUP(ClientPortfolioValue[[#This Row],[Client]],Client_Portfolios!$A$1:$I$6,RowWiseApproach!$B$4,0),H751)</f>
        <v>14671779.36085706</v>
      </c>
      <c r="I756" s="33">
        <f>_xlfn.IFNA(VLOOKUP(ClientPortfolioValue[[#This Row],[Date]],CleanAssets[#All],RowWiseApproach!$B$5,0)*VLOOKUP(ClientPortfolioValue[[#This Row],[Client]],Client_Portfolios!$A$1:$I$6,RowWiseApproach!$B$5,0),I751)</f>
        <v>9290858.6161324829</v>
      </c>
      <c r="J756" s="33">
        <f>_xlfn.IFNA(VLOOKUP(ClientPortfolioValue[[#This Row],[Date]],CleanAssets[#All],RowWiseApproach!$B$6,0)*VLOOKUP(ClientPortfolioValue[[#This Row],[Client]],Client_Portfolios!$A$1:$I$6,RowWiseApproach!$B$6,0),J751)</f>
        <v>14370339.346902966</v>
      </c>
      <c r="K756" s="33">
        <f>_xlfn.IFNA(VLOOKUP(ClientPortfolioValue[[#This Row],[Date]],CleanAssets[#All],RowWiseApproach!$B$7,0)*VLOOKUP(ClientPortfolioValue[[#This Row],[Client]],Client_Portfolios!$A$1:$I$6,RowWiseApproach!$B$7,0),K751)</f>
        <v>2206984.6378939683</v>
      </c>
      <c r="L756" s="33">
        <f>_xlfn.IFNA(VLOOKUP(ClientPortfolioValue[[#This Row],[Date]],CleanAssets[#All],RowWiseApproach!$B$8,0)*VLOOKUP(ClientPortfolioValue[[#This Row],[Client]],Client_Portfolios!$A$1:$I$6,RowWiseApproach!$B$8,0),L751)</f>
        <v>3533242.9375652997</v>
      </c>
      <c r="M756" s="33">
        <f>_xlfn.IFNA(VLOOKUP(ClientPortfolioValue[[#This Row],[Date]],CleanAssets[#All],RowWiseApproach!$B$9,0)*VLOOKUP(ClientPortfolioValue[[#This Row],[Client]],Client_Portfolios!$A$1:$I$6,RowWiseApproach!$B$9,0),M751)</f>
        <v>941612.31511177914</v>
      </c>
      <c r="N756" s="34">
        <f t="shared" si="113"/>
        <v>1.6645667021191791E-2</v>
      </c>
      <c r="O756" s="34">
        <f t="shared" si="113"/>
        <v>9.9488505999476326E-2</v>
      </c>
      <c r="P756" s="34">
        <f t="shared" si="114"/>
        <v>0.28808035221512696</v>
      </c>
      <c r="Q756" s="34">
        <f t="shared" si="115"/>
        <v>0.18242598642514227</v>
      </c>
      <c r="R756" s="34">
        <f t="shared" si="116"/>
        <v>0.28216157827123123</v>
      </c>
      <c r="S756" s="34">
        <f t="shared" si="117"/>
        <v>4.3334138019693394E-2</v>
      </c>
      <c r="T756" s="34">
        <f t="shared" si="118"/>
        <v>6.9375216521519623E-2</v>
      </c>
      <c r="U756" s="34">
        <f t="shared" si="119"/>
        <v>1.8488555526618596E-2</v>
      </c>
      <c r="V756" s="33">
        <f>SUM(ClientPortfolioValue[[#This Row],[TCS]:[Cash]])</f>
        <v>50929468.976422101</v>
      </c>
      <c r="W756" s="35">
        <f>(ClientPortfolioValue[[#This Row],[TotalPortfolioValue]]-V751)/V751</f>
        <v>5.9195342970379673E-4</v>
      </c>
      <c r="X756" s="35">
        <f t="shared" si="121"/>
        <v>104646.49600085529</v>
      </c>
      <c r="Y756" s="35">
        <f>_xlfn.MAXIFS($V$2:$V756,$E$2:$E756,$E756)</f>
        <v>52065242.941301323</v>
      </c>
      <c r="Z756" s="34">
        <f>(ClientPortfolioValue[[#This Row],[TotalPortfolioValue]]-ClientPortfolioValue[[#This Row],[Running Max]])/ClientPortfolioValue[[#This Row],[Running Max]]</f>
        <v>-2.1814437054671978E-2</v>
      </c>
      <c r="AA756" s="35">
        <f t="shared" si="120"/>
        <v>1.0208618439229049</v>
      </c>
      <c r="AB756" s="46">
        <f>ClientPortfolioValue[[#This Row],[Cumulative_Returns]]-1</f>
        <v>2.086184392290491E-2</v>
      </c>
    </row>
    <row r="757" spans="4:28" x14ac:dyDescent="0.35">
      <c r="D757" s="31">
        <f t="shared" si="112"/>
        <v>45809</v>
      </c>
      <c r="E757" s="32" t="s">
        <v>14</v>
      </c>
      <c r="F757" s="33">
        <f>_xlfn.IFNA(VLOOKUP(ClientPortfolioValue[[#This Row],[Date]],CleanAssets[#All],RowWiseApproach!$B$2,0)*VLOOKUP(ClientPortfolioValue[[#This Row],[Client]],Client_Portfolios!$A$1:$I$6,RowWiseApproach!$B$2,0),F752)</f>
        <v>1509422.9347988777</v>
      </c>
      <c r="G757" s="33">
        <f>_xlfn.IFNA(VLOOKUP(ClientPortfolioValue[[#This Row],[Date]],CleanAssets[#All],RowWiseApproach!$B$3,0)*VLOOKUP(ClientPortfolioValue[[#This Row],[Client]],Client_Portfolios!$A$1:$I$6,RowWiseApproach!$B$3,0),G752)</f>
        <v>11591705.174926279</v>
      </c>
      <c r="H757" s="33">
        <f>_xlfn.IFNA(VLOOKUP(ClientPortfolioValue[[#This Row],[Date]],CleanAssets[#All],RowWiseApproach!$B$4,0)*VLOOKUP(ClientPortfolioValue[[#This Row],[Client]],Client_Portfolios!$A$1:$I$6,RowWiseApproach!$B$4,0),H752)</f>
        <v>1879288.6009931101</v>
      </c>
      <c r="I757" s="33">
        <f>_xlfn.IFNA(VLOOKUP(ClientPortfolioValue[[#This Row],[Date]],CleanAssets[#All],RowWiseApproach!$B$5,0)*VLOOKUP(ClientPortfolioValue[[#This Row],[Client]],Client_Portfolios!$A$1:$I$6,RowWiseApproach!$B$5,0),I752)</f>
        <v>487433.84176429122</v>
      </c>
      <c r="J757" s="33">
        <f>_xlfn.IFNA(VLOOKUP(ClientPortfolioValue[[#This Row],[Date]],CleanAssets[#All],RowWiseApproach!$B$6,0)*VLOOKUP(ClientPortfolioValue[[#This Row],[Client]],Client_Portfolios!$A$1:$I$6,RowWiseApproach!$B$6,0),J752)</f>
        <v>12288229.521539433</v>
      </c>
      <c r="K757" s="33">
        <f>_xlfn.IFNA(VLOOKUP(ClientPortfolioValue[[#This Row],[Date]],CleanAssets[#All],RowWiseApproach!$B$7,0)*VLOOKUP(ClientPortfolioValue[[#This Row],[Client]],Client_Portfolios!$A$1:$I$6,RowWiseApproach!$B$7,0),K752)</f>
        <v>11746551.639151907</v>
      </c>
      <c r="L757" s="33">
        <f>_xlfn.IFNA(VLOOKUP(ClientPortfolioValue[[#This Row],[Date]],CleanAssets[#All],RowWiseApproach!$B$8,0)*VLOOKUP(ClientPortfolioValue[[#This Row],[Client]],Client_Portfolios!$A$1:$I$6,RowWiseApproach!$B$8,0),L752)</f>
        <v>3442800.8202560381</v>
      </c>
      <c r="M757" s="33">
        <f>_xlfn.IFNA(VLOOKUP(ClientPortfolioValue[[#This Row],[Date]],CleanAssets[#All],RowWiseApproach!$B$9,0)*VLOOKUP(ClientPortfolioValue[[#This Row],[Client]],Client_Portfolios!$A$1:$I$6,RowWiseApproach!$B$9,0),M752)</f>
        <v>1151282.4362064716</v>
      </c>
      <c r="N757" s="34">
        <f t="shared" si="113"/>
        <v>3.4229827229493581E-2</v>
      </c>
      <c r="O757" s="34">
        <f t="shared" si="113"/>
        <v>0.26287003879785503</v>
      </c>
      <c r="P757" s="34">
        <f t="shared" si="114"/>
        <v>4.2617428583674052E-2</v>
      </c>
      <c r="Q757" s="34">
        <f t="shared" si="115"/>
        <v>1.1053744980775158E-2</v>
      </c>
      <c r="R757" s="34">
        <f t="shared" si="116"/>
        <v>0.27866541827437069</v>
      </c>
      <c r="S757" s="34">
        <f t="shared" si="117"/>
        <v>0.26638155806481745</v>
      </c>
      <c r="T757" s="34">
        <f t="shared" si="118"/>
        <v>7.8073861570564632E-2</v>
      </c>
      <c r="U757" s="34">
        <f t="shared" si="119"/>
        <v>2.6108122498449328E-2</v>
      </c>
      <c r="V757" s="33">
        <f>SUM(ClientPortfolioValue[[#This Row],[TCS]:[Cash]])</f>
        <v>44096714.96963641</v>
      </c>
      <c r="W757" s="35">
        <f>(ClientPortfolioValue[[#This Row],[TotalPortfolioValue]]-V752)/V752</f>
        <v>-6.0647206722948379E-3</v>
      </c>
      <c r="X757" s="35">
        <f t="shared" si="121"/>
        <v>135657.64466841685</v>
      </c>
      <c r="Y757" s="35">
        <f>_xlfn.MAXIFS($V$2:$V757,$E$2:$E757,$E757)</f>
        <v>45787827.726313539</v>
      </c>
      <c r="Z757" s="34">
        <f>(ClientPortfolioValue[[#This Row],[TotalPortfolioValue]]-ClientPortfolioValue[[#This Row],[Running Max]])/ClientPortfolioValue[[#This Row],[Running Max]]</f>
        <v>-3.6933675185146918E-2</v>
      </c>
      <c r="AA757" s="35">
        <f t="shared" si="120"/>
        <v>1.0392237462911496</v>
      </c>
      <c r="AB757" s="46">
        <f>ClientPortfolioValue[[#This Row],[Cumulative_Returns]]-1</f>
        <v>3.9223746291149553E-2</v>
      </c>
    </row>
    <row r="758" spans="4:28" x14ac:dyDescent="0.35">
      <c r="D758" s="31">
        <f t="shared" si="112"/>
        <v>45809</v>
      </c>
      <c r="E758" s="32" t="s">
        <v>16</v>
      </c>
      <c r="F758" s="33">
        <f>_xlfn.IFNA(VLOOKUP(ClientPortfolioValue[[#This Row],[Date]],CleanAssets[#All],RowWiseApproach!$B$2,0)*VLOOKUP(ClientPortfolioValue[[#This Row],[Client]],Client_Portfolios!$A$1:$I$6,RowWiseApproach!$B$2,0),F753)</f>
        <v>181580.64363658449</v>
      </c>
      <c r="G758" s="33">
        <f>_xlfn.IFNA(VLOOKUP(ClientPortfolioValue[[#This Row],[Date]],CleanAssets[#All],RowWiseApproach!$B$3,0)*VLOOKUP(ClientPortfolioValue[[#This Row],[Client]],Client_Portfolios!$A$1:$I$6,RowWiseApproach!$B$3,0),G753)</f>
        <v>2997620.8540040664</v>
      </c>
      <c r="H758" s="33">
        <f>_xlfn.IFNA(VLOOKUP(ClientPortfolioValue[[#This Row],[Date]],CleanAssets[#All],RowWiseApproach!$B$4,0)*VLOOKUP(ClientPortfolioValue[[#This Row],[Client]],Client_Portfolios!$A$1:$I$6,RowWiseApproach!$B$4,0),H753)</f>
        <v>10088063.630000683</v>
      </c>
      <c r="I758" s="33">
        <f>_xlfn.IFNA(VLOOKUP(ClientPortfolioValue[[#This Row],[Date]],CleanAssets[#All],RowWiseApproach!$B$5,0)*VLOOKUP(ClientPortfolioValue[[#This Row],[Client]],Client_Portfolios!$A$1:$I$6,RowWiseApproach!$B$5,0),I753)</f>
        <v>6707857.6381282387</v>
      </c>
      <c r="J758" s="33">
        <f>_xlfn.IFNA(VLOOKUP(ClientPortfolioValue[[#This Row],[Date]],CleanAssets[#All],RowWiseApproach!$B$6,0)*VLOOKUP(ClientPortfolioValue[[#This Row],[Client]],Client_Portfolios!$A$1:$I$6,RowWiseApproach!$B$6,0),J753)</f>
        <v>9391971.9405987002</v>
      </c>
      <c r="K758" s="33">
        <f>_xlfn.IFNA(VLOOKUP(ClientPortfolioValue[[#This Row],[Date]],CleanAssets[#All],RowWiseApproach!$B$7,0)*VLOOKUP(ClientPortfolioValue[[#This Row],[Client]],Client_Portfolios!$A$1:$I$6,RowWiseApproach!$B$7,0),K753)</f>
        <v>1328530.8143545438</v>
      </c>
      <c r="L758" s="33">
        <f>_xlfn.IFNA(VLOOKUP(ClientPortfolioValue[[#This Row],[Date]],CleanAssets[#All],RowWiseApproach!$B$8,0)*VLOOKUP(ClientPortfolioValue[[#This Row],[Client]],Client_Portfolios!$A$1:$I$6,RowWiseApproach!$B$8,0),L753)</f>
        <v>15991388.605914842</v>
      </c>
      <c r="M758" s="33">
        <f>_xlfn.IFNA(VLOOKUP(ClientPortfolioValue[[#This Row],[Date]],CleanAssets[#All],RowWiseApproach!$B$9,0)*VLOOKUP(ClientPortfolioValue[[#This Row],[Client]],Client_Portfolios!$A$1:$I$6,RowWiseApproach!$B$9,0),M753)</f>
        <v>4666112.9235412339</v>
      </c>
      <c r="N758" s="34">
        <f t="shared" si="113"/>
        <v>3.5359218428734802E-3</v>
      </c>
      <c r="O758" s="34">
        <f t="shared" si="113"/>
        <v>5.8372703400807302E-2</v>
      </c>
      <c r="P758" s="34">
        <f t="shared" si="114"/>
        <v>0.19644497247739739</v>
      </c>
      <c r="Q758" s="34">
        <f t="shared" si="115"/>
        <v>0.13062218453754068</v>
      </c>
      <c r="R758" s="34">
        <f t="shared" si="116"/>
        <v>0.18288997146018948</v>
      </c>
      <c r="S758" s="34">
        <f t="shared" si="117"/>
        <v>2.5870494956546485E-2</v>
      </c>
      <c r="T758" s="34">
        <f t="shared" si="118"/>
        <v>0.3114004837580604</v>
      </c>
      <c r="U758" s="34">
        <f t="shared" si="119"/>
        <v>9.0863267566584915E-2</v>
      </c>
      <c r="V758" s="33">
        <f>SUM(ClientPortfolioValue[[#This Row],[TCS]:[Cash]])</f>
        <v>51353127.050178885</v>
      </c>
      <c r="W758" s="35">
        <f>(ClientPortfolioValue[[#This Row],[TotalPortfolioValue]]-V753)/V753</f>
        <v>-1.4824228717549373E-3</v>
      </c>
      <c r="X758" s="35">
        <f t="shared" si="121"/>
        <v>107137.23755091203</v>
      </c>
      <c r="Y758" s="35">
        <f>_xlfn.MAXIFS($V$2:$V758,$E$2:$E758,$E758)</f>
        <v>51605829.264184892</v>
      </c>
      <c r="Z758" s="34">
        <f>(ClientPortfolioValue[[#This Row],[TotalPortfolioValue]]-ClientPortfolioValue[[#This Row],[Running Max]])/ClientPortfolioValue[[#This Row],[Running Max]]</f>
        <v>-4.8967765387966603E-3</v>
      </c>
      <c r="AA758" s="35">
        <f t="shared" si="120"/>
        <v>1.0572672528512217</v>
      </c>
      <c r="AB758" s="46">
        <f>ClientPortfolioValue[[#This Row],[Cumulative_Returns]]-1</f>
        <v>5.7267252851221695E-2</v>
      </c>
    </row>
    <row r="759" spans="4:28" x14ac:dyDescent="0.35">
      <c r="D759" s="31">
        <f t="shared" si="112"/>
        <v>45809</v>
      </c>
      <c r="E759" s="32" t="s">
        <v>12</v>
      </c>
      <c r="F759" s="33">
        <f>_xlfn.IFNA(VLOOKUP(ClientPortfolioValue[[#This Row],[Date]],CleanAssets[#All],RowWiseApproach!$B$2,0)*VLOOKUP(ClientPortfolioValue[[#This Row],[Client]],Client_Portfolios!$A$1:$I$6,RowWiseApproach!$B$2,0),F754)</f>
        <v>2393285.7885173503</v>
      </c>
      <c r="G759" s="33">
        <f>_xlfn.IFNA(VLOOKUP(ClientPortfolioValue[[#This Row],[Date]],CleanAssets[#All],RowWiseApproach!$B$3,0)*VLOOKUP(ClientPortfolioValue[[#This Row],[Client]],Client_Portfolios!$A$1:$I$6,RowWiseApproach!$B$3,0),G754)</f>
        <v>10351589.325707128</v>
      </c>
      <c r="H759" s="33">
        <f>_xlfn.IFNA(VLOOKUP(ClientPortfolioValue[[#This Row],[Date]],CleanAssets[#All],RowWiseApproach!$B$4,0)*VLOOKUP(ClientPortfolioValue[[#This Row],[Client]],Client_Portfolios!$A$1:$I$6,RowWiseApproach!$B$4,0),H754)</f>
        <v>1660577.7182823054</v>
      </c>
      <c r="I759" s="33">
        <f>_xlfn.IFNA(VLOOKUP(ClientPortfolioValue[[#This Row],[Date]],CleanAssets[#All],RowWiseApproach!$B$5,0)*VLOOKUP(ClientPortfolioValue[[#This Row],[Client]],Client_Portfolios!$A$1:$I$6,RowWiseApproach!$B$5,0),I754)</f>
        <v>3421797.3193870946</v>
      </c>
      <c r="J759" s="33">
        <f>_xlfn.IFNA(VLOOKUP(ClientPortfolioValue[[#This Row],[Date]],CleanAssets[#All],RowWiseApproach!$B$6,0)*VLOOKUP(ClientPortfolioValue[[#This Row],[Client]],Client_Portfolios!$A$1:$I$6,RowWiseApproach!$B$6,0),J754)</f>
        <v>1374083.2713818119</v>
      </c>
      <c r="K759" s="33">
        <f>_xlfn.IFNA(VLOOKUP(ClientPortfolioValue[[#This Row],[Date]],CleanAssets[#All],RowWiseApproach!$B$7,0)*VLOOKUP(ClientPortfolioValue[[#This Row],[Client]],Client_Portfolios!$A$1:$I$6,RowWiseApproach!$B$7,0),K754)</f>
        <v>10746352.331871036</v>
      </c>
      <c r="L759" s="33">
        <f>_xlfn.IFNA(VLOOKUP(ClientPortfolioValue[[#This Row],[Date]],CleanAssets[#All],RowWiseApproach!$B$8,0)*VLOOKUP(ClientPortfolioValue[[#This Row],[Client]],Client_Portfolios!$A$1:$I$6,RowWiseApproach!$B$8,0),L754)</f>
        <v>5877907.9322738601</v>
      </c>
      <c r="M759" s="33">
        <f>_xlfn.IFNA(VLOOKUP(ClientPortfolioValue[[#This Row],[Date]],CleanAssets[#All],RowWiseApproach!$B$9,0)*VLOOKUP(ClientPortfolioValue[[#This Row],[Client]],Client_Portfolios!$A$1:$I$6,RowWiseApproach!$B$9,0),M754)</f>
        <v>2235561.6674835063</v>
      </c>
      <c r="N759" s="34">
        <f t="shared" si="113"/>
        <v>6.2880008927763173E-2</v>
      </c>
      <c r="O759" s="34">
        <f t="shared" si="113"/>
        <v>0.27197254600347676</v>
      </c>
      <c r="P759" s="34">
        <f t="shared" si="114"/>
        <v>4.3629198924681194E-2</v>
      </c>
      <c r="Q759" s="34">
        <f t="shared" si="115"/>
        <v>8.9902612978515484E-2</v>
      </c>
      <c r="R759" s="34">
        <f t="shared" si="116"/>
        <v>3.6101985306779827E-2</v>
      </c>
      <c r="S759" s="34">
        <f t="shared" si="117"/>
        <v>0.2823443542810477</v>
      </c>
      <c r="T759" s="34">
        <f t="shared" si="118"/>
        <v>0.15443325031688784</v>
      </c>
      <c r="U759" s="34">
        <f t="shared" si="119"/>
        <v>5.8736043260848081E-2</v>
      </c>
      <c r="V759" s="33">
        <f>SUM(ClientPortfolioValue[[#This Row],[TCS]:[Cash]])</f>
        <v>38061155.354904093</v>
      </c>
      <c r="W759" s="35">
        <f>(ClientPortfolioValue[[#This Row],[TotalPortfolioValue]]-V754)/V754</f>
        <v>-1.389302261310001E-3</v>
      </c>
      <c r="X759" s="35">
        <f t="shared" si="121"/>
        <v>125260.5462519619</v>
      </c>
      <c r="Y759" s="35">
        <f>_xlfn.MAXIFS($V$2:$V759,$E$2:$E759,$E759)</f>
        <v>40148946.003547296</v>
      </c>
      <c r="Z759" s="34">
        <f>(ClientPortfolioValue[[#This Row],[TotalPortfolioValue]]-ClientPortfolioValue[[#This Row],[Running Max]])/ClientPortfolioValue[[#This Row],[Running Max]]</f>
        <v>-5.2001132195568463E-2</v>
      </c>
      <c r="AA759" s="35">
        <f t="shared" si="120"/>
        <v>1.016268763052238</v>
      </c>
      <c r="AB759" s="46">
        <f>ClientPortfolioValue[[#This Row],[Cumulative_Returns]]-1</f>
        <v>1.6268763052238011E-2</v>
      </c>
    </row>
    <row r="760" spans="4:28" x14ac:dyDescent="0.35">
      <c r="D760" s="31">
        <f t="shared" si="112"/>
        <v>45809</v>
      </c>
      <c r="E760" s="32" t="s">
        <v>13</v>
      </c>
      <c r="F760" s="33">
        <f>_xlfn.IFNA(VLOOKUP(ClientPortfolioValue[[#This Row],[Date]],CleanAssets[#All],RowWiseApproach!$B$2,0)*VLOOKUP(ClientPortfolioValue[[#This Row],[Client]],Client_Portfolios!$A$1:$I$6,RowWiseApproach!$B$2,0),F755)</f>
        <v>172330.12085052743</v>
      </c>
      <c r="G760" s="33">
        <f>_xlfn.IFNA(VLOOKUP(ClientPortfolioValue[[#This Row],[Date]],CleanAssets[#All],RowWiseApproach!$B$3,0)*VLOOKUP(ClientPortfolioValue[[#This Row],[Client]],Client_Portfolios!$A$1:$I$6,RowWiseApproach!$B$3,0),G755)</f>
        <v>2199426.782611243</v>
      </c>
      <c r="H760" s="33">
        <f>_xlfn.IFNA(VLOOKUP(ClientPortfolioValue[[#This Row],[Date]],CleanAssets[#All],RowWiseApproach!$B$4,0)*VLOOKUP(ClientPortfolioValue[[#This Row],[Client]],Client_Portfolios!$A$1:$I$6,RowWiseApproach!$B$4,0),H755)</f>
        <v>2659593.2660515942</v>
      </c>
      <c r="I760" s="33">
        <f>_xlfn.IFNA(VLOOKUP(ClientPortfolioValue[[#This Row],[Date]],CleanAssets[#All],RowWiseApproach!$B$5,0)*VLOOKUP(ClientPortfolioValue[[#This Row],[Client]],Client_Portfolios!$A$1:$I$6,RowWiseApproach!$B$5,0),I755)</f>
        <v>2937334.2833535601</v>
      </c>
      <c r="J760" s="33">
        <f>_xlfn.IFNA(VLOOKUP(ClientPortfolioValue[[#This Row],[Date]],CleanAssets[#All],RowWiseApproach!$B$6,0)*VLOOKUP(ClientPortfolioValue[[#This Row],[Client]],Client_Portfolios!$A$1:$I$6,RowWiseApproach!$B$6,0),J755)</f>
        <v>11908954.918873806</v>
      </c>
      <c r="K760" s="33">
        <f>_xlfn.IFNA(VLOOKUP(ClientPortfolioValue[[#This Row],[Date]],CleanAssets[#All],RowWiseApproach!$B$7,0)*VLOOKUP(ClientPortfolioValue[[#This Row],[Client]],Client_Portfolios!$A$1:$I$6,RowWiseApproach!$B$7,0),K755)</f>
        <v>509268.46118589176</v>
      </c>
      <c r="L760" s="33">
        <f>_xlfn.IFNA(VLOOKUP(ClientPortfolioValue[[#This Row],[Date]],CleanAssets[#All],RowWiseApproach!$B$8,0)*VLOOKUP(ClientPortfolioValue[[#This Row],[Client]],Client_Portfolios!$A$1:$I$6,RowWiseApproach!$B$8,0),L755)</f>
        <v>24309178.055359095</v>
      </c>
      <c r="M760" s="33">
        <f>_xlfn.IFNA(VLOOKUP(ClientPortfolioValue[[#This Row],[Date]],CleanAssets[#All],RowWiseApproach!$B$9,0)*VLOOKUP(ClientPortfolioValue[[#This Row],[Client]],Client_Portfolios!$A$1:$I$6,RowWiseApproach!$B$9,0),M755)</f>
        <v>6411966.2961343788</v>
      </c>
      <c r="N760" s="34">
        <f t="shared" si="113"/>
        <v>3.3718780795770763E-3</v>
      </c>
      <c r="O760" s="34">
        <f t="shared" si="113"/>
        <v>4.3034838711417799E-2</v>
      </c>
      <c r="P760" s="34">
        <f t="shared" si="114"/>
        <v>5.2038634860405643E-2</v>
      </c>
      <c r="Q760" s="34">
        <f t="shared" si="115"/>
        <v>5.7473023482765097E-2</v>
      </c>
      <c r="R760" s="34">
        <f t="shared" si="116"/>
        <v>0.23301523751875955</v>
      </c>
      <c r="S760" s="34">
        <f t="shared" si="117"/>
        <v>9.9645445173341674E-3</v>
      </c>
      <c r="T760" s="34">
        <f t="shared" si="118"/>
        <v>0.47564281979757322</v>
      </c>
      <c r="U760" s="34">
        <f t="shared" si="119"/>
        <v>0.12545902303216749</v>
      </c>
      <c r="V760" s="33">
        <f>SUM(ClientPortfolioValue[[#This Row],[TCS]:[Cash]])</f>
        <v>51108052.184420094</v>
      </c>
      <c r="W760" s="35">
        <f>(ClientPortfolioValue[[#This Row],[TotalPortfolioValue]]-V755)/V755</f>
        <v>2.3518457266908651E-4</v>
      </c>
      <c r="X760" s="35">
        <f t="shared" si="121"/>
        <v>79502.357045478857</v>
      </c>
      <c r="Y760" s="35">
        <f>_xlfn.MAXIFS($V$2:$V760,$E$2:$E760,$E760)</f>
        <v>51151458.111590751</v>
      </c>
      <c r="Z760" s="34">
        <f>(ClientPortfolioValue[[#This Row],[TotalPortfolioValue]]-ClientPortfolioValue[[#This Row],[Running Max]])/ClientPortfolioValue[[#This Row],[Running Max]]</f>
        <v>-8.4857653668373107E-4</v>
      </c>
      <c r="AA760" s="35">
        <f t="shared" si="120"/>
        <v>1.1325594739959537</v>
      </c>
      <c r="AB760" s="46">
        <f>ClientPortfolioValue[[#This Row],[Cumulative_Returns]]-1</f>
        <v>0.13255947399595369</v>
      </c>
    </row>
    <row r="761" spans="4:28" x14ac:dyDescent="0.35">
      <c r="D761" s="31">
        <f t="shared" si="112"/>
        <v>45809</v>
      </c>
      <c r="E761" s="32" t="s">
        <v>15</v>
      </c>
      <c r="F761" s="33">
        <f>_xlfn.IFNA(VLOOKUP(ClientPortfolioValue[[#This Row],[Date]],CleanAssets[#All],RowWiseApproach!$B$2,0)*VLOOKUP(ClientPortfolioValue[[#This Row],[Client]],Client_Portfolios!$A$1:$I$6,RowWiseApproach!$B$2,0),F756)</f>
        <v>863433.06296433415</v>
      </c>
      <c r="G761" s="33">
        <f>_xlfn.IFNA(VLOOKUP(ClientPortfolioValue[[#This Row],[Date]],CleanAssets[#All],RowWiseApproach!$B$3,0)*VLOOKUP(ClientPortfolioValue[[#This Row],[Client]],Client_Portfolios!$A$1:$I$6,RowWiseApproach!$B$3,0),G756)</f>
        <v>5026502.1826199219</v>
      </c>
      <c r="H761" s="33">
        <f>_xlfn.IFNA(VLOOKUP(ClientPortfolioValue[[#This Row],[Date]],CleanAssets[#All],RowWiseApproach!$B$4,0)*VLOOKUP(ClientPortfolioValue[[#This Row],[Client]],Client_Portfolios!$A$1:$I$6,RowWiseApproach!$B$4,0),H756)</f>
        <v>14509114.366887303</v>
      </c>
      <c r="I761" s="33">
        <f>_xlfn.IFNA(VLOOKUP(ClientPortfolioValue[[#This Row],[Date]],CleanAssets[#All],RowWiseApproach!$B$5,0)*VLOOKUP(ClientPortfolioValue[[#This Row],[Client]],Client_Portfolios!$A$1:$I$6,RowWiseApproach!$B$5,0),I756)</f>
        <v>9379149.6172349378</v>
      </c>
      <c r="J761" s="33">
        <f>_xlfn.IFNA(VLOOKUP(ClientPortfolioValue[[#This Row],[Date]],CleanAssets[#All],RowWiseApproach!$B$6,0)*VLOOKUP(ClientPortfolioValue[[#This Row],[Client]],Client_Portfolios!$A$1:$I$6,RowWiseApproach!$B$6,0),J756)</f>
        <v>14192342.206582654</v>
      </c>
      <c r="K761" s="33">
        <f>_xlfn.IFNA(VLOOKUP(ClientPortfolioValue[[#This Row],[Date]],CleanAssets[#All],RowWiseApproach!$B$7,0)*VLOOKUP(ClientPortfolioValue[[#This Row],[Client]],Client_Portfolios!$A$1:$I$6,RowWiseApproach!$B$7,0),K756)</f>
        <v>2196076.402047391</v>
      </c>
      <c r="L761" s="33">
        <f>_xlfn.IFNA(VLOOKUP(ClientPortfolioValue[[#This Row],[Date]],CleanAssets[#All],RowWiseApproach!$B$8,0)*VLOOKUP(ClientPortfolioValue[[#This Row],[Client]],Client_Portfolios!$A$1:$I$6,RowWiseApproach!$B$8,0),L756)</f>
        <v>3559519.6464999039</v>
      </c>
      <c r="M761" s="33">
        <f>_xlfn.IFNA(VLOOKUP(ClientPortfolioValue[[#This Row],[Date]],CleanAssets[#All],RowWiseApproach!$B$9,0)*VLOOKUP(ClientPortfolioValue[[#This Row],[Client]],Client_Portfolios!$A$1:$I$6,RowWiseApproach!$B$9,0),M756)</f>
        <v>941783.59677692561</v>
      </c>
      <c r="N761" s="34">
        <f t="shared" si="113"/>
        <v>1.7041020127381172E-2</v>
      </c>
      <c r="O761" s="34">
        <f t="shared" si="113"/>
        <v>9.9204823788279814E-2</v>
      </c>
      <c r="P761" s="34">
        <f t="shared" si="114"/>
        <v>0.28635700966528199</v>
      </c>
      <c r="Q761" s="34">
        <f t="shared" si="115"/>
        <v>0.18511021208325226</v>
      </c>
      <c r="R761" s="34">
        <f t="shared" si="116"/>
        <v>0.28010508234040898</v>
      </c>
      <c r="S761" s="34">
        <f t="shared" si="117"/>
        <v>4.3342540115471888E-2</v>
      </c>
      <c r="T761" s="34">
        <f t="shared" si="118"/>
        <v>7.0251937922742216E-2</v>
      </c>
      <c r="U761" s="34">
        <f t="shared" si="119"/>
        <v>1.8587373957181852E-2</v>
      </c>
      <c r="V761" s="33">
        <f>SUM(ClientPortfolioValue[[#This Row],[TCS]:[Cash]])</f>
        <v>50667921.081613362</v>
      </c>
      <c r="W761" s="35">
        <f>(ClientPortfolioValue[[#This Row],[TotalPortfolioValue]]-V756)/V756</f>
        <v>-5.1354922810961084E-3</v>
      </c>
      <c r="X761" s="35">
        <f t="shared" si="121"/>
        <v>116772.4820364046</v>
      </c>
      <c r="Y761" s="35">
        <f>_xlfn.MAXIFS($V$2:$V761,$E$2:$E761,$E761)</f>
        <v>52065242.941301323</v>
      </c>
      <c r="Z761" s="34">
        <f>(ClientPortfolioValue[[#This Row],[TotalPortfolioValue]]-ClientPortfolioValue[[#This Row],[Running Max]])/ClientPortfolioValue[[#This Row],[Running Max]]</f>
        <v>-2.6837901462657361E-2</v>
      </c>
      <c r="AA761" s="35">
        <f t="shared" si="120"/>
        <v>1.0156192158033732</v>
      </c>
      <c r="AB761" s="46">
        <f>ClientPortfolioValue[[#This Row],[Cumulative_Returns]]-1</f>
        <v>1.5619215803373221E-2</v>
      </c>
    </row>
    <row r="762" spans="4:28" x14ac:dyDescent="0.35">
      <c r="D762" s="31">
        <f t="shared" si="112"/>
        <v>45810</v>
      </c>
      <c r="E762" s="32" t="s">
        <v>14</v>
      </c>
      <c r="F762" s="33">
        <f>_xlfn.IFNA(VLOOKUP(ClientPortfolioValue[[#This Row],[Date]],CleanAssets[#All],RowWiseApproach!$B$2,0)*VLOOKUP(ClientPortfolioValue[[#This Row],[Client]],Client_Portfolios!$A$1:$I$6,RowWiseApproach!$B$2,0),F757)</f>
        <v>1747812.8121439021</v>
      </c>
      <c r="G762" s="33">
        <f>_xlfn.IFNA(VLOOKUP(ClientPortfolioValue[[#This Row],[Date]],CleanAssets[#All],RowWiseApproach!$B$3,0)*VLOOKUP(ClientPortfolioValue[[#This Row],[Client]],Client_Portfolios!$A$1:$I$6,RowWiseApproach!$B$3,0),G757)</f>
        <v>11146387.052935088</v>
      </c>
      <c r="H762" s="33">
        <f>_xlfn.IFNA(VLOOKUP(ClientPortfolioValue[[#This Row],[Date]],CleanAssets[#All],RowWiseApproach!$B$4,0)*VLOOKUP(ClientPortfolioValue[[#This Row],[Client]],Client_Portfolios!$A$1:$I$6,RowWiseApproach!$B$4,0),H757)</f>
        <v>2390250.4937899485</v>
      </c>
      <c r="I762" s="33">
        <f>_xlfn.IFNA(VLOOKUP(ClientPortfolioValue[[#This Row],[Date]],CleanAssets[#All],RowWiseApproach!$B$5,0)*VLOOKUP(ClientPortfolioValue[[#This Row],[Client]],Client_Portfolios!$A$1:$I$6,RowWiseApproach!$B$5,0),I757)</f>
        <v>432997.21542928379</v>
      </c>
      <c r="J762" s="33">
        <f>_xlfn.IFNA(VLOOKUP(ClientPortfolioValue[[#This Row],[Date]],CleanAssets[#All],RowWiseApproach!$B$6,0)*VLOOKUP(ClientPortfolioValue[[#This Row],[Client]],Client_Portfolios!$A$1:$I$6,RowWiseApproach!$B$6,0),J757)</f>
        <v>10881323.637110673</v>
      </c>
      <c r="K762" s="33">
        <f>_xlfn.IFNA(VLOOKUP(ClientPortfolioValue[[#This Row],[Date]],CleanAssets[#All],RowWiseApproach!$B$7,0)*VLOOKUP(ClientPortfolioValue[[#This Row],[Client]],Client_Portfolios!$A$1:$I$6,RowWiseApproach!$B$7,0),K757)</f>
        <v>13618116.766151201</v>
      </c>
      <c r="L762" s="33">
        <f>_xlfn.IFNA(VLOOKUP(ClientPortfolioValue[[#This Row],[Date]],CleanAssets[#All],RowWiseApproach!$B$8,0)*VLOOKUP(ClientPortfolioValue[[#This Row],[Client]],Client_Portfolios!$A$1:$I$6,RowWiseApproach!$B$8,0),L757)</f>
        <v>2916556.4692813009</v>
      </c>
      <c r="M762" s="33">
        <f>_xlfn.IFNA(VLOOKUP(ClientPortfolioValue[[#This Row],[Date]],CleanAssets[#All],RowWiseApproach!$B$9,0)*VLOOKUP(ClientPortfolioValue[[#This Row],[Client]],Client_Portfolios!$A$1:$I$6,RowWiseApproach!$B$9,0),M757)</f>
        <v>1152804.3819084624</v>
      </c>
      <c r="N762" s="34">
        <f t="shared" si="113"/>
        <v>3.9466264548675266E-2</v>
      </c>
      <c r="O762" s="34">
        <f t="shared" si="113"/>
        <v>0.25168957289737864</v>
      </c>
      <c r="P762" s="34">
        <f t="shared" si="114"/>
        <v>5.3972746778188169E-2</v>
      </c>
      <c r="Q762" s="34">
        <f t="shared" si="115"/>
        <v>9.7772384629738508E-3</v>
      </c>
      <c r="R762" s="34">
        <f t="shared" si="116"/>
        <v>0.24570434220309731</v>
      </c>
      <c r="S762" s="34">
        <f t="shared" si="117"/>
        <v>0.30750215081008525</v>
      </c>
      <c r="T762" s="34">
        <f t="shared" si="118"/>
        <v>6.585693181103032E-2</v>
      </c>
      <c r="U762" s="34">
        <f t="shared" si="119"/>
        <v>2.603075248857117E-2</v>
      </c>
      <c r="V762" s="33">
        <f>SUM(ClientPortfolioValue[[#This Row],[TCS]:[Cash]])</f>
        <v>44286248.828749858</v>
      </c>
      <c r="W762" s="35">
        <f>(ClientPortfolioValue[[#This Row],[TotalPortfolioValue]]-V757)/V757</f>
        <v>4.2981401050838893E-3</v>
      </c>
      <c r="X762" s="35">
        <f t="shared" si="121"/>
        <v>211103.71233180325</v>
      </c>
      <c r="Y762" s="35">
        <f>_xlfn.MAXIFS($V$2:$V762,$E$2:$E762,$E762)</f>
        <v>45787827.726313539</v>
      </c>
      <c r="Z762" s="34">
        <f>(ClientPortfolioValue[[#This Row],[TotalPortfolioValue]]-ClientPortfolioValue[[#This Row],[Running Max]])/ClientPortfolioValue[[#This Row],[Running Max]]</f>
        <v>-3.279428119060445E-2</v>
      </c>
      <c r="AA762" s="35">
        <f t="shared" si="120"/>
        <v>1.043690475553239</v>
      </c>
      <c r="AB762" s="46">
        <f>ClientPortfolioValue[[#This Row],[Cumulative_Returns]]-1</f>
        <v>4.3690475553239017E-2</v>
      </c>
    </row>
    <row r="763" spans="4:28" x14ac:dyDescent="0.35">
      <c r="D763" s="31">
        <f t="shared" si="112"/>
        <v>45810</v>
      </c>
      <c r="E763" s="32" t="s">
        <v>16</v>
      </c>
      <c r="F763" s="33">
        <f>_xlfn.IFNA(VLOOKUP(ClientPortfolioValue[[#This Row],[Date]],CleanAssets[#All],RowWiseApproach!$B$2,0)*VLOOKUP(ClientPortfolioValue[[#This Row],[Client]],Client_Portfolios!$A$1:$I$6,RowWiseApproach!$B$2,0),F758)</f>
        <v>210258.48227729899</v>
      </c>
      <c r="G763" s="33">
        <f>_xlfn.IFNA(VLOOKUP(ClientPortfolioValue[[#This Row],[Date]],CleanAssets[#All],RowWiseApproach!$B$3,0)*VLOOKUP(ClientPortfolioValue[[#This Row],[Client]],Client_Portfolios!$A$1:$I$6,RowWiseApproach!$B$3,0),G758)</f>
        <v>2882461.3611596311</v>
      </c>
      <c r="H763" s="33">
        <f>_xlfn.IFNA(VLOOKUP(ClientPortfolioValue[[#This Row],[Date]],CleanAssets[#All],RowWiseApproach!$B$4,0)*VLOOKUP(ClientPortfolioValue[[#This Row],[Client]],Client_Portfolios!$A$1:$I$6,RowWiseApproach!$B$4,0),H758)</f>
        <v>12830918.604120217</v>
      </c>
      <c r="I763" s="33">
        <f>_xlfn.IFNA(VLOOKUP(ClientPortfolioValue[[#This Row],[Date]],CleanAssets[#All],RowWiseApproach!$B$5,0)*VLOOKUP(ClientPortfolioValue[[#This Row],[Client]],Client_Portfolios!$A$1:$I$6,RowWiseApproach!$B$5,0),I758)</f>
        <v>5958723.8922366491</v>
      </c>
      <c r="J763" s="33">
        <f>_xlfn.IFNA(VLOOKUP(ClientPortfolioValue[[#This Row],[Date]],CleanAssets[#All],RowWiseApproach!$B$6,0)*VLOOKUP(ClientPortfolioValue[[#This Row],[Client]],Client_Portfolios!$A$1:$I$6,RowWiseApproach!$B$6,0),J758)</f>
        <v>8316664.8293133359</v>
      </c>
      <c r="K763" s="33">
        <f>_xlfn.IFNA(VLOOKUP(ClientPortfolioValue[[#This Row],[Date]],CleanAssets[#All],RowWiseApproach!$B$7,0)*VLOOKUP(ClientPortfolioValue[[#This Row],[Client]],Client_Portfolios!$A$1:$I$6,RowWiseApproach!$B$7,0),K758)</f>
        <v>1540204.1648553428</v>
      </c>
      <c r="L763" s="33">
        <f>_xlfn.IFNA(VLOOKUP(ClientPortfolioValue[[#This Row],[Date]],CleanAssets[#All],RowWiseApproach!$B$8,0)*VLOOKUP(ClientPortfolioValue[[#This Row],[Client]],Client_Portfolios!$A$1:$I$6,RowWiseApproach!$B$8,0),L758)</f>
        <v>13547047.978193423</v>
      </c>
      <c r="M763" s="33">
        <f>_xlfn.IFNA(VLOOKUP(ClientPortfolioValue[[#This Row],[Date]],CleanAssets[#All],RowWiseApproach!$B$9,0)*VLOOKUP(ClientPortfolioValue[[#This Row],[Client]],Client_Portfolios!$A$1:$I$6,RowWiseApproach!$B$9,0),M758)</f>
        <v>4672281.3234799895</v>
      </c>
      <c r="N763" s="34">
        <f t="shared" si="113"/>
        <v>4.2086577275671101E-3</v>
      </c>
      <c r="O763" s="34">
        <f t="shared" si="113"/>
        <v>5.7697045801266458E-2</v>
      </c>
      <c r="P763" s="34">
        <f t="shared" si="114"/>
        <v>0.25683123054125401</v>
      </c>
      <c r="Q763" s="34">
        <f t="shared" si="115"/>
        <v>0.11927333006440219</v>
      </c>
      <c r="R763" s="34">
        <f t="shared" si="116"/>
        <v>0.16647126585510524</v>
      </c>
      <c r="S763" s="34">
        <f t="shared" si="117"/>
        <v>3.0829634506257204E-2</v>
      </c>
      <c r="T763" s="34">
        <f t="shared" si="118"/>
        <v>0.27116569824732289</v>
      </c>
      <c r="U763" s="34">
        <f t="shared" si="119"/>
        <v>9.3523137256825012E-2</v>
      </c>
      <c r="V763" s="33">
        <f>SUM(ClientPortfolioValue[[#This Row],[TCS]:[Cash]])</f>
        <v>49958560.635635883</v>
      </c>
      <c r="W763" s="35">
        <f>(ClientPortfolioValue[[#This Row],[TotalPortfolioValue]]-V758)/V758</f>
        <v>-2.7156406915207414E-2</v>
      </c>
      <c r="X763" s="35">
        <f t="shared" si="121"/>
        <v>118741.09545034448</v>
      </c>
      <c r="Y763" s="35">
        <f>_xlfn.MAXIFS($V$2:$V763,$E$2:$E763,$E763)</f>
        <v>51605829.264184892</v>
      </c>
      <c r="Z763" s="34">
        <f>(ClientPortfolioValue[[#This Row],[TotalPortfolioValue]]-ClientPortfolioValue[[#This Row],[Running Max]])/ClientPortfolioValue[[#This Row],[Running Max]]</f>
        <v>-3.1920204597743675E-2</v>
      </c>
      <c r="AA763" s="35">
        <f t="shared" si="120"/>
        <v>1.0285556731146706</v>
      </c>
      <c r="AB763" s="46">
        <f>ClientPortfolioValue[[#This Row],[Cumulative_Returns]]-1</f>
        <v>2.8555673114670554E-2</v>
      </c>
    </row>
    <row r="764" spans="4:28" x14ac:dyDescent="0.35">
      <c r="D764" s="31">
        <f t="shared" si="112"/>
        <v>45810</v>
      </c>
      <c r="E764" s="32" t="s">
        <v>12</v>
      </c>
      <c r="F764" s="33">
        <f>_xlfn.IFNA(VLOOKUP(ClientPortfolioValue[[#This Row],[Date]],CleanAssets[#All],RowWiseApproach!$B$2,0)*VLOOKUP(ClientPortfolioValue[[#This Row],[Client]],Client_Portfolios!$A$1:$I$6,RowWiseApproach!$B$2,0),F759)</f>
        <v>2771268.0573850623</v>
      </c>
      <c r="G764" s="33">
        <f>_xlfn.IFNA(VLOOKUP(ClientPortfolioValue[[#This Row],[Date]],CleanAssets[#All],RowWiseApproach!$B$3,0)*VLOOKUP(ClientPortfolioValue[[#This Row],[Client]],Client_Portfolios!$A$1:$I$6,RowWiseApproach!$B$3,0),G759)</f>
        <v>9953912.6898210458</v>
      </c>
      <c r="H764" s="33">
        <f>_xlfn.IFNA(VLOOKUP(ClientPortfolioValue[[#This Row],[Date]],CleanAssets[#All],RowWiseApproach!$B$4,0)*VLOOKUP(ClientPortfolioValue[[#This Row],[Client]],Client_Portfolios!$A$1:$I$6,RowWiseApproach!$B$4,0),H759)</f>
        <v>2112074.0630275435</v>
      </c>
      <c r="I764" s="33">
        <f>_xlfn.IFNA(VLOOKUP(ClientPortfolioValue[[#This Row],[Date]],CleanAssets[#All],RowWiseApproach!$B$5,0)*VLOOKUP(ClientPortfolioValue[[#This Row],[Client]],Client_Portfolios!$A$1:$I$6,RowWiseApproach!$B$5,0),I759)</f>
        <v>3039650.8902524505</v>
      </c>
      <c r="J764" s="33">
        <f>_xlfn.IFNA(VLOOKUP(ClientPortfolioValue[[#This Row],[Date]],CleanAssets[#All],RowWiseApproach!$B$6,0)*VLOOKUP(ClientPortfolioValue[[#This Row],[Client]],Client_Portfolios!$A$1:$I$6,RowWiseApproach!$B$6,0),J759)</f>
        <v>1216761.5158910335</v>
      </c>
      <c r="K764" s="33">
        <f>_xlfn.IFNA(VLOOKUP(ClientPortfolioValue[[#This Row],[Date]],CleanAssets[#All],RowWiseApproach!$B$7,0)*VLOOKUP(ClientPortfolioValue[[#This Row],[Client]],Client_Portfolios!$A$1:$I$6,RowWiseApproach!$B$7,0),K759)</f>
        <v>12458556.805543233</v>
      </c>
      <c r="L764" s="33">
        <f>_xlfn.IFNA(VLOOKUP(ClientPortfolioValue[[#This Row],[Date]],CleanAssets[#All],RowWiseApproach!$B$8,0)*VLOOKUP(ClientPortfolioValue[[#This Row],[Client]],Client_Portfolios!$A$1:$I$6,RowWiseApproach!$B$8,0),L759)</f>
        <v>4979448.797865185</v>
      </c>
      <c r="M764" s="33">
        <f>_xlfn.IFNA(VLOOKUP(ClientPortfolioValue[[#This Row],[Date]],CleanAssets[#All],RowWiseApproach!$B$9,0)*VLOOKUP(ClientPortfolioValue[[#This Row],[Client]],Client_Portfolios!$A$1:$I$6,RowWiseApproach!$B$9,0),M759)</f>
        <v>2238516.9835418081</v>
      </c>
      <c r="N764" s="34">
        <f t="shared" si="113"/>
        <v>7.147935234372324E-2</v>
      </c>
      <c r="O764" s="34">
        <f t="shared" si="113"/>
        <v>0.25674139694221398</v>
      </c>
      <c r="P764" s="34">
        <f t="shared" si="114"/>
        <v>5.4476753241127537E-2</v>
      </c>
      <c r="Q764" s="34">
        <f t="shared" si="115"/>
        <v>7.8401754174326474E-2</v>
      </c>
      <c r="R764" s="34">
        <f t="shared" si="116"/>
        <v>3.1383945295687145E-2</v>
      </c>
      <c r="S764" s="34">
        <f t="shared" si="117"/>
        <v>0.32134371455860161</v>
      </c>
      <c r="T764" s="34">
        <f t="shared" si="118"/>
        <v>0.12843498634195069</v>
      </c>
      <c r="U764" s="34">
        <f t="shared" si="119"/>
        <v>5.7738097102369428E-2</v>
      </c>
      <c r="V764" s="33">
        <f>SUM(ClientPortfolioValue[[#This Row],[TCS]:[Cash]])</f>
        <v>38770189.803327359</v>
      </c>
      <c r="W764" s="35">
        <f>(ClientPortfolioValue[[#This Row],[TotalPortfolioValue]]-V759)/V759</f>
        <v>1.8628820954377807E-2</v>
      </c>
      <c r="X764" s="35">
        <f t="shared" si="121"/>
        <v>156894.39470395978</v>
      </c>
      <c r="Y764" s="35">
        <f>_xlfn.MAXIFS($V$2:$V764,$E$2:$E764,$E764)</f>
        <v>40148946.003547296</v>
      </c>
      <c r="Z764" s="34">
        <f>(ClientPortfolioValue[[#This Row],[TotalPortfolioValue]]-ClientPortfolioValue[[#This Row],[Running Max]])/ClientPortfolioValue[[#This Row],[Running Max]]</f>
        <v>-3.4341031022286833E-2</v>
      </c>
      <c r="AA764" s="35">
        <f t="shared" si="120"/>
        <v>1.0352006518806653</v>
      </c>
      <c r="AB764" s="46">
        <f>ClientPortfolioValue[[#This Row],[Cumulative_Returns]]-1</f>
        <v>3.5200651880665346E-2</v>
      </c>
    </row>
    <row r="765" spans="4:28" x14ac:dyDescent="0.35">
      <c r="D765" s="31">
        <f t="shared" si="112"/>
        <v>45810</v>
      </c>
      <c r="E765" s="32" t="s">
        <v>13</v>
      </c>
      <c r="F765" s="33">
        <f>_xlfn.IFNA(VLOOKUP(ClientPortfolioValue[[#This Row],[Date]],CleanAssets[#All],RowWiseApproach!$B$2,0)*VLOOKUP(ClientPortfolioValue[[#This Row],[Client]],Client_Portfolios!$A$1:$I$6,RowWiseApproach!$B$2,0),F760)</f>
        <v>199546.98328536539</v>
      </c>
      <c r="G765" s="33">
        <f>_xlfn.IFNA(VLOOKUP(ClientPortfolioValue[[#This Row],[Date]],CleanAssets[#All],RowWiseApproach!$B$3,0)*VLOOKUP(ClientPortfolioValue[[#This Row],[Client]],Client_Portfolios!$A$1:$I$6,RowWiseApproach!$B$3,0),G760)</f>
        <v>2114931.4827818288</v>
      </c>
      <c r="H765" s="33">
        <f>_xlfn.IFNA(VLOOKUP(ClientPortfolioValue[[#This Row],[Date]],CleanAssets[#All],RowWiseApproach!$B$4,0)*VLOOKUP(ClientPortfolioValue[[#This Row],[Client]],Client_Portfolios!$A$1:$I$6,RowWiseApproach!$B$4,0),H760)</f>
        <v>3382713.0724364733</v>
      </c>
      <c r="I765" s="33">
        <f>_xlfn.IFNA(VLOOKUP(ClientPortfolioValue[[#This Row],[Date]],CleanAssets[#All],RowWiseApproach!$B$5,0)*VLOOKUP(ClientPortfolioValue[[#This Row],[Client]],Client_Portfolios!$A$1:$I$6,RowWiseApproach!$B$5,0),I760)</f>
        <v>2609292.7008791803</v>
      </c>
      <c r="J765" s="33">
        <f>_xlfn.IFNA(VLOOKUP(ClientPortfolioValue[[#This Row],[Date]],CleanAssets[#All],RowWiseApproach!$B$6,0)*VLOOKUP(ClientPortfolioValue[[#This Row],[Client]],Client_Portfolios!$A$1:$I$6,RowWiseApproach!$B$6,0),J760)</f>
        <v>10545473.001206841</v>
      </c>
      <c r="K765" s="33">
        <f>_xlfn.IFNA(VLOOKUP(ClientPortfolioValue[[#This Row],[Date]],CleanAssets[#All],RowWiseApproach!$B$7,0)*VLOOKUP(ClientPortfolioValue[[#This Row],[Client]],Client_Portfolios!$A$1:$I$6,RowWiseApproach!$B$7,0),K760)</f>
        <v>590409.64385087718</v>
      </c>
      <c r="L765" s="33">
        <f>_xlfn.IFNA(VLOOKUP(ClientPortfolioValue[[#This Row],[Date]],CleanAssets[#All],RowWiseApproach!$B$8,0)*VLOOKUP(ClientPortfolioValue[[#This Row],[Client]],Client_Portfolios!$A$1:$I$6,RowWiseApproach!$B$8,0),L760)</f>
        <v>20593433.724985547</v>
      </c>
      <c r="M765" s="33">
        <f>_xlfn.IFNA(VLOOKUP(ClientPortfolioValue[[#This Row],[Date]],CleanAssets[#All],RowWiseApproach!$B$9,0)*VLOOKUP(ClientPortfolioValue[[#This Row],[Client]],Client_Portfolios!$A$1:$I$6,RowWiseApproach!$B$9,0),M760)</f>
        <v>6420442.6388968602</v>
      </c>
      <c r="N765" s="34">
        <f t="shared" si="113"/>
        <v>4.2953749449503508E-3</v>
      </c>
      <c r="O765" s="34">
        <f t="shared" si="113"/>
        <v>4.5525236973572462E-2</v>
      </c>
      <c r="P765" s="34">
        <f t="shared" si="114"/>
        <v>7.2815037030756605E-2</v>
      </c>
      <c r="Q765" s="34">
        <f t="shared" si="115"/>
        <v>5.6166674669144143E-2</v>
      </c>
      <c r="R765" s="34">
        <f t="shared" si="116"/>
        <v>0.22699797193755059</v>
      </c>
      <c r="S765" s="34">
        <f t="shared" si="117"/>
        <v>1.2708940770241694E-2</v>
      </c>
      <c r="T765" s="34">
        <f t="shared" si="118"/>
        <v>0.44328667763571156</v>
      </c>
      <c r="U765" s="34">
        <f t="shared" si="119"/>
        <v>0.13820408603807266</v>
      </c>
      <c r="V765" s="33">
        <f>SUM(ClientPortfolioValue[[#This Row],[TCS]:[Cash]])</f>
        <v>46456243.248322971</v>
      </c>
      <c r="W765" s="35">
        <f>(ClientPortfolioValue[[#This Row],[TotalPortfolioValue]]-V760)/V760</f>
        <v>-9.1019100460165689E-2</v>
      </c>
      <c r="X765" s="35">
        <f t="shared" si="121"/>
        <v>63045.435194719597</v>
      </c>
      <c r="Y765" s="35">
        <f>_xlfn.MAXIFS($V$2:$V765,$E$2:$E765,$E765)</f>
        <v>51151458.111590751</v>
      </c>
      <c r="Z765" s="34">
        <f>(ClientPortfolioValue[[#This Row],[TotalPortfolioValue]]-ClientPortfolioValue[[#This Row],[Running Max]])/ClientPortfolioValue[[#This Row],[Running Max]]</f>
        <v>-9.1790440323808856E-2</v>
      </c>
      <c r="AA765" s="35">
        <f t="shared" si="120"/>
        <v>1.0294749294552035</v>
      </c>
      <c r="AB765" s="46">
        <f>ClientPortfolioValue[[#This Row],[Cumulative_Returns]]-1</f>
        <v>2.9474929455203469E-2</v>
      </c>
    </row>
    <row r="766" spans="4:28" x14ac:dyDescent="0.35">
      <c r="D766" s="31">
        <f t="shared" si="112"/>
        <v>45810</v>
      </c>
      <c r="E766" s="32" t="s">
        <v>15</v>
      </c>
      <c r="F766" s="33">
        <f>_xlfn.IFNA(VLOOKUP(ClientPortfolioValue[[#This Row],[Date]],CleanAssets[#All],RowWiseApproach!$B$2,0)*VLOOKUP(ClientPortfolioValue[[#This Row],[Client]],Client_Portfolios!$A$1:$I$6,RowWiseApproach!$B$2,0),F761)</f>
        <v>999798.88677045808</v>
      </c>
      <c r="G766" s="33">
        <f>_xlfn.IFNA(VLOOKUP(ClientPortfolioValue[[#This Row],[Date]],CleanAssets[#All],RowWiseApproach!$B$3,0)*VLOOKUP(ClientPortfolioValue[[#This Row],[Client]],Client_Portfolios!$A$1:$I$6,RowWiseApproach!$B$3,0),G761)</f>
        <v>4833399.2285359325</v>
      </c>
      <c r="H766" s="33">
        <f>_xlfn.IFNA(VLOOKUP(ClientPortfolioValue[[#This Row],[Date]],CleanAssets[#All],RowWiseApproach!$B$4,0)*VLOOKUP(ClientPortfolioValue[[#This Row],[Client]],Client_Portfolios!$A$1:$I$6,RowWiseApproach!$B$4,0),H761)</f>
        <v>18454013.801595107</v>
      </c>
      <c r="I766" s="33">
        <f>_xlfn.IFNA(VLOOKUP(ClientPortfolioValue[[#This Row],[Date]],CleanAssets[#All],RowWiseApproach!$B$5,0)*VLOOKUP(ClientPortfolioValue[[#This Row],[Client]],Client_Portfolios!$A$1:$I$6,RowWiseApproach!$B$5,0),I761)</f>
        <v>8331685.9015324851</v>
      </c>
      <c r="J766" s="33">
        <f>_xlfn.IFNA(VLOOKUP(ClientPortfolioValue[[#This Row],[Date]],CleanAssets[#All],RowWiseApproach!$B$6,0)*VLOOKUP(ClientPortfolioValue[[#This Row],[Client]],Client_Portfolios!$A$1:$I$6,RowWiseApproach!$B$6,0),J761)</f>
        <v>12567430.356647875</v>
      </c>
      <c r="K766" s="33">
        <f>_xlfn.IFNA(VLOOKUP(ClientPortfolioValue[[#This Row],[Date]],CleanAssets[#All],RowWiseApproach!$B$7,0)*VLOOKUP(ClientPortfolioValue[[#This Row],[Client]],Client_Portfolios!$A$1:$I$6,RowWiseApproach!$B$7,0),K761)</f>
        <v>2545974.8349286448</v>
      </c>
      <c r="L766" s="33">
        <f>_xlfn.IFNA(VLOOKUP(ClientPortfolioValue[[#This Row],[Date]],CleanAssets[#All],RowWiseApproach!$B$8,0)*VLOOKUP(ClientPortfolioValue[[#This Row],[Client]],Client_Portfolios!$A$1:$I$6,RowWiseApproach!$B$8,0),L761)</f>
        <v>3015434.4077799767</v>
      </c>
      <c r="M766" s="33">
        <f>_xlfn.IFNA(VLOOKUP(ClientPortfolioValue[[#This Row],[Date]],CleanAssets[#All],RowWiseApproach!$B$9,0)*VLOOKUP(ClientPortfolioValue[[#This Row],[Client]],Client_Portfolios!$A$1:$I$6,RowWiseApproach!$B$9,0),M761)</f>
        <v>943028.59405321779</v>
      </c>
      <c r="N766" s="34">
        <f t="shared" si="113"/>
        <v>1.934192436887815E-2</v>
      </c>
      <c r="O766" s="34">
        <f t="shared" si="113"/>
        <v>9.3506047626155789E-2</v>
      </c>
      <c r="P766" s="34">
        <f t="shared" si="114"/>
        <v>0.35700793827212407</v>
      </c>
      <c r="Q766" s="34">
        <f t="shared" si="115"/>
        <v>0.16118325465758193</v>
      </c>
      <c r="R766" s="34">
        <f t="shared" si="116"/>
        <v>0.24312718356250224</v>
      </c>
      <c r="S766" s="34">
        <f t="shared" si="117"/>
        <v>4.9253958324883315E-2</v>
      </c>
      <c r="T766" s="34">
        <f t="shared" si="118"/>
        <v>5.8336036403272916E-2</v>
      </c>
      <c r="U766" s="34">
        <f t="shared" si="119"/>
        <v>1.8243656784601436E-2</v>
      </c>
      <c r="V766" s="33">
        <f>SUM(ClientPortfolioValue[[#This Row],[TCS]:[Cash]])</f>
        <v>51690766.011843704</v>
      </c>
      <c r="W766" s="35">
        <f>(ClientPortfolioValue[[#This Row],[TotalPortfolioValue]]-V761)/V761</f>
        <v>2.0187229086877163E-2</v>
      </c>
      <c r="X766" s="35">
        <f t="shared" si="121"/>
        <v>186539.82508136303</v>
      </c>
      <c r="Y766" s="35">
        <f>_xlfn.MAXIFS($V$2:$V766,$E$2:$E766,$E766)</f>
        <v>52065242.941301323</v>
      </c>
      <c r="Z766" s="34">
        <f>(ClientPortfolioValue[[#This Row],[TotalPortfolioValue]]-ClientPortfolioValue[[#This Row],[Running Max]])/ClientPortfolioValue[[#This Row],[Running Max]]</f>
        <v>-7.1924552408178981E-3</v>
      </c>
      <c r="AA766" s="35">
        <f t="shared" si="120"/>
        <v>1.0361217535778304</v>
      </c>
      <c r="AB766" s="46">
        <f>ClientPortfolioValue[[#This Row],[Cumulative_Returns]]-1</f>
        <v>3.6121753577830429E-2</v>
      </c>
    </row>
    <row r="767" spans="4:28" x14ac:dyDescent="0.35">
      <c r="D767" s="31">
        <f t="shared" si="112"/>
        <v>45811</v>
      </c>
      <c r="E767" s="32" t="s">
        <v>14</v>
      </c>
      <c r="F767" s="33">
        <f>_xlfn.IFNA(VLOOKUP(ClientPortfolioValue[[#This Row],[Date]],CleanAssets[#All],RowWiseApproach!$B$2,0)*VLOOKUP(ClientPortfolioValue[[#This Row],[Client]],Client_Portfolios!$A$1:$I$6,RowWiseApproach!$B$2,0),F762)</f>
        <v>1536979.4013855094</v>
      </c>
      <c r="G767" s="33">
        <f>_xlfn.IFNA(VLOOKUP(ClientPortfolioValue[[#This Row],[Date]],CleanAssets[#All],RowWiseApproach!$B$3,0)*VLOOKUP(ClientPortfolioValue[[#This Row],[Client]],Client_Portfolios!$A$1:$I$6,RowWiseApproach!$B$3,0),G762)</f>
        <v>11744145.337066293</v>
      </c>
      <c r="H767" s="33">
        <f>_xlfn.IFNA(VLOOKUP(ClientPortfolioValue[[#This Row],[Date]],CleanAssets[#All],RowWiseApproach!$B$4,0)*VLOOKUP(ClientPortfolioValue[[#This Row],[Client]],Client_Portfolios!$A$1:$I$6,RowWiseApproach!$B$4,0),H762)</f>
        <v>1926543.6608302293</v>
      </c>
      <c r="I767" s="33">
        <f>_xlfn.IFNA(VLOOKUP(ClientPortfolioValue[[#This Row],[Date]],CleanAssets[#All],RowWiseApproach!$B$5,0)*VLOOKUP(ClientPortfolioValue[[#This Row],[Client]],Client_Portfolios!$A$1:$I$6,RowWiseApproach!$B$5,0),I762)</f>
        <v>328057.91237557761</v>
      </c>
      <c r="J767" s="33">
        <f>_xlfn.IFNA(VLOOKUP(ClientPortfolioValue[[#This Row],[Date]],CleanAssets[#All],RowWiseApproach!$B$6,0)*VLOOKUP(ClientPortfolioValue[[#This Row],[Client]],Client_Portfolios!$A$1:$I$6,RowWiseApproach!$B$6,0),J762)</f>
        <v>12157473.299580269</v>
      </c>
      <c r="K767" s="33">
        <f>_xlfn.IFNA(VLOOKUP(ClientPortfolioValue[[#This Row],[Date]],CleanAssets[#All],RowWiseApproach!$B$7,0)*VLOOKUP(ClientPortfolioValue[[#This Row],[Client]],Client_Portfolios!$A$1:$I$6,RowWiseApproach!$B$7,0),K762)</f>
        <v>12054934.590240847</v>
      </c>
      <c r="L767" s="33">
        <f>_xlfn.IFNA(VLOOKUP(ClientPortfolioValue[[#This Row],[Date]],CleanAssets[#All],RowWiseApproach!$B$8,0)*VLOOKUP(ClientPortfolioValue[[#This Row],[Client]],Client_Portfolios!$A$1:$I$6,RowWiseApproach!$B$8,0),L762)</f>
        <v>3366103.4393940023</v>
      </c>
      <c r="M767" s="33">
        <f>_xlfn.IFNA(VLOOKUP(ClientPortfolioValue[[#This Row],[Date]],CleanAssets[#All],RowWiseApproach!$B$9,0)*VLOOKUP(ClientPortfolioValue[[#This Row],[Client]],Client_Portfolios!$A$1:$I$6,RowWiseApproach!$B$9,0),M762)</f>
        <v>1151342.8275052181</v>
      </c>
      <c r="N767" s="34">
        <f t="shared" si="113"/>
        <v>3.4721772201394337E-2</v>
      </c>
      <c r="O767" s="34">
        <f t="shared" si="113"/>
        <v>0.26531099813445286</v>
      </c>
      <c r="P767" s="34">
        <f t="shared" si="114"/>
        <v>4.3522385574645217E-2</v>
      </c>
      <c r="Q767" s="34">
        <f t="shared" si="115"/>
        <v>7.411128667112651E-3</v>
      </c>
      <c r="R767" s="34">
        <f t="shared" si="116"/>
        <v>0.27464845532219367</v>
      </c>
      <c r="S767" s="34">
        <f t="shared" si="117"/>
        <v>0.27233201197604417</v>
      </c>
      <c r="T767" s="34">
        <f t="shared" si="118"/>
        <v>7.604335928224526E-2</v>
      </c>
      <c r="U767" s="34">
        <f t="shared" si="119"/>
        <v>2.6009888841911931E-2</v>
      </c>
      <c r="V767" s="33">
        <f>SUM(ClientPortfolioValue[[#This Row],[TCS]:[Cash]])</f>
        <v>44265580.46837794</v>
      </c>
      <c r="W767" s="35">
        <f>(ClientPortfolioValue[[#This Row],[TotalPortfolioValue]]-V762)/V762</f>
        <v>-4.666992784112243E-4</v>
      </c>
      <c r="X767" s="35">
        <f t="shared" si="121"/>
        <v>219485.55215997063</v>
      </c>
      <c r="Y767" s="35">
        <f>_xlfn.MAXIFS($V$2:$V767,$E$2:$E767,$E767)</f>
        <v>45787827.726313539</v>
      </c>
      <c r="Z767" s="34">
        <f>(ClientPortfolioValue[[#This Row],[TotalPortfolioValue]]-ClientPortfolioValue[[#This Row],[Running Max]])/ClientPortfolioValue[[#This Row],[Running Max]]</f>
        <v>-3.3245675401648002E-2</v>
      </c>
      <c r="AA767" s="35">
        <f t="shared" si="120"/>
        <v>1.0432033859614136</v>
      </c>
      <c r="AB767" s="46">
        <f>ClientPortfolioValue[[#This Row],[Cumulative_Returns]]-1</f>
        <v>4.3203385961413598E-2</v>
      </c>
    </row>
    <row r="768" spans="4:28" x14ac:dyDescent="0.35">
      <c r="D768" s="31">
        <f t="shared" si="112"/>
        <v>45811</v>
      </c>
      <c r="E768" s="32" t="s">
        <v>16</v>
      </c>
      <c r="F768" s="33">
        <f>_xlfn.IFNA(VLOOKUP(ClientPortfolioValue[[#This Row],[Date]],CleanAssets[#All],RowWiseApproach!$B$2,0)*VLOOKUP(ClientPortfolioValue[[#This Row],[Client]],Client_Portfolios!$A$1:$I$6,RowWiseApproach!$B$2,0),F763)</f>
        <v>184895.63297707526</v>
      </c>
      <c r="G768" s="33">
        <f>_xlfn.IFNA(VLOOKUP(ClientPortfolioValue[[#This Row],[Date]],CleanAssets[#All],RowWiseApproach!$B$3,0)*VLOOKUP(ClientPortfolioValue[[#This Row],[Client]],Client_Portfolios!$A$1:$I$6,RowWiseApproach!$B$3,0),G763)</f>
        <v>3037041.9574675239</v>
      </c>
      <c r="H768" s="33">
        <f>_xlfn.IFNA(VLOOKUP(ClientPortfolioValue[[#This Row],[Date]],CleanAssets[#All],RowWiseApproach!$B$4,0)*VLOOKUP(ClientPortfolioValue[[#This Row],[Client]],Client_Portfolios!$A$1:$I$6,RowWiseApproach!$B$4,0),H763)</f>
        <v>10341729.857861815</v>
      </c>
      <c r="I768" s="33">
        <f>_xlfn.IFNA(VLOOKUP(ClientPortfolioValue[[#This Row],[Date]],CleanAssets[#All],RowWiseApproach!$B$5,0)*VLOOKUP(ClientPortfolioValue[[#This Row],[Client]],Client_Portfolios!$A$1:$I$6,RowWiseApproach!$B$5,0),I763)</f>
        <v>4514593.7453006236</v>
      </c>
      <c r="J768" s="33">
        <f>_xlfn.IFNA(VLOOKUP(ClientPortfolioValue[[#This Row],[Date]],CleanAssets[#All],RowWiseApproach!$B$6,0)*VLOOKUP(ClientPortfolioValue[[#This Row],[Client]],Client_Portfolios!$A$1:$I$6,RowWiseApproach!$B$6,0),J763)</f>
        <v>9292034.1289272513</v>
      </c>
      <c r="K768" s="33">
        <f>_xlfn.IFNA(VLOOKUP(ClientPortfolioValue[[#This Row],[Date]],CleanAssets[#All],RowWiseApproach!$B$7,0)*VLOOKUP(ClientPortfolioValue[[#This Row],[Client]],Client_Portfolios!$A$1:$I$6,RowWiseApproach!$B$7,0),K763)</f>
        <v>1363408.8164890346</v>
      </c>
      <c r="L768" s="33">
        <f>_xlfn.IFNA(VLOOKUP(ClientPortfolioValue[[#This Row],[Date]],CleanAssets[#All],RowWiseApproach!$B$8,0)*VLOOKUP(ClientPortfolioValue[[#This Row],[Client]],Client_Portfolios!$A$1:$I$6,RowWiseApproach!$B$8,0),L763)</f>
        <v>15635138.655233858</v>
      </c>
      <c r="M768" s="33">
        <f>_xlfn.IFNA(VLOOKUP(ClientPortfolioValue[[#This Row],[Date]],CleanAssets[#All],RowWiseApproach!$B$9,0)*VLOOKUP(ClientPortfolioValue[[#This Row],[Client]],Client_Portfolios!$A$1:$I$6,RowWiseApproach!$B$9,0),M763)</f>
        <v>4666357.6876500994</v>
      </c>
      <c r="N768" s="34">
        <f t="shared" si="113"/>
        <v>3.7706715004723382E-3</v>
      </c>
      <c r="O768" s="34">
        <f t="shared" si="113"/>
        <v>6.1935954734968678E-2</v>
      </c>
      <c r="P768" s="34">
        <f t="shared" si="114"/>
        <v>0.21090420261823228</v>
      </c>
      <c r="Q768" s="34">
        <f t="shared" si="115"/>
        <v>9.2068426373955403E-2</v>
      </c>
      <c r="R768" s="34">
        <f t="shared" si="116"/>
        <v>0.18949721909173739</v>
      </c>
      <c r="S768" s="34">
        <f t="shared" si="117"/>
        <v>2.7804695465497218E-2</v>
      </c>
      <c r="T768" s="34">
        <f t="shared" si="118"/>
        <v>0.31885540390525818</v>
      </c>
      <c r="U768" s="34">
        <f t="shared" si="119"/>
        <v>9.5163426309878438E-2</v>
      </c>
      <c r="V768" s="33">
        <f>SUM(ClientPortfolioValue[[#This Row],[TCS]:[Cash]])</f>
        <v>49035200.481907286</v>
      </c>
      <c r="W768" s="35">
        <f>(ClientPortfolioValue[[#This Row],[TotalPortfolioValue]]-V763)/V763</f>
        <v>-1.8482521153140589E-2</v>
      </c>
      <c r="X768" s="35">
        <f t="shared" si="121"/>
        <v>595980.05711957789</v>
      </c>
      <c r="Y768" s="35">
        <f>_xlfn.MAXIFS($V$2:$V768,$E$2:$E768,$E768)</f>
        <v>51605829.264184892</v>
      </c>
      <c r="Z768" s="34">
        <f>(ClientPortfolioValue[[#This Row],[TotalPortfolioValue]]-ClientPortfolioValue[[#This Row],[Running Max]])/ClientPortfolioValue[[#This Row],[Running Max]]</f>
        <v>-4.9812759894193884E-2</v>
      </c>
      <c r="AA768" s="35">
        <f t="shared" si="120"/>
        <v>1.0095453711291458</v>
      </c>
      <c r="AB768" s="46">
        <f>ClientPortfolioValue[[#This Row],[Cumulative_Returns]]-1</f>
        <v>9.5453711291457743E-3</v>
      </c>
    </row>
    <row r="769" spans="4:28" x14ac:dyDescent="0.35">
      <c r="D769" s="31">
        <f t="shared" si="112"/>
        <v>45811</v>
      </c>
      <c r="E769" s="32" t="s">
        <v>12</v>
      </c>
      <c r="F769" s="33">
        <f>_xlfn.IFNA(VLOOKUP(ClientPortfolioValue[[#This Row],[Date]],CleanAssets[#All],RowWiseApproach!$B$2,0)*VLOOKUP(ClientPortfolioValue[[#This Row],[Client]],Client_Portfolios!$A$1:$I$6,RowWiseApproach!$B$2,0),F764)</f>
        <v>2436978.3138812413</v>
      </c>
      <c r="G769" s="33">
        <f>_xlfn.IFNA(VLOOKUP(ClientPortfolioValue[[#This Row],[Date]],CleanAssets[#All],RowWiseApproach!$B$3,0)*VLOOKUP(ClientPortfolioValue[[#This Row],[Client]],Client_Portfolios!$A$1:$I$6,RowWiseApproach!$B$3,0),G764)</f>
        <v>10487720.97600401</v>
      </c>
      <c r="H769" s="33">
        <f>_xlfn.IFNA(VLOOKUP(ClientPortfolioValue[[#This Row],[Date]],CleanAssets[#All],RowWiseApproach!$B$4,0)*VLOOKUP(ClientPortfolioValue[[#This Row],[Client]],Client_Portfolios!$A$1:$I$6,RowWiseApproach!$B$4,0),H764)</f>
        <v>1702333.2524776116</v>
      </c>
      <c r="I769" s="33">
        <f>_xlfn.IFNA(VLOOKUP(ClientPortfolioValue[[#This Row],[Date]],CleanAssets[#All],RowWiseApproach!$B$5,0)*VLOOKUP(ClientPortfolioValue[[#This Row],[Client]],Client_Portfolios!$A$1:$I$6,RowWiseApproach!$B$5,0),I764)</f>
        <v>2302974.4531224184</v>
      </c>
      <c r="J769" s="33">
        <f>_xlfn.IFNA(VLOOKUP(ClientPortfolioValue[[#This Row],[Date]],CleanAssets[#All],RowWiseApproach!$B$6,0)*VLOOKUP(ClientPortfolioValue[[#This Row],[Client]],Client_Portfolios!$A$1:$I$6,RowWiseApproach!$B$6,0),J764)</f>
        <v>1359461.9675635328</v>
      </c>
      <c r="K769" s="33">
        <f>_xlfn.IFNA(VLOOKUP(ClientPortfolioValue[[#This Row],[Date]],CleanAssets[#All],RowWiseApproach!$B$7,0)*VLOOKUP(ClientPortfolioValue[[#This Row],[Client]],Client_Portfolios!$A$1:$I$6,RowWiseApproach!$B$7,0),K764)</f>
        <v>11028476.988310479</v>
      </c>
      <c r="L769" s="33">
        <f>_xlfn.IFNA(VLOOKUP(ClientPortfolioValue[[#This Row],[Date]],CleanAssets[#All],RowWiseApproach!$B$8,0)*VLOOKUP(ClientPortfolioValue[[#This Row],[Client]],Client_Portfolios!$A$1:$I$6,RowWiseApproach!$B$8,0),L764)</f>
        <v>5746962.1799953245</v>
      </c>
      <c r="M769" s="33">
        <f>_xlfn.IFNA(VLOOKUP(ClientPortfolioValue[[#This Row],[Date]],CleanAssets[#All],RowWiseApproach!$B$9,0)*VLOOKUP(ClientPortfolioValue[[#This Row],[Client]],Client_Portfolios!$A$1:$I$6,RowWiseApproach!$B$9,0),M764)</f>
        <v>2235678.9353825739</v>
      </c>
      <c r="N769" s="34">
        <f t="shared" si="113"/>
        <v>6.5333510958448623E-2</v>
      </c>
      <c r="O769" s="34">
        <f t="shared" si="113"/>
        <v>0.28116771881471103</v>
      </c>
      <c r="P769" s="34">
        <f t="shared" si="114"/>
        <v>4.5638242889631836E-2</v>
      </c>
      <c r="Q769" s="34">
        <f t="shared" si="115"/>
        <v>6.1740970698450387E-2</v>
      </c>
      <c r="R769" s="34">
        <f t="shared" si="116"/>
        <v>3.6446127915660431E-2</v>
      </c>
      <c r="S769" s="34">
        <f t="shared" si="117"/>
        <v>0.29566497086436277</v>
      </c>
      <c r="T769" s="34">
        <f t="shared" si="118"/>
        <v>0.15407162814121442</v>
      </c>
      <c r="U769" s="34">
        <f t="shared" si="119"/>
        <v>5.9936829717520484E-2</v>
      </c>
      <c r="V769" s="33">
        <f>SUM(ClientPortfolioValue[[#This Row],[TCS]:[Cash]])</f>
        <v>37300587.06673719</v>
      </c>
      <c r="W769" s="35">
        <f>(ClientPortfolioValue[[#This Row],[TotalPortfolioValue]]-V764)/V764</f>
        <v>-3.790548212544588E-2</v>
      </c>
      <c r="X769" s="35">
        <f t="shared" si="121"/>
        <v>260842.60338276203</v>
      </c>
      <c r="Y769" s="35">
        <f>_xlfn.MAXIFS($V$2:$V769,$E$2:$E769,$E769)</f>
        <v>40148946.003547296</v>
      </c>
      <c r="Z769" s="34">
        <f>(ClientPortfolioValue[[#This Row],[TotalPortfolioValue]]-ClientPortfolioValue[[#This Row],[Running Max]])/ClientPortfolioValue[[#This Row],[Running Max]]</f>
        <v>-7.0944799810148035E-2</v>
      </c>
      <c r="AA769" s="35">
        <f t="shared" si="120"/>
        <v>0.99596087207455286</v>
      </c>
      <c r="AB769" s="46">
        <f>ClientPortfolioValue[[#This Row],[Cumulative_Returns]]-1</f>
        <v>-4.0391279254471391E-3</v>
      </c>
    </row>
    <row r="770" spans="4:28" x14ac:dyDescent="0.35">
      <c r="D770" s="31">
        <f t="shared" ref="D770:D833" si="122">DATE(2025,1,1) + INT((ROW(D770)-2)/5)</f>
        <v>45811</v>
      </c>
      <c r="E770" s="32" t="s">
        <v>13</v>
      </c>
      <c r="F770" s="33">
        <f>_xlfn.IFNA(VLOOKUP(ClientPortfolioValue[[#This Row],[Date]],CleanAssets[#All],RowWiseApproach!$B$2,0)*VLOOKUP(ClientPortfolioValue[[#This Row],[Client]],Client_Portfolios!$A$1:$I$6,RowWiseApproach!$B$2,0),F765)</f>
        <v>175476.22994136385</v>
      </c>
      <c r="G770" s="33">
        <f>_xlfn.IFNA(VLOOKUP(ClientPortfolioValue[[#This Row],[Date]],CleanAssets[#All],RowWiseApproach!$B$3,0)*VLOOKUP(ClientPortfolioValue[[#This Row],[Client]],Client_Portfolios!$A$1:$I$6,RowWiseApproach!$B$3,0),G765)</f>
        <v>2228350.9978407319</v>
      </c>
      <c r="H770" s="33">
        <f>_xlfn.IFNA(VLOOKUP(ClientPortfolioValue[[#This Row],[Date]],CleanAssets[#All],RowWiseApproach!$B$4,0)*VLOOKUP(ClientPortfolioValue[[#This Row],[Client]],Client_Portfolios!$A$1:$I$6,RowWiseApproach!$B$4,0),H765)</f>
        <v>2726469.2311711889</v>
      </c>
      <c r="I770" s="33">
        <f>_xlfn.IFNA(VLOOKUP(ClientPortfolioValue[[#This Row],[Date]],CleanAssets[#All],RowWiseApproach!$B$5,0)*VLOOKUP(ClientPortfolioValue[[#This Row],[Client]],Client_Portfolios!$A$1:$I$6,RowWiseApproach!$B$5,0),I765)</f>
        <v>1976915.9840406789</v>
      </c>
      <c r="J770" s="33">
        <f>_xlfn.IFNA(VLOOKUP(ClientPortfolioValue[[#This Row],[Date]],CleanAssets[#All],RowWiseApproach!$B$6,0)*VLOOKUP(ClientPortfolioValue[[#This Row],[Client]],Client_Portfolios!$A$1:$I$6,RowWiseApproach!$B$6,0),J765)</f>
        <v>11782234.470664041</v>
      </c>
      <c r="K770" s="33">
        <f>_xlfn.IFNA(VLOOKUP(ClientPortfolioValue[[#This Row],[Date]],CleanAssets[#All],RowWiseApproach!$B$7,0)*VLOOKUP(ClientPortfolioValue[[#This Row],[Client]],Client_Portfolios!$A$1:$I$6,RowWiseApproach!$B$7,0),K765)</f>
        <v>522638.31778564258</v>
      </c>
      <c r="L770" s="33">
        <f>_xlfn.IFNA(VLOOKUP(ClientPortfolioValue[[#This Row],[Date]],CleanAssets[#All],RowWiseApproach!$B$8,0)*VLOOKUP(ClientPortfolioValue[[#This Row],[Client]],Client_Portfolios!$A$1:$I$6,RowWiseApproach!$B$8,0),L765)</f>
        <v>23767627.618637562</v>
      </c>
      <c r="M770" s="33">
        <f>_xlfn.IFNA(VLOOKUP(ClientPortfolioValue[[#This Row],[Date]],CleanAssets[#All],RowWiseApproach!$B$9,0)*VLOOKUP(ClientPortfolioValue[[#This Row],[Client]],Client_Portfolios!$A$1:$I$6,RowWiseApproach!$B$9,0),M765)</f>
        <v>6412302.6401625378</v>
      </c>
      <c r="N770" s="34">
        <f t="shared" ref="N770:O833" si="123">F770/$V770</f>
        <v>3.5383968206713712E-3</v>
      </c>
      <c r="O770" s="34">
        <f t="shared" si="123"/>
        <v>4.4933664740428154E-2</v>
      </c>
      <c r="P770" s="34">
        <f t="shared" si="114"/>
        <v>5.4977987972833417E-2</v>
      </c>
      <c r="Q770" s="34">
        <f t="shared" si="115"/>
        <v>3.9863594260039673E-2</v>
      </c>
      <c r="R770" s="34">
        <f t="shared" si="116"/>
        <v>0.23758329550009852</v>
      </c>
      <c r="S770" s="34">
        <f t="shared" si="117"/>
        <v>1.0538759367190096E-2</v>
      </c>
      <c r="T770" s="34">
        <f t="shared" si="118"/>
        <v>0.4792631915376252</v>
      </c>
      <c r="U770" s="34">
        <f t="shared" si="119"/>
        <v>0.1293011098011137</v>
      </c>
      <c r="V770" s="33">
        <f>SUM(ClientPortfolioValue[[#This Row],[TCS]:[Cash]])</f>
        <v>49592015.49024374</v>
      </c>
      <c r="W770" s="35">
        <f>(ClientPortfolioValue[[#This Row],[TotalPortfolioValue]]-V765)/V765</f>
        <v>6.7499479567452281E-2</v>
      </c>
      <c r="X770" s="35">
        <f t="shared" si="121"/>
        <v>1851484.3610978664</v>
      </c>
      <c r="Y770" s="35">
        <f>_xlfn.MAXIFS($V$2:$V770,$E$2:$E770,$E770)</f>
        <v>51151458.111590751</v>
      </c>
      <c r="Z770" s="34">
        <f>(ClientPortfolioValue[[#This Row],[TotalPortfolioValue]]-ClientPortfolioValue[[#This Row],[Running Max]])/ClientPortfolioValue[[#This Row],[Running Max]]</f>
        <v>-3.0486767707480964E-2</v>
      </c>
      <c r="AA770" s="35">
        <f t="shared" si="120"/>
        <v>1.0989639514211693</v>
      </c>
      <c r="AB770" s="46">
        <f>ClientPortfolioValue[[#This Row],[Cumulative_Returns]]-1</f>
        <v>9.8963951421169316E-2</v>
      </c>
    </row>
    <row r="771" spans="4:28" x14ac:dyDescent="0.35">
      <c r="D771" s="31">
        <f t="shared" si="122"/>
        <v>45811</v>
      </c>
      <c r="E771" s="32" t="s">
        <v>15</v>
      </c>
      <c r="F771" s="33">
        <f>_xlfn.IFNA(VLOOKUP(ClientPortfolioValue[[#This Row],[Date]],CleanAssets[#All],RowWiseApproach!$B$2,0)*VLOOKUP(ClientPortfolioValue[[#This Row],[Client]],Client_Portfolios!$A$1:$I$6,RowWiseApproach!$B$2,0),F766)</f>
        <v>879196.14950610581</v>
      </c>
      <c r="G771" s="33">
        <f>_xlfn.IFNA(VLOOKUP(ClientPortfolioValue[[#This Row],[Date]],CleanAssets[#All],RowWiseApproach!$B$3,0)*VLOOKUP(ClientPortfolioValue[[#This Row],[Client]],Client_Portfolios!$A$1:$I$6,RowWiseApproach!$B$3,0),G766)</f>
        <v>5092604.692660735</v>
      </c>
      <c r="H771" s="33">
        <f>_xlfn.IFNA(VLOOKUP(ClientPortfolioValue[[#This Row],[Date]],CleanAssets[#All],RowWiseApproach!$B$4,0)*VLOOKUP(ClientPortfolioValue[[#This Row],[Client]],Client_Portfolios!$A$1:$I$6,RowWiseApproach!$B$4,0),H766)</f>
        <v>14873948.734119959</v>
      </c>
      <c r="I771" s="33">
        <f>_xlfn.IFNA(VLOOKUP(ClientPortfolioValue[[#This Row],[Date]],CleanAssets[#All],RowWiseApproach!$B$5,0)*VLOOKUP(ClientPortfolioValue[[#This Row],[Client]],Client_Portfolios!$A$1:$I$6,RowWiseApproach!$B$5,0),I766)</f>
        <v>6312455.1060125064</v>
      </c>
      <c r="J771" s="33">
        <f>_xlfn.IFNA(VLOOKUP(ClientPortfolioValue[[#This Row],[Date]],CleanAssets[#All],RowWiseApproach!$B$6,0)*VLOOKUP(ClientPortfolioValue[[#This Row],[Client]],Client_Portfolios!$A$1:$I$6,RowWiseApproach!$B$6,0),J766)</f>
        <v>14041324.759811213</v>
      </c>
      <c r="K771" s="33">
        <f>_xlfn.IFNA(VLOOKUP(ClientPortfolioValue[[#This Row],[Date]],CleanAssets[#All],RowWiseApproach!$B$7,0)*VLOOKUP(ClientPortfolioValue[[#This Row],[Client]],Client_Portfolios!$A$1:$I$6,RowWiseApproach!$B$7,0),K766)</f>
        <v>2253730.1324769156</v>
      </c>
      <c r="L771" s="33">
        <f>_xlfn.IFNA(VLOOKUP(ClientPortfolioValue[[#This Row],[Date]],CleanAssets[#All],RowWiseApproach!$B$8,0)*VLOOKUP(ClientPortfolioValue[[#This Row],[Client]],Client_Portfolios!$A$1:$I$6,RowWiseApproach!$B$8,0),L766)</f>
        <v>3480222.0489138784</v>
      </c>
      <c r="M771" s="33">
        <f>_xlfn.IFNA(VLOOKUP(ClientPortfolioValue[[#This Row],[Date]],CleanAssets[#All],RowWiseApproach!$B$9,0)*VLOOKUP(ClientPortfolioValue[[#This Row],[Client]],Client_Portfolios!$A$1:$I$6,RowWiseApproach!$B$9,0),M766)</f>
        <v>941832.99867237627</v>
      </c>
      <c r="N771" s="34">
        <f t="shared" si="123"/>
        <v>1.8364289748163901E-2</v>
      </c>
      <c r="O771" s="34">
        <f t="shared" si="123"/>
        <v>0.10637224492101967</v>
      </c>
      <c r="P771" s="34">
        <f t="shared" ref="P771:P834" si="124">H771/$V771</f>
        <v>0.31068096056398581</v>
      </c>
      <c r="Q771" s="34">
        <f t="shared" ref="Q771:Q834" si="125">I771/$V771</f>
        <v>0.13185198167008724</v>
      </c>
      <c r="R771" s="34">
        <f t="shared" ref="R771:R834" si="126">J771/$V771</f>
        <v>0.29328945137225065</v>
      </c>
      <c r="S771" s="34">
        <f t="shared" ref="S771:S834" si="127">K771/$V771</f>
        <v>4.7074993663500417E-2</v>
      </c>
      <c r="T771" s="34">
        <f t="shared" ref="T771:T834" si="128">L771/$V771</f>
        <v>7.2693455413909605E-2</v>
      </c>
      <c r="U771" s="34">
        <f t="shared" ref="U771:U834" si="129">M771/$V771</f>
        <v>1.9672622647082541E-2</v>
      </c>
      <c r="V771" s="33">
        <f>SUM(ClientPortfolioValue[[#This Row],[TCS]:[Cash]])</f>
        <v>47875314.622173697</v>
      </c>
      <c r="W771" s="35">
        <f>(ClientPortfolioValue[[#This Row],[TotalPortfolioValue]]-V766)/V766</f>
        <v>-7.3813016986356658E-2</v>
      </c>
      <c r="X771" s="35">
        <f t="shared" si="121"/>
        <v>351481.81661425158</v>
      </c>
      <c r="Y771" s="35">
        <f>_xlfn.MAXIFS($V$2:$V771,$E$2:$E771,$E771)</f>
        <v>52065242.941301323</v>
      </c>
      <c r="Z771" s="34">
        <f>(ClientPortfolioValue[[#This Row],[TotalPortfolioValue]]-ClientPortfolioValue[[#This Row],[Running Max]])/ClientPortfolioValue[[#This Row],[Running Max]]</f>
        <v>-8.0474575406310464E-2</v>
      </c>
      <c r="AA771" s="35">
        <f t="shared" si="120"/>
        <v>0.95964248098105642</v>
      </c>
      <c r="AB771" s="46">
        <f>ClientPortfolioValue[[#This Row],[Cumulative_Returns]]-1</f>
        <v>-4.0357519018943577E-2</v>
      </c>
    </row>
    <row r="772" spans="4:28" x14ac:dyDescent="0.35">
      <c r="D772" s="31">
        <f t="shared" si="122"/>
        <v>45812</v>
      </c>
      <c r="E772" s="32" t="s">
        <v>14</v>
      </c>
      <c r="F772" s="33">
        <f>_xlfn.IFNA(VLOOKUP(ClientPortfolioValue[[#This Row],[Date]],CleanAssets[#All],RowWiseApproach!$B$2,0)*VLOOKUP(ClientPortfolioValue[[#This Row],[Client]],Client_Portfolios!$A$1:$I$6,RowWiseApproach!$B$2,0),F767)</f>
        <v>1018686.5554174414</v>
      </c>
      <c r="G772" s="33">
        <f>_xlfn.IFNA(VLOOKUP(ClientPortfolioValue[[#This Row],[Date]],CleanAssets[#All],RowWiseApproach!$B$3,0)*VLOOKUP(ClientPortfolioValue[[#This Row],[Client]],Client_Portfolios!$A$1:$I$6,RowWiseApproach!$B$3,0),G767)</f>
        <v>11840307.398740487</v>
      </c>
      <c r="H772" s="33">
        <f>_xlfn.IFNA(VLOOKUP(ClientPortfolioValue[[#This Row],[Date]],CleanAssets[#All],RowWiseApproach!$B$4,0)*VLOOKUP(ClientPortfolioValue[[#This Row],[Client]],Client_Portfolios!$A$1:$I$6,RowWiseApproach!$B$4,0),H767)</f>
        <v>1907660.2118956093</v>
      </c>
      <c r="I772" s="33">
        <f>_xlfn.IFNA(VLOOKUP(ClientPortfolioValue[[#This Row],[Date]],CleanAssets[#All],RowWiseApproach!$B$5,0)*VLOOKUP(ClientPortfolioValue[[#This Row],[Client]],Client_Portfolios!$A$1:$I$6,RowWiseApproach!$B$5,0),I767)</f>
        <v>493670.45619831781</v>
      </c>
      <c r="J772" s="33">
        <f>_xlfn.IFNA(VLOOKUP(ClientPortfolioValue[[#This Row],[Date]],CleanAssets[#All],RowWiseApproach!$B$6,0)*VLOOKUP(ClientPortfolioValue[[#This Row],[Client]],Client_Portfolios!$A$1:$I$6,RowWiseApproach!$B$6,0),J767)</f>
        <v>12157195.518575877</v>
      </c>
      <c r="K772" s="33">
        <f>_xlfn.IFNA(VLOOKUP(ClientPortfolioValue[[#This Row],[Date]],CleanAssets[#All],RowWiseApproach!$B$7,0)*VLOOKUP(ClientPortfolioValue[[#This Row],[Client]],Client_Portfolios!$A$1:$I$6,RowWiseApproach!$B$7,0),K767)</f>
        <v>12025489.034919957</v>
      </c>
      <c r="L772" s="33">
        <f>_xlfn.IFNA(VLOOKUP(ClientPortfolioValue[[#This Row],[Date]],CleanAssets[#All],RowWiseApproach!$B$8,0)*VLOOKUP(ClientPortfolioValue[[#This Row],[Client]],Client_Portfolios!$A$1:$I$6,RowWiseApproach!$B$8,0),L767)</f>
        <v>3403935.5657523107</v>
      </c>
      <c r="M772" s="33">
        <f>_xlfn.IFNA(VLOOKUP(ClientPortfolioValue[[#This Row],[Date]],CleanAssets[#All],RowWiseApproach!$B$9,0)*VLOOKUP(ClientPortfolioValue[[#This Row],[Client]],Client_Portfolios!$A$1:$I$6,RowWiseApproach!$B$9,0),M767)</f>
        <v>1151312.1418876054</v>
      </c>
      <c r="N772" s="34">
        <f t="shared" si="123"/>
        <v>2.3152884399883267E-2</v>
      </c>
      <c r="O772" s="34">
        <f t="shared" si="123"/>
        <v>0.26910855650763349</v>
      </c>
      <c r="P772" s="34">
        <f t="shared" si="124"/>
        <v>4.3357631575079138E-2</v>
      </c>
      <c r="Q772" s="34">
        <f t="shared" si="125"/>
        <v>1.1220227599169109E-2</v>
      </c>
      <c r="R772" s="34">
        <f t="shared" si="126"/>
        <v>0.27631084455907301</v>
      </c>
      <c r="S772" s="34">
        <f t="shared" si="127"/>
        <v>0.2733173967957902</v>
      </c>
      <c r="T772" s="34">
        <f t="shared" si="128"/>
        <v>7.7365236872316473E-2</v>
      </c>
      <c r="U772" s="34">
        <f t="shared" si="129"/>
        <v>2.6167221691055349E-2</v>
      </c>
      <c r="V772" s="33">
        <f>SUM(ClientPortfolioValue[[#This Row],[TCS]:[Cash]])</f>
        <v>43998256.883387603</v>
      </c>
      <c r="W772" s="35">
        <f>(ClientPortfolioValue[[#This Row],[TotalPortfolioValue]]-V767)/V767</f>
        <v>-6.039084592628482E-3</v>
      </c>
      <c r="X772" s="35">
        <f t="shared" si="121"/>
        <v>152019.59604540915</v>
      </c>
      <c r="Y772" s="35">
        <f>_xlfn.MAXIFS($V$2:$V772,$E$2:$E772,$E772)</f>
        <v>45787827.726313539</v>
      </c>
      <c r="Z772" s="34">
        <f>(ClientPortfolioValue[[#This Row],[TotalPortfolioValue]]-ClientPortfolioValue[[#This Row],[Running Max]])/ClientPortfolioValue[[#This Row],[Running Max]]</f>
        <v>-3.9083986548186865E-2</v>
      </c>
      <c r="AA772" s="35">
        <f t="shared" si="120"/>
        <v>1.0369033924662763</v>
      </c>
      <c r="AB772" s="46">
        <f>ClientPortfolioValue[[#This Row],[Cumulative_Returns]]-1</f>
        <v>3.6903392466276275E-2</v>
      </c>
    </row>
    <row r="773" spans="4:28" x14ac:dyDescent="0.35">
      <c r="D773" s="31">
        <f t="shared" si="122"/>
        <v>45812</v>
      </c>
      <c r="E773" s="32" t="s">
        <v>16</v>
      </c>
      <c r="F773" s="33">
        <f>_xlfn.IFNA(VLOOKUP(ClientPortfolioValue[[#This Row],[Date]],CleanAssets[#All],RowWiseApproach!$B$2,0)*VLOOKUP(ClientPortfolioValue[[#This Row],[Client]],Client_Portfolios!$A$1:$I$6,RowWiseApproach!$B$2,0),F768)</f>
        <v>122546.0115466451</v>
      </c>
      <c r="G773" s="33">
        <f>_xlfn.IFNA(VLOOKUP(ClientPortfolioValue[[#This Row],[Date]],CleanAssets[#All],RowWiseApproach!$B$3,0)*VLOOKUP(ClientPortfolioValue[[#This Row],[Client]],Client_Portfolios!$A$1:$I$6,RowWiseApproach!$B$3,0),G768)</f>
        <v>3061909.5155263771</v>
      </c>
      <c r="H773" s="33">
        <f>_xlfn.IFNA(VLOOKUP(ClientPortfolioValue[[#This Row],[Date]],CleanAssets[#All],RowWiseApproach!$B$4,0)*VLOOKUP(ClientPortfolioValue[[#This Row],[Client]],Client_Portfolios!$A$1:$I$6,RowWiseApproach!$B$4,0),H768)</f>
        <v>10240363.077737864</v>
      </c>
      <c r="I773" s="33">
        <f>_xlfn.IFNA(VLOOKUP(ClientPortfolioValue[[#This Row],[Date]],CleanAssets[#All],RowWiseApproach!$B$5,0)*VLOOKUP(ClientPortfolioValue[[#This Row],[Client]],Client_Portfolios!$A$1:$I$6,RowWiseApproach!$B$5,0),I768)</f>
        <v>6793683.2788263177</v>
      </c>
      <c r="J773" s="33">
        <f>_xlfn.IFNA(VLOOKUP(ClientPortfolioValue[[#This Row],[Date]],CleanAssets[#All],RowWiseApproach!$B$6,0)*VLOOKUP(ClientPortfolioValue[[#This Row],[Client]],Client_Portfolios!$A$1:$I$6,RowWiseApproach!$B$6,0),J768)</f>
        <v>9291821.8191397171</v>
      </c>
      <c r="K773" s="33">
        <f>_xlfn.IFNA(VLOOKUP(ClientPortfolioValue[[#This Row],[Date]],CleanAssets[#All],RowWiseApproach!$B$7,0)*VLOOKUP(ClientPortfolioValue[[#This Row],[Client]],Client_Portfolios!$A$1:$I$6,RowWiseApproach!$B$7,0),K768)</f>
        <v>1360078.5346504739</v>
      </c>
      <c r="L773" s="33">
        <f>_xlfn.IFNA(VLOOKUP(ClientPortfolioValue[[#This Row],[Date]],CleanAssets[#All],RowWiseApproach!$B$8,0)*VLOOKUP(ClientPortfolioValue[[#This Row],[Client]],Client_Portfolios!$A$1:$I$6,RowWiseApproach!$B$8,0),L768)</f>
        <v>15810864.253654853</v>
      </c>
      <c r="M773" s="33">
        <f>_xlfn.IFNA(VLOOKUP(ClientPortfolioValue[[#This Row],[Date]],CleanAssets[#All],RowWiseApproach!$B$9,0)*VLOOKUP(ClientPortfolioValue[[#This Row],[Client]],Client_Portfolios!$A$1:$I$6,RowWiseApproach!$B$9,0),M768)</f>
        <v>4666233.3197691981</v>
      </c>
      <c r="N773" s="34">
        <f t="shared" si="123"/>
        <v>2.386601334009782E-3</v>
      </c>
      <c r="O773" s="34">
        <f t="shared" si="123"/>
        <v>5.9631131541078325E-2</v>
      </c>
      <c r="P773" s="34">
        <f t="shared" si="124"/>
        <v>0.19943255495321571</v>
      </c>
      <c r="Q773" s="34">
        <f t="shared" si="125"/>
        <v>0.13230796638302114</v>
      </c>
      <c r="R773" s="34">
        <f t="shared" si="126"/>
        <v>0.18095957648119107</v>
      </c>
      <c r="S773" s="34">
        <f t="shared" si="127"/>
        <v>2.6487726562356279E-2</v>
      </c>
      <c r="T773" s="34">
        <f t="shared" si="128"/>
        <v>0.3079188726208143</v>
      </c>
      <c r="U773" s="34">
        <f t="shared" si="129"/>
        <v>9.0875570124313368E-2</v>
      </c>
      <c r="V773" s="33">
        <f>SUM(ClientPortfolioValue[[#This Row],[TCS]:[Cash]])</f>
        <v>51347499.810851447</v>
      </c>
      <c r="W773" s="35">
        <f>(ClientPortfolioValue[[#This Row],[TotalPortfolioValue]]-V768)/V768</f>
        <v>4.7155906496137198E-2</v>
      </c>
      <c r="X773" s="35">
        <f t="shared" si="121"/>
        <v>963166.83724717307</v>
      </c>
      <c r="Y773" s="35">
        <f>_xlfn.MAXIFS($V$2:$V773,$E$2:$E773,$E773)</f>
        <v>51605829.264184892</v>
      </c>
      <c r="Z773" s="34">
        <f>(ClientPortfolioValue[[#This Row],[TotalPortfolioValue]]-ClientPortfolioValue[[#This Row],[Running Max]])/ClientPortfolioValue[[#This Row],[Running Max]]</f>
        <v>-5.005819245941831E-3</v>
      </c>
      <c r="AA773" s="35">
        <f t="shared" si="120"/>
        <v>1.0571513982537197</v>
      </c>
      <c r="AB773" s="46">
        <f>ClientPortfolioValue[[#This Row],[Cumulative_Returns]]-1</f>
        <v>5.7151398253719732E-2</v>
      </c>
    </row>
    <row r="774" spans="4:28" x14ac:dyDescent="0.35">
      <c r="D774" s="31">
        <f t="shared" si="122"/>
        <v>45812</v>
      </c>
      <c r="E774" s="32" t="s">
        <v>12</v>
      </c>
      <c r="F774" s="33">
        <f>_xlfn.IFNA(VLOOKUP(ClientPortfolioValue[[#This Row],[Date]],CleanAssets[#All],RowWiseApproach!$B$2,0)*VLOOKUP(ClientPortfolioValue[[#This Row],[Client]],Client_Portfolios!$A$1:$I$6,RowWiseApproach!$B$2,0),F769)</f>
        <v>1615192.1372250156</v>
      </c>
      <c r="G774" s="33">
        <f>_xlfn.IFNA(VLOOKUP(ClientPortfolioValue[[#This Row],[Date]],CleanAssets[#All],RowWiseApproach!$B$3,0)*VLOOKUP(ClientPortfolioValue[[#This Row],[Client]],Client_Portfolios!$A$1:$I$6,RowWiseApproach!$B$3,0),G769)</f>
        <v>10573595.328063771</v>
      </c>
      <c r="H774" s="33">
        <f>_xlfn.IFNA(VLOOKUP(ClientPortfolioValue[[#This Row],[Date]],CleanAssets[#All],RowWiseApproach!$B$4,0)*VLOOKUP(ClientPortfolioValue[[#This Row],[Client]],Client_Portfolios!$A$1:$I$6,RowWiseApproach!$B$4,0),H769)</f>
        <v>1685647.4520483529</v>
      </c>
      <c r="I774" s="33">
        <f>_xlfn.IFNA(VLOOKUP(ClientPortfolioValue[[#This Row],[Date]],CleanAssets[#All],RowWiseApproach!$B$5,0)*VLOOKUP(ClientPortfolioValue[[#This Row],[Client]],Client_Portfolios!$A$1:$I$6,RowWiseApproach!$B$5,0),I769)</f>
        <v>3465578.5030553443</v>
      </c>
      <c r="J774" s="33">
        <f>_xlfn.IFNA(VLOOKUP(ClientPortfolioValue[[#This Row],[Date]],CleanAssets[#All],RowWiseApproach!$B$6,0)*VLOOKUP(ClientPortfolioValue[[#This Row],[Client]],Client_Portfolios!$A$1:$I$6,RowWiseApproach!$B$6,0),J769)</f>
        <v>1359430.9057876621</v>
      </c>
      <c r="K774" s="33">
        <f>_xlfn.IFNA(VLOOKUP(ClientPortfolioValue[[#This Row],[Date]],CleanAssets[#All],RowWiseApproach!$B$7,0)*VLOOKUP(ClientPortfolioValue[[#This Row],[Client]],Client_Portfolios!$A$1:$I$6,RowWiseApproach!$B$7,0),K769)</f>
        <v>11001538.672981307</v>
      </c>
      <c r="L774" s="33">
        <f>_xlfn.IFNA(VLOOKUP(ClientPortfolioValue[[#This Row],[Date]],CleanAssets[#All],RowWiseApproach!$B$8,0)*VLOOKUP(ClientPortfolioValue[[#This Row],[Client]],Client_Portfolios!$A$1:$I$6,RowWiseApproach!$B$8,0),L769)</f>
        <v>5811553.1241788883</v>
      </c>
      <c r="M774" s="33">
        <f>_xlfn.IFNA(VLOOKUP(ClientPortfolioValue[[#This Row],[Date]],CleanAssets[#All],RowWiseApproach!$B$9,0)*VLOOKUP(ClientPortfolioValue[[#This Row],[Client]],Client_Portfolios!$A$1:$I$6,RowWiseApproach!$B$9,0),M769)</f>
        <v>2235619.3500121026</v>
      </c>
      <c r="N774" s="34">
        <f t="shared" si="123"/>
        <v>4.278863740415683E-2</v>
      </c>
      <c r="O774" s="34">
        <f t="shared" si="123"/>
        <v>0.28010892705811785</v>
      </c>
      <c r="P774" s="34">
        <f t="shared" si="124"/>
        <v>4.4655094557886472E-2</v>
      </c>
      <c r="Q774" s="34">
        <f t="shared" si="125"/>
        <v>9.1807889937875253E-2</v>
      </c>
      <c r="R774" s="34">
        <f t="shared" si="126"/>
        <v>3.6013174385363687E-2</v>
      </c>
      <c r="S774" s="34">
        <f t="shared" si="127"/>
        <v>0.2914457285402362</v>
      </c>
      <c r="T774" s="34">
        <f t="shared" si="128"/>
        <v>0.1539559496696849</v>
      </c>
      <c r="U774" s="34">
        <f t="shared" si="129"/>
        <v>5.9224598446678905E-2</v>
      </c>
      <c r="V774" s="33">
        <f>SUM(ClientPortfolioValue[[#This Row],[TCS]:[Cash]])</f>
        <v>37748155.47335244</v>
      </c>
      <c r="W774" s="35">
        <f>(ClientPortfolioValue[[#This Row],[TotalPortfolioValue]]-V769)/V769</f>
        <v>1.1998964140014008E-2</v>
      </c>
      <c r="X774" s="35">
        <f t="shared" si="121"/>
        <v>476134.09058529098</v>
      </c>
      <c r="Y774" s="35">
        <f>_xlfn.MAXIFS($V$2:$V774,$E$2:$E774,$E774)</f>
        <v>40148946.003547296</v>
      </c>
      <c r="Z774" s="34">
        <f>(ClientPortfolioValue[[#This Row],[TotalPortfolioValue]]-ClientPortfolioValue[[#This Row],[Running Max]])/ClientPortfolioValue[[#This Row],[Running Max]]</f>
        <v>-5.9797099778976473E-2</v>
      </c>
      <c r="AA774" s="35">
        <f t="shared" si="120"/>
        <v>1.0079113708634324</v>
      </c>
      <c r="AB774" s="46">
        <f>ClientPortfolioValue[[#This Row],[Cumulative_Returns]]-1</f>
        <v>7.9113708634324098E-3</v>
      </c>
    </row>
    <row r="775" spans="4:28" x14ac:dyDescent="0.35">
      <c r="D775" s="31">
        <f t="shared" si="122"/>
        <v>45812</v>
      </c>
      <c r="E775" s="32" t="s">
        <v>13</v>
      </c>
      <c r="F775" s="33">
        <f>_xlfn.IFNA(VLOOKUP(ClientPortfolioValue[[#This Row],[Date]],CleanAssets[#All],RowWiseApproach!$B$2,0)*VLOOKUP(ClientPortfolioValue[[#This Row],[Client]],Client_Portfolios!$A$1:$I$6,RowWiseApproach!$B$2,0),F770)</f>
        <v>116302.97457172685</v>
      </c>
      <c r="G775" s="33">
        <f>_xlfn.IFNA(VLOOKUP(ClientPortfolioValue[[#This Row],[Date]],CleanAssets[#All],RowWiseApproach!$B$3,0)*VLOOKUP(ClientPortfolioValue[[#This Row],[Client]],Client_Portfolios!$A$1:$I$6,RowWiseApproach!$B$3,0),G770)</f>
        <v>2246596.9254868929</v>
      </c>
      <c r="H775" s="33">
        <f>_xlfn.IFNA(VLOOKUP(ClientPortfolioValue[[#This Row],[Date]],CleanAssets[#All],RowWiseApproach!$B$4,0)*VLOOKUP(ClientPortfolioValue[[#This Row],[Client]],Client_Portfolios!$A$1:$I$6,RowWiseApproach!$B$4,0),H770)</f>
        <v>2699745.1327012656</v>
      </c>
      <c r="I775" s="33">
        <f>_xlfn.IFNA(VLOOKUP(ClientPortfolioValue[[#This Row],[Date]],CleanAssets[#All],RowWiseApproach!$B$5,0)*VLOOKUP(ClientPortfolioValue[[#This Row],[Client]],Client_Portfolios!$A$1:$I$6,RowWiseApproach!$B$5,0),I770)</f>
        <v>2974916.8634280525</v>
      </c>
      <c r="J775" s="33">
        <f>_xlfn.IFNA(VLOOKUP(ClientPortfolioValue[[#This Row],[Date]],CleanAssets[#All],RowWiseApproach!$B$6,0)*VLOOKUP(ClientPortfolioValue[[#This Row],[Client]],Client_Portfolios!$A$1:$I$6,RowWiseApproach!$B$6,0),J770)</f>
        <v>11781965.263334144</v>
      </c>
      <c r="K775" s="33">
        <f>_xlfn.IFNA(VLOOKUP(ClientPortfolioValue[[#This Row],[Date]],CleanAssets[#All],RowWiseApproach!$B$7,0)*VLOOKUP(ClientPortfolioValue[[#This Row],[Client]],Client_Portfolios!$A$1:$I$6,RowWiseApproach!$B$7,0),K770)</f>
        <v>521361.71396967227</v>
      </c>
      <c r="L775" s="33">
        <f>_xlfn.IFNA(VLOOKUP(ClientPortfolioValue[[#This Row],[Date]],CleanAssets[#All],RowWiseApproach!$B$8,0)*VLOOKUP(ClientPortfolioValue[[#This Row],[Client]],Client_Portfolios!$A$1:$I$6,RowWiseApproach!$B$8,0),L770)</f>
        <v>24034755.443879735</v>
      </c>
      <c r="M775" s="33">
        <f>_xlfn.IFNA(VLOOKUP(ClientPortfolioValue[[#This Row],[Date]],CleanAssets[#All],RowWiseApproach!$B$9,0)*VLOOKUP(ClientPortfolioValue[[#This Row],[Client]],Client_Portfolios!$A$1:$I$6,RowWiseApproach!$B$9,0),M770)</f>
        <v>6412131.7393134311</v>
      </c>
      <c r="N775" s="34">
        <f t="shared" si="123"/>
        <v>2.289979668373735E-3</v>
      </c>
      <c r="O775" s="34">
        <f t="shared" si="123"/>
        <v>4.4234993140464272E-2</v>
      </c>
      <c r="P775" s="34">
        <f t="shared" si="124"/>
        <v>5.3157380423353127E-2</v>
      </c>
      <c r="Q775" s="34">
        <f t="shared" si="125"/>
        <v>5.8575450519977638E-2</v>
      </c>
      <c r="R775" s="34">
        <f t="shared" si="126"/>
        <v>0.23198427216391862</v>
      </c>
      <c r="S775" s="34">
        <f t="shared" si="127"/>
        <v>1.026549603959373E-2</v>
      </c>
      <c r="T775" s="34">
        <f t="shared" si="128"/>
        <v>0.47323898209392395</v>
      </c>
      <c r="U775" s="34">
        <f t="shared" si="129"/>
        <v>0.12625344595039492</v>
      </c>
      <c r="V775" s="33">
        <f>SUM(ClientPortfolioValue[[#This Row],[TCS]:[Cash]])</f>
        <v>50787776.056684919</v>
      </c>
      <c r="W775" s="35">
        <f>(ClientPortfolioValue[[#This Row],[TotalPortfolioValue]]-V770)/V770</f>
        <v>2.4111957431462345E-2</v>
      </c>
      <c r="X775" s="35">
        <f t="shared" si="121"/>
        <v>1788423.4161315791</v>
      </c>
      <c r="Y775" s="35">
        <f>_xlfn.MAXIFS($V$2:$V775,$E$2:$E775,$E775)</f>
        <v>51151458.111590751</v>
      </c>
      <c r="Z775" s="34">
        <f>(ClientPortfolioValue[[#This Row],[TotalPortfolioValue]]-ClientPortfolioValue[[#This Row],[Running Max]])/ClientPortfolioValue[[#This Row],[Running Max]]</f>
        <v>-7.109905921204281E-3</v>
      </c>
      <c r="AA775" s="35">
        <f t="shared" ref="AA775:AA838" si="130">AA770*(1+W775)</f>
        <v>1.1254621234365483</v>
      </c>
      <c r="AB775" s="46">
        <f>ClientPortfolioValue[[#This Row],[Cumulative_Returns]]-1</f>
        <v>0.12546212343654828</v>
      </c>
    </row>
    <row r="776" spans="4:28" x14ac:dyDescent="0.35">
      <c r="D776" s="31">
        <f t="shared" si="122"/>
        <v>45812</v>
      </c>
      <c r="E776" s="32" t="s">
        <v>15</v>
      </c>
      <c r="F776" s="33">
        <f>_xlfn.IFNA(VLOOKUP(ClientPortfolioValue[[#This Row],[Date]],CleanAssets[#All],RowWiseApproach!$B$2,0)*VLOOKUP(ClientPortfolioValue[[#This Row],[Client]],Client_Portfolios!$A$1:$I$6,RowWiseApproach!$B$2,0),F771)</f>
        <v>582717.82710249186</v>
      </c>
      <c r="G776" s="33">
        <f>_xlfn.IFNA(VLOOKUP(ClientPortfolioValue[[#This Row],[Date]],CleanAssets[#All],RowWiseApproach!$B$3,0)*VLOOKUP(ClientPortfolioValue[[#This Row],[Client]],Client_Portfolios!$A$1:$I$6,RowWiseApproach!$B$3,0),G771)</f>
        <v>5134303.3733635629</v>
      </c>
      <c r="H776" s="33">
        <f>_xlfn.IFNA(VLOOKUP(ClientPortfolioValue[[#This Row],[Date]],CleanAssets[#All],RowWiseApproach!$B$4,0)*VLOOKUP(ClientPortfolioValue[[#This Row],[Client]],Client_Portfolios!$A$1:$I$6,RowWiseApproach!$B$4,0),H771)</f>
        <v>14728158.396175647</v>
      </c>
      <c r="I776" s="33">
        <f>_xlfn.IFNA(VLOOKUP(ClientPortfolioValue[[#This Row],[Date]],CleanAssets[#All],RowWiseApproach!$B$5,0)*VLOOKUP(ClientPortfolioValue[[#This Row],[Client]],Client_Portfolios!$A$1:$I$6,RowWiseApproach!$B$5,0),I771)</f>
        <v>9499153.882162502</v>
      </c>
      <c r="J776" s="33">
        <f>_xlfn.IFNA(VLOOKUP(ClientPortfolioValue[[#This Row],[Date]],CleanAssets[#All],RowWiseApproach!$B$6,0)*VLOOKUP(ClientPortfolioValue[[#This Row],[Client]],Client_Portfolios!$A$1:$I$6,RowWiseApproach!$B$6,0),J771)</f>
        <v>14041003.935475541</v>
      </c>
      <c r="K776" s="33">
        <f>_xlfn.IFNA(VLOOKUP(ClientPortfolioValue[[#This Row],[Date]],CleanAssets[#All],RowWiseApproach!$B$7,0)*VLOOKUP(ClientPortfolioValue[[#This Row],[Client]],Client_Portfolios!$A$1:$I$6,RowWiseApproach!$B$7,0),K771)</f>
        <v>2248225.1390821007</v>
      </c>
      <c r="L776" s="33">
        <f>_xlfn.IFNA(VLOOKUP(ClientPortfolioValue[[#This Row],[Date]],CleanAssets[#All],RowWiseApproach!$B$8,0)*VLOOKUP(ClientPortfolioValue[[#This Row],[Client]],Client_Portfolios!$A$1:$I$6,RowWiseApproach!$B$8,0),L771)</f>
        <v>3519336.770930022</v>
      </c>
      <c r="M776" s="33">
        <f>_xlfn.IFNA(VLOOKUP(ClientPortfolioValue[[#This Row],[Date]],CleanAssets[#All],RowWiseApproach!$B$9,0)*VLOOKUP(ClientPortfolioValue[[#This Row],[Client]],Client_Portfolios!$A$1:$I$6,RowWiseApproach!$B$9,0),M771)</f>
        <v>941807.89691592113</v>
      </c>
      <c r="N776" s="34">
        <f t="shared" si="123"/>
        <v>1.1494648239308023E-2</v>
      </c>
      <c r="O776" s="34">
        <f t="shared" si="123"/>
        <v>0.10127888402550358</v>
      </c>
      <c r="P776" s="34">
        <f t="shared" si="124"/>
        <v>0.29052655007768191</v>
      </c>
      <c r="Q776" s="34">
        <f t="shared" si="125"/>
        <v>0.1873795984403791</v>
      </c>
      <c r="R776" s="34">
        <f t="shared" si="126"/>
        <v>0.27697179262141158</v>
      </c>
      <c r="S776" s="34">
        <f t="shared" si="127"/>
        <v>4.4348320807375545E-2</v>
      </c>
      <c r="T776" s="34">
        <f t="shared" si="128"/>
        <v>6.9422173710823432E-2</v>
      </c>
      <c r="U776" s="34">
        <f t="shared" si="129"/>
        <v>1.8578032077516803E-2</v>
      </c>
      <c r="V776" s="33">
        <f>SUM(ClientPortfolioValue[[#This Row],[TCS]:[Cash]])</f>
        <v>50694707.22120779</v>
      </c>
      <c r="W776" s="35">
        <f>(ClientPortfolioValue[[#This Row],[TotalPortfolioValue]]-V771)/V771</f>
        <v>5.8890320017412005E-2</v>
      </c>
      <c r="X776" s="35">
        <f t="shared" si="121"/>
        <v>1314593.6727786446</v>
      </c>
      <c r="Y776" s="35">
        <f>_xlfn.MAXIFS($V$2:$V776,$E$2:$E776,$E776)</f>
        <v>52065242.941301323</v>
      </c>
      <c r="Z776" s="34">
        <f>(ClientPortfolioValue[[#This Row],[TotalPortfolioValue]]-ClientPortfolioValue[[#This Row],[Running Max]])/ClientPortfolioValue[[#This Row],[Running Max]]</f>
        <v>-2.6323428887841432E-2</v>
      </c>
      <c r="AA776" s="35">
        <f t="shared" si="130"/>
        <v>1.016156133788334</v>
      </c>
      <c r="AB776" s="46">
        <f>ClientPortfolioValue[[#This Row],[Cumulative_Returns]]-1</f>
        <v>1.6156133788334026E-2</v>
      </c>
    </row>
    <row r="777" spans="4:28" x14ac:dyDescent="0.35">
      <c r="D777" s="31">
        <f t="shared" si="122"/>
        <v>45813</v>
      </c>
      <c r="E777" s="32" t="s">
        <v>14</v>
      </c>
      <c r="F777" s="33">
        <f>_xlfn.IFNA(VLOOKUP(ClientPortfolioValue[[#This Row],[Date]],CleanAssets[#All],RowWiseApproach!$B$2,0)*VLOOKUP(ClientPortfolioValue[[#This Row],[Client]],Client_Portfolios!$A$1:$I$6,RowWiseApproach!$B$2,0),F772)</f>
        <v>1519080.2648668149</v>
      </c>
      <c r="G777" s="33">
        <f>_xlfn.IFNA(VLOOKUP(ClientPortfolioValue[[#This Row],[Date]],CleanAssets[#All],RowWiseApproach!$B$3,0)*VLOOKUP(ClientPortfolioValue[[#This Row],[Client]],Client_Portfolios!$A$1:$I$6,RowWiseApproach!$B$3,0),G772)</f>
        <v>11822957.480086781</v>
      </c>
      <c r="H777" s="33">
        <f>_xlfn.IFNA(VLOOKUP(ClientPortfolioValue[[#This Row],[Date]],CleanAssets[#All],RowWiseApproach!$B$4,0)*VLOOKUP(ClientPortfolioValue[[#This Row],[Client]],Client_Portfolios!$A$1:$I$6,RowWiseApproach!$B$4,0),H772)</f>
        <v>1887062.7728973068</v>
      </c>
      <c r="I777" s="33">
        <f>_xlfn.IFNA(VLOOKUP(ClientPortfolioValue[[#This Row],[Date]],CleanAssets[#All],RowWiseApproach!$B$5,0)*VLOOKUP(ClientPortfolioValue[[#This Row],[Client]],Client_Portfolios!$A$1:$I$6,RowWiseApproach!$B$5,0),I772)</f>
        <v>490760.85922079952</v>
      </c>
      <c r="J777" s="33">
        <f>_xlfn.IFNA(VLOOKUP(ClientPortfolioValue[[#This Row],[Date]],CleanAssets[#All],RowWiseApproach!$B$6,0)*VLOOKUP(ClientPortfolioValue[[#This Row],[Client]],Client_Portfolios!$A$1:$I$6,RowWiseApproach!$B$6,0),J772)</f>
        <v>12205590.42806988</v>
      </c>
      <c r="K777" s="33">
        <f>_xlfn.IFNA(VLOOKUP(ClientPortfolioValue[[#This Row],[Date]],CleanAssets[#All],RowWiseApproach!$B$7,0)*VLOOKUP(ClientPortfolioValue[[#This Row],[Client]],Client_Portfolios!$A$1:$I$6,RowWiseApproach!$B$7,0),K772)</f>
        <v>12162939.822997902</v>
      </c>
      <c r="L777" s="33">
        <f>_xlfn.IFNA(VLOOKUP(ClientPortfolioValue[[#This Row],[Date]],CleanAssets[#All],RowWiseApproach!$B$8,0)*VLOOKUP(ClientPortfolioValue[[#This Row],[Client]],Client_Portfolios!$A$1:$I$6,RowWiseApproach!$B$8,0),L772)</f>
        <v>3347801.077226866</v>
      </c>
      <c r="M777" s="33">
        <f>_xlfn.IFNA(VLOOKUP(ClientPortfolioValue[[#This Row],[Date]],CleanAssets[#All],RowWiseApproach!$B$9,0)*VLOOKUP(ClientPortfolioValue[[#This Row],[Client]],Client_Portfolios!$A$1:$I$6,RowWiseApproach!$B$9,0),M772)</f>
        <v>1151393.7291541665</v>
      </c>
      <c r="N777" s="34">
        <f t="shared" si="123"/>
        <v>3.4069578246799105E-2</v>
      </c>
      <c r="O777" s="34">
        <f t="shared" si="123"/>
        <v>0.26516253570821752</v>
      </c>
      <c r="P777" s="34">
        <f t="shared" si="124"/>
        <v>4.2322604199905939E-2</v>
      </c>
      <c r="Q777" s="34">
        <f t="shared" si="125"/>
        <v>1.1006670207222602E-2</v>
      </c>
      <c r="R777" s="34">
        <f t="shared" si="126"/>
        <v>0.27374413831514532</v>
      </c>
      <c r="S777" s="34">
        <f t="shared" si="127"/>
        <v>0.27278758048184315</v>
      </c>
      <c r="T777" s="34">
        <f t="shared" si="128"/>
        <v>7.5083702548988801E-2</v>
      </c>
      <c r="U777" s="34">
        <f t="shared" si="129"/>
        <v>2.5823190291877667E-2</v>
      </c>
      <c r="V777" s="33">
        <f>SUM(ClientPortfolioValue[[#This Row],[TCS]:[Cash]])</f>
        <v>44587586.434520513</v>
      </c>
      <c r="W777" s="35">
        <f>(ClientPortfolioValue[[#This Row],[TotalPortfolioValue]]-V772)/V772</f>
        <v>1.3394384070597641E-2</v>
      </c>
      <c r="X777" s="35">
        <f t="shared" si="121"/>
        <v>134580.40830774023</v>
      </c>
      <c r="Y777" s="35">
        <f>_xlfn.MAXIFS($V$2:$V777,$E$2:$E777,$E777)</f>
        <v>45787827.726313539</v>
      </c>
      <c r="Z777" s="34">
        <f>(ClientPortfolioValue[[#This Row],[TotalPortfolioValue]]-ClientPortfolioValue[[#This Row],[Running Max]])/ClientPortfolioValue[[#This Row],[Running Max]]</f>
        <v>-2.6213108404425711E-2</v>
      </c>
      <c r="AA777" s="35">
        <f t="shared" si="130"/>
        <v>1.0507920747490753</v>
      </c>
      <c r="AB777" s="46">
        <f>ClientPortfolioValue[[#This Row],[Cumulative_Returns]]-1</f>
        <v>5.0792074749075322E-2</v>
      </c>
    </row>
    <row r="778" spans="4:28" x14ac:dyDescent="0.35">
      <c r="D778" s="31">
        <f t="shared" si="122"/>
        <v>45813</v>
      </c>
      <c r="E778" s="32" t="s">
        <v>16</v>
      </c>
      <c r="F778" s="33">
        <f>_xlfn.IFNA(VLOOKUP(ClientPortfolioValue[[#This Row],[Date]],CleanAssets[#All],RowWiseApproach!$B$2,0)*VLOOKUP(ClientPortfolioValue[[#This Row],[Client]],Client_Portfolios!$A$1:$I$6,RowWiseApproach!$B$2,0),F773)</f>
        <v>182742.40166286001</v>
      </c>
      <c r="G778" s="33">
        <f>_xlfn.IFNA(VLOOKUP(ClientPortfolioValue[[#This Row],[Date]],CleanAssets[#All],RowWiseApproach!$B$3,0)*VLOOKUP(ClientPortfolioValue[[#This Row],[Client]],Client_Portfolios!$A$1:$I$6,RowWiseApproach!$B$3,0),G773)</f>
        <v>3057422.8177380203</v>
      </c>
      <c r="H778" s="33">
        <f>_xlfn.IFNA(VLOOKUP(ClientPortfolioValue[[#This Row],[Date]],CleanAssets[#All],RowWiseApproach!$B$4,0)*VLOOKUP(ClientPortfolioValue[[#This Row],[Client]],Client_Portfolios!$A$1:$I$6,RowWiseApproach!$B$4,0),H773)</f>
        <v>10129795.560263366</v>
      </c>
      <c r="I778" s="33">
        <f>_xlfn.IFNA(VLOOKUP(ClientPortfolioValue[[#This Row],[Date]],CleanAssets[#All],RowWiseApproach!$B$5,0)*VLOOKUP(ClientPortfolioValue[[#This Row],[Client]],Client_Portfolios!$A$1:$I$6,RowWiseApproach!$B$5,0),I773)</f>
        <v>6753642.6402057465</v>
      </c>
      <c r="J778" s="33">
        <f>_xlfn.IFNA(VLOOKUP(ClientPortfolioValue[[#This Row],[Date]],CleanAssets[#All],RowWiseApproach!$B$6,0)*VLOOKUP(ClientPortfolioValue[[#This Row],[Client]],Client_Portfolios!$A$1:$I$6,RowWiseApproach!$B$6,0),J773)</f>
        <v>9328810.3561164048</v>
      </c>
      <c r="K778" s="33">
        <f>_xlfn.IFNA(VLOOKUP(ClientPortfolioValue[[#This Row],[Date]],CleanAssets[#All],RowWiseApproach!$B$7,0)*VLOOKUP(ClientPortfolioValue[[#This Row],[Client]],Client_Portfolios!$A$1:$I$6,RowWiseApproach!$B$7,0),K773)</f>
        <v>1375624.1699167611</v>
      </c>
      <c r="L778" s="33">
        <f>_xlfn.IFNA(VLOOKUP(ClientPortfolioValue[[#This Row],[Date]],CleanAssets[#All],RowWiseApproach!$B$8,0)*VLOOKUP(ClientPortfolioValue[[#This Row],[Client]],Client_Portfolios!$A$1:$I$6,RowWiseApproach!$B$8,0),L773)</f>
        <v>15550126.422141876</v>
      </c>
      <c r="M778" s="33">
        <f>_xlfn.IFNA(VLOOKUP(ClientPortfolioValue[[#This Row],[Date]],CleanAssets[#All],RowWiseApproach!$B$9,0)*VLOOKUP(ClientPortfolioValue[[#This Row],[Client]],Client_Portfolios!$A$1:$I$6,RowWiseApproach!$B$9,0),M773)</f>
        <v>4666563.9904950997</v>
      </c>
      <c r="N778" s="34">
        <f t="shared" si="123"/>
        <v>3.5800445518932014E-3</v>
      </c>
      <c r="O778" s="34">
        <f t="shared" si="123"/>
        <v>5.9896935806231844E-2</v>
      </c>
      <c r="P778" s="34">
        <f t="shared" si="124"/>
        <v>0.19844939695067612</v>
      </c>
      <c r="Q778" s="34">
        <f t="shared" si="125"/>
        <v>0.13230832756651972</v>
      </c>
      <c r="R778" s="34">
        <f t="shared" si="126"/>
        <v>0.18275756686548478</v>
      </c>
      <c r="S778" s="34">
        <f t="shared" si="127"/>
        <v>2.6949387608732563E-2</v>
      </c>
      <c r="T778" s="34">
        <f t="shared" si="128"/>
        <v>0.30463726465379914</v>
      </c>
      <c r="U778" s="34">
        <f t="shared" si="129"/>
        <v>9.1421075996662673E-2</v>
      </c>
      <c r="V778" s="33">
        <f>SUM(ClientPortfolioValue[[#This Row],[TCS]:[Cash]])</f>
        <v>51044728.358540133</v>
      </c>
      <c r="W778" s="35">
        <f>(ClientPortfolioValue[[#This Row],[TotalPortfolioValue]]-V773)/V773</f>
        <v>-5.8965179108356296E-3</v>
      </c>
      <c r="X778" s="35">
        <f t="shared" si="121"/>
        <v>966517.98392091924</v>
      </c>
      <c r="Y778" s="35">
        <f>_xlfn.MAXIFS($V$2:$V778,$E$2:$E778,$E778)</f>
        <v>51605829.264184892</v>
      </c>
      <c r="Z778" s="34">
        <f>(ClientPortfolioValue[[#This Row],[TotalPortfolioValue]]-ClientPortfolioValue[[#This Row],[Running Max]])/ClientPortfolioValue[[#This Row],[Running Max]]</f>
        <v>-1.0872820253935359E-2</v>
      </c>
      <c r="AA778" s="35">
        <f t="shared" si="130"/>
        <v>1.0509178860994517</v>
      </c>
      <c r="AB778" s="46">
        <f>ClientPortfolioValue[[#This Row],[Cumulative_Returns]]-1</f>
        <v>5.0917886099451692E-2</v>
      </c>
    </row>
    <row r="779" spans="4:28" x14ac:dyDescent="0.35">
      <c r="D779" s="31">
        <f t="shared" si="122"/>
        <v>45813</v>
      </c>
      <c r="E779" s="32" t="s">
        <v>12</v>
      </c>
      <c r="F779" s="33">
        <f>_xlfn.IFNA(VLOOKUP(ClientPortfolioValue[[#This Row],[Date]],CleanAssets[#All],RowWiseApproach!$B$2,0)*VLOOKUP(ClientPortfolioValue[[#This Row],[Client]],Client_Portfolios!$A$1:$I$6,RowWiseApproach!$B$2,0),F774)</f>
        <v>2408598.0977938054</v>
      </c>
      <c r="G779" s="33">
        <f>_xlfn.IFNA(VLOOKUP(ClientPortfolioValue[[#This Row],[Date]],CleanAssets[#All],RowWiseApproach!$B$3,0)*VLOOKUP(ClientPortfolioValue[[#This Row],[Client]],Client_Portfolios!$A$1:$I$6,RowWiseApproach!$B$3,0),G774)</f>
        <v>10558101.556437654</v>
      </c>
      <c r="H779" s="33">
        <f>_xlfn.IFNA(VLOOKUP(ClientPortfolioValue[[#This Row],[Date]],CleanAssets[#All],RowWiseApproach!$B$4,0)*VLOOKUP(ClientPortfolioValue[[#This Row],[Client]],Client_Portfolios!$A$1:$I$6,RowWiseApproach!$B$4,0),H774)</f>
        <v>1667447.1350580913</v>
      </c>
      <c r="I779" s="33">
        <f>_xlfn.IFNA(VLOOKUP(ClientPortfolioValue[[#This Row],[Date]],CleanAssets[#All],RowWiseApproach!$B$5,0)*VLOOKUP(ClientPortfolioValue[[#This Row],[Client]],Client_Portfolios!$A$1:$I$6,RowWiseApproach!$B$5,0),I774)</f>
        <v>3445153.0621336959</v>
      </c>
      <c r="J779" s="33">
        <f>_xlfn.IFNA(VLOOKUP(ClientPortfolioValue[[#This Row],[Date]],CleanAssets[#All],RowWiseApproach!$B$6,0)*VLOOKUP(ClientPortfolioValue[[#This Row],[Client]],Client_Portfolios!$A$1:$I$6,RowWiseApproach!$B$6,0),J774)</f>
        <v>1364842.4775229709</v>
      </c>
      <c r="K779" s="33">
        <f>_xlfn.IFNA(VLOOKUP(ClientPortfolioValue[[#This Row],[Date]],CleanAssets[#All],RowWiseApproach!$B$7,0)*VLOOKUP(ClientPortfolioValue[[#This Row],[Client]],Client_Portfolios!$A$1:$I$6,RowWiseApproach!$B$7,0),K774)</f>
        <v>11127285.755389363</v>
      </c>
      <c r="L779" s="33">
        <f>_xlfn.IFNA(VLOOKUP(ClientPortfolioValue[[#This Row],[Date]],CleanAssets[#All],RowWiseApproach!$B$8,0)*VLOOKUP(ClientPortfolioValue[[#This Row],[Client]],Client_Portfolios!$A$1:$I$6,RowWiseApproach!$B$8,0),L774)</f>
        <v>5715714.4821533207</v>
      </c>
      <c r="M779" s="33">
        <f>_xlfn.IFNA(VLOOKUP(ClientPortfolioValue[[#This Row],[Date]],CleanAssets[#All],RowWiseApproach!$B$9,0)*VLOOKUP(ClientPortfolioValue[[#This Row],[Client]],Client_Portfolios!$A$1:$I$6,RowWiseApproach!$B$9,0),M774)</f>
        <v>2235777.7762678526</v>
      </c>
      <c r="N779" s="34">
        <f t="shared" si="123"/>
        <v>6.2523767055128798E-2</v>
      </c>
      <c r="O779" s="34">
        <f t="shared" si="123"/>
        <v>0.27407323906124464</v>
      </c>
      <c r="P779" s="34">
        <f t="shared" si="124"/>
        <v>4.328454645239823E-2</v>
      </c>
      <c r="Q779" s="34">
        <f t="shared" si="125"/>
        <v>8.9431253692101489E-2</v>
      </c>
      <c r="R779" s="34">
        <f t="shared" si="126"/>
        <v>3.5429361672981129E-2</v>
      </c>
      <c r="S779" s="34">
        <f t="shared" si="127"/>
        <v>0.28884844805078658</v>
      </c>
      <c r="T779" s="34">
        <f t="shared" si="128"/>
        <v>0.14837178571348927</v>
      </c>
      <c r="U779" s="34">
        <f t="shared" si="129"/>
        <v>5.8037598301870011E-2</v>
      </c>
      <c r="V779" s="33">
        <f>SUM(ClientPortfolioValue[[#This Row],[TCS]:[Cash]])</f>
        <v>38522920.342756748</v>
      </c>
      <c r="W779" s="35">
        <f>(ClientPortfolioValue[[#This Row],[TotalPortfolioValue]]-V774)/V774</f>
        <v>2.052457556373154E-2</v>
      </c>
      <c r="X779" s="35">
        <f t="shared" si="121"/>
        <v>482192.94477395603</v>
      </c>
      <c r="Y779" s="35">
        <f>_xlfn.MAXIFS($V$2:$V779,$E$2:$E779,$E779)</f>
        <v>40148946.003547296</v>
      </c>
      <c r="Z779" s="34">
        <f>(ClientPortfolioValue[[#This Row],[TotalPortfolioValue]]-ClientPortfolioValue[[#This Row],[Running Max]])/ClientPortfolioValue[[#This Row],[Running Max]]</f>
        <v>-4.0499834308150524E-2</v>
      </c>
      <c r="AA779" s="35">
        <f t="shared" si="130"/>
        <v>1.0285983239562633</v>
      </c>
      <c r="AB779" s="46">
        <f>ClientPortfolioValue[[#This Row],[Cumulative_Returns]]-1</f>
        <v>2.8598323956263272E-2</v>
      </c>
    </row>
    <row r="780" spans="4:28" x14ac:dyDescent="0.35">
      <c r="D780" s="31">
        <f t="shared" si="122"/>
        <v>45813</v>
      </c>
      <c r="E780" s="32" t="s">
        <v>13</v>
      </c>
      <c r="F780" s="33">
        <f>_xlfn.IFNA(VLOOKUP(ClientPortfolioValue[[#This Row],[Date]],CleanAssets[#All],RowWiseApproach!$B$2,0)*VLOOKUP(ClientPortfolioValue[[#This Row],[Client]],Client_Portfolios!$A$1:$I$6,RowWiseApproach!$B$2,0),F775)</f>
        <v>173432.69377381669</v>
      </c>
      <c r="G780" s="33">
        <f>_xlfn.IFNA(VLOOKUP(ClientPortfolioValue[[#This Row],[Date]],CleanAssets[#All],RowWiseApproach!$B$3,0)*VLOOKUP(ClientPortfolioValue[[#This Row],[Client]],Client_Portfolios!$A$1:$I$6,RowWiseApproach!$B$3,0),G775)</f>
        <v>2243304.9270114978</v>
      </c>
      <c r="H780" s="33">
        <f>_xlfn.IFNA(VLOOKUP(ClientPortfolioValue[[#This Row],[Date]],CleanAssets[#All],RowWiseApproach!$B$4,0)*VLOOKUP(ClientPortfolioValue[[#This Row],[Client]],Client_Portfolios!$A$1:$I$6,RowWiseApproach!$B$4,0),H775)</f>
        <v>2670595.3735696212</v>
      </c>
      <c r="I780" s="33">
        <f>_xlfn.IFNA(VLOOKUP(ClientPortfolioValue[[#This Row],[Date]],CleanAssets[#All],RowWiseApproach!$B$5,0)*VLOOKUP(ClientPortfolioValue[[#This Row],[Client]],Client_Portfolios!$A$1:$I$6,RowWiseApproach!$B$5,0),I775)</f>
        <v>2957383.2861083657</v>
      </c>
      <c r="J780" s="33">
        <f>_xlfn.IFNA(VLOOKUP(ClientPortfolioValue[[#This Row],[Date]],CleanAssets[#All],RowWiseApproach!$B$6,0)*VLOOKUP(ClientPortfolioValue[[#This Row],[Client]],Client_Portfolios!$A$1:$I$6,RowWiseApproach!$B$6,0),J775)</f>
        <v>11828866.470253892</v>
      </c>
      <c r="K780" s="33">
        <f>_xlfn.IFNA(VLOOKUP(ClientPortfolioValue[[#This Row],[Date]],CleanAssets[#All],RowWiseApproach!$B$7,0)*VLOOKUP(ClientPortfolioValue[[#This Row],[Client]],Client_Portfolios!$A$1:$I$6,RowWiseApproach!$B$7,0),K775)</f>
        <v>527320.85444626375</v>
      </c>
      <c r="L780" s="33">
        <f>_xlfn.IFNA(VLOOKUP(ClientPortfolioValue[[#This Row],[Date]],CleanAssets[#All],RowWiseApproach!$B$8,0)*VLOOKUP(ClientPortfolioValue[[#This Row],[Client]],Client_Portfolios!$A$1:$I$6,RowWiseApproach!$B$8,0),L775)</f>
        <v>23638396.970690433</v>
      </c>
      <c r="M780" s="33">
        <f>_xlfn.IFNA(VLOOKUP(ClientPortfolioValue[[#This Row],[Date]],CleanAssets[#All],RowWiseApproach!$B$9,0)*VLOOKUP(ClientPortfolioValue[[#This Row],[Client]],Client_Portfolios!$A$1:$I$6,RowWiseApproach!$B$9,0),M775)</f>
        <v>6412586.1324205715</v>
      </c>
      <c r="N780" s="34">
        <f t="shared" si="123"/>
        <v>3.437585888049109E-3</v>
      </c>
      <c r="O780" s="34">
        <f t="shared" si="123"/>
        <v>4.4464242536316895E-2</v>
      </c>
      <c r="P780" s="34">
        <f t="shared" si="124"/>
        <v>5.2933508493184366E-2</v>
      </c>
      <c r="Q780" s="34">
        <f t="shared" si="125"/>
        <v>5.8617892789792035E-2</v>
      </c>
      <c r="R780" s="34">
        <f t="shared" si="126"/>
        <v>0.23445835710072419</v>
      </c>
      <c r="S780" s="34">
        <f t="shared" si="127"/>
        <v>1.045195509724673E-2</v>
      </c>
      <c r="T780" s="34">
        <f t="shared" si="128"/>
        <v>0.46853345856763717</v>
      </c>
      <c r="U780" s="34">
        <f t="shared" si="129"/>
        <v>0.12710299952704968</v>
      </c>
      <c r="V780" s="33">
        <f>SUM(ClientPortfolioValue[[#This Row],[TCS]:[Cash]])</f>
        <v>50451886.708274454</v>
      </c>
      <c r="W780" s="35">
        <f>(ClientPortfolioValue[[#This Row],[TotalPortfolioValue]]-V775)/V775</f>
        <v>-6.6135864668611247E-3</v>
      </c>
      <c r="X780" s="35">
        <f t="shared" si="121"/>
        <v>1765789.006065872</v>
      </c>
      <c r="Y780" s="35">
        <f>_xlfn.MAXIFS($V$2:$V780,$E$2:$E780,$E780)</f>
        <v>51151458.111590751</v>
      </c>
      <c r="Z780" s="34">
        <f>(ClientPortfolioValue[[#This Row],[TotalPortfolioValue]]-ClientPortfolioValue[[#This Row],[Running Max]])/ClientPortfolioValue[[#This Row],[Running Max]]</f>
        <v>-1.3676470410484273E-2</v>
      </c>
      <c r="AA780" s="35">
        <f t="shared" si="130"/>
        <v>1.1180187823680234</v>
      </c>
      <c r="AB780" s="46">
        <f>ClientPortfolioValue[[#This Row],[Cumulative_Returns]]-1</f>
        <v>0.11801878236802343</v>
      </c>
    </row>
    <row r="781" spans="4:28" x14ac:dyDescent="0.35">
      <c r="D781" s="31">
        <f t="shared" si="122"/>
        <v>45813</v>
      </c>
      <c r="E781" s="32" t="s">
        <v>15</v>
      </c>
      <c r="F781" s="33">
        <f>_xlfn.IFNA(VLOOKUP(ClientPortfolioValue[[#This Row],[Date]],CleanAssets[#All],RowWiseApproach!$B$2,0)*VLOOKUP(ClientPortfolioValue[[#This Row],[Client]],Client_Portfolios!$A$1:$I$6,RowWiseApproach!$B$2,0),F776)</f>
        <v>868957.3318013699</v>
      </c>
      <c r="G781" s="33">
        <f>_xlfn.IFNA(VLOOKUP(ClientPortfolioValue[[#This Row],[Date]],CleanAssets[#All],RowWiseApproach!$B$3,0)*VLOOKUP(ClientPortfolioValue[[#This Row],[Client]],Client_Portfolios!$A$1:$I$6,RowWiseApproach!$B$3,0),G776)</f>
        <v>5126779.9415073274</v>
      </c>
      <c r="H781" s="33">
        <f>_xlfn.IFNA(VLOOKUP(ClientPortfolioValue[[#This Row],[Date]],CleanAssets[#All],RowWiseApproach!$B$4,0)*VLOOKUP(ClientPortfolioValue[[#This Row],[Client]],Client_Portfolios!$A$1:$I$6,RowWiseApproach!$B$4,0),H776)</f>
        <v>14569135.137090573</v>
      </c>
      <c r="I781" s="33">
        <f>_xlfn.IFNA(VLOOKUP(ClientPortfolioValue[[#This Row],[Date]],CleanAssets[#All],RowWiseApproach!$B$5,0)*VLOOKUP(ClientPortfolioValue[[#This Row],[Client]],Client_Portfolios!$A$1:$I$6,RowWiseApproach!$B$5,0),I776)</f>
        <v>9443167.7297049258</v>
      </c>
      <c r="J781" s="33">
        <f>_xlfn.IFNA(VLOOKUP(ClientPortfolioValue[[#This Row],[Date]],CleanAssets[#All],RowWiseApproach!$B$6,0)*VLOOKUP(ClientPortfolioValue[[#This Row],[Client]],Client_Portfolios!$A$1:$I$6,RowWiseApproach!$B$6,0),J776)</f>
        <v>14096897.839100273</v>
      </c>
      <c r="K781" s="33">
        <f>_xlfn.IFNA(VLOOKUP(ClientPortfolioValue[[#This Row],[Date]],CleanAssets[#All],RowWiseApproach!$B$7,0)*VLOOKUP(ClientPortfolioValue[[#This Row],[Client]],Client_Portfolios!$A$1:$I$6,RowWiseApproach!$B$7,0),K776)</f>
        <v>2273922.2492990852</v>
      </c>
      <c r="L781" s="33">
        <f>_xlfn.IFNA(VLOOKUP(ClientPortfolioValue[[#This Row],[Date]],CleanAssets[#All],RowWiseApproach!$B$8,0)*VLOOKUP(ClientPortfolioValue[[#This Row],[Client]],Client_Portfolios!$A$1:$I$6,RowWiseApproach!$B$8,0),L776)</f>
        <v>3461299.1947865132</v>
      </c>
      <c r="M781" s="33">
        <f>_xlfn.IFNA(VLOOKUP(ClientPortfolioValue[[#This Row],[Date]],CleanAssets[#All],RowWiseApproach!$B$9,0)*VLOOKUP(ClientPortfolioValue[[#This Row],[Client]],Client_Portfolios!$A$1:$I$6,RowWiseApproach!$B$9,0),M776)</f>
        <v>941874.63774939231</v>
      </c>
      <c r="N781" s="34">
        <f t="shared" si="123"/>
        <v>1.7111510948082397E-2</v>
      </c>
      <c r="O781" s="34">
        <f t="shared" si="123"/>
        <v>0.100956569312387</v>
      </c>
      <c r="P781" s="34">
        <f t="shared" si="124"/>
        <v>0.28689546227271301</v>
      </c>
      <c r="Q781" s="34">
        <f t="shared" si="125"/>
        <v>0.18595489338521454</v>
      </c>
      <c r="R781" s="34">
        <f t="shared" si="126"/>
        <v>0.27759616367780687</v>
      </c>
      <c r="S781" s="34">
        <f t="shared" si="127"/>
        <v>4.4778085229233933E-2</v>
      </c>
      <c r="T781" s="34">
        <f t="shared" si="128"/>
        <v>6.8159916371724472E-2</v>
      </c>
      <c r="U781" s="34">
        <f t="shared" si="129"/>
        <v>1.8547398802837813E-2</v>
      </c>
      <c r="V781" s="33">
        <f>SUM(ClientPortfolioValue[[#This Row],[TCS]:[Cash]])</f>
        <v>50782034.061039455</v>
      </c>
      <c r="W781" s="35">
        <f>(ClientPortfolioValue[[#This Row],[TotalPortfolioValue]]-V776)/V776</f>
        <v>1.7226027058527436E-3</v>
      </c>
      <c r="X781" s="35">
        <f t="shared" si="121"/>
        <v>1301926.4113368145</v>
      </c>
      <c r="Y781" s="35">
        <f>_xlfn.MAXIFS($V$2:$V781,$E$2:$E781,$E781)</f>
        <v>52065242.941301323</v>
      </c>
      <c r="Z781" s="34">
        <f>(ClientPortfolioValue[[#This Row],[TotalPortfolioValue]]-ClientPortfolioValue[[#This Row],[Running Max]])/ClientPortfolioValue[[#This Row],[Running Max]]</f>
        <v>-2.4646170991818206E-2</v>
      </c>
      <c r="AA781" s="35">
        <f t="shared" si="130"/>
        <v>1.0179065670939667</v>
      </c>
      <c r="AB781" s="46">
        <f>ClientPortfolioValue[[#This Row],[Cumulative_Returns]]-1</f>
        <v>1.7906567093966652E-2</v>
      </c>
    </row>
    <row r="782" spans="4:28" x14ac:dyDescent="0.35">
      <c r="D782" s="31">
        <f t="shared" si="122"/>
        <v>45814</v>
      </c>
      <c r="E782" s="32" t="s">
        <v>14</v>
      </c>
      <c r="F782" s="33">
        <f>_xlfn.IFNA(VLOOKUP(ClientPortfolioValue[[#This Row],[Date]],CleanAssets[#All],RowWiseApproach!$B$2,0)*VLOOKUP(ClientPortfolioValue[[#This Row],[Client]],Client_Portfolios!$A$1:$I$6,RowWiseApproach!$B$2,0),F777)</f>
        <v>1528575.4970398434</v>
      </c>
      <c r="G782" s="33">
        <f>_xlfn.IFNA(VLOOKUP(ClientPortfolioValue[[#This Row],[Date]],CleanAssets[#All],RowWiseApproach!$B$3,0)*VLOOKUP(ClientPortfolioValue[[#This Row],[Client]],Client_Portfolios!$A$1:$I$6,RowWiseApproach!$B$3,0),G777)</f>
        <v>12043727.713424459</v>
      </c>
      <c r="H782" s="33">
        <f>_xlfn.IFNA(VLOOKUP(ClientPortfolioValue[[#This Row],[Date]],CleanAssets[#All],RowWiseApproach!$B$4,0)*VLOOKUP(ClientPortfolioValue[[#This Row],[Client]],Client_Portfolios!$A$1:$I$6,RowWiseApproach!$B$4,0),H777)</f>
        <v>1903545.4106352569</v>
      </c>
      <c r="I782" s="33">
        <f>_xlfn.IFNA(VLOOKUP(ClientPortfolioValue[[#This Row],[Date]],CleanAssets[#All],RowWiseApproach!$B$5,0)*VLOOKUP(ClientPortfolioValue[[#This Row],[Client]],Client_Portfolios!$A$1:$I$6,RowWiseApproach!$B$5,0),I777)</f>
        <v>486399.7854811385</v>
      </c>
      <c r="J782" s="33">
        <f>_xlfn.IFNA(VLOOKUP(ClientPortfolioValue[[#This Row],[Date]],CleanAssets[#All],RowWiseApproach!$B$6,0)*VLOOKUP(ClientPortfolioValue[[#This Row],[Client]],Client_Portfolios!$A$1:$I$6,RowWiseApproach!$B$6,0),J777)</f>
        <v>12248435.420657696</v>
      </c>
      <c r="K782" s="33">
        <f>_xlfn.IFNA(VLOOKUP(ClientPortfolioValue[[#This Row],[Date]],CleanAssets[#All],RowWiseApproach!$B$7,0)*VLOOKUP(ClientPortfolioValue[[#This Row],[Client]],Client_Portfolios!$A$1:$I$6,RowWiseApproach!$B$7,0),K777)</f>
        <v>12164621.972450819</v>
      </c>
      <c r="L782" s="33">
        <f>_xlfn.IFNA(VLOOKUP(ClientPortfolioValue[[#This Row],[Date]],CleanAssets[#All],RowWiseApproach!$B$8,0)*VLOOKUP(ClientPortfolioValue[[#This Row],[Client]],Client_Portfolios!$A$1:$I$6,RowWiseApproach!$B$8,0),L777)</f>
        <v>3358580.8433114118</v>
      </c>
      <c r="M782" s="33">
        <f>_xlfn.IFNA(VLOOKUP(ClientPortfolioValue[[#This Row],[Date]],CleanAssets[#All],RowWiseApproach!$B$9,0)*VLOOKUP(ClientPortfolioValue[[#This Row],[Client]],Client_Portfolios!$A$1:$I$6,RowWiseApproach!$B$9,0),M777)</f>
        <v>1151469.2431642904</v>
      </c>
      <c r="N782" s="34">
        <f t="shared" si="123"/>
        <v>3.4055104763266411E-2</v>
      </c>
      <c r="O782" s="34">
        <f t="shared" si="123"/>
        <v>0.26832198332054918</v>
      </c>
      <c r="P782" s="34">
        <f t="shared" si="124"/>
        <v>4.2409052419298945E-2</v>
      </c>
      <c r="Q782" s="34">
        <f t="shared" si="125"/>
        <v>1.0836491677034071E-2</v>
      </c>
      <c r="R782" s="34">
        <f t="shared" si="126"/>
        <v>0.27288266248175269</v>
      </c>
      <c r="S782" s="34">
        <f t="shared" si="127"/>
        <v>0.27101538424473842</v>
      </c>
      <c r="T782" s="34">
        <f t="shared" si="128"/>
        <v>7.4825759471066858E-2</v>
      </c>
      <c r="U782" s="34">
        <f t="shared" si="129"/>
        <v>2.5653561622293149E-2</v>
      </c>
      <c r="V782" s="33">
        <f>SUM(ClientPortfolioValue[[#This Row],[TCS]:[Cash]])</f>
        <v>44885355.886164926</v>
      </c>
      <c r="W782" s="35">
        <f>(ClientPortfolioValue[[#This Row],[TotalPortfolioValue]]-V777)/V777</f>
        <v>6.6783038835642088E-3</v>
      </c>
      <c r="X782" s="35">
        <f t="shared" si="121"/>
        <v>201168.32610811366</v>
      </c>
      <c r="Y782" s="35">
        <f>_xlfn.MAXIFS($V$2:$V782,$E$2:$E782,$E782)</f>
        <v>45787827.726313539</v>
      </c>
      <c r="Z782" s="34">
        <f>(ClientPortfolioValue[[#This Row],[TotalPortfolioValue]]-ClientPortfolioValue[[#This Row],[Running Max]])/ClientPortfolioValue[[#This Row],[Running Max]]</f>
        <v>-1.9709863624519069E-2</v>
      </c>
      <c r="AA782" s="35">
        <f t="shared" si="130"/>
        <v>1.0578095835426906</v>
      </c>
      <c r="AB782" s="46">
        <f>ClientPortfolioValue[[#This Row],[Cumulative_Returns]]-1</f>
        <v>5.7809583542690612E-2</v>
      </c>
    </row>
    <row r="783" spans="4:28" x14ac:dyDescent="0.35">
      <c r="D783" s="31">
        <f t="shared" si="122"/>
        <v>45814</v>
      </c>
      <c r="E783" s="32" t="s">
        <v>16</v>
      </c>
      <c r="F783" s="33">
        <f>_xlfn.IFNA(VLOOKUP(ClientPortfolioValue[[#This Row],[Date]],CleanAssets[#All],RowWiseApproach!$B$2,0)*VLOOKUP(ClientPortfolioValue[[#This Row],[Client]],Client_Portfolios!$A$1:$I$6,RowWiseApproach!$B$2,0),F778)</f>
        <v>183884.65962761463</v>
      </c>
      <c r="G783" s="33">
        <f>_xlfn.IFNA(VLOOKUP(ClientPortfolioValue[[#This Row],[Date]],CleanAssets[#All],RowWiseApproach!$B$3,0)*VLOOKUP(ClientPortfolioValue[[#This Row],[Client]],Client_Portfolios!$A$1:$I$6,RowWiseApproach!$B$3,0),G778)</f>
        <v>3114514.1123672058</v>
      </c>
      <c r="H783" s="33">
        <f>_xlfn.IFNA(VLOOKUP(ClientPortfolioValue[[#This Row],[Date]],CleanAssets[#All],RowWiseApproach!$B$4,0)*VLOOKUP(ClientPortfolioValue[[#This Row],[Client]],Client_Portfolios!$A$1:$I$6,RowWiseApproach!$B$4,0),H778)</f>
        <v>10218274.731691757</v>
      </c>
      <c r="I783" s="33">
        <f>_xlfn.IFNA(VLOOKUP(ClientPortfolioValue[[#This Row],[Date]],CleanAssets[#All],RowWiseApproach!$B$5,0)*VLOOKUP(ClientPortfolioValue[[#This Row],[Client]],Client_Portfolios!$A$1:$I$6,RowWiseApproach!$B$5,0),I778)</f>
        <v>6693627.3944666702</v>
      </c>
      <c r="J783" s="33">
        <f>_xlfn.IFNA(VLOOKUP(ClientPortfolioValue[[#This Row],[Date]],CleanAssets[#All],RowWiseApproach!$B$6,0)*VLOOKUP(ClientPortfolioValue[[#This Row],[Client]],Client_Portfolios!$A$1:$I$6,RowWiseApproach!$B$6,0),J778)</f>
        <v>9361557.0563204158</v>
      </c>
      <c r="K783" s="33">
        <f>_xlfn.IFNA(VLOOKUP(ClientPortfolioValue[[#This Row],[Date]],CleanAssets[#All],RowWiseApproach!$B$7,0)*VLOOKUP(ClientPortfolioValue[[#This Row],[Client]],Client_Portfolios!$A$1:$I$6,RowWiseApproach!$B$7,0),K778)</f>
        <v>1375814.4204218627</v>
      </c>
      <c r="L783" s="33">
        <f>_xlfn.IFNA(VLOOKUP(ClientPortfolioValue[[#This Row],[Date]],CleanAssets[#All],RowWiseApproach!$B$8,0)*VLOOKUP(ClientPortfolioValue[[#This Row],[Client]],Client_Portfolios!$A$1:$I$6,RowWiseApproach!$B$8,0),L778)</f>
        <v>15600197.116770679</v>
      </c>
      <c r="M783" s="33">
        <f>_xlfn.IFNA(VLOOKUP(ClientPortfolioValue[[#This Row],[Date]],CleanAssets[#All],RowWiseApproach!$B$9,0)*VLOOKUP(ClientPortfolioValue[[#This Row],[Client]],Client_Portfolios!$A$1:$I$6,RowWiseApproach!$B$9,0),M778)</f>
        <v>4666870.0464961864</v>
      </c>
      <c r="N783" s="34">
        <f t="shared" si="123"/>
        <v>3.5904636299203276E-3</v>
      </c>
      <c r="O783" s="34">
        <f t="shared" si="123"/>
        <v>6.0812846857230284E-2</v>
      </c>
      <c r="P783" s="34">
        <f t="shared" si="124"/>
        <v>0.19951824072204186</v>
      </c>
      <c r="Q783" s="34">
        <f t="shared" si="125"/>
        <v>0.13069728470412215</v>
      </c>
      <c r="R783" s="34">
        <f t="shared" si="126"/>
        <v>0.18279028929444624</v>
      </c>
      <c r="S783" s="34">
        <f t="shared" si="127"/>
        <v>2.6863641850539573E-2</v>
      </c>
      <c r="T783" s="34">
        <f t="shared" si="128"/>
        <v>0.30460366014643653</v>
      </c>
      <c r="U783" s="34">
        <f t="shared" si="129"/>
        <v>9.1123572795263244E-2</v>
      </c>
      <c r="V783" s="33">
        <f>SUM(ClientPortfolioValue[[#This Row],[TCS]:[Cash]])</f>
        <v>51214739.53816238</v>
      </c>
      <c r="W783" s="35">
        <f>(ClientPortfolioValue[[#This Row],[TotalPortfolioValue]]-V778)/V778</f>
        <v>3.3306314890752821E-3</v>
      </c>
      <c r="X783" s="35">
        <f t="shared" si="121"/>
        <v>913254.5720324351</v>
      </c>
      <c r="Y783" s="35">
        <f>_xlfn.MAXIFS($V$2:$V783,$E$2:$E783,$E783)</f>
        <v>51605829.264184892</v>
      </c>
      <c r="Z783" s="34">
        <f>(ClientPortfolioValue[[#This Row],[TotalPortfolioValue]]-ClientPortfolioValue[[#This Row],[Running Max]])/ClientPortfolioValue[[#This Row],[Running Max]]</f>
        <v>-7.5784021223728884E-3</v>
      </c>
      <c r="AA783" s="35">
        <f t="shared" si="130"/>
        <v>1.0544181063033269</v>
      </c>
      <c r="AB783" s="46">
        <f>ClientPortfolioValue[[#This Row],[Cumulative_Returns]]-1</f>
        <v>5.4418106303326885E-2</v>
      </c>
    </row>
    <row r="784" spans="4:28" x14ac:dyDescent="0.35">
      <c r="D784" s="31">
        <f t="shared" si="122"/>
        <v>45814</v>
      </c>
      <c r="E784" s="32" t="s">
        <v>12</v>
      </c>
      <c r="F784" s="33">
        <f>_xlfn.IFNA(VLOOKUP(ClientPortfolioValue[[#This Row],[Date]],CleanAssets[#All],RowWiseApproach!$B$2,0)*VLOOKUP(ClientPortfolioValue[[#This Row],[Client]],Client_Portfolios!$A$1:$I$6,RowWiseApproach!$B$2,0),F779)</f>
        <v>2423653.3905778718</v>
      </c>
      <c r="G784" s="33">
        <f>_xlfn.IFNA(VLOOKUP(ClientPortfolioValue[[#This Row],[Date]],CleanAssets[#All],RowWiseApproach!$B$3,0)*VLOOKUP(ClientPortfolioValue[[#This Row],[Client]],Client_Portfolios!$A$1:$I$6,RowWiseApproach!$B$3,0),G779)</f>
        <v>10755253.119246162</v>
      </c>
      <c r="H784" s="33">
        <f>_xlfn.IFNA(VLOOKUP(ClientPortfolioValue[[#This Row],[Date]],CleanAssets[#All],RowWiseApproach!$B$4,0)*VLOOKUP(ClientPortfolioValue[[#This Row],[Client]],Client_Portfolios!$A$1:$I$6,RowWiseApproach!$B$4,0),H779)</f>
        <v>1682011.5297719713</v>
      </c>
      <c r="I784" s="33">
        <f>_xlfn.IFNA(VLOOKUP(ClientPortfolioValue[[#This Row],[Date]],CleanAssets[#All],RowWiseApproach!$B$5,0)*VLOOKUP(ClientPortfolioValue[[#This Row],[Client]],Client_Portfolios!$A$1:$I$6,RowWiseApproach!$B$5,0),I779)</f>
        <v>3414538.2193521438</v>
      </c>
      <c r="J784" s="33">
        <f>_xlfn.IFNA(VLOOKUP(ClientPortfolioValue[[#This Row],[Date]],CleanAssets[#All],RowWiseApproach!$B$6,0)*VLOOKUP(ClientPortfolioValue[[#This Row],[Client]],Client_Portfolios!$A$1:$I$6,RowWiseApproach!$B$6,0),J779)</f>
        <v>1369633.4514768836</v>
      </c>
      <c r="K784" s="33">
        <f>_xlfn.IFNA(VLOOKUP(ClientPortfolioValue[[#This Row],[Date]],CleanAssets[#All],RowWiseApproach!$B$7,0)*VLOOKUP(ClientPortfolioValue[[#This Row],[Client]],Client_Portfolios!$A$1:$I$6,RowWiseApproach!$B$7,0),K779)</f>
        <v>11128824.672618113</v>
      </c>
      <c r="L784" s="33">
        <f>_xlfn.IFNA(VLOOKUP(ClientPortfolioValue[[#This Row],[Date]],CleanAssets[#All],RowWiseApproach!$B$8,0)*VLOOKUP(ClientPortfolioValue[[#This Row],[Client]],Client_Portfolios!$A$1:$I$6,RowWiseApproach!$B$8,0),L779)</f>
        <v>5734118.8209125111</v>
      </c>
      <c r="M784" s="33">
        <f>_xlfn.IFNA(VLOOKUP(ClientPortfolioValue[[#This Row],[Date]],CleanAssets[#All],RowWiseApproach!$B$9,0)*VLOOKUP(ClientPortfolioValue[[#This Row],[Client]],Client_Portfolios!$A$1:$I$6,RowWiseApproach!$B$9,0),M779)</f>
        <v>2235924.4094666941</v>
      </c>
      <c r="N784" s="34">
        <f t="shared" si="123"/>
        <v>6.2555648412598613E-2</v>
      </c>
      <c r="O784" s="34">
        <f t="shared" si="123"/>
        <v>0.27759820580435857</v>
      </c>
      <c r="P784" s="34">
        <f t="shared" si="124"/>
        <v>4.3413518736383806E-2</v>
      </c>
      <c r="Q784" s="34">
        <f t="shared" si="125"/>
        <v>8.8130857808114596E-2</v>
      </c>
      <c r="R784" s="34">
        <f t="shared" si="126"/>
        <v>3.5350891747888746E-2</v>
      </c>
      <c r="S784" s="34">
        <f t="shared" si="127"/>
        <v>0.28724026553143539</v>
      </c>
      <c r="T784" s="34">
        <f t="shared" si="128"/>
        <v>0.14800033796562898</v>
      </c>
      <c r="U784" s="34">
        <f t="shared" si="129"/>
        <v>5.7710273993591368E-2</v>
      </c>
      <c r="V784" s="33">
        <f>SUM(ClientPortfolioValue[[#This Row],[TCS]:[Cash]])</f>
        <v>38743957.613422349</v>
      </c>
      <c r="W784" s="35">
        <f>(ClientPortfolioValue[[#This Row],[TotalPortfolioValue]]-V779)/V779</f>
        <v>5.7378118974087929E-3</v>
      </c>
      <c r="X784" s="35">
        <f t="shared" si="121"/>
        <v>527351.68835126737</v>
      </c>
      <c r="Y784" s="35">
        <f>_xlfn.MAXIFS($V$2:$V784,$E$2:$E784,$E784)</f>
        <v>40148946.003547296</v>
      </c>
      <c r="Z784" s="34">
        <f>(ClientPortfolioValue[[#This Row],[TotalPortfolioValue]]-ClientPortfolioValue[[#This Row],[Running Max]])/ClientPortfolioValue[[#This Row],[Running Max]]</f>
        <v>-3.4994402841878124E-2</v>
      </c>
      <c r="AA784" s="35">
        <f t="shared" si="130"/>
        <v>1.0345002276571142</v>
      </c>
      <c r="AB784" s="46">
        <f>ClientPortfolioValue[[#This Row],[Cumulative_Returns]]-1</f>
        <v>3.4500227657114246E-2</v>
      </c>
    </row>
    <row r="785" spans="4:28" x14ac:dyDescent="0.35">
      <c r="D785" s="31">
        <f t="shared" si="122"/>
        <v>45814</v>
      </c>
      <c r="E785" s="32" t="s">
        <v>13</v>
      </c>
      <c r="F785" s="33">
        <f>_xlfn.IFNA(VLOOKUP(ClientPortfolioValue[[#This Row],[Date]],CleanAssets[#All],RowWiseApproach!$B$2,0)*VLOOKUP(ClientPortfolioValue[[#This Row],[Client]],Client_Portfolios!$A$1:$I$6,RowWiseApproach!$B$2,0),F780)</f>
        <v>174516.76005514679</v>
      </c>
      <c r="G785" s="33">
        <f>_xlfn.IFNA(VLOOKUP(ClientPortfolioValue[[#This Row],[Date]],CleanAssets[#All],RowWiseApproach!$B$3,0)*VLOOKUP(ClientPortfolioValue[[#This Row],[Client]],Client_Portfolios!$A$1:$I$6,RowWiseApproach!$B$3,0),G780)</f>
        <v>2285194.1880545188</v>
      </c>
      <c r="H785" s="33">
        <f>_xlfn.IFNA(VLOOKUP(ClientPortfolioValue[[#This Row],[Date]],CleanAssets[#All],RowWiseApproach!$B$4,0)*VLOOKUP(ClientPortfolioValue[[#This Row],[Client]],Client_Portfolios!$A$1:$I$6,RowWiseApproach!$B$4,0),H780)</f>
        <v>2693921.8133253111</v>
      </c>
      <c r="I785" s="33">
        <f>_xlfn.IFNA(VLOOKUP(ClientPortfolioValue[[#This Row],[Date]],CleanAssets[#All],RowWiseApproach!$B$5,0)*VLOOKUP(ClientPortfolioValue[[#This Row],[Client]],Client_Portfolios!$A$1:$I$6,RowWiseApproach!$B$5,0),I780)</f>
        <v>2931102.937248358</v>
      </c>
      <c r="J785" s="33">
        <f>_xlfn.IFNA(VLOOKUP(ClientPortfolioValue[[#This Row],[Date]],CleanAssets[#All],RowWiseApproach!$B$6,0)*VLOOKUP(ClientPortfolioValue[[#This Row],[Client]],Client_Portfolios!$A$1:$I$6,RowWiseApproach!$B$6,0),J780)</f>
        <v>11870389.057729445</v>
      </c>
      <c r="K785" s="33">
        <f>_xlfn.IFNA(VLOOKUP(ClientPortfolioValue[[#This Row],[Date]],CleanAssets[#All],RowWiseApproach!$B$7,0)*VLOOKUP(ClientPortfolioValue[[#This Row],[Client]],Client_Portfolios!$A$1:$I$6,RowWiseApproach!$B$7,0),K780)</f>
        <v>527393.78356535244</v>
      </c>
      <c r="L785" s="33">
        <f>_xlfn.IFNA(VLOOKUP(ClientPortfolioValue[[#This Row],[Date]],CleanAssets[#All],RowWiseApproach!$B$8,0)*VLOOKUP(ClientPortfolioValue[[#This Row],[Client]],Client_Portfolios!$A$1:$I$6,RowWiseApproach!$B$8,0),L780)</f>
        <v>23714511.525910288</v>
      </c>
      <c r="M785" s="33">
        <f>_xlfn.IFNA(VLOOKUP(ClientPortfolioValue[[#This Row],[Date]],CleanAssets[#All],RowWiseApproach!$B$9,0)*VLOOKUP(ClientPortfolioValue[[#This Row],[Client]],Client_Portfolios!$A$1:$I$6,RowWiseApproach!$B$9,0),M780)</f>
        <v>6413006.7010600055</v>
      </c>
      <c r="N785" s="34">
        <f t="shared" si="123"/>
        <v>3.44826384653246E-3</v>
      </c>
      <c r="O785" s="34">
        <f t="shared" si="123"/>
        <v>4.5152984151690959E-2</v>
      </c>
      <c r="P785" s="34">
        <f t="shared" si="124"/>
        <v>5.3229003285068022E-2</v>
      </c>
      <c r="Q785" s="34">
        <f t="shared" si="125"/>
        <v>5.7915447695595333E-2</v>
      </c>
      <c r="R785" s="34">
        <f t="shared" si="126"/>
        <v>0.2345461457060542</v>
      </c>
      <c r="S785" s="34">
        <f t="shared" si="127"/>
        <v>1.042073504103388E-2</v>
      </c>
      <c r="T785" s="34">
        <f t="shared" si="128"/>
        <v>0.46857329179806828</v>
      </c>
      <c r="U785" s="34">
        <f t="shared" si="129"/>
        <v>0.12671412847595692</v>
      </c>
      <c r="V785" s="33">
        <f>SUM(ClientPortfolioValue[[#This Row],[TCS]:[Cash]])</f>
        <v>50610036.766948424</v>
      </c>
      <c r="W785" s="35">
        <f>(ClientPortfolioValue[[#This Row],[TotalPortfolioValue]]-V780)/V780</f>
        <v>3.1346708516261038E-3</v>
      </c>
      <c r="X785" s="35">
        <f t="shared" si="121"/>
        <v>1688943.7852874021</v>
      </c>
      <c r="Y785" s="35">
        <f>_xlfn.MAXIFS($V$2:$V785,$E$2:$E785,$E785)</f>
        <v>51151458.111590751</v>
      </c>
      <c r="Z785" s="34">
        <f>(ClientPortfolioValue[[#This Row],[TotalPortfolioValue]]-ClientPortfolioValue[[#This Row],[Running Max]])/ClientPortfolioValue[[#This Row],[Running Max]]</f>
        <v>-1.0584670792007041E-2</v>
      </c>
      <c r="AA785" s="35">
        <f t="shared" si="130"/>
        <v>1.1215234032566828</v>
      </c>
      <c r="AB785" s="46">
        <f>ClientPortfolioValue[[#This Row],[Cumulative_Returns]]-1</f>
        <v>0.12152340325668276</v>
      </c>
    </row>
    <row r="786" spans="4:28" x14ac:dyDescent="0.35">
      <c r="D786" s="31">
        <f t="shared" si="122"/>
        <v>45814</v>
      </c>
      <c r="E786" s="32" t="s">
        <v>15</v>
      </c>
      <c r="F786" s="33">
        <f>_xlfn.IFNA(VLOOKUP(ClientPortfolioValue[[#This Row],[Date]],CleanAssets[#All],RowWiseApproach!$B$2,0)*VLOOKUP(ClientPortfolioValue[[#This Row],[Client]],Client_Portfolios!$A$1:$I$6,RowWiseApproach!$B$2,0),F781)</f>
        <v>874388.87600922829</v>
      </c>
      <c r="G786" s="33">
        <f>_xlfn.IFNA(VLOOKUP(ClientPortfolioValue[[#This Row],[Date]],CleanAssets[#All],RowWiseApproach!$B$3,0)*VLOOKUP(ClientPortfolioValue[[#This Row],[Client]],Client_Portfolios!$A$1:$I$6,RowWiseApproach!$B$3,0),G781)</f>
        <v>5222512.3676675195</v>
      </c>
      <c r="H786" s="33">
        <f>_xlfn.IFNA(VLOOKUP(ClientPortfolioValue[[#This Row],[Date]],CleanAssets[#All],RowWiseApproach!$B$4,0)*VLOOKUP(ClientPortfolioValue[[#This Row],[Client]],Client_Portfolios!$A$1:$I$6,RowWiseApproach!$B$4,0),H781)</f>
        <v>14696389.926951753</v>
      </c>
      <c r="I786" s="33">
        <f>_xlfn.IFNA(VLOOKUP(ClientPortfolioValue[[#This Row],[Date]],CleanAssets[#All],RowWiseApproach!$B$5,0)*VLOOKUP(ClientPortfolioValue[[#This Row],[Client]],Client_Portfolios!$A$1:$I$6,RowWiseApproach!$B$5,0),I781)</f>
        <v>9359252.4173252508</v>
      </c>
      <c r="J786" s="33">
        <f>_xlfn.IFNA(VLOOKUP(ClientPortfolioValue[[#This Row],[Date]],CleanAssets[#All],RowWiseApproach!$B$6,0)*VLOOKUP(ClientPortfolioValue[[#This Row],[Client]],Client_Portfolios!$A$1:$I$6,RowWiseApproach!$B$6,0),J781)</f>
        <v>14146381.842925146</v>
      </c>
      <c r="K786" s="33">
        <f>_xlfn.IFNA(VLOOKUP(ClientPortfolioValue[[#This Row],[Date]],CleanAssets[#All],RowWiseApproach!$B$7,0)*VLOOKUP(ClientPortfolioValue[[#This Row],[Client]],Client_Portfolios!$A$1:$I$6,RowWiseApproach!$B$7,0),K781)</f>
        <v>2274236.7355271927</v>
      </c>
      <c r="L786" s="33">
        <f>_xlfn.IFNA(VLOOKUP(ClientPortfolioValue[[#This Row],[Date]],CleanAssets[#All],RowWiseApproach!$B$8,0)*VLOOKUP(ClientPortfolioValue[[#This Row],[Client]],Client_Portfolios!$A$1:$I$6,RowWiseApproach!$B$8,0),L781)</f>
        <v>3472444.419609528</v>
      </c>
      <c r="M786" s="33">
        <f>_xlfn.IFNA(VLOOKUP(ClientPortfolioValue[[#This Row],[Date]],CleanAssets[#All],RowWiseApproach!$B$9,0)*VLOOKUP(ClientPortfolioValue[[#This Row],[Client]],Client_Portfolios!$A$1:$I$6,RowWiseApproach!$B$9,0),M781)</f>
        <v>941936.4104767656</v>
      </c>
      <c r="N786" s="34">
        <f t="shared" si="123"/>
        <v>1.7149068667015009E-2</v>
      </c>
      <c r="O786" s="34">
        <f t="shared" si="123"/>
        <v>0.10242722164562419</v>
      </c>
      <c r="P786" s="34">
        <f t="shared" si="124"/>
        <v>0.2882349111813991</v>
      </c>
      <c r="Q786" s="34">
        <f t="shared" si="125"/>
        <v>0.18355958862283492</v>
      </c>
      <c r="R786" s="34">
        <f t="shared" si="126"/>
        <v>0.27744780414106879</v>
      </c>
      <c r="S786" s="34">
        <f t="shared" si="127"/>
        <v>4.4603771860190343E-2</v>
      </c>
      <c r="T786" s="34">
        <f t="shared" si="128"/>
        <v>6.8103780169372144E-2</v>
      </c>
      <c r="U786" s="34">
        <f t="shared" si="129"/>
        <v>1.8473853712495318E-2</v>
      </c>
      <c r="V786" s="33">
        <f>SUM(ClientPortfolioValue[[#This Row],[TCS]:[Cash]])</f>
        <v>50987542.996492393</v>
      </c>
      <c r="W786" s="35">
        <f>(ClientPortfolioValue[[#This Row],[TotalPortfolioValue]]-V781)/V781</f>
        <v>4.0468827067052602E-3</v>
      </c>
      <c r="X786" s="35">
        <f t="shared" si="121"/>
        <v>1290578.4213045491</v>
      </c>
      <c r="Y786" s="35">
        <f>_xlfn.MAXIFS($V$2:$V786,$E$2:$E786,$E786)</f>
        <v>52065242.941301323</v>
      </c>
      <c r="Z786" s="34">
        <f>(ClientPortfolioValue[[#This Row],[TotalPortfolioValue]]-ClientPortfolioValue[[#This Row],[Running Max]])/ClientPortfolioValue[[#This Row],[Running Max]]</f>
        <v>-2.0699028448286236E-2</v>
      </c>
      <c r="AA786" s="35">
        <f t="shared" si="130"/>
        <v>1.022025915577381</v>
      </c>
      <c r="AB786" s="46">
        <f>ClientPortfolioValue[[#This Row],[Cumulative_Returns]]-1</f>
        <v>2.2025915577380983E-2</v>
      </c>
    </row>
    <row r="787" spans="4:28" x14ac:dyDescent="0.35">
      <c r="D787" s="31">
        <f t="shared" si="122"/>
        <v>45815</v>
      </c>
      <c r="E787" s="32" t="s">
        <v>14</v>
      </c>
      <c r="F787" s="33">
        <f>_xlfn.IFNA(VLOOKUP(ClientPortfolioValue[[#This Row],[Date]],CleanAssets[#All],RowWiseApproach!$B$2,0)*VLOOKUP(ClientPortfolioValue[[#This Row],[Client]],Client_Portfolios!$A$1:$I$6,RowWiseApproach!$B$2,0),F782)</f>
        <v>1538345.9596730173</v>
      </c>
      <c r="G787" s="33">
        <f>_xlfn.IFNA(VLOOKUP(ClientPortfolioValue[[#This Row],[Date]],CleanAssets[#All],RowWiseApproach!$B$3,0)*VLOOKUP(ClientPortfolioValue[[#This Row],[Client]],Client_Portfolios!$A$1:$I$6,RowWiseApproach!$B$3,0),G782)</f>
        <v>8012252.050705296</v>
      </c>
      <c r="H787" s="33">
        <f>_xlfn.IFNA(VLOOKUP(ClientPortfolioValue[[#This Row],[Date]],CleanAssets[#All],RowWiseApproach!$B$4,0)*VLOOKUP(ClientPortfolioValue[[#This Row],[Client]],Client_Portfolios!$A$1:$I$6,RowWiseApproach!$B$4,0),H782)</f>
        <v>1893280.9112372105</v>
      </c>
      <c r="I787" s="33">
        <f>_xlfn.IFNA(VLOOKUP(ClientPortfolioValue[[#This Row],[Date]],CleanAssets[#All],RowWiseApproach!$B$5,0)*VLOOKUP(ClientPortfolioValue[[#This Row],[Client]],Client_Portfolios!$A$1:$I$6,RowWiseApproach!$B$5,0),I782)</f>
        <v>491479.93637491344</v>
      </c>
      <c r="J787" s="33">
        <f>_xlfn.IFNA(VLOOKUP(ClientPortfolioValue[[#This Row],[Date]],CleanAssets[#All],RowWiseApproach!$B$6,0)*VLOOKUP(ClientPortfolioValue[[#This Row],[Client]],Client_Portfolios!$A$1:$I$6,RowWiseApproach!$B$6,0),J782)</f>
        <v>12289549.404043509</v>
      </c>
      <c r="K787" s="33">
        <f>_xlfn.IFNA(VLOOKUP(ClientPortfolioValue[[#This Row],[Date]],CleanAssets[#All],RowWiseApproach!$B$7,0)*VLOOKUP(ClientPortfolioValue[[#This Row],[Client]],Client_Portfolios!$A$1:$I$6,RowWiseApproach!$B$7,0),K782)</f>
        <v>8092874.9784523584</v>
      </c>
      <c r="L787" s="33">
        <f>_xlfn.IFNA(VLOOKUP(ClientPortfolioValue[[#This Row],[Date]],CleanAssets[#All],RowWiseApproach!$B$8,0)*VLOOKUP(ClientPortfolioValue[[#This Row],[Client]],Client_Portfolios!$A$1:$I$6,RowWiseApproach!$B$8,0),L782)</f>
        <v>2268092.1966032535</v>
      </c>
      <c r="M787" s="33">
        <f>_xlfn.IFNA(VLOOKUP(ClientPortfolioValue[[#This Row],[Date]],CleanAssets[#All],RowWiseApproach!$B$9,0)*VLOOKUP(ClientPortfolioValue[[#This Row],[Client]],Client_Portfolios!$A$1:$I$6,RowWiseApproach!$B$9,0),M782)</f>
        <v>1151383.5149557246</v>
      </c>
      <c r="N787" s="34">
        <f t="shared" si="123"/>
        <v>4.304599750465686E-2</v>
      </c>
      <c r="O787" s="34">
        <f t="shared" si="123"/>
        <v>0.22419884136767981</v>
      </c>
      <c r="P787" s="34">
        <f t="shared" si="124"/>
        <v>5.2977787518000335E-2</v>
      </c>
      <c r="Q787" s="34">
        <f t="shared" si="125"/>
        <v>1.3752591854747871E-2</v>
      </c>
      <c r="R787" s="34">
        <f t="shared" si="126"/>
        <v>0.34388617830299945</v>
      </c>
      <c r="S787" s="34">
        <f t="shared" si="127"/>
        <v>0.22645483217702667</v>
      </c>
      <c r="T787" s="34">
        <f t="shared" si="128"/>
        <v>6.3465757114912924E-2</v>
      </c>
      <c r="U787" s="34">
        <f t="shared" si="129"/>
        <v>3.2218014159976015E-2</v>
      </c>
      <c r="V787" s="33">
        <f>SUM(ClientPortfolioValue[[#This Row],[TCS]:[Cash]])</f>
        <v>35737258.952045284</v>
      </c>
      <c r="W787" s="35">
        <f>(ClientPortfolioValue[[#This Row],[TotalPortfolioValue]]-V782)/V782</f>
        <v>-0.20381027962261011</v>
      </c>
      <c r="X787" s="35">
        <f t="shared" si="121"/>
        <v>304321.67700157769</v>
      </c>
      <c r="Y787" s="35">
        <f>_xlfn.MAXIFS($V$2:$V787,$E$2:$E787,$E787)</f>
        <v>45787827.726313539</v>
      </c>
      <c r="Z787" s="34">
        <f>(ClientPortfolioValue[[#This Row],[TotalPortfolioValue]]-ClientPortfolioValue[[#This Row],[Running Max]])/ClientPortfolioValue[[#This Row],[Running Max]]</f>
        <v>-0.21950307043049241</v>
      </c>
      <c r="AA787" s="35">
        <f t="shared" si="130"/>
        <v>0.84221711653337805</v>
      </c>
      <c r="AB787" s="46">
        <f>ClientPortfolioValue[[#This Row],[Cumulative_Returns]]-1</f>
        <v>-0.15778288346662195</v>
      </c>
    </row>
    <row r="788" spans="4:28" x14ac:dyDescent="0.35">
      <c r="D788" s="31">
        <f t="shared" si="122"/>
        <v>45815</v>
      </c>
      <c r="E788" s="32" t="s">
        <v>16</v>
      </c>
      <c r="F788" s="33">
        <f>_xlfn.IFNA(VLOOKUP(ClientPortfolioValue[[#This Row],[Date]],CleanAssets[#All],RowWiseApproach!$B$2,0)*VLOOKUP(ClientPortfolioValue[[#This Row],[Client]],Client_Portfolios!$A$1:$I$6,RowWiseApproach!$B$2,0),F783)</f>
        <v>185060.02728147589</v>
      </c>
      <c r="G788" s="33">
        <f>_xlfn.IFNA(VLOOKUP(ClientPortfolioValue[[#This Row],[Date]],CleanAssets[#All],RowWiseApproach!$B$3,0)*VLOOKUP(ClientPortfolioValue[[#This Row],[Client]],Client_Portfolios!$A$1:$I$6,RowWiseApproach!$B$3,0),G783)</f>
        <v>2071972.455500602</v>
      </c>
      <c r="H788" s="33">
        <f>_xlfn.IFNA(VLOOKUP(ClientPortfolioValue[[#This Row],[Date]],CleanAssets[#All],RowWiseApproach!$B$4,0)*VLOOKUP(ClientPortfolioValue[[#This Row],[Client]],Client_Portfolios!$A$1:$I$6,RowWiseApproach!$B$4,0),H783)</f>
        <v>10163174.667229664</v>
      </c>
      <c r="I788" s="33">
        <f>_xlfn.IFNA(VLOOKUP(ClientPortfolioValue[[#This Row],[Date]],CleanAssets[#All],RowWiseApproach!$B$5,0)*VLOOKUP(ClientPortfolioValue[[#This Row],[Client]],Client_Portfolios!$A$1:$I$6,RowWiseApproach!$B$5,0),I783)</f>
        <v>6763538.2747869799</v>
      </c>
      <c r="J788" s="33">
        <f>_xlfn.IFNA(VLOOKUP(ClientPortfolioValue[[#This Row],[Date]],CleanAssets[#All],RowWiseApproach!$B$6,0)*VLOOKUP(ClientPortfolioValue[[#This Row],[Client]],Client_Portfolios!$A$1:$I$6,RowWiseApproach!$B$6,0),J783)</f>
        <v>9392980.7351871673</v>
      </c>
      <c r="K788" s="33">
        <f>_xlfn.IFNA(VLOOKUP(ClientPortfolioValue[[#This Row],[Date]],CleanAssets[#All],RowWiseApproach!$B$7,0)*VLOOKUP(ClientPortfolioValue[[#This Row],[Client]],Client_Portfolios!$A$1:$I$6,RowWiseApproach!$B$7,0),K783)</f>
        <v>915301.28295329085</v>
      </c>
      <c r="L788" s="33">
        <f>_xlfn.IFNA(VLOOKUP(ClientPortfolioValue[[#This Row],[Date]],CleanAssets[#All],RowWiseApproach!$B$8,0)*VLOOKUP(ClientPortfolioValue[[#This Row],[Client]],Client_Portfolios!$A$1:$I$6,RowWiseApproach!$B$8,0),L783)</f>
        <v>10535010.766968586</v>
      </c>
      <c r="M788" s="33">
        <f>_xlfn.IFNA(VLOOKUP(ClientPortfolioValue[[#This Row],[Date]],CleanAssets[#All],RowWiseApproach!$B$9,0)*VLOOKUP(ClientPortfolioValue[[#This Row],[Client]],Client_Portfolios!$A$1:$I$6,RowWiseApproach!$B$9,0),M783)</f>
        <v>4666522.5926574748</v>
      </c>
      <c r="N788" s="34">
        <f t="shared" si="123"/>
        <v>4.1406418275550371E-3</v>
      </c>
      <c r="O788" s="34">
        <f t="shared" si="123"/>
        <v>4.6359529612186971E-2</v>
      </c>
      <c r="P788" s="34">
        <f t="shared" si="124"/>
        <v>0.22739684385689707</v>
      </c>
      <c r="Q788" s="34">
        <f t="shared" si="125"/>
        <v>0.15133138092677501</v>
      </c>
      <c r="R788" s="34">
        <f t="shared" si="126"/>
        <v>0.21016407210606602</v>
      </c>
      <c r="S788" s="34">
        <f t="shared" si="127"/>
        <v>2.0479488913328115E-2</v>
      </c>
      <c r="T788" s="34">
        <f t="shared" si="128"/>
        <v>0.23571652331545523</v>
      </c>
      <c r="U788" s="34">
        <f t="shared" si="129"/>
        <v>0.10441151944173654</v>
      </c>
      <c r="V788" s="33">
        <f>SUM(ClientPortfolioValue[[#This Row],[TCS]:[Cash]])</f>
        <v>44693560.802565239</v>
      </c>
      <c r="W788" s="35">
        <f>(ClientPortfolioValue[[#This Row],[TotalPortfolioValue]]-V783)/V783</f>
        <v>-0.12733011618145437</v>
      </c>
      <c r="X788" s="35">
        <f t="shared" si="121"/>
        <v>890236.20187568385</v>
      </c>
      <c r="Y788" s="35">
        <f>_xlfn.MAXIFS($V$2:$V788,$E$2:$E788,$E788)</f>
        <v>51605829.264184892</v>
      </c>
      <c r="Z788" s="34">
        <f>(ClientPortfolioValue[[#This Row],[TotalPortfolioValue]]-ClientPortfolioValue[[#This Row],[Running Max]])/ClientPortfolioValue[[#This Row],[Running Max]]</f>
        <v>-0.13394355948111575</v>
      </c>
      <c r="AA788" s="35">
        <f t="shared" si="130"/>
        <v>0.92015892632389518</v>
      </c>
      <c r="AB788" s="46">
        <f>ClientPortfolioValue[[#This Row],[Cumulative_Returns]]-1</f>
        <v>-7.9841073676104823E-2</v>
      </c>
    </row>
    <row r="789" spans="4:28" x14ac:dyDescent="0.35">
      <c r="D789" s="31">
        <f t="shared" si="122"/>
        <v>45815</v>
      </c>
      <c r="E789" s="32" t="s">
        <v>12</v>
      </c>
      <c r="F789" s="33">
        <f>_xlfn.IFNA(VLOOKUP(ClientPortfolioValue[[#This Row],[Date]],CleanAssets[#All],RowWiseApproach!$B$2,0)*VLOOKUP(ClientPortfolioValue[[#This Row],[Client]],Client_Portfolios!$A$1:$I$6,RowWiseApproach!$B$2,0),F784)</f>
        <v>2439145.0787112121</v>
      </c>
      <c r="G789" s="33">
        <f>_xlfn.IFNA(VLOOKUP(ClientPortfolioValue[[#This Row],[Date]],CleanAssets[#All],RowWiseApproach!$B$3,0)*VLOOKUP(ClientPortfolioValue[[#This Row],[Client]],Client_Portfolios!$A$1:$I$6,RowWiseApproach!$B$3,0),G784)</f>
        <v>7155076.9754186282</v>
      </c>
      <c r="H789" s="33">
        <f>_xlfn.IFNA(VLOOKUP(ClientPortfolioValue[[#This Row],[Date]],CleanAssets[#All],RowWiseApproach!$B$4,0)*VLOOKUP(ClientPortfolioValue[[#This Row],[Client]],Client_Portfolios!$A$1:$I$6,RowWiseApproach!$B$4,0),H784)</f>
        <v>1672941.6088557744</v>
      </c>
      <c r="I789" s="33">
        <f>_xlfn.IFNA(VLOOKUP(ClientPortfolioValue[[#This Row],[Date]],CleanAssets[#All],RowWiseApproach!$B$5,0)*VLOOKUP(ClientPortfolioValue[[#This Row],[Client]],Client_Portfolios!$A$1:$I$6,RowWiseApproach!$B$5,0),I784)</f>
        <v>3450201.0010898286</v>
      </c>
      <c r="J789" s="33">
        <f>_xlfn.IFNA(VLOOKUP(ClientPortfolioValue[[#This Row],[Date]],CleanAssets[#All],RowWiseApproach!$B$6,0)*VLOOKUP(ClientPortfolioValue[[#This Row],[Client]],Client_Portfolios!$A$1:$I$6,RowWiseApproach!$B$6,0),J784)</f>
        <v>1374230.862087687</v>
      </c>
      <c r="K789" s="33">
        <f>_xlfn.IFNA(VLOOKUP(ClientPortfolioValue[[#This Row],[Date]],CleanAssets[#All],RowWiseApproach!$B$7,0)*VLOOKUP(ClientPortfolioValue[[#This Row],[Client]],Client_Portfolios!$A$1:$I$6,RowWiseApproach!$B$7,0),K784)</f>
        <v>7403780.1533481665</v>
      </c>
      <c r="L789" s="33">
        <f>_xlfn.IFNA(VLOOKUP(ClientPortfolioValue[[#This Row],[Date]],CleanAssets[#All],RowWiseApproach!$B$8,0)*VLOOKUP(ClientPortfolioValue[[#This Row],[Client]],Client_Portfolios!$A$1:$I$6,RowWiseApproach!$B$8,0),L784)</f>
        <v>3872323.0908697317</v>
      </c>
      <c r="M789" s="33">
        <f>_xlfn.IFNA(VLOOKUP(ClientPortfolioValue[[#This Row],[Date]],CleanAssets[#All],RowWiseApproach!$B$9,0)*VLOOKUP(ClientPortfolioValue[[#This Row],[Client]],Client_Portfolios!$A$1:$I$6,RowWiseApproach!$B$9,0),M784)</f>
        <v>2235757.9423246058</v>
      </c>
      <c r="N789" s="34">
        <f t="shared" si="123"/>
        <v>8.2393927924786739E-2</v>
      </c>
      <c r="O789" s="34">
        <f t="shared" si="123"/>
        <v>0.24169734787585498</v>
      </c>
      <c r="P789" s="34">
        <f t="shared" si="124"/>
        <v>5.6511698113205729E-2</v>
      </c>
      <c r="Q789" s="34">
        <f t="shared" si="125"/>
        <v>0.11654723414813319</v>
      </c>
      <c r="R789" s="34">
        <f t="shared" si="126"/>
        <v>4.6421297195941139E-2</v>
      </c>
      <c r="S789" s="34">
        <f t="shared" si="127"/>
        <v>0.25009850117167248</v>
      </c>
      <c r="T789" s="34">
        <f t="shared" si="128"/>
        <v>0.13080645035644614</v>
      </c>
      <c r="U789" s="34">
        <f t="shared" si="129"/>
        <v>7.5523543213959585E-2</v>
      </c>
      <c r="V789" s="33">
        <f>SUM(ClientPortfolioValue[[#This Row],[TCS]:[Cash]])</f>
        <v>29603456.712705635</v>
      </c>
      <c r="W789" s="35">
        <f>(ClientPortfolioValue[[#This Row],[TotalPortfolioValue]]-V784)/V784</f>
        <v>-0.23592068192718921</v>
      </c>
      <c r="X789" s="35">
        <f t="shared" si="121"/>
        <v>589392.61346969428</v>
      </c>
      <c r="Y789" s="35">
        <f>_xlfn.MAXIFS($V$2:$V789,$E$2:$E789,$E789)</f>
        <v>40148946.003547296</v>
      </c>
      <c r="Z789" s="34">
        <f>(ClientPortfolioValue[[#This Row],[TotalPortfolioValue]]-ClientPortfolioValue[[#This Row],[Running Max]])/ClientPortfolioValue[[#This Row],[Running Max]]</f>
        <v>-0.26265918138697669</v>
      </c>
      <c r="AA789" s="35">
        <f t="shared" si="130"/>
        <v>0.79044022849441542</v>
      </c>
      <c r="AB789" s="46">
        <f>ClientPortfolioValue[[#This Row],[Cumulative_Returns]]-1</f>
        <v>-0.20955977150558458</v>
      </c>
    </row>
    <row r="790" spans="4:28" x14ac:dyDescent="0.35">
      <c r="D790" s="31">
        <f t="shared" si="122"/>
        <v>45815</v>
      </c>
      <c r="E790" s="32" t="s">
        <v>13</v>
      </c>
      <c r="F790" s="33">
        <f>_xlfn.IFNA(VLOOKUP(ClientPortfolioValue[[#This Row],[Date]],CleanAssets[#All],RowWiseApproach!$B$2,0)*VLOOKUP(ClientPortfolioValue[[#This Row],[Client]],Client_Portfolios!$A$1:$I$6,RowWiseApproach!$B$2,0),F785)</f>
        <v>175632.24927127216</v>
      </c>
      <c r="G790" s="33">
        <f>_xlfn.IFNA(VLOOKUP(ClientPortfolioValue[[#This Row],[Date]],CleanAssets[#All],RowWiseApproach!$B$3,0)*VLOOKUP(ClientPortfolioValue[[#This Row],[Client]],Client_Portfolios!$A$1:$I$6,RowWiseApproach!$B$3,0),G785)</f>
        <v>1520256.207643338</v>
      </c>
      <c r="H790" s="33">
        <f>_xlfn.IFNA(VLOOKUP(ClientPortfolioValue[[#This Row],[Date]],CleanAssets[#All],RowWiseApproach!$B$4,0)*VLOOKUP(ClientPortfolioValue[[#This Row],[Client]],Client_Portfolios!$A$1:$I$6,RowWiseApproach!$B$4,0),H785)</f>
        <v>2679395.362484281</v>
      </c>
      <c r="I790" s="33">
        <f>_xlfn.IFNA(VLOOKUP(ClientPortfolioValue[[#This Row],[Date]],CleanAssets[#All],RowWiseApproach!$B$5,0)*VLOOKUP(ClientPortfolioValue[[#This Row],[Client]],Client_Portfolios!$A$1:$I$6,RowWiseApproach!$B$5,0),I785)</f>
        <v>2961716.5305329012</v>
      </c>
      <c r="J790" s="33">
        <f>_xlfn.IFNA(VLOOKUP(ClientPortfolioValue[[#This Row],[Date]],CleanAssets[#All],RowWiseApproach!$B$6,0)*VLOOKUP(ClientPortfolioValue[[#This Row],[Client]],Client_Portfolios!$A$1:$I$6,RowWiseApproach!$B$6,0),J785)</f>
        <v>11910234.063376412</v>
      </c>
      <c r="K790" s="33">
        <f>_xlfn.IFNA(VLOOKUP(ClientPortfolioValue[[#This Row],[Date]],CleanAssets[#All],RowWiseApproach!$B$7,0)*VLOOKUP(ClientPortfolioValue[[#This Row],[Client]],Client_Portfolios!$A$1:$I$6,RowWiseApproach!$B$7,0),K785)</f>
        <v>350864.33137613186</v>
      </c>
      <c r="L790" s="33">
        <f>_xlfn.IFNA(VLOOKUP(ClientPortfolioValue[[#This Row],[Date]],CleanAssets[#All],RowWiseApproach!$B$8,0)*VLOOKUP(ClientPortfolioValue[[#This Row],[Client]],Client_Portfolios!$A$1:$I$6,RowWiseApproach!$B$8,0),L785)</f>
        <v>16014710.095572315</v>
      </c>
      <c r="M790" s="33">
        <f>_xlfn.IFNA(VLOOKUP(ClientPortfolioValue[[#This Row],[Date]],CleanAssets[#All],RowWiseApproach!$B$9,0)*VLOOKUP(ClientPortfolioValue[[#This Row],[Client]],Client_Portfolios!$A$1:$I$6,RowWiseApproach!$B$9,0),M785)</f>
        <v>6412529.2453404842</v>
      </c>
      <c r="N790" s="34">
        <f t="shared" si="123"/>
        <v>4.1791989611968073E-3</v>
      </c>
      <c r="O790" s="34">
        <f t="shared" si="123"/>
        <v>3.6174752587281582E-2</v>
      </c>
      <c r="P790" s="34">
        <f t="shared" si="124"/>
        <v>6.3756664063639265E-2</v>
      </c>
      <c r="Q790" s="34">
        <f t="shared" si="125"/>
        <v>7.0474543821645946E-2</v>
      </c>
      <c r="R790" s="34">
        <f t="shared" si="126"/>
        <v>0.28340602612446975</v>
      </c>
      <c r="S790" s="34">
        <f t="shared" si="127"/>
        <v>8.3488758772503405E-3</v>
      </c>
      <c r="T790" s="34">
        <f t="shared" si="128"/>
        <v>0.38107272481552878</v>
      </c>
      <c r="U790" s="34">
        <f t="shared" si="129"/>
        <v>0.15258721374898773</v>
      </c>
      <c r="V790" s="33">
        <f>SUM(ClientPortfolioValue[[#This Row],[TCS]:[Cash]])</f>
        <v>42025338.085597128</v>
      </c>
      <c r="W790" s="35">
        <f>(ClientPortfolioValue[[#This Row],[TotalPortfolioValue]]-V785)/V785</f>
        <v>-0.16962443083933207</v>
      </c>
      <c r="X790" s="35">
        <f t="shared" si="121"/>
        <v>1614799.3657637055</v>
      </c>
      <c r="Y790" s="35">
        <f>_xlfn.MAXIFS($V$2:$V790,$E$2:$E790,$E790)</f>
        <v>51151458.111590751</v>
      </c>
      <c r="Z790" s="34">
        <f>(ClientPortfolioValue[[#This Row],[TotalPortfolioValue]]-ClientPortfolioValue[[#This Row],[Running Max]])/ClientPortfolioValue[[#This Row],[Running Max]]</f>
        <v>-0.17841368287262321</v>
      </c>
      <c r="AA790" s="35">
        <f t="shared" si="130"/>
        <v>0.9312856343062772</v>
      </c>
      <c r="AB790" s="46">
        <f>ClientPortfolioValue[[#This Row],[Cumulative_Returns]]-1</f>
        <v>-6.8714365693722801E-2</v>
      </c>
    </row>
    <row r="791" spans="4:28" x14ac:dyDescent="0.35">
      <c r="D791" s="31">
        <f t="shared" si="122"/>
        <v>45815</v>
      </c>
      <c r="E791" s="32" t="s">
        <v>15</v>
      </c>
      <c r="F791" s="33">
        <f>_xlfn.IFNA(VLOOKUP(ClientPortfolioValue[[#This Row],[Date]],CleanAssets[#All],RowWiseApproach!$B$2,0)*VLOOKUP(ClientPortfolioValue[[#This Row],[Client]],Client_Portfolios!$A$1:$I$6,RowWiseApproach!$B$2,0),F786)</f>
        <v>879977.85990727949</v>
      </c>
      <c r="G791" s="33">
        <f>_xlfn.IFNA(VLOOKUP(ClientPortfolioValue[[#This Row],[Date]],CleanAssets[#All],RowWiseApproach!$B$3,0)*VLOOKUP(ClientPortfolioValue[[#This Row],[Client]],Client_Portfolios!$A$1:$I$6,RowWiseApproach!$B$3,0),G786)</f>
        <v>3474346.6826335359</v>
      </c>
      <c r="H791" s="33">
        <f>_xlfn.IFNA(VLOOKUP(ClientPortfolioValue[[#This Row],[Date]],CleanAssets[#All],RowWiseApproach!$B$4,0)*VLOOKUP(ClientPortfolioValue[[#This Row],[Client]],Client_Portfolios!$A$1:$I$6,RowWiseApproach!$B$4,0),H786)</f>
        <v>14617142.494914759</v>
      </c>
      <c r="I791" s="33">
        <f>_xlfn.IFNA(VLOOKUP(ClientPortfolioValue[[#This Row],[Date]],CleanAssets[#All],RowWiseApproach!$B$5,0)*VLOOKUP(ClientPortfolioValue[[#This Row],[Client]],Client_Portfolios!$A$1:$I$6,RowWiseApproach!$B$5,0),I786)</f>
        <v>9457004.1350524854</v>
      </c>
      <c r="J791" s="33">
        <f>_xlfn.IFNA(VLOOKUP(ClientPortfolioValue[[#This Row],[Date]],CleanAssets[#All],RowWiseApproach!$B$6,0)*VLOOKUP(ClientPortfolioValue[[#This Row],[Client]],Client_Portfolios!$A$1:$I$6,RowWiseApproach!$B$6,0),J786)</f>
        <v>14193866.610414589</v>
      </c>
      <c r="K791" s="33">
        <f>_xlfn.IFNA(VLOOKUP(ClientPortfolioValue[[#This Row],[Date]],CleanAssets[#All],RowWiseApproach!$B$7,0)*VLOOKUP(ClientPortfolioValue[[#This Row],[Client]],Client_Portfolios!$A$1:$I$6,RowWiseApproach!$B$7,0),K786)</f>
        <v>1513003.3316043192</v>
      </c>
      <c r="L791" s="33">
        <f>_xlfn.IFNA(VLOOKUP(ClientPortfolioValue[[#This Row],[Date]],CleanAssets[#All],RowWiseApproach!$B$8,0)*VLOOKUP(ClientPortfolioValue[[#This Row],[Client]],Client_Portfolios!$A$1:$I$6,RowWiseApproach!$B$8,0),L786)</f>
        <v>2344985.7123253499</v>
      </c>
      <c r="M791" s="33">
        <f>_xlfn.IFNA(VLOOKUP(ClientPortfolioValue[[#This Row],[Date]],CleanAssets[#All],RowWiseApproach!$B$9,0)*VLOOKUP(ClientPortfolioValue[[#This Row],[Client]],Client_Portfolios!$A$1:$I$6,RowWiseApproach!$B$9,0),M786)</f>
        <v>941866.28222841478</v>
      </c>
      <c r="N791" s="34">
        <f t="shared" si="123"/>
        <v>1.8556245551173703E-2</v>
      </c>
      <c r="O791" s="34">
        <f t="shared" si="123"/>
        <v>7.3264150281743171E-2</v>
      </c>
      <c r="P791" s="34">
        <f t="shared" si="124"/>
        <v>0.30823421559800801</v>
      </c>
      <c r="Q791" s="34">
        <f t="shared" si="125"/>
        <v>0.19942148422573885</v>
      </c>
      <c r="R791" s="34">
        <f t="shared" si="126"/>
        <v>0.29930852370673361</v>
      </c>
      <c r="S791" s="34">
        <f t="shared" si="127"/>
        <v>3.1904963317999704E-2</v>
      </c>
      <c r="T791" s="34">
        <f t="shared" si="128"/>
        <v>4.9449119886366362E-2</v>
      </c>
      <c r="U791" s="34">
        <f t="shared" si="129"/>
        <v>1.9861297432236632E-2</v>
      </c>
      <c r="V791" s="33">
        <f>SUM(ClientPortfolioValue[[#This Row],[TCS]:[Cash]])</f>
        <v>47422193.109080732</v>
      </c>
      <c r="W791" s="35">
        <f>(ClientPortfolioValue[[#This Row],[TotalPortfolioValue]]-V786)/V786</f>
        <v>-6.9925901070717097E-2</v>
      </c>
      <c r="X791" s="35">
        <f t="shared" si="121"/>
        <v>1312854.7437937732</v>
      </c>
      <c r="Y791" s="35">
        <f>_xlfn.MAXIFS($V$2:$V791,$E$2:$E791,$E791)</f>
        <v>52065242.941301323</v>
      </c>
      <c r="Z791" s="34">
        <f>(ClientPortfolioValue[[#This Row],[TotalPortfolioValue]]-ClientPortfolioValue[[#This Row],[Running Max]])/ClientPortfolioValue[[#This Row],[Running Max]]</f>
        <v>-8.9177531303468505E-2</v>
      </c>
      <c r="AA791" s="35">
        <f t="shared" si="130"/>
        <v>0.95055983251300802</v>
      </c>
      <c r="AB791" s="46">
        <f>ClientPortfolioValue[[#This Row],[Cumulative_Returns]]-1</f>
        <v>-4.9440167486991982E-2</v>
      </c>
    </row>
    <row r="792" spans="4:28" x14ac:dyDescent="0.35">
      <c r="D792" s="31">
        <f t="shared" si="122"/>
        <v>45816</v>
      </c>
      <c r="E792" s="32" t="s">
        <v>14</v>
      </c>
      <c r="F792" s="33">
        <f>_xlfn.IFNA(VLOOKUP(ClientPortfolioValue[[#This Row],[Date]],CleanAssets[#All],RowWiseApproach!$B$2,0)*VLOOKUP(ClientPortfolioValue[[#This Row],[Client]],Client_Portfolios!$A$1:$I$6,RowWiseApproach!$B$2,0),F787)</f>
        <v>1555040.4719249851</v>
      </c>
      <c r="G792" s="33">
        <f>_xlfn.IFNA(VLOOKUP(ClientPortfolioValue[[#This Row],[Date]],CleanAssets[#All],RowWiseApproach!$B$3,0)*VLOOKUP(ClientPortfolioValue[[#This Row],[Client]],Client_Portfolios!$A$1:$I$6,RowWiseApproach!$B$3,0),G787)</f>
        <v>11993028.43869143</v>
      </c>
      <c r="H792" s="33">
        <f>_xlfn.IFNA(VLOOKUP(ClientPortfolioValue[[#This Row],[Date]],CleanAssets[#All],RowWiseApproach!$B$4,0)*VLOOKUP(ClientPortfolioValue[[#This Row],[Client]],Client_Portfolios!$A$1:$I$6,RowWiseApproach!$B$4,0),H787)</f>
        <v>1885361.9773704018</v>
      </c>
      <c r="I792" s="33">
        <f>_xlfn.IFNA(VLOOKUP(ClientPortfolioValue[[#This Row],[Date]],CleanAssets[#All],RowWiseApproach!$B$5,0)*VLOOKUP(ClientPortfolioValue[[#This Row],[Client]],Client_Portfolios!$A$1:$I$6,RowWiseApproach!$B$5,0),I787)</f>
        <v>494024.90240607166</v>
      </c>
      <c r="J792" s="33">
        <f>_xlfn.IFNA(VLOOKUP(ClientPortfolioValue[[#This Row],[Date]],CleanAssets[#All],RowWiseApproach!$B$6,0)*VLOOKUP(ClientPortfolioValue[[#This Row],[Client]],Client_Portfolios!$A$1:$I$6,RowWiseApproach!$B$6,0),J787)</f>
        <v>12290777.111684896</v>
      </c>
      <c r="K792" s="33">
        <f>_xlfn.IFNA(VLOOKUP(ClientPortfolioValue[[#This Row],[Date]],CleanAssets[#All],RowWiseApproach!$B$7,0)*VLOOKUP(ClientPortfolioValue[[#This Row],[Client]],Client_Portfolios!$A$1:$I$6,RowWiseApproach!$B$7,0),K787)</f>
        <v>12114002.962906253</v>
      </c>
      <c r="L792" s="33">
        <f>_xlfn.IFNA(VLOOKUP(ClientPortfolioValue[[#This Row],[Date]],CleanAssets[#All],RowWiseApproach!$B$8,0)*VLOOKUP(ClientPortfolioValue[[#This Row],[Client]],Client_Portfolios!$A$1:$I$6,RowWiseApproach!$B$8,0),L787)</f>
        <v>3445695.7464983491</v>
      </c>
      <c r="M792" s="33">
        <f>_xlfn.IFNA(VLOOKUP(ClientPortfolioValue[[#This Row],[Date]],CleanAssets[#All],RowWiseApproach!$B$9,0)*VLOOKUP(ClientPortfolioValue[[#This Row],[Client]],Client_Portfolios!$A$1:$I$6,RowWiseApproach!$B$9,0),M787)</f>
        <v>1151282.3435735772</v>
      </c>
      <c r="N792" s="34">
        <f t="shared" si="123"/>
        <v>3.4610898678987319E-2</v>
      </c>
      <c r="O792" s="34">
        <f t="shared" si="123"/>
        <v>0.2669316327387436</v>
      </c>
      <c r="P792" s="34">
        <f t="shared" si="124"/>
        <v>4.1962941511872118E-2</v>
      </c>
      <c r="Q792" s="34">
        <f t="shared" si="125"/>
        <v>1.099562754203222E-2</v>
      </c>
      <c r="R792" s="34">
        <f t="shared" si="126"/>
        <v>0.27355869443831643</v>
      </c>
      <c r="S792" s="34">
        <f t="shared" si="127"/>
        <v>0.26962419095567203</v>
      </c>
      <c r="T792" s="34">
        <f t="shared" si="128"/>
        <v>7.6691654341987422E-2</v>
      </c>
      <c r="U792" s="34">
        <f t="shared" si="129"/>
        <v>2.5624359792388966E-2</v>
      </c>
      <c r="V792" s="33">
        <f>SUM(ClientPortfolioValue[[#This Row],[TCS]:[Cash]])</f>
        <v>44929213.95505596</v>
      </c>
      <c r="W792" s="35">
        <f>(ClientPortfolioValue[[#This Row],[TotalPortfolioValue]]-V787)/V787</f>
        <v>0.25720929003942561</v>
      </c>
      <c r="X792" s="35">
        <f t="shared" si="121"/>
        <v>3491558.5098199705</v>
      </c>
      <c r="Y792" s="35">
        <f>_xlfn.MAXIFS($V$2:$V792,$E$2:$E792,$E792)</f>
        <v>45787827.726313539</v>
      </c>
      <c r="Z792" s="34">
        <f>(ClientPortfolioValue[[#This Row],[TotalPortfolioValue]]-ClientPortfolioValue[[#This Row],[Running Max]])/ClientPortfolioValue[[#This Row],[Running Max]]</f>
        <v>-1.87520092979678E-2</v>
      </c>
      <c r="AA792" s="35">
        <f t="shared" si="130"/>
        <v>1.0588431831359804</v>
      </c>
      <c r="AB792" s="46">
        <f>ClientPortfolioValue[[#This Row],[Cumulative_Returns]]-1</f>
        <v>5.8843183135980359E-2</v>
      </c>
    </row>
    <row r="793" spans="4:28" x14ac:dyDescent="0.35">
      <c r="D793" s="31">
        <f t="shared" si="122"/>
        <v>45816</v>
      </c>
      <c r="E793" s="32" t="s">
        <v>16</v>
      </c>
      <c r="F793" s="33">
        <f>_xlfn.IFNA(VLOOKUP(ClientPortfolioValue[[#This Row],[Date]],CleanAssets[#All],RowWiseApproach!$B$2,0)*VLOOKUP(ClientPortfolioValue[[#This Row],[Client]],Client_Portfolios!$A$1:$I$6,RowWiseApproach!$B$2,0),F788)</f>
        <v>187068.3446390726</v>
      </c>
      <c r="G793" s="33">
        <f>_xlfn.IFNA(VLOOKUP(ClientPortfolioValue[[#This Row],[Date]],CleanAssets[#All],RowWiseApproach!$B$3,0)*VLOOKUP(ClientPortfolioValue[[#This Row],[Client]],Client_Portfolios!$A$1:$I$6,RowWiseApproach!$B$3,0),G788)</f>
        <v>3101403.254134601</v>
      </c>
      <c r="H793" s="33">
        <f>_xlfn.IFNA(VLOOKUP(ClientPortfolioValue[[#This Row],[Date]],CleanAssets[#All],RowWiseApproach!$B$4,0)*VLOOKUP(ClientPortfolioValue[[#This Row],[Client]],Client_Portfolios!$A$1:$I$6,RowWiseApproach!$B$4,0),H788)</f>
        <v>10120665.65148407</v>
      </c>
      <c r="I793" s="33">
        <f>_xlfn.IFNA(VLOOKUP(ClientPortfolioValue[[#This Row],[Date]],CleanAssets[#All],RowWiseApproach!$B$5,0)*VLOOKUP(ClientPortfolioValue[[#This Row],[Client]],Client_Portfolios!$A$1:$I$6,RowWiseApproach!$B$5,0),I788)</f>
        <v>6798561.017092051</v>
      </c>
      <c r="J793" s="33">
        <f>_xlfn.IFNA(VLOOKUP(ClientPortfolioValue[[#This Row],[Date]],CleanAssets[#All],RowWiseApproach!$B$6,0)*VLOOKUP(ClientPortfolioValue[[#This Row],[Client]],Client_Portfolios!$A$1:$I$6,RowWiseApproach!$B$6,0),J788)</f>
        <v>9393919.0799421184</v>
      </c>
      <c r="K793" s="33">
        <f>_xlfn.IFNA(VLOOKUP(ClientPortfolioValue[[#This Row],[Date]],CleanAssets[#All],RowWiseApproach!$B$7,0)*VLOOKUP(ClientPortfolioValue[[#This Row],[Client]],Client_Portfolios!$A$1:$I$6,RowWiseApproach!$B$7,0),K788)</f>
        <v>1370089.4284380095</v>
      </c>
      <c r="L793" s="33">
        <f>_xlfn.IFNA(VLOOKUP(ClientPortfolioValue[[#This Row],[Date]],CleanAssets[#All],RowWiseApproach!$B$8,0)*VLOOKUP(ClientPortfolioValue[[#This Row],[Client]],Client_Portfolios!$A$1:$I$6,RowWiseApproach!$B$8,0),L788)</f>
        <v>16004835.184135076</v>
      </c>
      <c r="M793" s="33">
        <f>_xlfn.IFNA(VLOOKUP(ClientPortfolioValue[[#This Row],[Date]],CleanAssets[#All],RowWiseApproach!$B$9,0)*VLOOKUP(ClientPortfolioValue[[#This Row],[Client]],Client_Portfolios!$A$1:$I$6,RowWiseApproach!$B$9,0),M788)</f>
        <v>4666112.5481029125</v>
      </c>
      <c r="N793" s="34">
        <f t="shared" si="123"/>
        <v>3.6223611357973466E-3</v>
      </c>
      <c r="O793" s="34">
        <f t="shared" si="123"/>
        <v>6.0055070439031896E-2</v>
      </c>
      <c r="P793" s="34">
        <f t="shared" si="124"/>
        <v>0.19597493095407323</v>
      </c>
      <c r="Q793" s="34">
        <f t="shared" si="125"/>
        <v>0.13164623472333525</v>
      </c>
      <c r="R793" s="34">
        <f t="shared" si="126"/>
        <v>0.18190232801632489</v>
      </c>
      <c r="S793" s="34">
        <f t="shared" si="127"/>
        <v>2.6530189849683642E-2</v>
      </c>
      <c r="T793" s="34">
        <f t="shared" si="128"/>
        <v>0.30991503702943274</v>
      </c>
      <c r="U793" s="34">
        <f t="shared" si="129"/>
        <v>9.0353847852321006E-2</v>
      </c>
      <c r="V793" s="33">
        <f>SUM(ClientPortfolioValue[[#This Row],[TCS]:[Cash]])</f>
        <v>51642654.507967912</v>
      </c>
      <c r="W793" s="35">
        <f>(ClientPortfolioValue[[#This Row],[TotalPortfolioValue]]-V788)/V788</f>
        <v>0.15548310719972486</v>
      </c>
      <c r="X793" s="35">
        <f t="shared" si="121"/>
        <v>2531887.5288746916</v>
      </c>
      <c r="Y793" s="35">
        <f>_xlfn.MAXIFS($V$2:$V793,$E$2:$E793,$E793)</f>
        <v>51642654.507967912</v>
      </c>
      <c r="Z793" s="34">
        <f>(ClientPortfolioValue[[#This Row],[TotalPortfolioValue]]-ClientPortfolioValue[[#This Row],[Running Max]])/ClientPortfolioValue[[#This Row],[Running Max]]</f>
        <v>0</v>
      </c>
      <c r="AA793" s="35">
        <f t="shared" si="130"/>
        <v>1.0632280953062971</v>
      </c>
      <c r="AB793" s="46">
        <f>ClientPortfolioValue[[#This Row],[Cumulative_Returns]]-1</f>
        <v>6.3228095306297138E-2</v>
      </c>
    </row>
    <row r="794" spans="4:28" x14ac:dyDescent="0.35">
      <c r="D794" s="31">
        <f t="shared" si="122"/>
        <v>45816</v>
      </c>
      <c r="E794" s="32" t="s">
        <v>12</v>
      </c>
      <c r="F794" s="33">
        <f>_xlfn.IFNA(VLOOKUP(ClientPortfolioValue[[#This Row],[Date]],CleanAssets[#All],RowWiseApproach!$B$2,0)*VLOOKUP(ClientPortfolioValue[[#This Row],[Client]],Client_Portfolios!$A$1:$I$6,RowWiseApproach!$B$2,0),F789)</f>
        <v>2465615.2866282444</v>
      </c>
      <c r="G794" s="33">
        <f>_xlfn.IFNA(VLOOKUP(ClientPortfolioValue[[#This Row],[Date]],CleanAssets[#All],RowWiseApproach!$B$3,0)*VLOOKUP(ClientPortfolioValue[[#This Row],[Client]],Client_Portfolios!$A$1:$I$6,RowWiseApproach!$B$3,0),G789)</f>
        <v>10709977.807009723</v>
      </c>
      <c r="H794" s="33">
        <f>_xlfn.IFNA(VLOOKUP(ClientPortfolioValue[[#This Row],[Date]],CleanAssets[#All],RowWiseApproach!$B$4,0)*VLOOKUP(ClientPortfolioValue[[#This Row],[Client]],Client_Portfolios!$A$1:$I$6,RowWiseApproach!$B$4,0),H789)</f>
        <v>1665944.2774587634</v>
      </c>
      <c r="I794" s="33">
        <f>_xlfn.IFNA(VLOOKUP(ClientPortfolioValue[[#This Row],[Date]],CleanAssets[#All],RowWiseApproach!$B$5,0)*VLOOKUP(ClientPortfolioValue[[#This Row],[Client]],Client_Portfolios!$A$1:$I$6,RowWiseApproach!$B$5,0),I789)</f>
        <v>3468066.7239781455</v>
      </c>
      <c r="J794" s="33">
        <f>_xlfn.IFNA(VLOOKUP(ClientPortfolioValue[[#This Row],[Date]],CleanAssets[#All],RowWiseApproach!$B$6,0)*VLOOKUP(ClientPortfolioValue[[#This Row],[Client]],Client_Portfolios!$A$1:$I$6,RowWiseApproach!$B$6,0),J789)</f>
        <v>1374368.1456995548</v>
      </c>
      <c r="K794" s="33">
        <f>_xlfn.IFNA(VLOOKUP(ClientPortfolioValue[[#This Row],[Date]],CleanAssets[#All],RowWiseApproach!$B$7,0)*VLOOKUP(ClientPortfolioValue[[#This Row],[Client]],Client_Portfolios!$A$1:$I$6,RowWiseApproach!$B$7,0),K789)</f>
        <v>11082515.787426382</v>
      </c>
      <c r="L794" s="33">
        <f>_xlfn.IFNA(VLOOKUP(ClientPortfolioValue[[#This Row],[Date]],CleanAssets[#All],RowWiseApproach!$B$8,0)*VLOOKUP(ClientPortfolioValue[[#This Row],[Client]],Client_Portfolios!$A$1:$I$6,RowWiseApproach!$B$8,0),L789)</f>
        <v>5882850.4516966837</v>
      </c>
      <c r="M794" s="33">
        <f>_xlfn.IFNA(VLOOKUP(ClientPortfolioValue[[#This Row],[Date]],CleanAssets[#All],RowWiseApproach!$B$9,0)*VLOOKUP(ClientPortfolioValue[[#This Row],[Client]],Client_Portfolios!$A$1:$I$6,RowWiseApproach!$B$9,0),M789)</f>
        <v>2235561.4876088365</v>
      </c>
      <c r="N794" s="34">
        <f t="shared" si="123"/>
        <v>6.3408039848079953E-2</v>
      </c>
      <c r="O794" s="34">
        <f t="shared" si="123"/>
        <v>0.27542768056390471</v>
      </c>
      <c r="P794" s="34">
        <f t="shared" si="124"/>
        <v>4.2842961634230466E-2</v>
      </c>
      <c r="Q794" s="34">
        <f t="shared" si="125"/>
        <v>8.9188006832374281E-2</v>
      </c>
      <c r="R794" s="34">
        <f t="shared" si="126"/>
        <v>3.5344520542627801E-2</v>
      </c>
      <c r="S794" s="34">
        <f t="shared" si="127"/>
        <v>0.28500821132849369</v>
      </c>
      <c r="T794" s="34">
        <f t="shared" si="128"/>
        <v>0.15128881536567182</v>
      </c>
      <c r="U794" s="34">
        <f t="shared" si="129"/>
        <v>5.7491763884617283E-2</v>
      </c>
      <c r="V794" s="33">
        <f>SUM(ClientPortfolioValue[[#This Row],[TCS]:[Cash]])</f>
        <v>38884899.967506334</v>
      </c>
      <c r="W794" s="35">
        <f>(ClientPortfolioValue[[#This Row],[TotalPortfolioValue]]-V789)/V789</f>
        <v>0.31352565833358093</v>
      </c>
      <c r="X794" s="35">
        <f t="shared" si="121"/>
        <v>3429903.7676518005</v>
      </c>
      <c r="Y794" s="35">
        <f>_xlfn.MAXIFS($V$2:$V794,$E$2:$E794,$E794)</f>
        <v>40148946.003547296</v>
      </c>
      <c r="Z794" s="34">
        <f>(ClientPortfolioValue[[#This Row],[TotalPortfolioValue]]-ClientPortfolioValue[[#This Row],[Running Max]])/ClientPortfolioValue[[#This Row],[Running Max]]</f>
        <v>-3.1483915815107053E-2</v>
      </c>
      <c r="AA794" s="35">
        <f t="shared" si="130"/>
        <v>1.0382635215064731</v>
      </c>
      <c r="AB794" s="46">
        <f>ClientPortfolioValue[[#This Row],[Cumulative_Returns]]-1</f>
        <v>3.8263521506473053E-2</v>
      </c>
    </row>
    <row r="795" spans="4:28" x14ac:dyDescent="0.35">
      <c r="D795" s="31">
        <f t="shared" si="122"/>
        <v>45816</v>
      </c>
      <c r="E795" s="32" t="s">
        <v>13</v>
      </c>
      <c r="F795" s="33">
        <f>_xlfn.IFNA(VLOOKUP(ClientPortfolioValue[[#This Row],[Date]],CleanAssets[#All],RowWiseApproach!$B$2,0)*VLOOKUP(ClientPortfolioValue[[#This Row],[Client]],Client_Portfolios!$A$1:$I$6,RowWiseApproach!$B$2,0),F790)</f>
        <v>177538.25404143656</v>
      </c>
      <c r="G795" s="33">
        <f>_xlfn.IFNA(VLOOKUP(ClientPortfolioValue[[#This Row],[Date]],CleanAssets[#All],RowWiseApproach!$B$3,0)*VLOOKUP(ClientPortfolioValue[[#This Row],[Client]],Client_Portfolios!$A$1:$I$6,RowWiseApproach!$B$3,0),G790)</f>
        <v>2275574.4348754957</v>
      </c>
      <c r="H795" s="33">
        <f>_xlfn.IFNA(VLOOKUP(ClientPortfolioValue[[#This Row],[Date]],CleanAssets[#All],RowWiseApproach!$B$4,0)*VLOOKUP(ClientPortfolioValue[[#This Row],[Client]],Client_Portfolios!$A$1:$I$6,RowWiseApproach!$B$4,0),H790)</f>
        <v>2668188.3859851193</v>
      </c>
      <c r="I795" s="33">
        <f>_xlfn.IFNA(VLOOKUP(ClientPortfolioValue[[#This Row],[Date]],CleanAssets[#All],RowWiseApproach!$B$5,0)*VLOOKUP(ClientPortfolioValue[[#This Row],[Client]],Client_Portfolios!$A$1:$I$6,RowWiseApproach!$B$5,0),I790)</f>
        <v>2977052.7984174485</v>
      </c>
      <c r="J795" s="33">
        <f>_xlfn.IFNA(VLOOKUP(ClientPortfolioValue[[#This Row],[Date]],CleanAssets[#All],RowWiseApproach!$B$6,0)*VLOOKUP(ClientPortfolioValue[[#This Row],[Client]],Client_Portfolios!$A$1:$I$6,RowWiseApproach!$B$6,0),J790)</f>
        <v>11911423.877981454</v>
      </c>
      <c r="K795" s="33">
        <f>_xlfn.IFNA(VLOOKUP(ClientPortfolioValue[[#This Row],[Date]],CleanAssets[#All],RowWiseApproach!$B$7,0)*VLOOKUP(ClientPortfolioValue[[#This Row],[Client]],Client_Portfolios!$A$1:$I$6,RowWiseApproach!$B$7,0),K790)</f>
        <v>525199.21056304313</v>
      </c>
      <c r="L795" s="33">
        <f>_xlfn.IFNA(VLOOKUP(ClientPortfolioValue[[#This Row],[Date]],CleanAssets[#All],RowWiseApproach!$B$8,0)*VLOOKUP(ClientPortfolioValue[[#This Row],[Client]],Client_Portfolios!$A$1:$I$6,RowWiseApproach!$B$8,0),L790)</f>
        <v>24329618.760806654</v>
      </c>
      <c r="M795" s="33">
        <f>_xlfn.IFNA(VLOOKUP(ClientPortfolioValue[[#This Row],[Date]],CleanAssets[#All],RowWiseApproach!$B$9,0)*VLOOKUP(ClientPortfolioValue[[#This Row],[Client]],Client_Portfolios!$A$1:$I$6,RowWiseApproach!$B$9,0),M790)</f>
        <v>6411965.7802236183</v>
      </c>
      <c r="N795" s="34">
        <f t="shared" si="123"/>
        <v>3.462366602554182E-3</v>
      </c>
      <c r="O795" s="34">
        <f t="shared" si="123"/>
        <v>4.4378452224161966E-2</v>
      </c>
      <c r="P795" s="34">
        <f t="shared" si="124"/>
        <v>5.2035243935662806E-2</v>
      </c>
      <c r="Q795" s="34">
        <f t="shared" si="125"/>
        <v>5.8058744798038214E-2</v>
      </c>
      <c r="R795" s="34">
        <f t="shared" si="126"/>
        <v>0.23229763324338987</v>
      </c>
      <c r="S795" s="34">
        <f t="shared" si="127"/>
        <v>1.0242481070681753E-2</v>
      </c>
      <c r="T795" s="34">
        <f t="shared" si="128"/>
        <v>0.47447835907314867</v>
      </c>
      <c r="U795" s="34">
        <f t="shared" si="129"/>
        <v>0.12504671905236275</v>
      </c>
      <c r="V795" s="33">
        <f>SUM(ClientPortfolioValue[[#This Row],[TCS]:[Cash]])</f>
        <v>51276561.50289426</v>
      </c>
      <c r="W795" s="35">
        <f>(ClientPortfolioValue[[#This Row],[TotalPortfolioValue]]-V790)/V790</f>
        <v>0.22013441982201923</v>
      </c>
      <c r="X795" s="35">
        <f t="shared" si="121"/>
        <v>3359248.2063540202</v>
      </c>
      <c r="Y795" s="35">
        <f>_xlfn.MAXIFS($V$2:$V795,$E$2:$E795,$E795)</f>
        <v>51276561.50289426</v>
      </c>
      <c r="Z795" s="34">
        <f>(ClientPortfolioValue[[#This Row],[TotalPortfolioValue]]-ClientPortfolioValue[[#This Row],[Running Max]])/ClientPortfolioValue[[#This Row],[Running Max]]</f>
        <v>0</v>
      </c>
      <c r="AA795" s="35">
        <f t="shared" si="130"/>
        <v>1.1362936571028708</v>
      </c>
      <c r="AB795" s="46">
        <f>ClientPortfolioValue[[#This Row],[Cumulative_Returns]]-1</f>
        <v>0.13629365710287078</v>
      </c>
    </row>
    <row r="796" spans="4:28" x14ac:dyDescent="0.35">
      <c r="D796" s="31">
        <f t="shared" si="122"/>
        <v>45816</v>
      </c>
      <c r="E796" s="32" t="s">
        <v>15</v>
      </c>
      <c r="F796" s="33">
        <f>_xlfn.IFNA(VLOOKUP(ClientPortfolioValue[[#This Row],[Date]],CleanAssets[#All],RowWiseApproach!$B$2,0)*VLOOKUP(ClientPortfolioValue[[#This Row],[Client]],Client_Portfolios!$A$1:$I$6,RowWiseApproach!$B$2,0),F791)</f>
        <v>889527.59809933417</v>
      </c>
      <c r="G796" s="33">
        <f>_xlfn.IFNA(VLOOKUP(ClientPortfolioValue[[#This Row],[Date]],CleanAssets[#All],RowWiseApproach!$B$3,0)*VLOOKUP(ClientPortfolioValue[[#This Row],[Client]],Client_Portfolios!$A$1:$I$6,RowWiseApproach!$B$3,0),G791)</f>
        <v>5200527.6802330893</v>
      </c>
      <c r="H796" s="33">
        <f>_xlfn.IFNA(VLOOKUP(ClientPortfolioValue[[#This Row],[Date]],CleanAssets[#All],RowWiseApproach!$B$4,0)*VLOOKUP(ClientPortfolioValue[[#This Row],[Client]],Client_Portfolios!$A$1:$I$6,RowWiseApproach!$B$4,0),H791)</f>
        <v>14556004.084839465</v>
      </c>
      <c r="I796" s="33">
        <f>_xlfn.IFNA(VLOOKUP(ClientPortfolioValue[[#This Row],[Date]],CleanAssets[#All],RowWiseApproach!$B$5,0)*VLOOKUP(ClientPortfolioValue[[#This Row],[Client]],Client_Portfolios!$A$1:$I$6,RowWiseApproach!$B$5,0),I791)</f>
        <v>9505974.0980132371</v>
      </c>
      <c r="J796" s="33">
        <f>_xlfn.IFNA(VLOOKUP(ClientPortfolioValue[[#This Row],[Date]],CleanAssets[#All],RowWiseApproach!$B$6,0)*VLOOKUP(ClientPortfolioValue[[#This Row],[Client]],Client_Portfolios!$A$1:$I$6,RowWiseApproach!$B$6,0),J791)</f>
        <v>14195284.556502402</v>
      </c>
      <c r="K796" s="33">
        <f>_xlfn.IFNA(VLOOKUP(ClientPortfolioValue[[#This Row],[Date]],CleanAssets[#All],RowWiseApproach!$B$7,0)*VLOOKUP(ClientPortfolioValue[[#This Row],[Client]],Client_Portfolios!$A$1:$I$6,RowWiseApproach!$B$7,0),K791)</f>
        <v>2264773.2592857638</v>
      </c>
      <c r="L796" s="33">
        <f>_xlfn.IFNA(VLOOKUP(ClientPortfolioValue[[#This Row],[Date]],CleanAssets[#All],RowWiseApproach!$B$8,0)*VLOOKUP(ClientPortfolioValue[[#This Row],[Client]],Client_Portfolios!$A$1:$I$6,RowWiseApproach!$B$8,0),L791)</f>
        <v>3562512.7173665212</v>
      </c>
      <c r="M796" s="33">
        <f>_xlfn.IFNA(VLOOKUP(ClientPortfolioValue[[#This Row],[Date]],CleanAssets[#All],RowWiseApproach!$B$9,0)*VLOOKUP(ClientPortfolioValue[[#This Row],[Client]],Client_Portfolios!$A$1:$I$6,RowWiseApproach!$B$9,0),M791)</f>
        <v>941783.52100043697</v>
      </c>
      <c r="N796" s="34">
        <f t="shared" si="123"/>
        <v>1.7402004353934106E-2</v>
      </c>
      <c r="O796" s="34">
        <f t="shared" si="123"/>
        <v>0.10173895169474541</v>
      </c>
      <c r="P796" s="34">
        <f t="shared" si="124"/>
        <v>0.28476198715081624</v>
      </c>
      <c r="Q796" s="34">
        <f t="shared" si="125"/>
        <v>0.18596725160126881</v>
      </c>
      <c r="R796" s="34">
        <f t="shared" si="126"/>
        <v>0.27770515966611165</v>
      </c>
      <c r="S796" s="34">
        <f t="shared" si="127"/>
        <v>4.4306207253125923E-2</v>
      </c>
      <c r="T796" s="34">
        <f t="shared" si="128"/>
        <v>6.9694140969907073E-2</v>
      </c>
      <c r="U796" s="34">
        <f t="shared" si="129"/>
        <v>1.8424297310090695E-2</v>
      </c>
      <c r="V796" s="33">
        <f>SUM(ClientPortfolioValue[[#This Row],[TCS]:[Cash]])</f>
        <v>51116387.515340254</v>
      </c>
      <c r="W796" s="35">
        <f>(ClientPortfolioValue[[#This Row],[TotalPortfolioValue]]-V791)/V791</f>
        <v>7.7900117309254766E-2</v>
      </c>
      <c r="X796" s="35">
        <f t="shared" si="121"/>
        <v>1563770.9478091588</v>
      </c>
      <c r="Y796" s="35">
        <f>_xlfn.MAXIFS($V$2:$V796,$E$2:$E796,$E796)</f>
        <v>52065242.941301323</v>
      </c>
      <c r="Z796" s="34">
        <f>(ClientPortfolioValue[[#This Row],[TotalPortfolioValue]]-ClientPortfolioValue[[#This Row],[Running Max]])/ClientPortfolioValue[[#This Row],[Running Max]]</f>
        <v>-1.8224354144103682E-2</v>
      </c>
      <c r="AA796" s="35">
        <f t="shared" si="130"/>
        <v>1.0246085549752371</v>
      </c>
      <c r="AB796" s="46">
        <f>ClientPortfolioValue[[#This Row],[Cumulative_Returns]]-1</f>
        <v>2.4608554975237062E-2</v>
      </c>
    </row>
    <row r="797" spans="4:28" x14ac:dyDescent="0.35">
      <c r="D797" s="31">
        <f t="shared" si="122"/>
        <v>45817</v>
      </c>
      <c r="E797" s="32" t="s">
        <v>14</v>
      </c>
      <c r="F797" s="33">
        <f>_xlfn.IFNA(VLOOKUP(ClientPortfolioValue[[#This Row],[Date]],CleanAssets[#All],RowWiseApproach!$B$2,0)*VLOOKUP(ClientPortfolioValue[[#This Row],[Client]],Client_Portfolios!$A$1:$I$6,RowWiseApproach!$B$2,0),F792)</f>
        <v>1557054.1513310128</v>
      </c>
      <c r="G797" s="33">
        <f>_xlfn.IFNA(VLOOKUP(ClientPortfolioValue[[#This Row],[Date]],CleanAssets[#All],RowWiseApproach!$B$3,0)*VLOOKUP(ClientPortfolioValue[[#This Row],[Client]],Client_Portfolios!$A$1:$I$6,RowWiseApproach!$B$3,0),G792)</f>
        <v>12020306.972242633</v>
      </c>
      <c r="H797" s="33">
        <f>_xlfn.IFNA(VLOOKUP(ClientPortfolioValue[[#This Row],[Date]],CleanAssets[#All],RowWiseApproach!$B$4,0)*VLOOKUP(ClientPortfolioValue[[#This Row],[Client]],Client_Portfolios!$A$1:$I$6,RowWiseApproach!$B$4,0),H792)</f>
        <v>1875427.803536308</v>
      </c>
      <c r="I797" s="33">
        <f>_xlfn.IFNA(VLOOKUP(ClientPortfolioValue[[#This Row],[Date]],CleanAssets[#All],RowWiseApproach!$B$5,0)*VLOOKUP(ClientPortfolioValue[[#This Row],[Client]],Client_Portfolios!$A$1:$I$6,RowWiseApproach!$B$5,0),I792)</f>
        <v>496183.01351750275</v>
      </c>
      <c r="J797" s="33">
        <f>_xlfn.IFNA(VLOOKUP(ClientPortfolioValue[[#This Row],[Date]],CleanAssets[#All],RowWiseApproach!$B$6,0)*VLOOKUP(ClientPortfolioValue[[#This Row],[Client]],Client_Portfolios!$A$1:$I$6,RowWiseApproach!$B$6,0),J792)</f>
        <v>12227491.999741714</v>
      </c>
      <c r="K797" s="33">
        <f>_xlfn.IFNA(VLOOKUP(ClientPortfolioValue[[#This Row],[Date]],CleanAssets[#All],RowWiseApproach!$B$7,0)*VLOOKUP(ClientPortfolioValue[[#This Row],[Client]],Client_Portfolios!$A$1:$I$6,RowWiseApproach!$B$7,0),K792)</f>
        <v>12033325.677553035</v>
      </c>
      <c r="L797" s="33">
        <f>_xlfn.IFNA(VLOOKUP(ClientPortfolioValue[[#This Row],[Date]],CleanAssets[#All],RowWiseApproach!$B$8,0)*VLOOKUP(ClientPortfolioValue[[#This Row],[Client]],Client_Portfolios!$A$1:$I$6,RowWiseApproach!$B$8,0),L792)</f>
        <v>3391839.557983614</v>
      </c>
      <c r="M797" s="33">
        <f>_xlfn.IFNA(VLOOKUP(ClientPortfolioValue[[#This Row],[Date]],CleanAssets[#All],RowWiseApproach!$B$9,0)*VLOOKUP(ClientPortfolioValue[[#This Row],[Client]],Client_Portfolios!$A$1:$I$6,RowWiseApproach!$B$9,0),M792)</f>
        <v>1151147.4818084533</v>
      </c>
      <c r="N797" s="34">
        <f t="shared" si="123"/>
        <v>3.4792347371872291E-2</v>
      </c>
      <c r="O797" s="34">
        <f t="shared" si="123"/>
        <v>0.26859354591958329</v>
      </c>
      <c r="P797" s="34">
        <f t="shared" si="124"/>
        <v>4.1906400978877156E-2</v>
      </c>
      <c r="Q797" s="34">
        <f t="shared" si="125"/>
        <v>1.1087200629192091E-2</v>
      </c>
      <c r="R797" s="34">
        <f t="shared" si="126"/>
        <v>0.27322309168126213</v>
      </c>
      <c r="S797" s="34">
        <f t="shared" si="127"/>
        <v>0.26888444865864625</v>
      </c>
      <c r="T797" s="34">
        <f t="shared" si="128"/>
        <v>7.5790594713835369E-2</v>
      </c>
      <c r="U797" s="34">
        <f t="shared" si="129"/>
        <v>2.5722370046731481E-2</v>
      </c>
      <c r="V797" s="33">
        <f>SUM(ClientPortfolioValue[[#This Row],[TCS]:[Cash]])</f>
        <v>44752776.65771427</v>
      </c>
      <c r="W797" s="35">
        <f>(ClientPortfolioValue[[#This Row],[TotalPortfolioValue]]-V792)/V792</f>
        <v>-3.9270061016020664E-3</v>
      </c>
      <c r="X797" s="35">
        <f t="shared" si="121"/>
        <v>3560675.9595970176</v>
      </c>
      <c r="Y797" s="35">
        <f>_xlfn.MAXIFS($V$2:$V797,$E$2:$E797,$E797)</f>
        <v>45787827.726313539</v>
      </c>
      <c r="Z797" s="34">
        <f>(ClientPortfolioValue[[#This Row],[TotalPortfolioValue]]-ClientPortfolioValue[[#This Row],[Running Max]])/ClientPortfolioValue[[#This Row],[Running Max]]</f>
        <v>-2.260537614463945E-2</v>
      </c>
      <c r="AA797" s="35">
        <f t="shared" si="130"/>
        <v>1.0546850994951658</v>
      </c>
      <c r="AB797" s="46">
        <f>ClientPortfolioValue[[#This Row],[Cumulative_Returns]]-1</f>
        <v>5.4685099495165757E-2</v>
      </c>
    </row>
    <row r="798" spans="4:28" x14ac:dyDescent="0.35">
      <c r="D798" s="31">
        <f t="shared" si="122"/>
        <v>45817</v>
      </c>
      <c r="E798" s="32" t="s">
        <v>16</v>
      </c>
      <c r="F798" s="33">
        <f>_xlfn.IFNA(VLOOKUP(ClientPortfolioValue[[#This Row],[Date]],CleanAssets[#All],RowWiseApproach!$B$2,0)*VLOOKUP(ClientPortfolioValue[[#This Row],[Client]],Client_Portfolios!$A$1:$I$6,RowWiseApproach!$B$2,0),F793)</f>
        <v>187310.58635555545</v>
      </c>
      <c r="G798" s="33">
        <f>_xlfn.IFNA(VLOOKUP(ClientPortfolioValue[[#This Row],[Date]],CleanAssets[#All],RowWiseApproach!$B$3,0)*VLOOKUP(ClientPortfolioValue[[#This Row],[Client]],Client_Portfolios!$A$1:$I$6,RowWiseApproach!$B$3,0),G793)</f>
        <v>3108457.496785338</v>
      </c>
      <c r="H798" s="33">
        <f>_xlfn.IFNA(VLOOKUP(ClientPortfolioValue[[#This Row],[Date]],CleanAssets[#All],RowWiseApproach!$B$4,0)*VLOOKUP(ClientPortfolioValue[[#This Row],[Client]],Client_Portfolios!$A$1:$I$6,RowWiseApproach!$B$4,0),H793)</f>
        <v>10067338.782105481</v>
      </c>
      <c r="I798" s="33">
        <f>_xlfn.IFNA(VLOOKUP(ClientPortfolioValue[[#This Row],[Date]],CleanAssets[#All],RowWiseApproach!$B$5,0)*VLOOKUP(ClientPortfolioValue[[#This Row],[Client]],Client_Portfolios!$A$1:$I$6,RowWiseApproach!$B$5,0),I793)</f>
        <v>6828260.0261931531</v>
      </c>
      <c r="J798" s="33">
        <f>_xlfn.IFNA(VLOOKUP(ClientPortfolioValue[[#This Row],[Date]],CleanAssets[#All],RowWiseApproach!$B$6,0)*VLOOKUP(ClientPortfolioValue[[#This Row],[Client]],Client_Portfolios!$A$1:$I$6,RowWiseApproach!$B$6,0),J793)</f>
        <v>9345549.8665752821</v>
      </c>
      <c r="K798" s="33">
        <f>_xlfn.IFNA(VLOOKUP(ClientPortfolioValue[[#This Row],[Date]],CleanAssets[#All],RowWiseApproach!$B$7,0)*VLOOKUP(ClientPortfolioValue[[#This Row],[Client]],Client_Portfolios!$A$1:$I$6,RowWiseApproach!$B$7,0),K793)</f>
        <v>1360964.8561462588</v>
      </c>
      <c r="L798" s="33">
        <f>_xlfn.IFNA(VLOOKUP(ClientPortfolioValue[[#This Row],[Date]],CleanAssets[#All],RowWiseApproach!$B$8,0)*VLOOKUP(ClientPortfolioValue[[#This Row],[Client]],Client_Portfolios!$A$1:$I$6,RowWiseApproach!$B$8,0),L793)</f>
        <v>15754679.777436733</v>
      </c>
      <c r="M798" s="33">
        <f>_xlfn.IFNA(VLOOKUP(ClientPortfolioValue[[#This Row],[Date]],CleanAssets[#All],RowWiseApproach!$B$9,0)*VLOOKUP(ClientPortfolioValue[[#This Row],[Client]],Client_Portfolios!$A$1:$I$6,RowWiseApproach!$B$9,0),M793)</f>
        <v>4665565.9574442292</v>
      </c>
      <c r="N798" s="34">
        <f t="shared" si="123"/>
        <v>3.6499887277950732E-3</v>
      </c>
      <c r="O798" s="34">
        <f t="shared" si="123"/>
        <v>6.0572309578700259E-2</v>
      </c>
      <c r="P798" s="34">
        <f t="shared" si="124"/>
        <v>0.19617510034285013</v>
      </c>
      <c r="Q798" s="34">
        <f t="shared" si="125"/>
        <v>0.13305746680408864</v>
      </c>
      <c r="R798" s="34">
        <f t="shared" si="126"/>
        <v>0.18211011097523491</v>
      </c>
      <c r="S798" s="34">
        <f t="shared" si="127"/>
        <v>2.652015820627298E-2</v>
      </c>
      <c r="T798" s="34">
        <f t="shared" si="128"/>
        <v>0.3070002860837211</v>
      </c>
      <c r="U798" s="34">
        <f t="shared" si="129"/>
        <v>9.0914579281336977E-2</v>
      </c>
      <c r="V798" s="33">
        <f>SUM(ClientPortfolioValue[[#This Row],[TCS]:[Cash]])</f>
        <v>51318127.349042028</v>
      </c>
      <c r="W798" s="35">
        <f>(ClientPortfolioValue[[#This Row],[TotalPortfolioValue]]-V793)/V793</f>
        <v>-6.284091358545723E-3</v>
      </c>
      <c r="X798" s="35">
        <f t="shared" si="121"/>
        <v>2654760.6439636033</v>
      </c>
      <c r="Y798" s="35">
        <f>_xlfn.MAXIFS($V$2:$V798,$E$2:$E798,$E798)</f>
        <v>51642654.507967912</v>
      </c>
      <c r="Z798" s="34">
        <f>(ClientPortfolioValue[[#This Row],[TotalPortfolioValue]]-ClientPortfolioValue[[#This Row],[Running Max]])/ClientPortfolioValue[[#This Row],[Running Max]]</f>
        <v>-6.284091358545723E-3</v>
      </c>
      <c r="AA798" s="35">
        <f t="shared" si="130"/>
        <v>1.0565466728204198</v>
      </c>
      <c r="AB798" s="46">
        <f>ClientPortfolioValue[[#This Row],[Cumulative_Returns]]-1</f>
        <v>5.6546672820419808E-2</v>
      </c>
    </row>
    <row r="799" spans="4:28" x14ac:dyDescent="0.35">
      <c r="D799" s="31">
        <f t="shared" si="122"/>
        <v>45817</v>
      </c>
      <c r="E799" s="32" t="s">
        <v>12</v>
      </c>
      <c r="F799" s="33">
        <f>_xlfn.IFNA(VLOOKUP(ClientPortfolioValue[[#This Row],[Date]],CleanAssets[#All],RowWiseApproach!$B$2,0)*VLOOKUP(ClientPortfolioValue[[#This Row],[Client]],Client_Portfolios!$A$1:$I$6,RowWiseApproach!$B$2,0),F794)</f>
        <v>2468808.1030311021</v>
      </c>
      <c r="G799" s="33">
        <f>_xlfn.IFNA(VLOOKUP(ClientPortfolioValue[[#This Row],[Date]],CleanAssets[#All],RowWiseApproach!$B$3,0)*VLOOKUP(ClientPortfolioValue[[#This Row],[Client]],Client_Portfolios!$A$1:$I$6,RowWiseApproach!$B$3,0),G794)</f>
        <v>10734338.000136476</v>
      </c>
      <c r="H799" s="33">
        <f>_xlfn.IFNA(VLOOKUP(ClientPortfolioValue[[#This Row],[Date]],CleanAssets[#All],RowWiseApproach!$B$4,0)*VLOOKUP(ClientPortfolioValue[[#This Row],[Client]],Client_Portfolios!$A$1:$I$6,RowWiseApproach!$B$4,0),H794)</f>
        <v>1657166.2389447631</v>
      </c>
      <c r="I799" s="33">
        <f>_xlfn.IFNA(VLOOKUP(ClientPortfolioValue[[#This Row],[Date]],CleanAssets[#All],RowWiseApproach!$B$5,0)*VLOOKUP(ClientPortfolioValue[[#This Row],[Client]],Client_Portfolios!$A$1:$I$6,RowWiseApproach!$B$5,0),I794)</f>
        <v>3483216.7160043563</v>
      </c>
      <c r="J799" s="33">
        <f>_xlfn.IFNA(VLOOKUP(ClientPortfolioValue[[#This Row],[Date]],CleanAssets[#All],RowWiseApproach!$B$6,0)*VLOOKUP(ClientPortfolioValue[[#This Row],[Client]],Client_Portfolios!$A$1:$I$6,RowWiseApproach!$B$6,0),J794)</f>
        <v>1367291.5352329109</v>
      </c>
      <c r="K799" s="33">
        <f>_xlfn.IFNA(VLOOKUP(ClientPortfolioValue[[#This Row],[Date]],CleanAssets[#All],RowWiseApproach!$B$7,0)*VLOOKUP(ClientPortfolioValue[[#This Row],[Client]],Client_Portfolios!$A$1:$I$6,RowWiseApproach!$B$7,0),K794)</f>
        <v>11008708.038546713</v>
      </c>
      <c r="L799" s="33">
        <f>_xlfn.IFNA(VLOOKUP(ClientPortfolioValue[[#This Row],[Date]],CleanAssets[#All],RowWiseApproach!$B$8,0)*VLOOKUP(ClientPortfolioValue[[#This Row],[Client]],Client_Portfolios!$A$1:$I$6,RowWiseApproach!$B$8,0),L794)</f>
        <v>5790901.5606047921</v>
      </c>
      <c r="M799" s="33">
        <f>_xlfn.IFNA(VLOOKUP(ClientPortfolioValue[[#This Row],[Date]],CleanAssets[#All],RowWiseApproach!$B$9,0)*VLOOKUP(ClientPortfolioValue[[#This Row],[Client]],Client_Portfolios!$A$1:$I$6,RowWiseApproach!$B$9,0),M794)</f>
        <v>2235299.6128654731</v>
      </c>
      <c r="N799" s="34">
        <f t="shared" si="123"/>
        <v>6.3718198506849469E-2</v>
      </c>
      <c r="O799" s="34">
        <f t="shared" si="123"/>
        <v>0.27704570423783026</v>
      </c>
      <c r="P799" s="34">
        <f t="shared" si="124"/>
        <v>4.2770293585107096E-2</v>
      </c>
      <c r="Q799" s="34">
        <f t="shared" si="125"/>
        <v>8.9899370420992913E-2</v>
      </c>
      <c r="R799" s="34">
        <f t="shared" si="126"/>
        <v>3.528883162354398E-2</v>
      </c>
      <c r="S799" s="34">
        <f t="shared" si="127"/>
        <v>0.2841270017069577</v>
      </c>
      <c r="T799" s="34">
        <f t="shared" si="128"/>
        <v>0.14945909109712285</v>
      </c>
      <c r="U799" s="34">
        <f t="shared" si="129"/>
        <v>5.7691508821595787E-2</v>
      </c>
      <c r="V799" s="33">
        <f>SUM(ClientPortfolioValue[[#This Row],[TCS]:[Cash]])</f>
        <v>38745729.805366583</v>
      </c>
      <c r="W799" s="35">
        <f>(ClientPortfolioValue[[#This Row],[TotalPortfolioValue]]-V794)/V794</f>
        <v>-3.5790284212135499E-3</v>
      </c>
      <c r="X799" s="35">
        <f t="shared" si="121"/>
        <v>3570270.1129103755</v>
      </c>
      <c r="Y799" s="35">
        <f>_xlfn.MAXIFS($V$2:$V799,$E$2:$E799,$E799)</f>
        <v>40148946.003547296</v>
      </c>
      <c r="Z799" s="34">
        <f>(ClientPortfolioValue[[#This Row],[TotalPortfolioValue]]-ClientPortfolioValue[[#This Row],[Running Max]])/ClientPortfolioValue[[#This Row],[Running Max]]</f>
        <v>-3.4950262406807237E-2</v>
      </c>
      <c r="AA799" s="35">
        <f t="shared" si="130"/>
        <v>1.034547546854292</v>
      </c>
      <c r="AB799" s="46">
        <f>ClientPortfolioValue[[#This Row],[Cumulative_Returns]]-1</f>
        <v>3.4547546854291955E-2</v>
      </c>
    </row>
    <row r="800" spans="4:28" x14ac:dyDescent="0.35">
      <c r="D800" s="31">
        <f t="shared" si="122"/>
        <v>45817</v>
      </c>
      <c r="E800" s="32" t="s">
        <v>13</v>
      </c>
      <c r="F800" s="33">
        <f>_xlfn.IFNA(VLOOKUP(ClientPortfolioValue[[#This Row],[Date]],CleanAssets[#All],RowWiseApproach!$B$2,0)*VLOOKUP(ClientPortfolioValue[[#This Row],[Client]],Client_Portfolios!$A$1:$I$6,RowWiseApproach!$B$2,0),F795)</f>
        <v>177768.15489122141</v>
      </c>
      <c r="G800" s="33">
        <f>_xlfn.IFNA(VLOOKUP(ClientPortfolioValue[[#This Row],[Date]],CleanAssets[#All],RowWiseApproach!$B$3,0)*VLOOKUP(ClientPortfolioValue[[#This Row],[Client]],Client_Portfolios!$A$1:$I$6,RowWiseApproach!$B$3,0),G795)</f>
        <v>2280750.3029964911</v>
      </c>
      <c r="H800" s="33">
        <f>_xlfn.IFNA(VLOOKUP(ClientPortfolioValue[[#This Row],[Date]],CleanAssets[#All],RowWiseApproach!$B$4,0)*VLOOKUP(ClientPortfolioValue[[#This Row],[Client]],Client_Portfolios!$A$1:$I$6,RowWiseApproach!$B$4,0),H795)</f>
        <v>2654129.4161073789</v>
      </c>
      <c r="I800" s="33">
        <f>_xlfn.IFNA(VLOOKUP(ClientPortfolioValue[[#This Row],[Date]],CleanAssets[#All],RowWiseApproach!$B$5,0)*VLOOKUP(ClientPortfolioValue[[#This Row],[Client]],Client_Portfolios!$A$1:$I$6,RowWiseApproach!$B$5,0),I795)</f>
        <v>2990057.8325610529</v>
      </c>
      <c r="J800" s="33">
        <f>_xlfn.IFNA(VLOOKUP(ClientPortfolioValue[[#This Row],[Date]],CleanAssets[#All],RowWiseApproach!$B$6,0)*VLOOKUP(ClientPortfolioValue[[#This Row],[Client]],Client_Portfolios!$A$1:$I$6,RowWiseApproach!$B$6,0),J795)</f>
        <v>11850092.052770494</v>
      </c>
      <c r="K800" s="33">
        <f>_xlfn.IFNA(VLOOKUP(ClientPortfolioValue[[#This Row],[Date]],CleanAssets[#All],RowWiseApproach!$B$7,0)*VLOOKUP(ClientPortfolioValue[[#This Row],[Client]],Client_Portfolios!$A$1:$I$6,RowWiseApproach!$B$7,0),K795)</f>
        <v>521701.4694193746</v>
      </c>
      <c r="L800" s="33">
        <f>_xlfn.IFNA(VLOOKUP(ClientPortfolioValue[[#This Row],[Date]],CleanAssets[#All],RowWiseApproach!$B$8,0)*VLOOKUP(ClientPortfolioValue[[#This Row],[Client]],Client_Portfolios!$A$1:$I$6,RowWiseApproach!$B$8,0),L795)</f>
        <v>23949347.073788084</v>
      </c>
      <c r="M800" s="33">
        <f>_xlfn.IFNA(VLOOKUP(ClientPortfolioValue[[#This Row],[Date]],CleanAssets[#All],RowWiseApproach!$B$9,0)*VLOOKUP(ClientPortfolioValue[[#This Row],[Client]],Client_Portfolios!$A$1:$I$6,RowWiseApproach!$B$9,0),M795)</f>
        <v>6411214.6794811608</v>
      </c>
      <c r="N800" s="34">
        <f t="shared" si="123"/>
        <v>3.4969596073488201E-3</v>
      </c>
      <c r="O800" s="34">
        <f t="shared" si="123"/>
        <v>4.4865694246012389E-2</v>
      </c>
      <c r="P800" s="34">
        <f t="shared" si="124"/>
        <v>5.221060749875707E-2</v>
      </c>
      <c r="Q800" s="34">
        <f t="shared" si="125"/>
        <v>5.8818810773511102E-2</v>
      </c>
      <c r="R800" s="34">
        <f t="shared" si="126"/>
        <v>0.23310864241832802</v>
      </c>
      <c r="S800" s="34">
        <f t="shared" si="127"/>
        <v>1.0262630935053769E-2</v>
      </c>
      <c r="T800" s="34">
        <f t="shared" si="128"/>
        <v>0.47111868484353803</v>
      </c>
      <c r="U800" s="34">
        <f t="shared" si="129"/>
        <v>0.12611796967745076</v>
      </c>
      <c r="V800" s="33">
        <f>SUM(ClientPortfolioValue[[#This Row],[TCS]:[Cash]])</f>
        <v>50835060.98201526</v>
      </c>
      <c r="W800" s="35">
        <f>(ClientPortfolioValue[[#This Row],[TotalPortfolioValue]]-V795)/V795</f>
        <v>-8.6101818830827872E-3</v>
      </c>
      <c r="X800" s="35">
        <f t="shared" ref="X800:X863" si="131">_xlfn.STDEV.P($V775,$V780,$V785,$V790,$V795)</f>
        <v>3513413.7607593727</v>
      </c>
      <c r="Y800" s="35">
        <f>_xlfn.MAXIFS($V$2:$V800,$E$2:$E800,$E800)</f>
        <v>51276561.50289426</v>
      </c>
      <c r="Z800" s="34">
        <f>(ClientPortfolioValue[[#This Row],[TotalPortfolioValue]]-ClientPortfolioValue[[#This Row],[Running Max]])/ClientPortfolioValue[[#This Row],[Running Max]]</f>
        <v>-8.6101818830827872E-3</v>
      </c>
      <c r="AA800" s="35">
        <f t="shared" si="130"/>
        <v>1.1265099620426218</v>
      </c>
      <c r="AB800" s="46">
        <f>ClientPortfolioValue[[#This Row],[Cumulative_Returns]]-1</f>
        <v>0.12650996204262177</v>
      </c>
    </row>
    <row r="801" spans="4:28" x14ac:dyDescent="0.35">
      <c r="D801" s="31">
        <f t="shared" si="122"/>
        <v>45817</v>
      </c>
      <c r="E801" s="32" t="s">
        <v>15</v>
      </c>
      <c r="F801" s="33">
        <f>_xlfn.IFNA(VLOOKUP(ClientPortfolioValue[[#This Row],[Date]],CleanAssets[#All],RowWiseApproach!$B$2,0)*VLOOKUP(ClientPortfolioValue[[#This Row],[Client]],Client_Portfolios!$A$1:$I$6,RowWiseApproach!$B$2,0),F796)</f>
        <v>890679.48027714563</v>
      </c>
      <c r="G801" s="33">
        <f>_xlfn.IFNA(VLOOKUP(ClientPortfolioValue[[#This Row],[Date]],CleanAssets[#All],RowWiseApproach!$B$3,0)*VLOOKUP(ClientPortfolioValue[[#This Row],[Client]],Client_Portfolios!$A$1:$I$6,RowWiseApproach!$B$3,0),G796)</f>
        <v>5212356.4497164944</v>
      </c>
      <c r="H801" s="33">
        <f>_xlfn.IFNA(VLOOKUP(ClientPortfolioValue[[#This Row],[Date]],CleanAssets[#All],RowWiseApproach!$B$4,0)*VLOOKUP(ClientPortfolioValue[[#This Row],[Client]],Client_Portfolios!$A$1:$I$6,RowWiseApproach!$B$4,0),H796)</f>
        <v>14479306.943046957</v>
      </c>
      <c r="I801" s="33">
        <f>_xlfn.IFNA(VLOOKUP(ClientPortfolioValue[[#This Row],[Date]],CleanAssets[#All],RowWiseApproach!$B$5,0)*VLOOKUP(ClientPortfolioValue[[#This Row],[Client]],Client_Portfolios!$A$1:$I$6,RowWiseApproach!$B$5,0),I796)</f>
        <v>9547500.2401691955</v>
      </c>
      <c r="J801" s="33">
        <f>_xlfn.IFNA(VLOOKUP(ClientPortfolioValue[[#This Row],[Date]],CleanAssets[#All],RowWiseApproach!$B$6,0)*VLOOKUP(ClientPortfolioValue[[#This Row],[Client]],Client_Portfolios!$A$1:$I$6,RowWiseApproach!$B$6,0),J796)</f>
        <v>14122193.151129058</v>
      </c>
      <c r="K801" s="33">
        <f>_xlfn.IFNA(VLOOKUP(ClientPortfolioValue[[#This Row],[Date]],CleanAssets[#All],RowWiseApproach!$B$7,0)*VLOOKUP(ClientPortfolioValue[[#This Row],[Client]],Client_Portfolios!$A$1:$I$6,RowWiseApproach!$B$7,0),K796)</f>
        <v>2249690.2384990579</v>
      </c>
      <c r="L801" s="33">
        <f>_xlfn.IFNA(VLOOKUP(ClientPortfolioValue[[#This Row],[Date]],CleanAssets[#All],RowWiseApproach!$B$8,0)*VLOOKUP(ClientPortfolioValue[[#This Row],[Client]],Client_Portfolios!$A$1:$I$6,RowWiseApproach!$B$8,0),L796)</f>
        <v>3506830.6808177019</v>
      </c>
      <c r="M801" s="33">
        <f>_xlfn.IFNA(VLOOKUP(ClientPortfolioValue[[#This Row],[Date]],CleanAssets[#All],RowWiseApproach!$B$9,0)*VLOOKUP(ClientPortfolioValue[[#This Row],[Client]],Client_Portfolios!$A$1:$I$6,RowWiseApproach!$B$9,0),M796)</f>
        <v>941673.20002772706</v>
      </c>
      <c r="N801" s="34">
        <f t="shared" si="123"/>
        <v>1.7481363157140564E-2</v>
      </c>
      <c r="O801" s="34">
        <f t="shared" si="123"/>
        <v>0.10230290246902861</v>
      </c>
      <c r="P801" s="34">
        <f t="shared" si="124"/>
        <v>0.2841853085650406</v>
      </c>
      <c r="Q801" s="34">
        <f t="shared" si="125"/>
        <v>0.18738875503155242</v>
      </c>
      <c r="R801" s="34">
        <f t="shared" si="126"/>
        <v>0.27717623737480979</v>
      </c>
      <c r="S801" s="34">
        <f t="shared" si="127"/>
        <v>4.415466272787482E-2</v>
      </c>
      <c r="T801" s="34">
        <f t="shared" si="128"/>
        <v>6.882855395175512E-2</v>
      </c>
      <c r="U801" s="34">
        <f t="shared" si="129"/>
        <v>1.8482216722798081E-2</v>
      </c>
      <c r="V801" s="33">
        <f>SUM(ClientPortfolioValue[[#This Row],[TCS]:[Cash]])</f>
        <v>50950230.383683339</v>
      </c>
      <c r="W801" s="35">
        <f>(ClientPortfolioValue[[#This Row],[TotalPortfolioValue]]-V796)/V796</f>
        <v>-3.2505648331868221E-3</v>
      </c>
      <c r="X801" s="35">
        <f t="shared" si="131"/>
        <v>1397118.3496200645</v>
      </c>
      <c r="Y801" s="35">
        <f>_xlfn.MAXIFS($V$2:$V801,$E$2:$E801,$E801)</f>
        <v>52065242.941301323</v>
      </c>
      <c r="Z801" s="34">
        <f>(ClientPortfolioValue[[#This Row],[TotalPortfolioValue]]-ClientPortfolioValue[[#This Row],[Running Max]])/ClientPortfolioValue[[#This Row],[Running Max]]</f>
        <v>-2.1415679532602139E-2</v>
      </c>
      <c r="AA801" s="35">
        <f t="shared" si="130"/>
        <v>1.0212779984386522</v>
      </c>
      <c r="AB801" s="46">
        <f>ClientPortfolioValue[[#This Row],[Cumulative_Returns]]-1</f>
        <v>2.127799843865219E-2</v>
      </c>
    </row>
    <row r="802" spans="4:28" x14ac:dyDescent="0.35">
      <c r="D802" s="31">
        <f t="shared" si="122"/>
        <v>45818</v>
      </c>
      <c r="E802" s="32" t="s">
        <v>14</v>
      </c>
      <c r="F802" s="33">
        <f>_xlfn.IFNA(VLOOKUP(ClientPortfolioValue[[#This Row],[Date]],CleanAssets[#All],RowWiseApproach!$B$2,0)*VLOOKUP(ClientPortfolioValue[[#This Row],[Client]],Client_Portfolios!$A$1:$I$6,RowWiseApproach!$B$2,0),F797)</f>
        <v>1551013.8697544327</v>
      </c>
      <c r="G802" s="33">
        <f>_xlfn.IFNA(VLOOKUP(ClientPortfolioValue[[#This Row],[Date]],CleanAssets[#All],RowWiseApproach!$B$3,0)*VLOOKUP(ClientPortfolioValue[[#This Row],[Client]],Client_Portfolios!$A$1:$I$6,RowWiseApproach!$B$3,0),G797)</f>
        <v>11997322.074329475</v>
      </c>
      <c r="H802" s="33">
        <f>_xlfn.IFNA(VLOOKUP(ClientPortfolioValue[[#This Row],[Date]],CleanAssets[#All],RowWiseApproach!$B$4,0)*VLOOKUP(ClientPortfolioValue[[#This Row],[Client]],Client_Portfolios!$A$1:$I$6,RowWiseApproach!$B$4,0),H797)</f>
        <v>1875302.5913817985</v>
      </c>
      <c r="I802" s="33">
        <f>_xlfn.IFNA(VLOOKUP(ClientPortfolioValue[[#This Row],[Date]],CleanAssets[#All],RowWiseApproach!$B$5,0)*VLOOKUP(ClientPortfolioValue[[#This Row],[Client]],Client_Portfolios!$A$1:$I$6,RowWiseApproach!$B$5,0),I797)</f>
        <v>495730.57304662524</v>
      </c>
      <c r="J802" s="33">
        <f>_xlfn.IFNA(VLOOKUP(ClientPortfolioValue[[#This Row],[Date]],CleanAssets[#All],RowWiseApproach!$B$6,0)*VLOOKUP(ClientPortfolioValue[[#This Row],[Client]],Client_Portfolios!$A$1:$I$6,RowWiseApproach!$B$6,0),J797)</f>
        <v>12273467.161619153</v>
      </c>
      <c r="K802" s="33">
        <f>_xlfn.IFNA(VLOOKUP(ClientPortfolioValue[[#This Row],[Date]],CleanAssets[#All],RowWiseApproach!$B$7,0)*VLOOKUP(ClientPortfolioValue[[#This Row],[Client]],Client_Portfolios!$A$1:$I$6,RowWiseApproach!$B$7,0),K797)</f>
        <v>11988285.888939911</v>
      </c>
      <c r="L802" s="33">
        <f>_xlfn.IFNA(VLOOKUP(ClientPortfolioValue[[#This Row],[Date]],CleanAssets[#All],RowWiseApproach!$B$8,0)*VLOOKUP(ClientPortfolioValue[[#This Row],[Client]],Client_Portfolios!$A$1:$I$6,RowWiseApproach!$B$8,0),L797)</f>
        <v>3432507.5806595595</v>
      </c>
      <c r="M802" s="33">
        <f>_xlfn.IFNA(VLOOKUP(ClientPortfolioValue[[#This Row],[Date]],CleanAssets[#All],RowWiseApproach!$B$9,0)*VLOOKUP(ClientPortfolioValue[[#This Row],[Client]],Client_Portfolios!$A$1:$I$6,RowWiseApproach!$B$9,0),M797)</f>
        <v>1151177.4074271286</v>
      </c>
      <c r="N802" s="34">
        <f t="shared" si="123"/>
        <v>3.4648063257721406E-2</v>
      </c>
      <c r="O802" s="34">
        <f t="shared" si="123"/>
        <v>0.26800790261175356</v>
      </c>
      <c r="P802" s="34">
        <f t="shared" si="124"/>
        <v>4.189234157129286E-2</v>
      </c>
      <c r="Q802" s="34">
        <f t="shared" si="125"/>
        <v>1.1074113899719925E-2</v>
      </c>
      <c r="R802" s="34">
        <f t="shared" si="126"/>
        <v>0.27417670138222272</v>
      </c>
      <c r="S802" s="34">
        <f t="shared" si="127"/>
        <v>0.26780604347361725</v>
      </c>
      <c r="T802" s="34">
        <f t="shared" si="128"/>
        <v>7.667870810602774E-2</v>
      </c>
      <c r="U802" s="34">
        <f t="shared" si="129"/>
        <v>2.5716125697644421E-2</v>
      </c>
      <c r="V802" s="33">
        <f>SUM(ClientPortfolioValue[[#This Row],[TCS]:[Cash]])</f>
        <v>44764807.147158086</v>
      </c>
      <c r="W802" s="35">
        <f>(ClientPortfolioValue[[#This Row],[TotalPortfolioValue]]-V797)/V797</f>
        <v>2.6882107306614431E-4</v>
      </c>
      <c r="X802" s="35">
        <f t="shared" si="131"/>
        <v>3622545.3209730019</v>
      </c>
      <c r="Y802" s="35">
        <f>_xlfn.MAXIFS($V$2:$V802,$E$2:$E802,$E802)</f>
        <v>45787827.726313539</v>
      </c>
      <c r="Z802" s="34">
        <f>(ClientPortfolioValue[[#This Row],[TotalPortfolioValue]]-ClientPortfolioValue[[#This Row],[Running Max]])/ClientPortfolioValue[[#This Row],[Running Max]]</f>
        <v>-2.2342631873045572E-2</v>
      </c>
      <c r="AA802" s="35">
        <f t="shared" si="130"/>
        <v>1.0549686210753588</v>
      </c>
      <c r="AB802" s="46">
        <f>ClientPortfolioValue[[#This Row],[Cumulative_Returns]]-1</f>
        <v>5.4968621075358826E-2</v>
      </c>
    </row>
    <row r="803" spans="4:28" x14ac:dyDescent="0.35">
      <c r="D803" s="31">
        <f t="shared" si="122"/>
        <v>45818</v>
      </c>
      <c r="E803" s="32" t="s">
        <v>16</v>
      </c>
      <c r="F803" s="33">
        <f>_xlfn.IFNA(VLOOKUP(ClientPortfolioValue[[#This Row],[Date]],CleanAssets[#All],RowWiseApproach!$B$2,0)*VLOOKUP(ClientPortfolioValue[[#This Row],[Client]],Client_Portfolios!$A$1:$I$6,RowWiseApproach!$B$2,0),F798)</f>
        <v>186583.95222860828</v>
      </c>
      <c r="G803" s="33">
        <f>_xlfn.IFNA(VLOOKUP(ClientPortfolioValue[[#This Row],[Date]],CleanAssets[#All],RowWiseApproach!$B$3,0)*VLOOKUP(ClientPortfolioValue[[#This Row],[Client]],Client_Portfolios!$A$1:$I$6,RowWiseApproach!$B$3,0),G798)</f>
        <v>3102513.5904944264</v>
      </c>
      <c r="H803" s="33">
        <f>_xlfn.IFNA(VLOOKUP(ClientPortfolioValue[[#This Row],[Date]],CleanAssets[#All],RowWiseApproach!$B$4,0)*VLOOKUP(ClientPortfolioValue[[#This Row],[Client]],Client_Portfolios!$A$1:$I$6,RowWiseApproach!$B$4,0),H798)</f>
        <v>10066666.640433749</v>
      </c>
      <c r="I803" s="33">
        <f>_xlfn.IFNA(VLOOKUP(ClientPortfolioValue[[#This Row],[Date]],CleanAssets[#All],RowWiseApproach!$B$5,0)*VLOOKUP(ClientPortfolioValue[[#This Row],[Client]],Client_Portfolios!$A$1:$I$6,RowWiseApproach!$B$5,0),I798)</f>
        <v>6822033.7324721646</v>
      </c>
      <c r="J803" s="33">
        <f>_xlfn.IFNA(VLOOKUP(ClientPortfolioValue[[#This Row],[Date]],CleanAssets[#All],RowWiseApproach!$B$6,0)*VLOOKUP(ClientPortfolioValue[[#This Row],[Client]],Client_Portfolios!$A$1:$I$6,RowWiseApproach!$B$6,0),J798)</f>
        <v>9380688.9750660937</v>
      </c>
      <c r="K803" s="33">
        <f>_xlfn.IFNA(VLOOKUP(ClientPortfolioValue[[#This Row],[Date]],CleanAssets[#All],RowWiseApproach!$B$7,0)*VLOOKUP(ClientPortfolioValue[[#This Row],[Client]],Client_Portfolios!$A$1:$I$6,RowWiseApproach!$B$7,0),K798)</f>
        <v>1355870.8720662748</v>
      </c>
      <c r="L803" s="33">
        <f>_xlfn.IFNA(VLOOKUP(ClientPortfolioValue[[#This Row],[Date]],CleanAssets[#All],RowWiseApproach!$B$8,0)*VLOOKUP(ClientPortfolioValue[[#This Row],[Client]],Client_Portfolios!$A$1:$I$6,RowWiseApproach!$B$8,0),L798)</f>
        <v>15943577.767299775</v>
      </c>
      <c r="M803" s="33">
        <f>_xlfn.IFNA(VLOOKUP(ClientPortfolioValue[[#This Row],[Date]],CleanAssets[#All],RowWiseApproach!$B$9,0)*VLOOKUP(ClientPortfolioValue[[#This Row],[Client]],Client_Portfolios!$A$1:$I$6,RowWiseApproach!$B$9,0),M798)</f>
        <v>4665687.245072403</v>
      </c>
      <c r="N803" s="34">
        <f t="shared" si="123"/>
        <v>3.6213282797081972E-3</v>
      </c>
      <c r="O803" s="34">
        <f t="shared" si="123"/>
        <v>6.021536187458798E-2</v>
      </c>
      <c r="P803" s="34">
        <f t="shared" si="124"/>
        <v>0.19537963555800578</v>
      </c>
      <c r="Q803" s="34">
        <f t="shared" si="125"/>
        <v>0.13240594051869808</v>
      </c>
      <c r="R803" s="34">
        <f t="shared" si="126"/>
        <v>0.18206578788154301</v>
      </c>
      <c r="S803" s="34">
        <f t="shared" si="127"/>
        <v>2.6315518960763947E-2</v>
      </c>
      <c r="T803" s="34">
        <f t="shared" si="128"/>
        <v>0.30944209487913799</v>
      </c>
      <c r="U803" s="34">
        <f t="shared" si="129"/>
        <v>9.0554332047554947E-2</v>
      </c>
      <c r="V803" s="33">
        <f>SUM(ClientPortfolioValue[[#This Row],[TCS]:[Cash]])</f>
        <v>51523622.775133498</v>
      </c>
      <c r="W803" s="35">
        <f>(ClientPortfolioValue[[#This Row],[TotalPortfolioValue]]-V798)/V798</f>
        <v>4.0043438197537012E-3</v>
      </c>
      <c r="X803" s="35">
        <f t="shared" si="131"/>
        <v>2651778.0548749934</v>
      </c>
      <c r="Y803" s="35">
        <f>_xlfn.MAXIFS($V$2:$V803,$E$2:$E803,$E803)</f>
        <v>51642654.507967912</v>
      </c>
      <c r="Z803" s="34">
        <f>(ClientPortfolioValue[[#This Row],[TotalPortfolioValue]]-ClientPortfolioValue[[#This Row],[Running Max]])/ClientPortfolioValue[[#This Row],[Running Max]]</f>
        <v>-2.304911201186382E-3</v>
      </c>
      <c r="AA803" s="35">
        <f t="shared" si="130"/>
        <v>1.0607774489600095</v>
      </c>
      <c r="AB803" s="46">
        <f>ClientPortfolioValue[[#This Row],[Cumulative_Returns]]-1</f>
        <v>6.0777448960009473E-2</v>
      </c>
    </row>
    <row r="804" spans="4:28" x14ac:dyDescent="0.35">
      <c r="D804" s="31">
        <f t="shared" si="122"/>
        <v>45818</v>
      </c>
      <c r="E804" s="32" t="s">
        <v>12</v>
      </c>
      <c r="F804" s="33">
        <f>_xlfn.IFNA(VLOOKUP(ClientPortfolioValue[[#This Row],[Date]],CleanAssets[#All],RowWiseApproach!$B$2,0)*VLOOKUP(ClientPortfolioValue[[#This Row],[Client]],Client_Portfolios!$A$1:$I$6,RowWiseApproach!$B$2,0),F799)</f>
        <v>2459230.8535256158</v>
      </c>
      <c r="G804" s="33">
        <f>_xlfn.IFNA(VLOOKUP(ClientPortfolioValue[[#This Row],[Date]],CleanAssets[#All],RowWiseApproach!$B$3,0)*VLOOKUP(ClientPortfolioValue[[#This Row],[Client]],Client_Portfolios!$A$1:$I$6,RowWiseApproach!$B$3,0),G799)</f>
        <v>10713812.096457958</v>
      </c>
      <c r="H804" s="33">
        <f>_xlfn.IFNA(VLOOKUP(ClientPortfolioValue[[#This Row],[Date]],CleanAssets[#All],RowWiseApproach!$B$4,0)*VLOOKUP(ClientPortfolioValue[[#This Row],[Client]],Client_Portfolios!$A$1:$I$6,RowWiseApproach!$B$4,0),H799)</f>
        <v>1657055.5989325123</v>
      </c>
      <c r="I804" s="33">
        <f>_xlfn.IFNA(VLOOKUP(ClientPortfolioValue[[#This Row],[Date]],CleanAssets[#All],RowWiseApproach!$B$5,0)*VLOOKUP(ClientPortfolioValue[[#This Row],[Client]],Client_Portfolios!$A$1:$I$6,RowWiseApproach!$B$5,0),I799)</f>
        <v>3480040.5729921535</v>
      </c>
      <c r="J804" s="33">
        <f>_xlfn.IFNA(VLOOKUP(ClientPortfolioValue[[#This Row],[Date]],CleanAssets[#All],RowWiseApproach!$B$6,0)*VLOOKUP(ClientPortfolioValue[[#This Row],[Client]],Client_Portfolios!$A$1:$I$6,RowWiseApproach!$B$6,0),J799)</f>
        <v>1372432.5281419482</v>
      </c>
      <c r="K804" s="33">
        <f>_xlfn.IFNA(VLOOKUP(ClientPortfolioValue[[#This Row],[Date]],CleanAssets[#All],RowWiseApproach!$B$7,0)*VLOOKUP(ClientPortfolioValue[[#This Row],[Client]],Client_Portfolios!$A$1:$I$6,RowWiseApproach!$B$7,0),K799)</f>
        <v>10967503.312916735</v>
      </c>
      <c r="L804" s="33">
        <f>_xlfn.IFNA(VLOOKUP(ClientPortfolioValue[[#This Row],[Date]],CleanAssets[#All],RowWiseApproach!$B$8,0)*VLOOKUP(ClientPortfolioValue[[#This Row],[Client]],Client_Portfolios!$A$1:$I$6,RowWiseApproach!$B$8,0),L799)</f>
        <v>5860334.2421791665</v>
      </c>
      <c r="M804" s="33">
        <f>_xlfn.IFNA(VLOOKUP(ClientPortfolioValue[[#This Row],[Date]],CleanAssets[#All],RowWiseApproach!$B$9,0)*VLOOKUP(ClientPortfolioValue[[#This Row],[Client]],Client_Portfolios!$A$1:$I$6,RowWiseApproach!$B$9,0),M799)</f>
        <v>2235357.7224690616</v>
      </c>
      <c r="N804" s="34">
        <f t="shared" si="123"/>
        <v>6.3470955630326051E-2</v>
      </c>
      <c r="O804" s="34">
        <f t="shared" si="123"/>
        <v>0.27651568018961925</v>
      </c>
      <c r="P804" s="34">
        <f t="shared" si="124"/>
        <v>4.2767397068903652E-2</v>
      </c>
      <c r="Q804" s="34">
        <f t="shared" si="125"/>
        <v>8.9817310352730037E-2</v>
      </c>
      <c r="R804" s="34">
        <f t="shared" si="126"/>
        <v>3.5421483092744732E-2</v>
      </c>
      <c r="S804" s="34">
        <f t="shared" si="127"/>
        <v>0.2830632655537888</v>
      </c>
      <c r="T804" s="34">
        <f t="shared" si="128"/>
        <v>0.15125095479791234</v>
      </c>
      <c r="U804" s="34">
        <f t="shared" si="129"/>
        <v>5.7692953313975108E-2</v>
      </c>
      <c r="V804" s="33">
        <f>SUM(ClientPortfolioValue[[#This Row],[TCS]:[Cash]])</f>
        <v>38745766.927615151</v>
      </c>
      <c r="W804" s="35">
        <f>(ClientPortfolioValue[[#This Row],[TotalPortfolioValue]]-V799)/V799</f>
        <v>9.580990925740432E-7</v>
      </c>
      <c r="X804" s="35">
        <f t="shared" si="131"/>
        <v>3650209.3165129046</v>
      </c>
      <c r="Y804" s="35">
        <f>_xlfn.MAXIFS($V$2:$V804,$E$2:$E804,$E804)</f>
        <v>40148946.003547296</v>
      </c>
      <c r="Z804" s="34">
        <f>(ClientPortfolioValue[[#This Row],[TotalPortfolioValue]]-ClientPortfolioValue[[#This Row],[Running Max]])/ClientPortfolioValue[[#This Row],[Running Max]]</f>
        <v>-3.4949337793529364E-2</v>
      </c>
      <c r="AA804" s="35">
        <f t="shared" si="130"/>
        <v>1.0345485380533577</v>
      </c>
      <c r="AB804" s="46">
        <f>ClientPortfolioValue[[#This Row],[Cumulative_Returns]]-1</f>
        <v>3.4548538053357669E-2</v>
      </c>
    </row>
    <row r="805" spans="4:28" x14ac:dyDescent="0.35">
      <c r="D805" s="31">
        <f t="shared" si="122"/>
        <v>45818</v>
      </c>
      <c r="E805" s="32" t="s">
        <v>13</v>
      </c>
      <c r="F805" s="33">
        <f>_xlfn.IFNA(VLOOKUP(ClientPortfolioValue[[#This Row],[Date]],CleanAssets[#All],RowWiseApproach!$B$2,0)*VLOOKUP(ClientPortfolioValue[[#This Row],[Client]],Client_Portfolios!$A$1:$I$6,RowWiseApproach!$B$2,0),F800)</f>
        <v>177078.53872727862</v>
      </c>
      <c r="G805" s="33">
        <f>_xlfn.IFNA(VLOOKUP(ClientPortfolioValue[[#This Row],[Date]],CleanAssets[#All],RowWiseApproach!$B$3,0)*VLOOKUP(ClientPortfolioValue[[#This Row],[Client]],Client_Portfolios!$A$1:$I$6,RowWiseApproach!$B$3,0),G800)</f>
        <v>2276389.1154660201</v>
      </c>
      <c r="H805" s="33">
        <f>_xlfn.IFNA(VLOOKUP(ClientPortfolioValue[[#This Row],[Date]],CleanAssets[#All],RowWiseApproach!$B$4,0)*VLOOKUP(ClientPortfolioValue[[#This Row],[Client]],Client_Portfolios!$A$1:$I$6,RowWiseApproach!$B$4,0),H800)</f>
        <v>2653952.2142647323</v>
      </c>
      <c r="I805" s="33">
        <f>_xlfn.IFNA(VLOOKUP(ClientPortfolioValue[[#This Row],[Date]],CleanAssets[#All],RowWiseApproach!$B$5,0)*VLOOKUP(ClientPortfolioValue[[#This Row],[Client]],Client_Portfolios!$A$1:$I$6,RowWiseApproach!$B$5,0),I800)</f>
        <v>2987331.3724911595</v>
      </c>
      <c r="J805" s="33">
        <f>_xlfn.IFNA(VLOOKUP(ClientPortfolioValue[[#This Row],[Date]],CleanAssets[#All],RowWiseApproach!$B$6,0)*VLOOKUP(ClientPortfolioValue[[#This Row],[Client]],Client_Portfolios!$A$1:$I$6,RowWiseApproach!$B$6,0),J800)</f>
        <v>11894648.197268497</v>
      </c>
      <c r="K805" s="33">
        <f>_xlfn.IFNA(VLOOKUP(ClientPortfolioValue[[#This Row],[Date]],CleanAssets[#All],RowWiseApproach!$B$7,0)*VLOOKUP(ClientPortfolioValue[[#This Row],[Client]],Client_Portfolios!$A$1:$I$6,RowWiseApproach!$B$7,0),K800)</f>
        <v>519748.78198022075</v>
      </c>
      <c r="L805" s="33">
        <f>_xlfn.IFNA(VLOOKUP(ClientPortfolioValue[[#This Row],[Date]],CleanAssets[#All],RowWiseApproach!$B$8,0)*VLOOKUP(ClientPortfolioValue[[#This Row],[Client]],Client_Portfolios!$A$1:$I$6,RowWiseApproach!$B$8,0),L800)</f>
        <v>24236498.801698796</v>
      </c>
      <c r="M805" s="33">
        <f>_xlfn.IFNA(VLOOKUP(ClientPortfolioValue[[#This Row],[Date]],CleanAssets[#All],RowWiseApproach!$B$9,0)*VLOOKUP(ClientPortfolioValue[[#This Row],[Client]],Client_Portfolios!$A$1:$I$6,RowWiseApproach!$B$9,0),M800)</f>
        <v>6411381.3475830127</v>
      </c>
      <c r="N805" s="34">
        <f t="shared" si="123"/>
        <v>3.4614703858155231E-3</v>
      </c>
      <c r="O805" s="34">
        <f t="shared" si="123"/>
        <v>4.4498071682836718E-2</v>
      </c>
      <c r="P805" s="34">
        <f t="shared" si="124"/>
        <v>5.1878545311441121E-2</v>
      </c>
      <c r="Q805" s="34">
        <f t="shared" si="125"/>
        <v>5.8395326462578528E-2</v>
      </c>
      <c r="R805" s="34">
        <f t="shared" si="126"/>
        <v>0.23251249293371476</v>
      </c>
      <c r="S805" s="34">
        <f t="shared" si="127"/>
        <v>1.0159870472271272E-2</v>
      </c>
      <c r="T805" s="34">
        <f t="shared" si="128"/>
        <v>0.47376674475013664</v>
      </c>
      <c r="U805" s="34">
        <f t="shared" si="129"/>
        <v>0.12532747800120547</v>
      </c>
      <c r="V805" s="33">
        <f>SUM(ClientPortfolioValue[[#This Row],[TCS]:[Cash]])</f>
        <v>51157028.369479716</v>
      </c>
      <c r="W805" s="35">
        <f>(ClientPortfolioValue[[#This Row],[TotalPortfolioValue]]-V800)/V800</f>
        <v>6.3335694153758143E-3</v>
      </c>
      <c r="X805" s="35">
        <f t="shared" si="131"/>
        <v>3518191.9315539775</v>
      </c>
      <c r="Y805" s="35">
        <f>_xlfn.MAXIFS($V$2:$V805,$E$2:$E805,$E805)</f>
        <v>51276561.50289426</v>
      </c>
      <c r="Z805" s="34">
        <f>(ClientPortfolioValue[[#This Row],[TotalPortfolioValue]]-ClientPortfolioValue[[#This Row],[Running Max]])/ClientPortfolioValue[[#This Row],[Running Max]]</f>
        <v>-2.3311456523424884E-3</v>
      </c>
      <c r="AA805" s="35">
        <f t="shared" si="130"/>
        <v>1.1336447910843312</v>
      </c>
      <c r="AB805" s="46">
        <f>ClientPortfolioValue[[#This Row],[Cumulative_Returns]]-1</f>
        <v>0.13364479108433125</v>
      </c>
    </row>
    <row r="806" spans="4:28" x14ac:dyDescent="0.35">
      <c r="D806" s="31">
        <f t="shared" si="122"/>
        <v>45818</v>
      </c>
      <c r="E806" s="32" t="s">
        <v>15</v>
      </c>
      <c r="F806" s="33">
        <f>_xlfn.IFNA(VLOOKUP(ClientPortfolioValue[[#This Row],[Date]],CleanAssets[#All],RowWiseApproach!$B$2,0)*VLOOKUP(ClientPortfolioValue[[#This Row],[Client]],Client_Portfolios!$A$1:$I$6,RowWiseApproach!$B$2,0),F801)</f>
        <v>887224.26656427828</v>
      </c>
      <c r="G806" s="33">
        <f>_xlfn.IFNA(VLOOKUP(ClientPortfolioValue[[#This Row],[Date]],CleanAssets[#All],RowWiseApproach!$B$3,0)*VLOOKUP(ClientPortfolioValue[[#This Row],[Client]],Client_Portfolios!$A$1:$I$6,RowWiseApproach!$B$3,0),G801)</f>
        <v>5202389.5261462079</v>
      </c>
      <c r="H806" s="33">
        <f>_xlfn.IFNA(VLOOKUP(ClientPortfolioValue[[#This Row],[Date]],CleanAssets[#All],RowWiseApproach!$B$4,0)*VLOOKUP(ClientPortfolioValue[[#This Row],[Client]],Client_Portfolios!$A$1:$I$6,RowWiseApproach!$B$4,0),H801)</f>
        <v>14478340.238162491</v>
      </c>
      <c r="I806" s="33">
        <f>_xlfn.IFNA(VLOOKUP(ClientPortfolioValue[[#This Row],[Date]],CleanAssets[#All],RowWiseApproach!$B$5,0)*VLOOKUP(ClientPortfolioValue[[#This Row],[Client]],Client_Portfolios!$A$1:$I$6,RowWiseApproach!$B$5,0),I801)</f>
        <v>9538794.4292351566</v>
      </c>
      <c r="J806" s="33">
        <f>_xlfn.IFNA(VLOOKUP(ClientPortfolioValue[[#This Row],[Date]],CleanAssets[#All],RowWiseApproach!$B$6,0)*VLOOKUP(ClientPortfolioValue[[#This Row],[Client]],Client_Portfolios!$A$1:$I$6,RowWiseApproach!$B$6,0),J801)</f>
        <v>14175292.357098795</v>
      </c>
      <c r="K806" s="33">
        <f>_xlfn.IFNA(VLOOKUP(ClientPortfolioValue[[#This Row],[Date]],CleanAssets[#All],RowWiseApproach!$B$7,0)*VLOOKUP(ClientPortfolioValue[[#This Row],[Client]],Client_Portfolios!$A$1:$I$6,RowWiseApproach!$B$7,0),K801)</f>
        <v>2241269.8254310382</v>
      </c>
      <c r="L806" s="33">
        <f>_xlfn.IFNA(VLOOKUP(ClientPortfolioValue[[#This Row],[Date]],CleanAssets[#All],RowWiseApproach!$B$8,0)*VLOOKUP(ClientPortfolioValue[[#This Row],[Client]],Client_Portfolios!$A$1:$I$6,RowWiseApproach!$B$8,0),L801)</f>
        <v>3548877.442526259</v>
      </c>
      <c r="M806" s="33">
        <f>_xlfn.IFNA(VLOOKUP(ClientPortfolioValue[[#This Row],[Date]],CleanAssets[#All],RowWiseApproach!$B$9,0)*VLOOKUP(ClientPortfolioValue[[#This Row],[Client]],Client_Portfolios!$A$1:$I$6,RowWiseApproach!$B$9,0),M801)</f>
        <v>941697.68008223455</v>
      </c>
      <c r="N806" s="34">
        <f t="shared" si="123"/>
        <v>1.7391818977426445E-2</v>
      </c>
      <c r="O806" s="34">
        <f t="shared" si="123"/>
        <v>0.1019798717174054</v>
      </c>
      <c r="P806" s="34">
        <f t="shared" si="124"/>
        <v>0.28381175087873728</v>
      </c>
      <c r="Q806" s="34">
        <f t="shared" si="125"/>
        <v>0.18698427469592055</v>
      </c>
      <c r="R806" s="34">
        <f t="shared" si="126"/>
        <v>0.27787125298257132</v>
      </c>
      <c r="S806" s="34">
        <f t="shared" si="127"/>
        <v>4.3934505121699975E-2</v>
      </c>
      <c r="T806" s="34">
        <f t="shared" si="128"/>
        <v>6.956689123540466E-2</v>
      </c>
      <c r="U806" s="34">
        <f t="shared" si="129"/>
        <v>1.845963439083427E-2</v>
      </c>
      <c r="V806" s="33">
        <f>SUM(ClientPortfolioValue[[#This Row],[TCS]:[Cash]])</f>
        <v>51013885.765246466</v>
      </c>
      <c r="W806" s="35">
        <f>(ClientPortfolioValue[[#This Row],[TotalPortfolioValue]]-V801)/V801</f>
        <v>1.2493639593730373E-3</v>
      </c>
      <c r="X806" s="35">
        <f t="shared" si="131"/>
        <v>1418764.0798352179</v>
      </c>
      <c r="Y806" s="35">
        <f>_xlfn.MAXIFS($V$2:$V806,$E$2:$E806,$E806)</f>
        <v>52065242.941301323</v>
      </c>
      <c r="Z806" s="34">
        <f>(ClientPortfolioValue[[#This Row],[TotalPortfolioValue]]-ClientPortfolioValue[[#This Row],[Running Max]])/ClientPortfolioValue[[#This Row],[Running Max]]</f>
        <v>-2.0193071551402618E-2</v>
      </c>
      <c r="AA806" s="35">
        <f t="shared" si="130"/>
        <v>1.0225539463624023</v>
      </c>
      <c r="AB806" s="46">
        <f>ClientPortfolioValue[[#This Row],[Cumulative_Returns]]-1</f>
        <v>2.2553946362402266E-2</v>
      </c>
    </row>
    <row r="807" spans="4:28" x14ac:dyDescent="0.35">
      <c r="D807" s="31">
        <f t="shared" si="122"/>
        <v>45819</v>
      </c>
      <c r="E807" s="32" t="s">
        <v>14</v>
      </c>
      <c r="F807" s="33">
        <f>_xlfn.IFNA(VLOOKUP(ClientPortfolioValue[[#This Row],[Date]],CleanAssets[#All],RowWiseApproach!$B$2,0)*VLOOKUP(ClientPortfolioValue[[#This Row],[Client]],Client_Portfolios!$A$1:$I$6,RowWiseApproach!$B$2,0),F802)</f>
        <v>1549180.0157219681</v>
      </c>
      <c r="G807" s="33">
        <f>_xlfn.IFNA(VLOOKUP(ClientPortfolioValue[[#This Row],[Date]],CleanAssets[#All],RowWiseApproach!$B$3,0)*VLOOKUP(ClientPortfolioValue[[#This Row],[Client]],Client_Portfolios!$A$1:$I$6,RowWiseApproach!$B$3,0),G802)</f>
        <v>12105822.458957639</v>
      </c>
      <c r="H807" s="33">
        <f>_xlfn.IFNA(VLOOKUP(ClientPortfolioValue[[#This Row],[Date]],CleanAssets[#All],RowWiseApproach!$B$4,0)*VLOOKUP(ClientPortfolioValue[[#This Row],[Client]],Client_Portfolios!$A$1:$I$6,RowWiseApproach!$B$4,0),H802)</f>
        <v>1878344.5454323736</v>
      </c>
      <c r="I807" s="33">
        <f>_xlfn.IFNA(VLOOKUP(ClientPortfolioValue[[#This Row],[Date]],CleanAssets[#All],RowWiseApproach!$B$5,0)*VLOOKUP(ClientPortfolioValue[[#This Row],[Client]],Client_Portfolios!$A$1:$I$6,RowWiseApproach!$B$5,0),I802)</f>
        <v>331763.79181099701</v>
      </c>
      <c r="J807" s="33">
        <f>_xlfn.IFNA(VLOOKUP(ClientPortfolioValue[[#This Row],[Date]],CleanAssets[#All],RowWiseApproach!$B$6,0)*VLOOKUP(ClientPortfolioValue[[#This Row],[Client]],Client_Portfolios!$A$1:$I$6,RowWiseApproach!$B$6,0),J802)</f>
        <v>8154372.3522602497</v>
      </c>
      <c r="K807" s="33">
        <f>_xlfn.IFNA(VLOOKUP(ClientPortfolioValue[[#This Row],[Date]],CleanAssets[#All],RowWiseApproach!$B$7,0)*VLOOKUP(ClientPortfolioValue[[#This Row],[Client]],Client_Portfolios!$A$1:$I$6,RowWiseApproach!$B$7,0),K802)</f>
        <v>11817620.678825462</v>
      </c>
      <c r="L807" s="33">
        <f>_xlfn.IFNA(VLOOKUP(ClientPortfolioValue[[#This Row],[Date]],CleanAssets[#All],RowWiseApproach!$B$8,0)*VLOOKUP(ClientPortfolioValue[[#This Row],[Client]],Client_Portfolios!$A$1:$I$6,RowWiseApproach!$B$8,0),L802)</f>
        <v>3398911.4897443913</v>
      </c>
      <c r="M807" s="33">
        <f>_xlfn.IFNA(VLOOKUP(ClientPortfolioValue[[#This Row],[Date]],CleanAssets[#All],RowWiseApproach!$B$9,0)*VLOOKUP(ClientPortfolioValue[[#This Row],[Client]],Client_Portfolios!$A$1:$I$6,RowWiseApproach!$B$9,0),M802)</f>
        <v>1151036.2753139962</v>
      </c>
      <c r="N807" s="34">
        <f t="shared" si="123"/>
        <v>3.8358334021405233E-2</v>
      </c>
      <c r="O807" s="34">
        <f t="shared" si="123"/>
        <v>0.29974514050784468</v>
      </c>
      <c r="P807" s="34">
        <f t="shared" si="124"/>
        <v>4.6508583088971656E-2</v>
      </c>
      <c r="Q807" s="34">
        <f t="shared" si="125"/>
        <v>8.2146078656736895E-3</v>
      </c>
      <c r="R807" s="34">
        <f t="shared" si="126"/>
        <v>0.20190561151612915</v>
      </c>
      <c r="S807" s="34">
        <f t="shared" si="127"/>
        <v>0.2926091459586756</v>
      </c>
      <c r="T807" s="34">
        <f t="shared" si="128"/>
        <v>8.415844570009362E-2</v>
      </c>
      <c r="U807" s="34">
        <f t="shared" si="129"/>
        <v>2.8500131341206488E-2</v>
      </c>
      <c r="V807" s="33">
        <f>SUM(ClientPortfolioValue[[#This Row],[TCS]:[Cash]])</f>
        <v>40387051.608067073</v>
      </c>
      <c r="W807" s="35">
        <f>(ClientPortfolioValue[[#This Row],[TotalPortfolioValue]]-V802)/V802</f>
        <v>-9.7794580566375508E-2</v>
      </c>
      <c r="X807" s="35">
        <f t="shared" si="131"/>
        <v>3638946.2070291163</v>
      </c>
      <c r="Y807" s="35">
        <f>_xlfn.MAXIFS($V$2:$V807,$E$2:$E807,$E807)</f>
        <v>45787827.726313539</v>
      </c>
      <c r="Z807" s="34">
        <f>(ClientPortfolioValue[[#This Row],[TotalPortfolioValue]]-ClientPortfolioValue[[#This Row],[Running Max]])/ClientPortfolioValue[[#This Row],[Running Max]]</f>
        <v>-0.11795222412664765</v>
      </c>
      <c r="AA807" s="35">
        <f t="shared" si="130"/>
        <v>0.95179840726660658</v>
      </c>
      <c r="AB807" s="46">
        <f>ClientPortfolioValue[[#This Row],[Cumulative_Returns]]-1</f>
        <v>-4.8201592733393417E-2</v>
      </c>
    </row>
    <row r="808" spans="4:28" x14ac:dyDescent="0.35">
      <c r="D808" s="31">
        <f t="shared" si="122"/>
        <v>45819</v>
      </c>
      <c r="E808" s="32" t="s">
        <v>16</v>
      </c>
      <c r="F808" s="33">
        <f>_xlfn.IFNA(VLOOKUP(ClientPortfolioValue[[#This Row],[Date]],CleanAssets[#All],RowWiseApproach!$B$2,0)*VLOOKUP(ClientPortfolioValue[[#This Row],[Client]],Client_Portfolios!$A$1:$I$6,RowWiseApproach!$B$2,0),F803)</f>
        <v>186363.3431548533</v>
      </c>
      <c r="G808" s="33">
        <f>_xlfn.IFNA(VLOOKUP(ClientPortfolioValue[[#This Row],[Date]],CleanAssets[#All],RowWiseApproach!$B$3,0)*VLOOKUP(ClientPortfolioValue[[#This Row],[Client]],Client_Portfolios!$A$1:$I$6,RowWiseApproach!$B$3,0),G803)</f>
        <v>3130571.8451446891</v>
      </c>
      <c r="H808" s="33">
        <f>_xlfn.IFNA(VLOOKUP(ClientPortfolioValue[[#This Row],[Date]],CleanAssets[#All],RowWiseApproach!$B$4,0)*VLOOKUP(ClientPortfolioValue[[#This Row],[Client]],Client_Portfolios!$A$1:$I$6,RowWiseApproach!$B$4,0),H803)</f>
        <v>10082995.918441141</v>
      </c>
      <c r="I808" s="33">
        <f>_xlfn.IFNA(VLOOKUP(ClientPortfolioValue[[#This Row],[Date]],CleanAssets[#All],RowWiseApproach!$B$5,0)*VLOOKUP(ClientPortfolioValue[[#This Row],[Client]],Client_Portfolios!$A$1:$I$6,RowWiseApproach!$B$5,0),I803)</f>
        <v>4565592.4851232087</v>
      </c>
      <c r="J808" s="33">
        <f>_xlfn.IFNA(VLOOKUP(ClientPortfolioValue[[#This Row],[Date]],CleanAssets[#All],RowWiseApproach!$B$6,0)*VLOOKUP(ClientPortfolioValue[[#This Row],[Client]],Client_Portfolios!$A$1:$I$6,RowWiseApproach!$B$6,0),J803)</f>
        <v>6232438.6268484723</v>
      </c>
      <c r="K808" s="33">
        <f>_xlfn.IFNA(VLOOKUP(ClientPortfolioValue[[#This Row],[Date]],CleanAssets[#All],RowWiseApproach!$B$7,0)*VLOOKUP(ClientPortfolioValue[[#This Row],[Client]],Client_Portfolios!$A$1:$I$6,RowWiseApproach!$B$7,0),K803)</f>
        <v>1336568.6974757658</v>
      </c>
      <c r="L808" s="33">
        <f>_xlfn.IFNA(VLOOKUP(ClientPortfolioValue[[#This Row],[Date]],CleanAssets[#All],RowWiseApproach!$B$8,0)*VLOOKUP(ClientPortfolioValue[[#This Row],[Client]],Client_Portfolios!$A$1:$I$6,RowWiseApproach!$B$8,0),L803)</f>
        <v>15787528.035260921</v>
      </c>
      <c r="M808" s="33">
        <f>_xlfn.IFNA(VLOOKUP(ClientPortfolioValue[[#This Row],[Date]],CleanAssets[#All],RowWiseApproach!$B$9,0)*VLOOKUP(ClientPortfolioValue[[#This Row],[Client]],Client_Portfolios!$A$1:$I$6,RowWiseApproach!$B$9,0),M803)</f>
        <v>4665115.2408827245</v>
      </c>
      <c r="N808" s="34">
        <f t="shared" si="123"/>
        <v>4.0525069528174846E-3</v>
      </c>
      <c r="O808" s="34">
        <f t="shared" si="123"/>
        <v>6.8074890447752334E-2</v>
      </c>
      <c r="P808" s="34">
        <f t="shared" si="124"/>
        <v>0.2192566970145004</v>
      </c>
      <c r="Q808" s="34">
        <f t="shared" si="125"/>
        <v>9.9279691899062314E-2</v>
      </c>
      <c r="R808" s="34">
        <f t="shared" si="126"/>
        <v>0.13552558373738285</v>
      </c>
      <c r="S808" s="34">
        <f t="shared" si="127"/>
        <v>2.9063944913985052E-2</v>
      </c>
      <c r="T808" s="34">
        <f t="shared" si="128"/>
        <v>0.34330285155667262</v>
      </c>
      <c r="U808" s="34">
        <f t="shared" si="129"/>
        <v>0.10144383347782693</v>
      </c>
      <c r="V808" s="33">
        <f>SUM(ClientPortfolioValue[[#This Row],[TCS]:[Cash]])</f>
        <v>45987174.192331776</v>
      </c>
      <c r="W808" s="35">
        <f>(ClientPortfolioValue[[#This Row],[TotalPortfolioValue]]-V803)/V803</f>
        <v>-0.10745456714029319</v>
      </c>
      <c r="X808" s="35">
        <f t="shared" si="131"/>
        <v>2696673.7127153096</v>
      </c>
      <c r="Y808" s="35">
        <f>_xlfn.MAXIFS($V$2:$V808,$E$2:$E808,$E808)</f>
        <v>51642654.507967912</v>
      </c>
      <c r="Z808" s="34">
        <f>(ClientPortfolioValue[[#This Row],[TotalPortfolioValue]]-ClientPortfolioValue[[#This Row],[Running Max]])/ClientPortfolioValue[[#This Row],[Running Max]]</f>
        <v>-0.10951180510605928</v>
      </c>
      <c r="AA808" s="35">
        <f t="shared" si="130"/>
        <v>0.94679206734982713</v>
      </c>
      <c r="AB808" s="46">
        <f>ClientPortfolioValue[[#This Row],[Cumulative_Returns]]-1</f>
        <v>-5.3207932650172873E-2</v>
      </c>
    </row>
    <row r="809" spans="4:28" x14ac:dyDescent="0.35">
      <c r="D809" s="31">
        <f t="shared" si="122"/>
        <v>45819</v>
      </c>
      <c r="E809" s="32" t="s">
        <v>12</v>
      </c>
      <c r="F809" s="33">
        <f>_xlfn.IFNA(VLOOKUP(ClientPortfolioValue[[#This Row],[Date]],CleanAssets[#All],RowWiseApproach!$B$2,0)*VLOOKUP(ClientPortfolioValue[[#This Row],[Client]],Client_Portfolios!$A$1:$I$6,RowWiseApproach!$B$2,0),F804)</f>
        <v>2456323.1616568039</v>
      </c>
      <c r="G809" s="33">
        <f>_xlfn.IFNA(VLOOKUP(ClientPortfolioValue[[#This Row],[Date]],CleanAssets[#All],RowWiseApproach!$B$3,0)*VLOOKUP(ClientPortfolioValue[[#This Row],[Client]],Client_Portfolios!$A$1:$I$6,RowWiseApproach!$B$3,0),G804)</f>
        <v>10810704.780183341</v>
      </c>
      <c r="H809" s="33">
        <f>_xlfn.IFNA(VLOOKUP(ClientPortfolioValue[[#This Row],[Date]],CleanAssets[#All],RowWiseApproach!$B$4,0)*VLOOKUP(ClientPortfolioValue[[#This Row],[Client]],Client_Portfolios!$A$1:$I$6,RowWiseApproach!$B$4,0),H804)</f>
        <v>1659743.5315436898</v>
      </c>
      <c r="I809" s="33">
        <f>_xlfn.IFNA(VLOOKUP(ClientPortfolioValue[[#This Row],[Date]],CleanAssets[#All],RowWiseApproach!$B$5,0)*VLOOKUP(ClientPortfolioValue[[#This Row],[Client]],Client_Portfolios!$A$1:$I$6,RowWiseApproach!$B$5,0),I804)</f>
        <v>2328989.8160939161</v>
      </c>
      <c r="J809" s="33">
        <f>_xlfn.IFNA(VLOOKUP(ClientPortfolioValue[[#This Row],[Date]],CleanAssets[#All],RowWiseApproach!$B$6,0)*VLOOKUP(ClientPortfolioValue[[#This Row],[Client]],Client_Portfolios!$A$1:$I$6,RowWiseApproach!$B$6,0),J804)</f>
        <v>911830.83927744383</v>
      </c>
      <c r="K809" s="33">
        <f>_xlfn.IFNA(VLOOKUP(ClientPortfolioValue[[#This Row],[Date]],CleanAssets[#All],RowWiseApproach!$B$7,0)*VLOOKUP(ClientPortfolioValue[[#This Row],[Client]],Client_Portfolios!$A$1:$I$6,RowWiseApproach!$B$7,0),K804)</f>
        <v>10811369.961187387</v>
      </c>
      <c r="L809" s="33">
        <f>_xlfn.IFNA(VLOOKUP(ClientPortfolioValue[[#This Row],[Date]],CleanAssets[#All],RowWiseApproach!$B$8,0)*VLOOKUP(ClientPortfolioValue[[#This Row],[Client]],Client_Portfolios!$A$1:$I$6,RowWiseApproach!$B$8,0),L804)</f>
        <v>5802975.4986463431</v>
      </c>
      <c r="M809" s="33">
        <f>_xlfn.IFNA(VLOOKUP(ClientPortfolioValue[[#This Row],[Date]],CleanAssets[#All],RowWiseApproach!$B$9,0)*VLOOKUP(ClientPortfolioValue[[#This Row],[Client]],Client_Portfolios!$A$1:$I$6,RowWiseApproach!$B$9,0),M804)</f>
        <v>2235083.6719561317</v>
      </c>
      <c r="N809" s="34">
        <f t="shared" si="123"/>
        <v>6.6356586186876676E-2</v>
      </c>
      <c r="O809" s="34">
        <f t="shared" si="123"/>
        <v>0.29204685877050929</v>
      </c>
      <c r="P809" s="34">
        <f t="shared" si="124"/>
        <v>4.4837306596377691E-2</v>
      </c>
      <c r="Q809" s="34">
        <f t="shared" si="125"/>
        <v>6.2916726867385531E-2</v>
      </c>
      <c r="R809" s="34">
        <f t="shared" si="126"/>
        <v>2.4632744835396236E-2</v>
      </c>
      <c r="S809" s="34">
        <f t="shared" si="127"/>
        <v>0.29206482836885606</v>
      </c>
      <c r="T809" s="34">
        <f t="shared" si="128"/>
        <v>0.15676505837144439</v>
      </c>
      <c r="U809" s="34">
        <f t="shared" si="129"/>
        <v>6.0379890003154225E-2</v>
      </c>
      <c r="V809" s="33">
        <f>SUM(ClientPortfolioValue[[#This Row],[TCS]:[Cash]])</f>
        <v>37017021.260545053</v>
      </c>
      <c r="W809" s="35">
        <f>(ClientPortfolioValue[[#This Row],[TotalPortfolioValue]]-V804)/V804</f>
        <v>-4.4617665467810749E-2</v>
      </c>
      <c r="X809" s="35">
        <f t="shared" si="131"/>
        <v>3671051.8191612279</v>
      </c>
      <c r="Y809" s="35">
        <f>_xlfn.MAXIFS($V$2:$V809,$E$2:$E809,$E809)</f>
        <v>40148946.003547296</v>
      </c>
      <c r="Z809" s="34">
        <f>(ClientPortfolioValue[[#This Row],[TotalPortfolioValue]]-ClientPortfolioValue[[#This Row],[Running Max]])/ClientPortfolioValue[[#This Row],[Running Max]]</f>
        <v>-7.8007645399346903E-2</v>
      </c>
      <c r="AA809" s="35">
        <f t="shared" si="130"/>
        <v>0.98838939747228027</v>
      </c>
      <c r="AB809" s="46">
        <f>ClientPortfolioValue[[#This Row],[Cumulative_Returns]]-1</f>
        <v>-1.1610602527719727E-2</v>
      </c>
    </row>
    <row r="810" spans="4:28" x14ac:dyDescent="0.35">
      <c r="D810" s="31">
        <f t="shared" si="122"/>
        <v>45819</v>
      </c>
      <c r="E810" s="32" t="s">
        <v>13</v>
      </c>
      <c r="F810" s="33">
        <f>_xlfn.IFNA(VLOOKUP(ClientPortfolioValue[[#This Row],[Date]],CleanAssets[#All],RowWiseApproach!$B$2,0)*VLOOKUP(ClientPortfolioValue[[#This Row],[Client]],Client_Portfolios!$A$1:$I$6,RowWiseApproach!$B$2,0),F805)</f>
        <v>176869.16845752121</v>
      </c>
      <c r="G810" s="33">
        <f>_xlfn.IFNA(VLOOKUP(ClientPortfolioValue[[#This Row],[Date]],CleanAssets[#All],RowWiseApproach!$B$3,0)*VLOOKUP(ClientPortfolioValue[[#This Row],[Client]],Client_Portfolios!$A$1:$I$6,RowWiseApproach!$B$3,0),G805)</f>
        <v>2296976.1342241401</v>
      </c>
      <c r="H810" s="33">
        <f>_xlfn.IFNA(VLOOKUP(ClientPortfolioValue[[#This Row],[Date]],CleanAssets[#All],RowWiseApproach!$B$4,0)*VLOOKUP(ClientPortfolioValue[[#This Row],[Client]],Client_Portfolios!$A$1:$I$6,RowWiseApproach!$B$4,0),H805)</f>
        <v>2658257.2265466521</v>
      </c>
      <c r="I810" s="33">
        <f>_xlfn.IFNA(VLOOKUP(ClientPortfolioValue[[#This Row],[Date]],CleanAssets[#All],RowWiseApproach!$B$5,0)*VLOOKUP(ClientPortfolioValue[[#This Row],[Client]],Client_Portfolios!$A$1:$I$6,RowWiseApproach!$B$5,0),I805)</f>
        <v>1999248.0541247583</v>
      </c>
      <c r="J810" s="33">
        <f>_xlfn.IFNA(VLOOKUP(ClientPortfolioValue[[#This Row],[Date]],CleanAssets[#All],RowWiseApproach!$B$6,0)*VLOOKUP(ClientPortfolioValue[[#This Row],[Client]],Client_Portfolios!$A$1:$I$6,RowWiseApproach!$B$6,0),J805)</f>
        <v>7902688.7123615993</v>
      </c>
      <c r="K810" s="33">
        <f>_xlfn.IFNA(VLOOKUP(ClientPortfolioValue[[#This Row],[Date]],CleanAssets[#All],RowWiseApproach!$B$7,0)*VLOOKUP(ClientPortfolioValue[[#This Row],[Client]],Client_Portfolios!$A$1:$I$6,RowWiseApproach!$B$7,0),K805)</f>
        <v>512349.63952523324</v>
      </c>
      <c r="L810" s="33">
        <f>_xlfn.IFNA(VLOOKUP(ClientPortfolioValue[[#This Row],[Date]],CleanAssets[#All],RowWiseApproach!$B$8,0)*VLOOKUP(ClientPortfolioValue[[#This Row],[Client]],Client_Portfolios!$A$1:$I$6,RowWiseApproach!$B$8,0),L805)</f>
        <v>23999281.08314367</v>
      </c>
      <c r="M810" s="33">
        <f>_xlfn.IFNA(VLOOKUP(ClientPortfolioValue[[#This Row],[Date]],CleanAssets[#All],RowWiseApproach!$B$9,0)*VLOOKUP(ClientPortfolioValue[[#This Row],[Client]],Client_Portfolios!$A$1:$I$6,RowWiseApproach!$B$9,0),M805)</f>
        <v>6410595.3246886749</v>
      </c>
      <c r="N810" s="34">
        <f t="shared" si="123"/>
        <v>3.8486410315799005E-3</v>
      </c>
      <c r="O810" s="34">
        <f t="shared" si="123"/>
        <v>4.9981784139263206E-2</v>
      </c>
      <c r="P810" s="34">
        <f t="shared" si="124"/>
        <v>5.7843195192260666E-2</v>
      </c>
      <c r="Q810" s="34">
        <f t="shared" si="125"/>
        <v>4.3503275107321972E-2</v>
      </c>
      <c r="R810" s="34">
        <f t="shared" si="126"/>
        <v>0.17196107328057506</v>
      </c>
      <c r="S810" s="34">
        <f t="shared" si="127"/>
        <v>1.1148635244845198E-2</v>
      </c>
      <c r="T810" s="34">
        <f t="shared" si="128"/>
        <v>0.52222000425805881</v>
      </c>
      <c r="U810" s="34">
        <f t="shared" si="129"/>
        <v>0.13949339174609518</v>
      </c>
      <c r="V810" s="33">
        <f>SUM(ClientPortfolioValue[[#This Row],[TCS]:[Cash]])</f>
        <v>45956265.34307225</v>
      </c>
      <c r="W810" s="35">
        <f>(ClientPortfolioValue[[#This Row],[TotalPortfolioValue]]-V805)/V805</f>
        <v>-0.10166272733523828</v>
      </c>
      <c r="X810" s="35">
        <f t="shared" si="131"/>
        <v>3585460.2824826604</v>
      </c>
      <c r="Y810" s="35">
        <f>_xlfn.MAXIFS($V$2:$V810,$E$2:$E810,$E810)</f>
        <v>51276561.50289426</v>
      </c>
      <c r="Z810" s="34">
        <f>(ClientPortfolioValue[[#This Row],[TotalPortfolioValue]]-ClientPortfolioValue[[#This Row],[Running Max]])/ClientPortfolioValue[[#This Row],[Running Max]]</f>
        <v>-0.10375688236274794</v>
      </c>
      <c r="AA810" s="35">
        <f t="shared" si="130"/>
        <v>1.0183953697933117</v>
      </c>
      <c r="AB810" s="46">
        <f>ClientPortfolioValue[[#This Row],[Cumulative_Returns]]-1</f>
        <v>1.8395369793311689E-2</v>
      </c>
    </row>
    <row r="811" spans="4:28" x14ac:dyDescent="0.35">
      <c r="D811" s="31">
        <f t="shared" si="122"/>
        <v>45819</v>
      </c>
      <c r="E811" s="32" t="s">
        <v>15</v>
      </c>
      <c r="F811" s="33">
        <f>_xlfn.IFNA(VLOOKUP(ClientPortfolioValue[[#This Row],[Date]],CleanAssets[#All],RowWiseApproach!$B$2,0)*VLOOKUP(ClientPortfolioValue[[#This Row],[Client]],Client_Portfolios!$A$1:$I$6,RowWiseApproach!$B$2,0),F806)</f>
        <v>886175.24964014394</v>
      </c>
      <c r="G811" s="33">
        <f>_xlfn.IFNA(VLOOKUP(ClientPortfolioValue[[#This Row],[Date]],CleanAssets[#All],RowWiseApproach!$B$3,0)*VLOOKUP(ClientPortfolioValue[[#This Row],[Client]],Client_Portfolios!$A$1:$I$6,RowWiseApproach!$B$3,0),G806)</f>
        <v>5249438.4643238503</v>
      </c>
      <c r="H811" s="33">
        <f>_xlfn.IFNA(VLOOKUP(ClientPortfolioValue[[#This Row],[Date]],CleanAssets[#All],RowWiseApproach!$B$4,0)*VLOOKUP(ClientPortfolioValue[[#This Row],[Client]],Client_Portfolios!$A$1:$I$6,RowWiseApproach!$B$4,0),H806)</f>
        <v>14501825.752412558</v>
      </c>
      <c r="I811" s="33">
        <f>_xlfn.IFNA(VLOOKUP(ClientPortfolioValue[[#This Row],[Date]],CleanAssets[#All],RowWiseApproach!$B$5,0)*VLOOKUP(ClientPortfolioValue[[#This Row],[Client]],Client_Portfolios!$A$1:$I$6,RowWiseApproach!$B$5,0),I806)</f>
        <v>6383763.2399787977</v>
      </c>
      <c r="J811" s="33">
        <f>_xlfn.IFNA(VLOOKUP(ClientPortfolioValue[[#This Row],[Date]],CleanAssets[#All],RowWiseApproach!$B$6,0)*VLOOKUP(ClientPortfolioValue[[#This Row],[Client]],Client_Portfolios!$A$1:$I$6,RowWiseApproach!$B$6,0),J806)</f>
        <v>9417926.5369610023</v>
      </c>
      <c r="K811" s="33">
        <f>_xlfn.IFNA(VLOOKUP(ClientPortfolioValue[[#This Row],[Date]],CleanAssets[#All],RowWiseApproach!$B$7,0)*VLOOKUP(ClientPortfolioValue[[#This Row],[Client]],Client_Portfolios!$A$1:$I$6,RowWiseApproach!$B$7,0),K806)</f>
        <v>2209363.1133936439</v>
      </c>
      <c r="L811" s="33">
        <f>_xlfn.IFNA(VLOOKUP(ClientPortfolioValue[[#This Row],[Date]],CleanAssets[#All],RowWiseApproach!$B$8,0)*VLOOKUP(ClientPortfolioValue[[#This Row],[Client]],Client_Portfolios!$A$1:$I$6,RowWiseApproach!$B$8,0),L806)</f>
        <v>3514142.3672484378</v>
      </c>
      <c r="M811" s="33">
        <f>_xlfn.IFNA(VLOOKUP(ClientPortfolioValue[[#This Row],[Date]],CleanAssets[#All],RowWiseApproach!$B$9,0)*VLOOKUP(ClientPortfolioValue[[#This Row],[Client]],Client_Portfolios!$A$1:$I$6,RowWiseApproach!$B$9,0),M806)</f>
        <v>941582.22977660445</v>
      </c>
      <c r="N811" s="34">
        <f t="shared" si="123"/>
        <v>2.0558899158087028E-2</v>
      </c>
      <c r="O811" s="34">
        <f t="shared" si="123"/>
        <v>0.12178480054418386</v>
      </c>
      <c r="P811" s="34">
        <f t="shared" si="124"/>
        <v>0.33643635767650698</v>
      </c>
      <c r="Q811" s="34">
        <f t="shared" si="125"/>
        <v>0.14810066603995312</v>
      </c>
      <c r="R811" s="34">
        <f t="shared" si="126"/>
        <v>0.21849199921830215</v>
      </c>
      <c r="S811" s="34">
        <f t="shared" si="127"/>
        <v>5.1256310160210428E-2</v>
      </c>
      <c r="T811" s="34">
        <f t="shared" si="128"/>
        <v>8.1526649028800705E-2</v>
      </c>
      <c r="U811" s="34">
        <f t="shared" si="129"/>
        <v>2.1844318173955716E-2</v>
      </c>
      <c r="V811" s="33">
        <f>SUM(ClientPortfolioValue[[#This Row],[TCS]:[Cash]])</f>
        <v>43104216.953735039</v>
      </c>
      <c r="W811" s="35">
        <f>(ClientPortfolioValue[[#This Row],[TotalPortfolioValue]]-V806)/V806</f>
        <v>-0.15504933005711044</v>
      </c>
      <c r="X811" s="35">
        <f t="shared" si="131"/>
        <v>1438985.0474497341</v>
      </c>
      <c r="Y811" s="35">
        <f>_xlfn.MAXIFS($V$2:$V811,$E$2:$E811,$E811)</f>
        <v>52065242.941301323</v>
      </c>
      <c r="Z811" s="34">
        <f>(ClientPortfolioValue[[#This Row],[TotalPortfolioValue]]-ClientPortfolioValue[[#This Row],[Running Max]])/ClientPortfolioValue[[#This Row],[Running Max]]</f>
        <v>-0.17211147939267279</v>
      </c>
      <c r="AA811" s="35">
        <f t="shared" si="130"/>
        <v>0.86400764203165736</v>
      </c>
      <c r="AB811" s="46">
        <f>ClientPortfolioValue[[#This Row],[Cumulative_Returns]]-1</f>
        <v>-0.13599235796834264</v>
      </c>
    </row>
    <row r="812" spans="4:28" x14ac:dyDescent="0.35">
      <c r="D812" s="31">
        <f t="shared" si="122"/>
        <v>45820</v>
      </c>
      <c r="E812" s="32" t="s">
        <v>14</v>
      </c>
      <c r="F812" s="33">
        <f>_xlfn.IFNA(VLOOKUP(ClientPortfolioValue[[#This Row],[Date]],CleanAssets[#All],RowWiseApproach!$B$2,0)*VLOOKUP(ClientPortfolioValue[[#This Row],[Client]],Client_Portfolios!$A$1:$I$6,RowWiseApproach!$B$2,0),F807)</f>
        <v>1556576.3622199183</v>
      </c>
      <c r="G812" s="33">
        <f>_xlfn.IFNA(VLOOKUP(ClientPortfolioValue[[#This Row],[Date]],CleanAssets[#All],RowWiseApproach!$B$3,0)*VLOOKUP(ClientPortfolioValue[[#This Row],[Client]],Client_Portfolios!$A$1:$I$6,RowWiseApproach!$B$3,0),G807)</f>
        <v>12027215.843243228</v>
      </c>
      <c r="H812" s="33">
        <f>_xlfn.IFNA(VLOOKUP(ClientPortfolioValue[[#This Row],[Date]],CleanAssets[#All],RowWiseApproach!$B$4,0)*VLOOKUP(ClientPortfolioValue[[#This Row],[Client]],Client_Portfolios!$A$1:$I$6,RowWiseApproach!$B$4,0),H807)</f>
        <v>1861127.2076192405</v>
      </c>
      <c r="I812" s="33">
        <f>_xlfn.IFNA(VLOOKUP(ClientPortfolioValue[[#This Row],[Date]],CleanAssets[#All],RowWiseApproach!$B$5,0)*VLOOKUP(ClientPortfolioValue[[#This Row],[Client]],Client_Portfolios!$A$1:$I$6,RowWiseApproach!$B$5,0),I807)</f>
        <v>499560.80238636571</v>
      </c>
      <c r="J812" s="33">
        <f>_xlfn.IFNA(VLOOKUP(ClientPortfolioValue[[#This Row],[Date]],CleanAssets[#All],RowWiseApproach!$B$6,0)*VLOOKUP(ClientPortfolioValue[[#This Row],[Client]],Client_Portfolios!$A$1:$I$6,RowWiseApproach!$B$6,0),J807)</f>
        <v>12189649.895161593</v>
      </c>
      <c r="K812" s="33">
        <f>_xlfn.IFNA(VLOOKUP(ClientPortfolioValue[[#This Row],[Date]],CleanAssets[#All],RowWiseApproach!$B$7,0)*VLOOKUP(ClientPortfolioValue[[#This Row],[Client]],Client_Portfolios!$A$1:$I$6,RowWiseApproach!$B$7,0),K807)</f>
        <v>11767683.843524801</v>
      </c>
      <c r="L812" s="33">
        <f>_xlfn.IFNA(VLOOKUP(ClientPortfolioValue[[#This Row],[Date]],CleanAssets[#All],RowWiseApproach!$B$8,0)*VLOOKUP(ClientPortfolioValue[[#This Row],[Client]],Client_Portfolios!$A$1:$I$6,RowWiseApproach!$B$8,0),L807)</f>
        <v>3396458.8257558746</v>
      </c>
      <c r="M812" s="33">
        <f>_xlfn.IFNA(VLOOKUP(ClientPortfolioValue[[#This Row],[Date]],CleanAssets[#All],RowWiseApproach!$B$9,0)*VLOOKUP(ClientPortfolioValue[[#This Row],[Client]],Client_Portfolios!$A$1:$I$6,RowWiseApproach!$B$9,0),M807)</f>
        <v>1150904.6897149216</v>
      </c>
      <c r="N812" s="34">
        <f t="shared" si="123"/>
        <v>3.5019238843814256E-2</v>
      </c>
      <c r="O812" s="34">
        <f t="shared" si="123"/>
        <v>0.27058354120190298</v>
      </c>
      <c r="P812" s="34">
        <f t="shared" si="124"/>
        <v>4.1870903210549391E-2</v>
      </c>
      <c r="Q812" s="34">
        <f t="shared" si="125"/>
        <v>1.1238921186510984E-2</v>
      </c>
      <c r="R812" s="34">
        <f t="shared" si="126"/>
        <v>0.27423791820425275</v>
      </c>
      <c r="S812" s="34">
        <f t="shared" si="127"/>
        <v>0.26474469300508813</v>
      </c>
      <c r="T812" s="34">
        <f t="shared" si="128"/>
        <v>7.6412186211473151E-2</v>
      </c>
      <c r="U812" s="34">
        <f t="shared" si="129"/>
        <v>2.589259813640837E-2</v>
      </c>
      <c r="V812" s="33">
        <f>SUM(ClientPortfolioValue[[#This Row],[TCS]:[Cash]])</f>
        <v>44449177.469625942</v>
      </c>
      <c r="W812" s="35">
        <f>(ClientPortfolioValue[[#This Row],[TotalPortfolioValue]]-V807)/V807</f>
        <v>0.10057990617833276</v>
      </c>
      <c r="X812" s="35">
        <f t="shared" si="131"/>
        <v>3621064.1333414568</v>
      </c>
      <c r="Y812" s="35">
        <f>_xlfn.MAXIFS($V$2:$V812,$E$2:$E812,$E812)</f>
        <v>45787827.726313539</v>
      </c>
      <c r="Z812" s="34">
        <f>(ClientPortfolioValue[[#This Row],[TotalPortfolioValue]]-ClientPortfolioValue[[#This Row],[Running Max]])/ClientPortfolioValue[[#This Row],[Running Max]]</f>
        <v>-2.9235941584498784E-2</v>
      </c>
      <c r="AA812" s="35">
        <f t="shared" si="130"/>
        <v>1.0475302017701684</v>
      </c>
      <c r="AB812" s="46">
        <f>ClientPortfolioValue[[#This Row],[Cumulative_Returns]]-1</f>
        <v>4.7530201770168423E-2</v>
      </c>
    </row>
    <row r="813" spans="4:28" x14ac:dyDescent="0.35">
      <c r="D813" s="31">
        <f t="shared" si="122"/>
        <v>45820</v>
      </c>
      <c r="E813" s="32" t="s">
        <v>16</v>
      </c>
      <c r="F813" s="33">
        <f>_xlfn.IFNA(VLOOKUP(ClientPortfolioValue[[#This Row],[Date]],CleanAssets[#All],RowWiseApproach!$B$2,0)*VLOOKUP(ClientPortfolioValue[[#This Row],[Client]],Client_Portfolios!$A$1:$I$6,RowWiseApproach!$B$2,0),F808)</f>
        <v>187253.10925466148</v>
      </c>
      <c r="G813" s="33">
        <f>_xlfn.IFNA(VLOOKUP(ClientPortfolioValue[[#This Row],[Date]],CleanAssets[#All],RowWiseApproach!$B$3,0)*VLOOKUP(ClientPortfolioValue[[#This Row],[Client]],Client_Portfolios!$A$1:$I$6,RowWiseApproach!$B$3,0),G808)</f>
        <v>3110244.1343400795</v>
      </c>
      <c r="H813" s="33">
        <f>_xlfn.IFNA(VLOOKUP(ClientPortfolioValue[[#This Row],[Date]],CleanAssets[#All],RowWiseApproach!$B$4,0)*VLOOKUP(ClientPortfolioValue[[#This Row],[Client]],Client_Portfolios!$A$1:$I$6,RowWiseApproach!$B$4,0),H808)</f>
        <v>9990572.8604252953</v>
      </c>
      <c r="I813" s="33">
        <f>_xlfn.IFNA(VLOOKUP(ClientPortfolioValue[[#This Row],[Date]],CleanAssets[#All],RowWiseApproach!$B$5,0)*VLOOKUP(ClientPortfolioValue[[#This Row],[Client]],Client_Portfolios!$A$1:$I$6,RowWiseApproach!$B$5,0),I808)</f>
        <v>6874743.7228974607</v>
      </c>
      <c r="J813" s="33">
        <f>_xlfn.IFNA(VLOOKUP(ClientPortfolioValue[[#This Row],[Date]],CleanAssets[#All],RowWiseApproach!$B$6,0)*VLOOKUP(ClientPortfolioValue[[#This Row],[Client]],Client_Portfolios!$A$1:$I$6,RowWiseApproach!$B$6,0),J808)</f>
        <v>9316626.9054793213</v>
      </c>
      <c r="K813" s="33">
        <f>_xlfn.IFNA(VLOOKUP(ClientPortfolioValue[[#This Row],[Date]],CleanAssets[#All],RowWiseApproach!$B$7,0)*VLOOKUP(ClientPortfolioValue[[#This Row],[Client]],Client_Portfolios!$A$1:$I$6,RowWiseApproach!$B$7,0),K808)</f>
        <v>1330920.8591563776</v>
      </c>
      <c r="L813" s="33">
        <f>_xlfn.IFNA(VLOOKUP(ClientPortfolioValue[[#This Row],[Date]],CleanAssets[#All],RowWiseApproach!$B$8,0)*VLOOKUP(ClientPortfolioValue[[#This Row],[Client]],Client_Portfolios!$A$1:$I$6,RowWiseApproach!$B$8,0),L808)</f>
        <v>15776135.711101668</v>
      </c>
      <c r="M813" s="33">
        <f>_xlfn.IFNA(VLOOKUP(ClientPortfolioValue[[#This Row],[Date]],CleanAssets[#All],RowWiseApproach!$B$9,0)*VLOOKUP(ClientPortfolioValue[[#This Row],[Client]],Client_Portfolios!$A$1:$I$6,RowWiseApproach!$B$9,0),M808)</f>
        <v>4664581.9284260375</v>
      </c>
      <c r="N813" s="34">
        <f t="shared" si="123"/>
        <v>3.653642265958431E-3</v>
      </c>
      <c r="O813" s="34">
        <f t="shared" si="123"/>
        <v>6.0686412481512998E-2</v>
      </c>
      <c r="P813" s="34">
        <f t="shared" si="124"/>
        <v>0.19493390208194045</v>
      </c>
      <c r="Q813" s="34">
        <f t="shared" si="125"/>
        <v>0.13413851622325088</v>
      </c>
      <c r="R813" s="34">
        <f t="shared" si="126"/>
        <v>0.18178401401992939</v>
      </c>
      <c r="S813" s="34">
        <f t="shared" si="127"/>
        <v>2.5968640643751536E-2</v>
      </c>
      <c r="T813" s="34">
        <f t="shared" si="128"/>
        <v>0.30782055612858839</v>
      </c>
      <c r="U813" s="34">
        <f t="shared" si="129"/>
        <v>9.1014316155068026E-2</v>
      </c>
      <c r="V813" s="33">
        <f>SUM(ClientPortfolioValue[[#This Row],[TCS]:[Cash]])</f>
        <v>51251079.231080897</v>
      </c>
      <c r="W813" s="35">
        <f>(ClientPortfolioValue[[#This Row],[TotalPortfolioValue]]-V808)/V808</f>
        <v>0.11446463348093394</v>
      </c>
      <c r="X813" s="35">
        <f t="shared" si="131"/>
        <v>3044440.6006786427</v>
      </c>
      <c r="Y813" s="35">
        <f>_xlfn.MAXIFS($V$2:$V813,$E$2:$E813,$E813)</f>
        <v>51642654.507967912</v>
      </c>
      <c r="Z813" s="34">
        <f>(ClientPortfolioValue[[#This Row],[TotalPortfolioValue]]-ClientPortfolioValue[[#This Row],[Running Max]])/ClientPortfolioValue[[#This Row],[Running Max]]</f>
        <v>-7.5824002584258835E-3</v>
      </c>
      <c r="AA813" s="35">
        <f t="shared" si="130"/>
        <v>1.0551662743216808</v>
      </c>
      <c r="AB813" s="46">
        <f>ClientPortfolioValue[[#This Row],[Cumulative_Returns]]-1</f>
        <v>5.5166274321680753E-2</v>
      </c>
    </row>
    <row r="814" spans="4:28" x14ac:dyDescent="0.35">
      <c r="D814" s="31">
        <f t="shared" si="122"/>
        <v>45820</v>
      </c>
      <c r="E814" s="32" t="s">
        <v>12</v>
      </c>
      <c r="F814" s="33">
        <f>_xlfn.IFNA(VLOOKUP(ClientPortfolioValue[[#This Row],[Date]],CleanAssets[#All],RowWiseApproach!$B$2,0)*VLOOKUP(ClientPortfolioValue[[#This Row],[Client]],Client_Portfolios!$A$1:$I$6,RowWiseApproach!$B$2,0),F809)</f>
        <v>2468050.5380947758</v>
      </c>
      <c r="G814" s="33">
        <f>_xlfn.IFNA(VLOOKUP(ClientPortfolioValue[[#This Row],[Date]],CleanAssets[#All],RowWiseApproach!$B$3,0)*VLOOKUP(ClientPortfolioValue[[#This Row],[Client]],Client_Portfolios!$A$1:$I$6,RowWiseApproach!$B$3,0),G809)</f>
        <v>10740507.739119932</v>
      </c>
      <c r="H814" s="33">
        <f>_xlfn.IFNA(VLOOKUP(ClientPortfolioValue[[#This Row],[Date]],CleanAssets[#All],RowWiseApproach!$B$4,0)*VLOOKUP(ClientPortfolioValue[[#This Row],[Client]],Client_Portfolios!$A$1:$I$6,RowWiseApproach!$B$4,0),H809)</f>
        <v>1644529.9408660689</v>
      </c>
      <c r="I814" s="33">
        <f>_xlfn.IFNA(VLOOKUP(ClientPortfolioValue[[#This Row],[Date]],CleanAssets[#All],RowWiseApproach!$B$5,0)*VLOOKUP(ClientPortfolioValue[[#This Row],[Client]],Client_Portfolios!$A$1:$I$6,RowWiseApproach!$B$5,0),I809)</f>
        <v>3506928.8752895952</v>
      </c>
      <c r="J814" s="33">
        <f>_xlfn.IFNA(VLOOKUP(ClientPortfolioValue[[#This Row],[Date]],CleanAssets[#All],RowWiseApproach!$B$6,0)*VLOOKUP(ClientPortfolioValue[[#This Row],[Client]],Client_Portfolios!$A$1:$I$6,RowWiseApproach!$B$6,0),J809)</f>
        <v>1363059.9896903832</v>
      </c>
      <c r="K814" s="33">
        <f>_xlfn.IFNA(VLOOKUP(ClientPortfolioValue[[#This Row],[Date]],CleanAssets[#All],RowWiseApproach!$B$7,0)*VLOOKUP(ClientPortfolioValue[[#This Row],[Client]],Client_Portfolios!$A$1:$I$6,RowWiseApproach!$B$7,0),K809)</f>
        <v>10765685.164238904</v>
      </c>
      <c r="L814" s="33">
        <f>_xlfn.IFNA(VLOOKUP(ClientPortfolioValue[[#This Row],[Date]],CleanAssets[#All],RowWiseApproach!$B$8,0)*VLOOKUP(ClientPortfolioValue[[#This Row],[Client]],Client_Portfolios!$A$1:$I$6,RowWiseApproach!$B$8,0),L809)</f>
        <v>5798788.0553796617</v>
      </c>
      <c r="M814" s="33">
        <f>_xlfn.IFNA(VLOOKUP(ClientPortfolioValue[[#This Row],[Date]],CleanAssets[#All],RowWiseApproach!$B$9,0)*VLOOKUP(ClientPortfolioValue[[#This Row],[Client]],Client_Portfolios!$A$1:$I$6,RowWiseApproach!$B$9,0),M809)</f>
        <v>2234828.1588760805</v>
      </c>
      <c r="N814" s="34">
        <f t="shared" si="123"/>
        <v>6.4067968714804122E-2</v>
      </c>
      <c r="O814" s="34">
        <f t="shared" si="123"/>
        <v>0.27881216498194039</v>
      </c>
      <c r="P814" s="34">
        <f t="shared" si="124"/>
        <v>4.2690249318516983E-2</v>
      </c>
      <c r="Q814" s="34">
        <f t="shared" si="125"/>
        <v>9.1036146140079141E-2</v>
      </c>
      <c r="R814" s="34">
        <f t="shared" si="126"/>
        <v>3.5383588556212618E-2</v>
      </c>
      <c r="S814" s="34">
        <f t="shared" si="127"/>
        <v>0.2794657441773189</v>
      </c>
      <c r="T814" s="34">
        <f t="shared" si="128"/>
        <v>0.15053037447224971</v>
      </c>
      <c r="U814" s="34">
        <f t="shared" si="129"/>
        <v>5.8013763638878009E-2</v>
      </c>
      <c r="V814" s="33">
        <f>SUM(ClientPortfolioValue[[#This Row],[TCS]:[Cash]])</f>
        <v>38522378.461555406</v>
      </c>
      <c r="W814" s="35">
        <f>(ClientPortfolioValue[[#This Row],[TotalPortfolioValue]]-V809)/V809</f>
        <v>4.0666621725580422E-2</v>
      </c>
      <c r="X814" s="35">
        <f t="shared" si="131"/>
        <v>3565242.2839406999</v>
      </c>
      <c r="Y814" s="35">
        <f>_xlfn.MAXIFS($V$2:$V814,$E$2:$E814,$E814)</f>
        <v>40148946.003547296</v>
      </c>
      <c r="Z814" s="34">
        <f>(ClientPortfolioValue[[#This Row],[TotalPortfolioValue]]-ClientPortfolioValue[[#This Row],[Running Max]])/ClientPortfolioValue[[#This Row],[Running Max]]</f>
        <v>-4.0513331080924933E-2</v>
      </c>
      <c r="AA814" s="35">
        <f t="shared" si="130"/>
        <v>1.0285838552168598</v>
      </c>
      <c r="AB814" s="46">
        <f>ClientPortfolioValue[[#This Row],[Cumulative_Returns]]-1</f>
        <v>2.8583855216859799E-2</v>
      </c>
    </row>
    <row r="815" spans="4:28" x14ac:dyDescent="0.35">
      <c r="D815" s="31">
        <f t="shared" si="122"/>
        <v>45820</v>
      </c>
      <c r="E815" s="32" t="s">
        <v>13</v>
      </c>
      <c r="F815" s="33">
        <f>_xlfn.IFNA(VLOOKUP(ClientPortfolioValue[[#This Row],[Date]],CleanAssets[#All],RowWiseApproach!$B$2,0)*VLOOKUP(ClientPortfolioValue[[#This Row],[Client]],Client_Portfolios!$A$1:$I$6,RowWiseApproach!$B$2,0),F810)</f>
        <v>177713.60592859617</v>
      </c>
      <c r="G815" s="33">
        <f>_xlfn.IFNA(VLOOKUP(ClientPortfolioValue[[#This Row],[Date]],CleanAssets[#All],RowWiseApproach!$B$3,0)*VLOOKUP(ClientPortfolioValue[[#This Row],[Client]],Client_Portfolios!$A$1:$I$6,RowWiseApproach!$B$3,0),G810)</f>
        <v>2282061.2020995142</v>
      </c>
      <c r="H815" s="33">
        <f>_xlfn.IFNA(VLOOKUP(ClientPortfolioValue[[#This Row],[Date]],CleanAssets[#All],RowWiseApproach!$B$4,0)*VLOOKUP(ClientPortfolioValue[[#This Row],[Client]],Client_Portfolios!$A$1:$I$6,RowWiseApproach!$B$4,0),H810)</f>
        <v>2633891.0298470366</v>
      </c>
      <c r="I815" s="33">
        <f>_xlfn.IFNA(VLOOKUP(ClientPortfolioValue[[#This Row],[Date]],CleanAssets[#All],RowWiseApproach!$B$5,0)*VLOOKUP(ClientPortfolioValue[[#This Row],[Client]],Client_Portfolios!$A$1:$I$6,RowWiseApproach!$B$5,0),I810)</f>
        <v>3010412.7898831158</v>
      </c>
      <c r="J815" s="33">
        <f>_xlfn.IFNA(VLOOKUP(ClientPortfolioValue[[#This Row],[Date]],CleanAssets[#All],RowWiseApproach!$B$6,0)*VLOOKUP(ClientPortfolioValue[[#This Row],[Client]],Client_Portfolios!$A$1:$I$6,RowWiseApproach!$B$6,0),J810)</f>
        <v>11813417.9398163</v>
      </c>
      <c r="K815" s="33">
        <f>_xlfn.IFNA(VLOOKUP(ClientPortfolioValue[[#This Row],[Date]],CleanAssets[#All],RowWiseApproach!$B$7,0)*VLOOKUP(ClientPortfolioValue[[#This Row],[Client]],Client_Portfolios!$A$1:$I$6,RowWiseApproach!$B$7,0),K810)</f>
        <v>510184.6419964864</v>
      </c>
      <c r="L815" s="33">
        <f>_xlfn.IFNA(VLOOKUP(ClientPortfolioValue[[#This Row],[Date]],CleanAssets[#All],RowWiseApproach!$B$8,0)*VLOOKUP(ClientPortfolioValue[[#This Row],[Client]],Client_Portfolios!$A$1:$I$6,RowWiseApproach!$B$8,0),L810)</f>
        <v>23981963.135135751</v>
      </c>
      <c r="M815" s="33">
        <f>_xlfn.IFNA(VLOOKUP(ClientPortfolioValue[[#This Row],[Date]],CleanAssets[#All],RowWiseApproach!$B$9,0)*VLOOKUP(ClientPortfolioValue[[#This Row],[Client]],Client_Portfolios!$A$1:$I$6,RowWiseApproach!$B$9,0),M810)</f>
        <v>6409862.4702649573</v>
      </c>
      <c r="N815" s="34">
        <f t="shared" si="123"/>
        <v>3.4969565245021343E-3</v>
      </c>
      <c r="O815" s="34">
        <f t="shared" si="123"/>
        <v>4.4905221343612176E-2</v>
      </c>
      <c r="P815" s="34">
        <f t="shared" si="124"/>
        <v>5.1828346926638708E-2</v>
      </c>
      <c r="Q815" s="34">
        <f t="shared" si="125"/>
        <v>5.9237347596538037E-2</v>
      </c>
      <c r="R815" s="34">
        <f t="shared" si="126"/>
        <v>0.23245833500170823</v>
      </c>
      <c r="S815" s="34">
        <f t="shared" si="127"/>
        <v>1.0039149806274442E-2</v>
      </c>
      <c r="T815" s="34">
        <f t="shared" si="128"/>
        <v>0.47190468066625368</v>
      </c>
      <c r="U815" s="34">
        <f t="shared" si="129"/>
        <v>0.12612996213447253</v>
      </c>
      <c r="V815" s="33">
        <f>SUM(ClientPortfolioValue[[#This Row],[TCS]:[Cash]])</f>
        <v>50819506.81497176</v>
      </c>
      <c r="W815" s="35">
        <f>(ClientPortfolioValue[[#This Row],[TotalPortfolioValue]]-V810)/V810</f>
        <v>0.10582325251180634</v>
      </c>
      <c r="X815" s="35">
        <f t="shared" si="131"/>
        <v>3695972.4935279558</v>
      </c>
      <c r="Y815" s="35">
        <f>_xlfn.MAXIFS($V$2:$V815,$E$2:$E815,$E815)</f>
        <v>51276561.50289426</v>
      </c>
      <c r="Z815" s="34">
        <f>(ClientPortfolioValue[[#This Row],[TotalPortfolioValue]]-ClientPortfolioValue[[#This Row],[Running Max]])/ClientPortfolioValue[[#This Row],[Running Max]]</f>
        <v>-8.9135206130524572E-3</v>
      </c>
      <c r="AA815" s="35">
        <f t="shared" si="130"/>
        <v>1.1261652801678037</v>
      </c>
      <c r="AB815" s="46">
        <f>ClientPortfolioValue[[#This Row],[Cumulative_Returns]]-1</f>
        <v>0.12616528016780371</v>
      </c>
    </row>
    <row r="816" spans="4:28" x14ac:dyDescent="0.35">
      <c r="D816" s="31">
        <f t="shared" si="122"/>
        <v>45820</v>
      </c>
      <c r="E816" s="32" t="s">
        <v>15</v>
      </c>
      <c r="F816" s="33">
        <f>_xlfn.IFNA(VLOOKUP(ClientPortfolioValue[[#This Row],[Date]],CleanAssets[#All],RowWiseApproach!$B$2,0)*VLOOKUP(ClientPortfolioValue[[#This Row],[Client]],Client_Portfolios!$A$1:$I$6,RowWiseApproach!$B$2,0),F811)</f>
        <v>890406.17124881921</v>
      </c>
      <c r="G816" s="33">
        <f>_xlfn.IFNA(VLOOKUP(ClientPortfolioValue[[#This Row],[Date]],CleanAssets[#All],RowWiseApproach!$B$3,0)*VLOOKUP(ClientPortfolioValue[[#This Row],[Client]],Client_Portfolios!$A$1:$I$6,RowWiseApproach!$B$3,0),G811)</f>
        <v>5215352.338124617</v>
      </c>
      <c r="H816" s="33">
        <f>_xlfn.IFNA(VLOOKUP(ClientPortfolioValue[[#This Row],[Date]],CleanAssets[#All],RowWiseApproach!$B$4,0)*VLOOKUP(ClientPortfolioValue[[#This Row],[Client]],Client_Portfolios!$A$1:$I$6,RowWiseApproach!$B$4,0),H811)</f>
        <v>14368898.684535878</v>
      </c>
      <c r="I816" s="33">
        <f>_xlfn.IFNA(VLOOKUP(ClientPortfolioValue[[#This Row],[Date]],CleanAssets[#All],RowWiseApproach!$B$5,0)*VLOOKUP(ClientPortfolioValue[[#This Row],[Client]],Client_Portfolios!$A$1:$I$6,RowWiseApproach!$B$5,0),I811)</f>
        <v>9612495.2907012366</v>
      </c>
      <c r="J816" s="33">
        <f>_xlfn.IFNA(VLOOKUP(ClientPortfolioValue[[#This Row],[Date]],CleanAssets[#All],RowWiseApproach!$B$6,0)*VLOOKUP(ClientPortfolioValue[[#This Row],[Client]],Client_Portfolios!$A$1:$I$6,RowWiseApproach!$B$6,0),J811)</f>
        <v>14078487.253784206</v>
      </c>
      <c r="K816" s="33">
        <f>_xlfn.IFNA(VLOOKUP(ClientPortfolioValue[[#This Row],[Date]],CleanAssets[#All],RowWiseApproach!$B$7,0)*VLOOKUP(ClientPortfolioValue[[#This Row],[Client]],Client_Portfolios!$A$1:$I$6,RowWiseApproach!$B$7,0),K811)</f>
        <v>2200027.1730287126</v>
      </c>
      <c r="L816" s="33">
        <f>_xlfn.IFNA(VLOOKUP(ClientPortfolioValue[[#This Row],[Date]],CleanAssets[#All],RowWiseApproach!$B$8,0)*VLOOKUP(ClientPortfolioValue[[#This Row],[Client]],Client_Portfolios!$A$1:$I$6,RowWiseApproach!$B$8,0),L811)</f>
        <v>3511606.5523380828</v>
      </c>
      <c r="M816" s="33">
        <f>_xlfn.IFNA(VLOOKUP(ClientPortfolioValue[[#This Row],[Date]],CleanAssets[#All],RowWiseApproach!$B$9,0)*VLOOKUP(ClientPortfolioValue[[#This Row],[Client]],Client_Portfolios!$A$1:$I$6,RowWiseApproach!$B$9,0),M811)</f>
        <v>941474.58880608052</v>
      </c>
      <c r="N816" s="34">
        <f t="shared" si="123"/>
        <v>1.7521214224478148E-2</v>
      </c>
      <c r="O816" s="34">
        <f t="shared" si="123"/>
        <v>0.10262654114835303</v>
      </c>
      <c r="P816" s="34">
        <f t="shared" si="124"/>
        <v>0.28274798642564919</v>
      </c>
      <c r="Q816" s="34">
        <f t="shared" si="125"/>
        <v>0.1891525403333025</v>
      </c>
      <c r="R816" s="34">
        <f t="shared" si="126"/>
        <v>0.27703333500505012</v>
      </c>
      <c r="S816" s="34">
        <f t="shared" si="127"/>
        <v>4.3291644468552694E-2</v>
      </c>
      <c r="T816" s="34">
        <f t="shared" si="128"/>
        <v>6.9100611229257897E-2</v>
      </c>
      <c r="U816" s="34">
        <f t="shared" si="129"/>
        <v>1.8526127165356492E-2</v>
      </c>
      <c r="V816" s="33">
        <f>SUM(ClientPortfolioValue[[#This Row],[TCS]:[Cash]])</f>
        <v>50818748.052567631</v>
      </c>
      <c r="W816" s="35">
        <f>(ClientPortfolioValue[[#This Row],[TotalPortfolioValue]]-V811)/V811</f>
        <v>0.17897392979236379</v>
      </c>
      <c r="X816" s="35">
        <f t="shared" si="131"/>
        <v>3136871.8488613265</v>
      </c>
      <c r="Y816" s="35">
        <f>_xlfn.MAXIFS($V$2:$V816,$E$2:$E816,$E816)</f>
        <v>52065242.941301323</v>
      </c>
      <c r="Z816" s="34">
        <f>(ClientPortfolioValue[[#This Row],[TotalPortfolioValue]]-ClientPortfolioValue[[#This Row],[Running Max]])/ClientPortfolioValue[[#This Row],[Running Max]]</f>
        <v>-2.3941017429593068E-2</v>
      </c>
      <c r="AA816" s="35">
        <f t="shared" si="130"/>
        <v>1.0186424850966971</v>
      </c>
      <c r="AB816" s="46">
        <f>ClientPortfolioValue[[#This Row],[Cumulative_Returns]]-1</f>
        <v>1.8642485096697081E-2</v>
      </c>
    </row>
    <row r="817" spans="4:28" x14ac:dyDescent="0.35">
      <c r="D817" s="31">
        <f t="shared" si="122"/>
        <v>45821</v>
      </c>
      <c r="E817" s="32" t="s">
        <v>14</v>
      </c>
      <c r="F817" s="33">
        <f>_xlfn.IFNA(VLOOKUP(ClientPortfolioValue[[#This Row],[Date]],CleanAssets[#All],RowWiseApproach!$B$2,0)*VLOOKUP(ClientPortfolioValue[[#This Row],[Client]],Client_Portfolios!$A$1:$I$6,RowWiseApproach!$B$2,0),F812)</f>
        <v>1579111.9211340854</v>
      </c>
      <c r="G817" s="33">
        <f>_xlfn.IFNA(VLOOKUP(ClientPortfolioValue[[#This Row],[Date]],CleanAssets[#All],RowWiseApproach!$B$3,0)*VLOOKUP(ClientPortfolioValue[[#This Row],[Client]],Client_Portfolios!$A$1:$I$6,RowWiseApproach!$B$3,0),G812)</f>
        <v>12097900.413097406</v>
      </c>
      <c r="H817" s="33">
        <f>_xlfn.IFNA(VLOOKUP(ClientPortfolioValue[[#This Row],[Date]],CleanAssets[#All],RowWiseApproach!$B$4,0)*VLOOKUP(ClientPortfolioValue[[#This Row],[Client]],Client_Portfolios!$A$1:$I$6,RowWiseApproach!$B$4,0),H812)</f>
        <v>1884900.5533579059</v>
      </c>
      <c r="I817" s="33">
        <f>_xlfn.IFNA(VLOOKUP(ClientPortfolioValue[[#This Row],[Date]],CleanAssets[#All],RowWiseApproach!$B$5,0)*VLOOKUP(ClientPortfolioValue[[#This Row],[Client]],Client_Portfolios!$A$1:$I$6,RowWiseApproach!$B$5,0),I812)</f>
        <v>507853.47661049728</v>
      </c>
      <c r="J817" s="33">
        <f>_xlfn.IFNA(VLOOKUP(ClientPortfolioValue[[#This Row],[Date]],CleanAssets[#All],RowWiseApproach!$B$6,0)*VLOOKUP(ClientPortfolioValue[[#This Row],[Client]],Client_Portfolios!$A$1:$I$6,RowWiseApproach!$B$6,0),J812)</f>
        <v>12234202.515297625</v>
      </c>
      <c r="K817" s="33">
        <f>_xlfn.IFNA(VLOOKUP(ClientPortfolioValue[[#This Row],[Date]],CleanAssets[#All],RowWiseApproach!$B$7,0)*VLOOKUP(ClientPortfolioValue[[#This Row],[Client]],Client_Portfolios!$A$1:$I$6,RowWiseApproach!$B$7,0),K812)</f>
        <v>11817300.690080846</v>
      </c>
      <c r="L817" s="33">
        <f>_xlfn.IFNA(VLOOKUP(ClientPortfolioValue[[#This Row],[Date]],CleanAssets[#All],RowWiseApproach!$B$8,0)*VLOOKUP(ClientPortfolioValue[[#This Row],[Client]],Client_Portfolios!$A$1:$I$6,RowWiseApproach!$B$8,0),L812)</f>
        <v>3415143.859865855</v>
      </c>
      <c r="M817" s="33">
        <f>_xlfn.IFNA(VLOOKUP(ClientPortfolioValue[[#This Row],[Date]],CleanAssets[#All],RowWiseApproach!$B$9,0)*VLOOKUP(ClientPortfolioValue[[#This Row],[Client]],Client_Portfolios!$A$1:$I$6,RowWiseApproach!$B$9,0),M812)</f>
        <v>1151034.8341816468</v>
      </c>
      <c r="N817" s="34">
        <f t="shared" si="123"/>
        <v>3.5336811173875673E-2</v>
      </c>
      <c r="O817" s="34">
        <f t="shared" si="123"/>
        <v>0.27072256043191228</v>
      </c>
      <c r="P817" s="34">
        <f t="shared" si="124"/>
        <v>4.2179641635348292E-2</v>
      </c>
      <c r="Q817" s="34">
        <f t="shared" si="125"/>
        <v>1.1364566479931986E-2</v>
      </c>
      <c r="R817" s="34">
        <f t="shared" si="126"/>
        <v>0.27377268093546236</v>
      </c>
      <c r="S817" s="34">
        <f t="shared" si="127"/>
        <v>0.26444339852136395</v>
      </c>
      <c r="T817" s="34">
        <f t="shared" si="128"/>
        <v>7.6422888138942408E-2</v>
      </c>
      <c r="U817" s="34">
        <f t="shared" si="129"/>
        <v>2.5757452683163203E-2</v>
      </c>
      <c r="V817" s="33">
        <f>SUM(ClientPortfolioValue[[#This Row],[TCS]:[Cash]])</f>
        <v>44687448.26362586</v>
      </c>
      <c r="W817" s="35">
        <f>(ClientPortfolioValue[[#This Row],[TotalPortfolioValue]]-V812)/V812</f>
        <v>5.3605220065711815E-3</v>
      </c>
      <c r="X817" s="35">
        <f t="shared" si="131"/>
        <v>1741688.1248886283</v>
      </c>
      <c r="Y817" s="35">
        <f>_xlfn.MAXIFS($V$2:$V817,$E$2:$E817,$E817)</f>
        <v>45787827.726313539</v>
      </c>
      <c r="Z817" s="34">
        <f>(ClientPortfolioValue[[#This Row],[TotalPortfolioValue]]-ClientPortfolioValue[[#This Row],[Running Max]])/ClientPortfolioValue[[#This Row],[Running Max]]</f>
        <v>-2.403213948617414E-2</v>
      </c>
      <c r="AA817" s="35">
        <f t="shared" si="130"/>
        <v>1.0531455104693053</v>
      </c>
      <c r="AB817" s="46">
        <f>ClientPortfolioValue[[#This Row],[Cumulative_Returns]]-1</f>
        <v>5.3145510469305268E-2</v>
      </c>
    </row>
    <row r="818" spans="4:28" x14ac:dyDescent="0.35">
      <c r="D818" s="31">
        <f t="shared" si="122"/>
        <v>45821</v>
      </c>
      <c r="E818" s="32" t="s">
        <v>16</v>
      </c>
      <c r="F818" s="33">
        <f>_xlfn.IFNA(VLOOKUP(ClientPortfolioValue[[#This Row],[Date]],CleanAssets[#All],RowWiseApproach!$B$2,0)*VLOOKUP(ClientPortfolioValue[[#This Row],[Client]],Client_Portfolios!$A$1:$I$6,RowWiseApproach!$B$2,0),F813)</f>
        <v>189964.09316646343</v>
      </c>
      <c r="G818" s="33">
        <f>_xlfn.IFNA(VLOOKUP(ClientPortfolioValue[[#This Row],[Date]],CleanAssets[#All],RowWiseApproach!$B$3,0)*VLOOKUP(ClientPortfolioValue[[#This Row],[Client]],Client_Portfolios!$A$1:$I$6,RowWiseApproach!$B$3,0),G813)</f>
        <v>3128523.2000559252</v>
      </c>
      <c r="H818" s="33">
        <f>_xlfn.IFNA(VLOOKUP(ClientPortfolioValue[[#This Row],[Date]],CleanAssets[#All],RowWiseApproach!$B$4,0)*VLOOKUP(ClientPortfolioValue[[#This Row],[Client]],Client_Portfolios!$A$1:$I$6,RowWiseApproach!$B$4,0),H813)</f>
        <v>10118188.716969589</v>
      </c>
      <c r="I818" s="33">
        <f>_xlfn.IFNA(VLOOKUP(ClientPortfolioValue[[#This Row],[Date]],CleanAssets[#All],RowWiseApproach!$B$5,0)*VLOOKUP(ClientPortfolioValue[[#This Row],[Client]],Client_Portfolios!$A$1:$I$6,RowWiseApproach!$B$5,0),I813)</f>
        <v>6988863.9857284306</v>
      </c>
      <c r="J818" s="33">
        <f>_xlfn.IFNA(VLOOKUP(ClientPortfolioValue[[#This Row],[Date]],CleanAssets[#All],RowWiseApproach!$B$6,0)*VLOOKUP(ClientPortfolioValue[[#This Row],[Client]],Client_Portfolios!$A$1:$I$6,RowWiseApproach!$B$6,0),J813)</f>
        <v>9350678.7562739626</v>
      </c>
      <c r="K818" s="33">
        <f>_xlfn.IFNA(VLOOKUP(ClientPortfolioValue[[#This Row],[Date]],CleanAssets[#All],RowWiseApproach!$B$7,0)*VLOOKUP(ClientPortfolioValue[[#This Row],[Client]],Client_Portfolios!$A$1:$I$6,RowWiseApproach!$B$7,0),K813)</f>
        <v>1336532.5068625095</v>
      </c>
      <c r="L818" s="33">
        <f>_xlfn.IFNA(VLOOKUP(ClientPortfolioValue[[#This Row],[Date]],CleanAssets[#All],RowWiseApproach!$B$8,0)*VLOOKUP(ClientPortfolioValue[[#This Row],[Client]],Client_Portfolios!$A$1:$I$6,RowWiseApproach!$B$8,0),L813)</f>
        <v>15862925.40855075</v>
      </c>
      <c r="M818" s="33">
        <f>_xlfn.IFNA(VLOOKUP(ClientPortfolioValue[[#This Row],[Date]],CleanAssets[#All],RowWiseApproach!$B$9,0)*VLOOKUP(ClientPortfolioValue[[#This Row],[Client]],Client_Portfolios!$A$1:$I$6,RowWiseApproach!$B$9,0),M813)</f>
        <v>4665109.400016861</v>
      </c>
      <c r="N818" s="34">
        <f t="shared" si="123"/>
        <v>3.6785670326106613E-3</v>
      </c>
      <c r="O818" s="34">
        <f t="shared" si="123"/>
        <v>6.0582408562857085E-2</v>
      </c>
      <c r="P818" s="34">
        <f t="shared" si="124"/>
        <v>0.19593405692391372</v>
      </c>
      <c r="Q818" s="34">
        <f t="shared" si="125"/>
        <v>0.13533612707940568</v>
      </c>
      <c r="R818" s="34">
        <f t="shared" si="126"/>
        <v>0.18107158059191988</v>
      </c>
      <c r="S818" s="34">
        <f t="shared" si="127"/>
        <v>2.5881335445054946E-2</v>
      </c>
      <c r="T818" s="34">
        <f t="shared" si="128"/>
        <v>0.30717823287542484</v>
      </c>
      <c r="U818" s="34">
        <f t="shared" si="129"/>
        <v>9.0337691488813127E-2</v>
      </c>
      <c r="V818" s="33">
        <f>SUM(ClientPortfolioValue[[#This Row],[TCS]:[Cash]])</f>
        <v>51640786.067624494</v>
      </c>
      <c r="W818" s="35">
        <f>(ClientPortfolioValue[[#This Row],[TotalPortfolioValue]]-V813)/V813</f>
        <v>7.6038757113091578E-3</v>
      </c>
      <c r="X818" s="35">
        <f t="shared" si="131"/>
        <v>2183193.0721583464</v>
      </c>
      <c r="Y818" s="35">
        <f>_xlfn.MAXIFS($V$2:$V818,$E$2:$E818,$E818)</f>
        <v>51642654.507967912</v>
      </c>
      <c r="Z818" s="34">
        <f>(ClientPortfolioValue[[#This Row],[TotalPortfolioValue]]-ClientPortfolioValue[[#This Row],[Running Max]])/ClientPortfolioValue[[#This Row],[Running Max]]</f>
        <v>-3.6180176275194117E-5</v>
      </c>
      <c r="AA818" s="35">
        <f t="shared" si="130"/>
        <v>1.0631896275263879</v>
      </c>
      <c r="AB818" s="46">
        <f>ClientPortfolioValue[[#This Row],[Cumulative_Returns]]-1</f>
        <v>6.3189627526387904E-2</v>
      </c>
    </row>
    <row r="819" spans="4:28" x14ac:dyDescent="0.35">
      <c r="D819" s="31">
        <f t="shared" si="122"/>
        <v>45821</v>
      </c>
      <c r="E819" s="32" t="s">
        <v>12</v>
      </c>
      <c r="F819" s="33">
        <f>_xlfn.IFNA(VLOOKUP(ClientPortfolioValue[[#This Row],[Date]],CleanAssets[#All],RowWiseApproach!$B$2,0)*VLOOKUP(ClientPortfolioValue[[#This Row],[Client]],Client_Portfolios!$A$1:$I$6,RowWiseApproach!$B$2,0),F814)</f>
        <v>2503782.0959253567</v>
      </c>
      <c r="G819" s="33">
        <f>_xlfn.IFNA(VLOOKUP(ClientPortfolioValue[[#This Row],[Date]],CleanAssets[#All],RowWiseApproach!$B$3,0)*VLOOKUP(ClientPortfolioValue[[#This Row],[Client]],Client_Portfolios!$A$1:$I$6,RowWiseApproach!$B$3,0),G814)</f>
        <v>10803630.258865984</v>
      </c>
      <c r="H819" s="33">
        <f>_xlfn.IFNA(VLOOKUP(ClientPortfolioValue[[#This Row],[Date]],CleanAssets[#All],RowWiseApproach!$B$4,0)*VLOOKUP(ClientPortfolioValue[[#This Row],[Client]],Client_Portfolios!$A$1:$I$6,RowWiseApproach!$B$4,0),H814)</f>
        <v>1665536.5537949121</v>
      </c>
      <c r="I819" s="33">
        <f>_xlfn.IFNA(VLOOKUP(ClientPortfolioValue[[#This Row],[Date]],CleanAssets[#All],RowWiseApproach!$B$5,0)*VLOOKUP(ClientPortfolioValue[[#This Row],[Client]],Client_Portfolios!$A$1:$I$6,RowWiseApproach!$B$5,0),I814)</f>
        <v>3565143.6482482725</v>
      </c>
      <c r="J819" s="33">
        <f>_xlfn.IFNA(VLOOKUP(ClientPortfolioValue[[#This Row],[Date]],CleanAssets[#All],RowWiseApproach!$B$6,0)*VLOOKUP(ClientPortfolioValue[[#This Row],[Client]],Client_Portfolios!$A$1:$I$6,RowWiseApproach!$B$6,0),J814)</f>
        <v>1368041.9124252931</v>
      </c>
      <c r="K819" s="33">
        <f>_xlfn.IFNA(VLOOKUP(ClientPortfolioValue[[#This Row],[Date]],CleanAssets[#All],RowWiseApproach!$B$7,0)*VLOOKUP(ClientPortfolioValue[[#This Row],[Client]],Client_Portfolios!$A$1:$I$6,RowWiseApproach!$B$7,0),K814)</f>
        <v>10811077.218951408</v>
      </c>
      <c r="L819" s="33">
        <f>_xlfn.IFNA(VLOOKUP(ClientPortfolioValue[[#This Row],[Date]],CleanAssets[#All],RowWiseApproach!$B$8,0)*VLOOKUP(ClientPortfolioValue[[#This Row],[Client]],Client_Portfolios!$A$1:$I$6,RowWiseApproach!$B$8,0),L814)</f>
        <v>5830689.0905960109</v>
      </c>
      <c r="M819" s="33">
        <f>_xlfn.IFNA(VLOOKUP(ClientPortfolioValue[[#This Row],[Date]],CleanAssets[#All],RowWiseApproach!$B$9,0)*VLOOKUP(ClientPortfolioValue[[#This Row],[Client]],Client_Portfolios!$A$1:$I$6,RowWiseApproach!$B$9,0),M814)</f>
        <v>2235080.873563542</v>
      </c>
      <c r="N819" s="34">
        <f t="shared" si="123"/>
        <v>6.45587829829041E-2</v>
      </c>
      <c r="O819" s="34">
        <f t="shared" si="123"/>
        <v>0.27856626279288571</v>
      </c>
      <c r="P819" s="34">
        <f t="shared" si="124"/>
        <v>4.2945036271936528E-2</v>
      </c>
      <c r="Q819" s="34">
        <f t="shared" si="125"/>
        <v>9.1925465664405334E-2</v>
      </c>
      <c r="R819" s="34">
        <f t="shared" si="126"/>
        <v>3.5274284083871246E-2</v>
      </c>
      <c r="S819" s="34">
        <f t="shared" si="127"/>
        <v>0.27875827897545191</v>
      </c>
      <c r="T819" s="34">
        <f t="shared" si="128"/>
        <v>0.15034143436569902</v>
      </c>
      <c r="U819" s="34">
        <f t="shared" si="129"/>
        <v>5.7630454862846084E-2</v>
      </c>
      <c r="V819" s="33">
        <f>SUM(ClientPortfolioValue[[#This Row],[TCS]:[Cash]])</f>
        <v>38782981.652370781</v>
      </c>
      <c r="W819" s="35">
        <f>(ClientPortfolioValue[[#This Row],[TotalPortfolioValue]]-V814)/V814</f>
        <v>6.7649818423192957E-3</v>
      </c>
      <c r="X819" s="35">
        <f t="shared" si="131"/>
        <v>692878.12466351769</v>
      </c>
      <c r="Y819" s="35">
        <f>_xlfn.MAXIFS($V$2:$V819,$E$2:$E819,$E819)</f>
        <v>40148946.003547296</v>
      </c>
      <c r="Z819" s="34">
        <f>(ClientPortfolioValue[[#This Row],[TotalPortfolioValue]]-ClientPortfolioValue[[#This Row],[Running Max]])/ClientPortfolioValue[[#This Row],[Running Max]]</f>
        <v>-3.402242118773996E-2</v>
      </c>
      <c r="AA819" s="35">
        <f t="shared" si="130"/>
        <v>1.0355422063207045</v>
      </c>
      <c r="AB819" s="46">
        <f>ClientPortfolioValue[[#This Row],[Cumulative_Returns]]-1</f>
        <v>3.5542206320704484E-2</v>
      </c>
    </row>
    <row r="820" spans="4:28" x14ac:dyDescent="0.35">
      <c r="D820" s="31">
        <f t="shared" si="122"/>
        <v>45821</v>
      </c>
      <c r="E820" s="32" t="s">
        <v>13</v>
      </c>
      <c r="F820" s="33">
        <f>_xlfn.IFNA(VLOOKUP(ClientPortfolioValue[[#This Row],[Date]],CleanAssets[#All],RowWiseApproach!$B$2,0)*VLOOKUP(ClientPortfolioValue[[#This Row],[Client]],Client_Portfolios!$A$1:$I$6,RowWiseApproach!$B$2,0),F815)</f>
        <v>180286.48030434566</v>
      </c>
      <c r="G820" s="33">
        <f>_xlfn.IFNA(VLOOKUP(ClientPortfolioValue[[#This Row],[Date]],CleanAssets[#All],RowWiseApproach!$B$3,0)*VLOOKUP(ClientPortfolioValue[[#This Row],[Client]],Client_Portfolios!$A$1:$I$6,RowWiseApproach!$B$3,0),G815)</f>
        <v>2295472.9938685903</v>
      </c>
      <c r="H820" s="33">
        <f>_xlfn.IFNA(VLOOKUP(ClientPortfolioValue[[#This Row],[Date]],CleanAssets[#All],RowWiseApproach!$B$4,0)*VLOOKUP(ClientPortfolioValue[[#This Row],[Client]],Client_Portfolios!$A$1:$I$6,RowWiseApproach!$B$4,0),H815)</f>
        <v>2667535.3728205739</v>
      </c>
      <c r="I820" s="33">
        <f>_xlfn.IFNA(VLOOKUP(ClientPortfolioValue[[#This Row],[Date]],CleanAssets[#All],RowWiseApproach!$B$5,0)*VLOOKUP(ClientPortfolioValue[[#This Row],[Client]],Client_Portfolios!$A$1:$I$6,RowWiseApproach!$B$5,0),I815)</f>
        <v>3060385.4307056279</v>
      </c>
      <c r="J820" s="33">
        <f>_xlfn.IFNA(VLOOKUP(ClientPortfolioValue[[#This Row],[Date]],CleanAssets[#All],RowWiseApproach!$B$6,0)*VLOOKUP(ClientPortfolioValue[[#This Row],[Client]],Client_Portfolios!$A$1:$I$6,RowWiseApproach!$B$6,0),J815)</f>
        <v>11856595.449138347</v>
      </c>
      <c r="K820" s="33">
        <f>_xlfn.IFNA(VLOOKUP(ClientPortfolioValue[[#This Row],[Date]],CleanAssets[#All],RowWiseApproach!$B$7,0)*VLOOKUP(ClientPortfolioValue[[#This Row],[Client]],Client_Portfolios!$A$1:$I$6,RowWiseApproach!$B$7,0),K815)</f>
        <v>512335.76650270086</v>
      </c>
      <c r="L820" s="33">
        <f>_xlfn.IFNA(VLOOKUP(ClientPortfolioValue[[#This Row],[Date]],CleanAssets[#All],RowWiseApproach!$B$8,0)*VLOOKUP(ClientPortfolioValue[[#This Row],[Client]],Client_Portfolios!$A$1:$I$6,RowWiseApproach!$B$8,0),L815)</f>
        <v>24113895.780927382</v>
      </c>
      <c r="M820" s="33">
        <f>_xlfn.IFNA(VLOOKUP(ClientPortfolioValue[[#This Row],[Date]],CleanAssets[#All],RowWiseApproach!$B$9,0)*VLOOKUP(ClientPortfolioValue[[#This Row],[Client]],Client_Portfolios!$A$1:$I$6,RowWiseApproach!$B$9,0),M815)</f>
        <v>6410587.2984287739</v>
      </c>
      <c r="N820" s="34">
        <f t="shared" si="123"/>
        <v>3.5283117721664251E-3</v>
      </c>
      <c r="O820" s="34">
        <f t="shared" si="123"/>
        <v>4.4923747877734968E-2</v>
      </c>
      <c r="P820" s="34">
        <f t="shared" si="124"/>
        <v>5.2205226053028214E-2</v>
      </c>
      <c r="Q820" s="34">
        <f t="shared" si="125"/>
        <v>5.9893531252576154E-2</v>
      </c>
      <c r="R820" s="34">
        <f t="shared" si="126"/>
        <v>0.23204050148624109</v>
      </c>
      <c r="S820" s="34">
        <f t="shared" si="127"/>
        <v>1.0026710340130899E-2</v>
      </c>
      <c r="T820" s="34">
        <f t="shared" si="128"/>
        <v>0.47192303168275651</v>
      </c>
      <c r="U820" s="34">
        <f t="shared" si="129"/>
        <v>0.12545893953536572</v>
      </c>
      <c r="V820" s="33">
        <f>SUM(ClientPortfolioValue[[#This Row],[TCS]:[Cash]])</f>
        <v>51097094.572696343</v>
      </c>
      <c r="W820" s="35">
        <f>(ClientPortfolioValue[[#This Row],[TotalPortfolioValue]]-V815)/V815</f>
        <v>5.462228485121858E-3</v>
      </c>
      <c r="X820" s="35">
        <f t="shared" si="131"/>
        <v>2034140.4807315469</v>
      </c>
      <c r="Y820" s="35">
        <f>_xlfn.MAXIFS($V$2:$V820,$E$2:$E820,$E820)</f>
        <v>51276561.50289426</v>
      </c>
      <c r="Z820" s="34">
        <f>(ClientPortfolioValue[[#This Row],[TotalPortfolioValue]]-ClientPortfolioValue[[#This Row],[Running Max]])/ClientPortfolioValue[[#This Row],[Running Max]]</f>
        <v>-3.4999798141259349E-3</v>
      </c>
      <c r="AA820" s="35">
        <f t="shared" si="130"/>
        <v>1.1323166522400914</v>
      </c>
      <c r="AB820" s="46">
        <f>ClientPortfolioValue[[#This Row],[Cumulative_Returns]]-1</f>
        <v>0.13231665224009137</v>
      </c>
    </row>
    <row r="821" spans="4:28" x14ac:dyDescent="0.35">
      <c r="D821" s="31">
        <f t="shared" si="122"/>
        <v>45821</v>
      </c>
      <c r="E821" s="32" t="s">
        <v>15</v>
      </c>
      <c r="F821" s="33">
        <f>_xlfn.IFNA(VLOOKUP(ClientPortfolioValue[[#This Row],[Date]],CleanAssets[#All],RowWiseApproach!$B$2,0)*VLOOKUP(ClientPortfolioValue[[#This Row],[Client]],Client_Portfolios!$A$1:$I$6,RowWiseApproach!$B$2,0),F816)</f>
        <v>903297.15508792817</v>
      </c>
      <c r="G821" s="33">
        <f>_xlfn.IFNA(VLOOKUP(ClientPortfolioValue[[#This Row],[Date]],CleanAssets[#All],RowWiseApproach!$B$3,0)*VLOOKUP(ClientPortfolioValue[[#This Row],[Client]],Client_Portfolios!$A$1:$I$6,RowWiseApproach!$B$3,0),G816)</f>
        <v>5246003.2336820802</v>
      </c>
      <c r="H821" s="33">
        <f>_xlfn.IFNA(VLOOKUP(ClientPortfolioValue[[#This Row],[Date]],CleanAssets[#All],RowWiseApproach!$B$4,0)*VLOOKUP(ClientPortfolioValue[[#This Row],[Client]],Client_Portfolios!$A$1:$I$6,RowWiseApproach!$B$4,0),H816)</f>
        <v>14552441.644368431</v>
      </c>
      <c r="I821" s="33">
        <f>_xlfn.IFNA(VLOOKUP(ClientPortfolioValue[[#This Row],[Date]],CleanAssets[#All],RowWiseApproach!$B$5,0)*VLOOKUP(ClientPortfolioValue[[#This Row],[Client]],Client_Portfolios!$A$1:$I$6,RowWiseApproach!$B$5,0),I816)</f>
        <v>9772062.0372233801</v>
      </c>
      <c r="J821" s="33">
        <f>_xlfn.IFNA(VLOOKUP(ClientPortfolioValue[[#This Row],[Date]],CleanAssets[#All],RowWiseApproach!$B$6,0)*VLOOKUP(ClientPortfolioValue[[#This Row],[Client]],Client_Portfolios!$A$1:$I$6,RowWiseApproach!$B$6,0),J816)</f>
        <v>14129943.489205437</v>
      </c>
      <c r="K821" s="33">
        <f>_xlfn.IFNA(VLOOKUP(ClientPortfolioValue[[#This Row],[Date]],CleanAssets[#All],RowWiseApproach!$B$7,0)*VLOOKUP(ClientPortfolioValue[[#This Row],[Client]],Client_Portfolios!$A$1:$I$6,RowWiseApproach!$B$7,0),K816)</f>
        <v>2209303.2899022433</v>
      </c>
      <c r="L821" s="33">
        <f>_xlfn.IFNA(VLOOKUP(ClientPortfolioValue[[#This Row],[Date]],CleanAssets[#All],RowWiseApproach!$B$8,0)*VLOOKUP(ClientPortfolioValue[[#This Row],[Client]],Client_Portfolios!$A$1:$I$6,RowWiseApproach!$B$8,0),L816)</f>
        <v>3530925.0518628536</v>
      </c>
      <c r="M821" s="33">
        <f>_xlfn.IFNA(VLOOKUP(ClientPortfolioValue[[#This Row],[Date]],CleanAssets[#All],RowWiseApproach!$B$9,0)*VLOOKUP(ClientPortfolioValue[[#This Row],[Client]],Client_Portfolios!$A$1:$I$6,RowWiseApproach!$B$9,0),M816)</f>
        <v>941581.05088707677</v>
      </c>
      <c r="N821" s="34">
        <f t="shared" si="123"/>
        <v>1.7613090483340012E-2</v>
      </c>
      <c r="O821" s="34">
        <f t="shared" si="123"/>
        <v>0.10229007044945536</v>
      </c>
      <c r="P821" s="34">
        <f t="shared" si="124"/>
        <v>0.28375321453418789</v>
      </c>
      <c r="Q821" s="34">
        <f t="shared" si="125"/>
        <v>0.19054218415386606</v>
      </c>
      <c r="R821" s="34">
        <f t="shared" si="126"/>
        <v>0.27551506367318396</v>
      </c>
      <c r="S821" s="34">
        <f t="shared" si="127"/>
        <v>4.3078469284452879E-2</v>
      </c>
      <c r="T821" s="34">
        <f t="shared" si="128"/>
        <v>6.8848332000225054E-2</v>
      </c>
      <c r="U821" s="34">
        <f t="shared" si="129"/>
        <v>1.835957542128884E-2</v>
      </c>
      <c r="V821" s="33">
        <f>SUM(ClientPortfolioValue[[#This Row],[TCS]:[Cash]])</f>
        <v>51285556.952219427</v>
      </c>
      <c r="W821" s="35">
        <f>(ClientPortfolioValue[[#This Row],[TotalPortfolioValue]]-V816)/V816</f>
        <v>9.1857615061457613E-3</v>
      </c>
      <c r="X821" s="35">
        <f t="shared" si="131"/>
        <v>3149716.0317889834</v>
      </c>
      <c r="Y821" s="35">
        <f>_xlfn.MAXIFS($V$2:$V821,$E$2:$E821,$E821)</f>
        <v>52065242.941301323</v>
      </c>
      <c r="Z821" s="34">
        <f>(ClientPortfolioValue[[#This Row],[TotalPortfolioValue]]-ClientPortfolioValue[[#This Row],[Running Max]])/ClientPortfolioValue[[#This Row],[Running Max]]</f>
        <v>-1.4975172399770028E-2</v>
      </c>
      <c r="AA821" s="35">
        <f t="shared" si="130"/>
        <v>1.027999492024823</v>
      </c>
      <c r="AB821" s="46">
        <f>ClientPortfolioValue[[#This Row],[Cumulative_Returns]]-1</f>
        <v>2.7999492024822992E-2</v>
      </c>
    </row>
    <row r="822" spans="4:28" x14ac:dyDescent="0.35">
      <c r="D822" s="31">
        <f t="shared" si="122"/>
        <v>45822</v>
      </c>
      <c r="E822" s="32" t="s">
        <v>14</v>
      </c>
      <c r="F822" s="33">
        <f>_xlfn.IFNA(VLOOKUP(ClientPortfolioValue[[#This Row],[Date]],CleanAssets[#All],RowWiseApproach!$B$2,0)*VLOOKUP(ClientPortfolioValue[[#This Row],[Client]],Client_Portfolios!$A$1:$I$6,RowWiseApproach!$B$2,0),F817)</f>
        <v>1586096.7318344745</v>
      </c>
      <c r="G822" s="33">
        <f>_xlfn.IFNA(VLOOKUP(ClientPortfolioValue[[#This Row],[Date]],CleanAssets[#All],RowWiseApproach!$B$3,0)*VLOOKUP(ClientPortfolioValue[[#This Row],[Client]],Client_Portfolios!$A$1:$I$6,RowWiseApproach!$B$3,0),G817)</f>
        <v>12086243.098086303</v>
      </c>
      <c r="H822" s="33">
        <f>_xlfn.IFNA(VLOOKUP(ClientPortfolioValue[[#This Row],[Date]],CleanAssets[#All],RowWiseApproach!$B$4,0)*VLOOKUP(ClientPortfolioValue[[#This Row],[Client]],Client_Portfolios!$A$1:$I$6,RowWiseApproach!$B$4,0),H817)</f>
        <v>1878855.2014484096</v>
      </c>
      <c r="I822" s="33">
        <f>_xlfn.IFNA(VLOOKUP(ClientPortfolioValue[[#This Row],[Date]],CleanAssets[#All],RowWiseApproach!$B$5,0)*VLOOKUP(ClientPortfolioValue[[#This Row],[Client]],Client_Portfolios!$A$1:$I$6,RowWiseApproach!$B$5,0),I817)</f>
        <v>504361.65367510013</v>
      </c>
      <c r="J822" s="33">
        <f>_xlfn.IFNA(VLOOKUP(ClientPortfolioValue[[#This Row],[Date]],CleanAssets[#All],RowWiseApproach!$B$6,0)*VLOOKUP(ClientPortfolioValue[[#This Row],[Client]],Client_Portfolios!$A$1:$I$6,RowWiseApproach!$B$6,0),J817)</f>
        <v>12453373.929230398</v>
      </c>
      <c r="K822" s="33">
        <f>_xlfn.IFNA(VLOOKUP(ClientPortfolioValue[[#This Row],[Date]],CleanAssets[#All],RowWiseApproach!$B$7,0)*VLOOKUP(ClientPortfolioValue[[#This Row],[Client]],Client_Portfolios!$A$1:$I$6,RowWiseApproach!$B$7,0),K817)</f>
        <v>11777291.167526985</v>
      </c>
      <c r="L822" s="33">
        <f>_xlfn.IFNA(VLOOKUP(ClientPortfolioValue[[#This Row],[Date]],CleanAssets[#All],RowWiseApproach!$B$8,0)*VLOOKUP(ClientPortfolioValue[[#This Row],[Client]],Client_Portfolios!$A$1:$I$6,RowWiseApproach!$B$8,0),L817)</f>
        <v>3420451.0579623855</v>
      </c>
      <c r="M822" s="33">
        <f>_xlfn.IFNA(VLOOKUP(ClientPortfolioValue[[#This Row],[Date]],CleanAssets[#All],RowWiseApproach!$B$9,0)*VLOOKUP(ClientPortfolioValue[[#This Row],[Client]],Client_Portfolios!$A$1:$I$6,RowWiseApproach!$B$9,0),M817)</f>
        <v>1151026.8324787801</v>
      </c>
      <c r="N822" s="34">
        <f t="shared" si="123"/>
        <v>3.5358405433703582E-2</v>
      </c>
      <c r="O822" s="34">
        <f t="shared" si="123"/>
        <v>0.26943519588377512</v>
      </c>
      <c r="P822" s="34">
        <f t="shared" si="124"/>
        <v>4.1884787119634947E-2</v>
      </c>
      <c r="Q822" s="34">
        <f t="shared" si="125"/>
        <v>1.1243591565333663E-2</v>
      </c>
      <c r="R822" s="34">
        <f t="shared" si="126"/>
        <v>0.27761953957118157</v>
      </c>
      <c r="S822" s="34">
        <f t="shared" si="127"/>
        <v>0.26254781795720494</v>
      </c>
      <c r="T822" s="34">
        <f t="shared" si="128"/>
        <v>7.6251147137598341E-2</v>
      </c>
      <c r="U822" s="34">
        <f t="shared" si="129"/>
        <v>2.5659515331567826E-2</v>
      </c>
      <c r="V822" s="33">
        <f>SUM(ClientPortfolioValue[[#This Row],[TCS]:[Cash]])</f>
        <v>44857699.672242835</v>
      </c>
      <c r="W822" s="35">
        <f>(ClientPortfolioValue[[#This Row],[TotalPortfolioValue]]-V817)/V817</f>
        <v>3.8098261420658045E-3</v>
      </c>
      <c r="X822" s="35">
        <f t="shared" si="131"/>
        <v>1714380.834466808</v>
      </c>
      <c r="Y822" s="35">
        <f>_xlfn.MAXIFS($V$2:$V822,$E$2:$E822,$E822)</f>
        <v>45787827.726313539</v>
      </c>
      <c r="Z822" s="34">
        <f>(ClientPortfolioValue[[#This Row],[TotalPortfolioValue]]-ClientPortfolioValue[[#This Row],[Running Max]])/ClientPortfolioValue[[#This Row],[Running Max]]</f>
        <v>-2.0313871617372532E-2</v>
      </c>
      <c r="AA822" s="35">
        <f t="shared" si="130"/>
        <v>1.0571578117664904</v>
      </c>
      <c r="AB822" s="46">
        <f>ClientPortfolioValue[[#This Row],[Cumulative_Returns]]-1</f>
        <v>5.7157811766490374E-2</v>
      </c>
    </row>
    <row r="823" spans="4:28" x14ac:dyDescent="0.35">
      <c r="D823" s="31">
        <f t="shared" si="122"/>
        <v>45822</v>
      </c>
      <c r="E823" s="32" t="s">
        <v>16</v>
      </c>
      <c r="F823" s="33">
        <f>_xlfn.IFNA(VLOOKUP(ClientPortfolioValue[[#This Row],[Date]],CleanAssets[#All],RowWiseApproach!$B$2,0)*VLOOKUP(ClientPortfolioValue[[#This Row],[Client]],Client_Portfolios!$A$1:$I$6,RowWiseApproach!$B$2,0),F818)</f>
        <v>190804.35231015089</v>
      </c>
      <c r="G823" s="33">
        <f>_xlfn.IFNA(VLOOKUP(ClientPortfolioValue[[#This Row],[Date]],CleanAssets[#All],RowWiseApproach!$B$3,0)*VLOOKUP(ClientPortfolioValue[[#This Row],[Client]],Client_Portfolios!$A$1:$I$6,RowWiseApproach!$B$3,0),G818)</f>
        <v>3125508.6124649155</v>
      </c>
      <c r="H823" s="33">
        <f>_xlfn.IFNA(VLOOKUP(ClientPortfolioValue[[#This Row],[Date]],CleanAssets[#All],RowWiseApproach!$B$4,0)*VLOOKUP(ClientPortfolioValue[[#This Row],[Client]],Client_Portfolios!$A$1:$I$6,RowWiseApproach!$B$4,0),H818)</f>
        <v>10085737.131461903</v>
      </c>
      <c r="I823" s="33">
        <f>_xlfn.IFNA(VLOOKUP(ClientPortfolioValue[[#This Row],[Date]],CleanAssets[#All],RowWiseApproach!$B$5,0)*VLOOKUP(ClientPortfolioValue[[#This Row],[Client]],Client_Portfolios!$A$1:$I$6,RowWiseApproach!$B$5,0),I818)</f>
        <v>6940811.0006024577</v>
      </c>
      <c r="J823" s="33">
        <f>_xlfn.IFNA(VLOOKUP(ClientPortfolioValue[[#This Row],[Date]],CleanAssets[#All],RowWiseApproach!$B$6,0)*VLOOKUP(ClientPortfolioValue[[#This Row],[Client]],Client_Portfolios!$A$1:$I$6,RowWiseApproach!$B$6,0),J818)</f>
        <v>9518192.8612334933</v>
      </c>
      <c r="K823" s="33">
        <f>_xlfn.IFNA(VLOOKUP(ClientPortfolioValue[[#This Row],[Date]],CleanAssets[#All],RowWiseApproach!$B$7,0)*VLOOKUP(ClientPortfolioValue[[#This Row],[Client]],Client_Portfolios!$A$1:$I$6,RowWiseApproach!$B$7,0),K818)</f>
        <v>1332007.4440855109</v>
      </c>
      <c r="L823" s="33">
        <f>_xlfn.IFNA(VLOOKUP(ClientPortfolioValue[[#This Row],[Date]],CleanAssets[#All],RowWiseApproach!$B$8,0)*VLOOKUP(ClientPortfolioValue[[#This Row],[Client]],Client_Portfolios!$A$1:$I$6,RowWiseApproach!$B$8,0),L818)</f>
        <v>15887576.694408139</v>
      </c>
      <c r="M823" s="33">
        <f>_xlfn.IFNA(VLOOKUP(ClientPortfolioValue[[#This Row],[Date]],CleanAssets[#All],RowWiseApproach!$B$9,0)*VLOOKUP(ClientPortfolioValue[[#This Row],[Client]],Client_Portfolios!$A$1:$I$6,RowWiseApproach!$B$9,0),M818)</f>
        <v>4665076.9693569448</v>
      </c>
      <c r="N823" s="34">
        <f t="shared" si="123"/>
        <v>3.6873459390225466E-3</v>
      </c>
      <c r="O823" s="34">
        <f t="shared" si="123"/>
        <v>6.0401302957801412E-2</v>
      </c>
      <c r="P823" s="34">
        <f t="shared" si="124"/>
        <v>0.19490960978339514</v>
      </c>
      <c r="Q823" s="34">
        <f t="shared" si="125"/>
        <v>0.1341330580079903</v>
      </c>
      <c r="R823" s="34">
        <f t="shared" si="126"/>
        <v>0.18394166259191533</v>
      </c>
      <c r="S823" s="34">
        <f t="shared" si="127"/>
        <v>2.5741405687186792E-2</v>
      </c>
      <c r="T823" s="34">
        <f t="shared" si="128"/>
        <v>0.30703173536528633</v>
      </c>
      <c r="U823" s="34">
        <f t="shared" si="129"/>
        <v>9.0153879667402098E-2</v>
      </c>
      <c r="V823" s="33">
        <f>SUM(ClientPortfolioValue[[#This Row],[TCS]:[Cash]])</f>
        <v>51745715.065923519</v>
      </c>
      <c r="W823" s="35">
        <f>(ClientPortfolioValue[[#This Row],[TotalPortfolioValue]]-V818)/V818</f>
        <v>2.031901647694105E-3</v>
      </c>
      <c r="X823" s="35">
        <f t="shared" si="131"/>
        <v>2182970.9944969057</v>
      </c>
      <c r="Y823" s="35">
        <f>_xlfn.MAXIFS($V$2:$V823,$E$2:$E823,$E823)</f>
        <v>51745715.065923519</v>
      </c>
      <c r="Z823" s="34">
        <f>(ClientPortfolioValue[[#This Row],[TotalPortfolioValue]]-ClientPortfolioValue[[#This Row],[Running Max]])/ClientPortfolioValue[[#This Row],[Running Max]]</f>
        <v>0</v>
      </c>
      <c r="AA823" s="35">
        <f t="shared" si="130"/>
        <v>1.0653499242823701</v>
      </c>
      <c r="AB823" s="46">
        <f>ClientPortfolioValue[[#This Row],[Cumulative_Returns]]-1</f>
        <v>6.5349924282370075E-2</v>
      </c>
    </row>
    <row r="824" spans="4:28" x14ac:dyDescent="0.35">
      <c r="D824" s="31">
        <f t="shared" si="122"/>
        <v>45822</v>
      </c>
      <c r="E824" s="32" t="s">
        <v>12</v>
      </c>
      <c r="F824" s="33">
        <f>_xlfn.IFNA(VLOOKUP(ClientPortfolioValue[[#This Row],[Date]],CleanAssets[#All],RowWiseApproach!$B$2,0)*VLOOKUP(ClientPortfolioValue[[#This Row],[Client]],Client_Portfolios!$A$1:$I$6,RowWiseApproach!$B$2,0),F819)</f>
        <v>2514856.9562572972</v>
      </c>
      <c r="G824" s="33">
        <f>_xlfn.IFNA(VLOOKUP(ClientPortfolioValue[[#This Row],[Date]],CleanAssets[#All],RowWiseApproach!$B$3,0)*VLOOKUP(ClientPortfolioValue[[#This Row],[Client]],Client_Portfolios!$A$1:$I$6,RowWiseApproach!$B$3,0),G819)</f>
        <v>10793220.078843776</v>
      </c>
      <c r="H824" s="33">
        <f>_xlfn.IFNA(VLOOKUP(ClientPortfolioValue[[#This Row],[Date]],CleanAssets[#All],RowWiseApproach!$B$4,0)*VLOOKUP(ClientPortfolioValue[[#This Row],[Client]],Client_Portfolios!$A$1:$I$6,RowWiseApproach!$B$4,0),H819)</f>
        <v>1660194.7576094938</v>
      </c>
      <c r="I824" s="33">
        <f>_xlfn.IFNA(VLOOKUP(ClientPortfolioValue[[#This Row],[Date]],CleanAssets[#All],RowWiseApproach!$B$5,0)*VLOOKUP(ClientPortfolioValue[[#This Row],[Client]],Client_Portfolios!$A$1:$I$6,RowWiseApproach!$B$5,0),I819)</f>
        <v>3540630.9670670293</v>
      </c>
      <c r="J824" s="33">
        <f>_xlfn.IFNA(VLOOKUP(ClientPortfolioValue[[#This Row],[Date]],CleanAssets[#All],RowWiseApproach!$B$6,0)*VLOOKUP(ClientPortfolioValue[[#This Row],[Client]],Client_Portfolios!$A$1:$I$6,RowWiseApproach!$B$6,0),J819)</f>
        <v>1392549.8997575801</v>
      </c>
      <c r="K824" s="33">
        <f>_xlfn.IFNA(VLOOKUP(ClientPortfolioValue[[#This Row],[Date]],CleanAssets[#All],RowWiseApproach!$B$7,0)*VLOOKUP(ClientPortfolioValue[[#This Row],[Client]],Client_Portfolios!$A$1:$I$6,RowWiseApproach!$B$7,0),K819)</f>
        <v>10774474.440604044</v>
      </c>
      <c r="L824" s="33">
        <f>_xlfn.IFNA(VLOOKUP(ClientPortfolioValue[[#This Row],[Date]],CleanAssets[#All],RowWiseApproach!$B$8,0)*VLOOKUP(ClientPortfolioValue[[#This Row],[Client]],Client_Portfolios!$A$1:$I$6,RowWiseApproach!$B$8,0),L819)</f>
        <v>5839750.0916292984</v>
      </c>
      <c r="M824" s="33">
        <f>_xlfn.IFNA(VLOOKUP(ClientPortfolioValue[[#This Row],[Date]],CleanAssets[#All],RowWiseApproach!$B$9,0)*VLOOKUP(ClientPortfolioValue[[#This Row],[Client]],Client_Portfolios!$A$1:$I$6,RowWiseApproach!$B$9,0),M819)</f>
        <v>2235065.3358469568</v>
      </c>
      <c r="N824" s="34">
        <f t="shared" si="123"/>
        <v>6.4898290773785824E-2</v>
      </c>
      <c r="O824" s="34">
        <f t="shared" si="123"/>
        <v>0.2785293745313927</v>
      </c>
      <c r="P824" s="34">
        <f t="shared" si="124"/>
        <v>4.2842914724185388E-2</v>
      </c>
      <c r="Q824" s="34">
        <f t="shared" si="125"/>
        <v>9.1369370910604389E-2</v>
      </c>
      <c r="R824" s="34">
        <f t="shared" si="126"/>
        <v>3.5936082999317706E-2</v>
      </c>
      <c r="S824" s="34">
        <f t="shared" si="127"/>
        <v>0.27804562539480843</v>
      </c>
      <c r="T824" s="34">
        <f t="shared" si="128"/>
        <v>0.15070034045070588</v>
      </c>
      <c r="U824" s="34">
        <f t="shared" si="129"/>
        <v>5.7678000215199789E-2</v>
      </c>
      <c r="V824" s="33">
        <f>SUM(ClientPortfolioValue[[#This Row],[TCS]:[Cash]])</f>
        <v>38750742.527615473</v>
      </c>
      <c r="W824" s="35">
        <f>(ClientPortfolioValue[[#This Row],[TotalPortfolioValue]]-V819)/V819</f>
        <v>-8.3126988647447828E-4</v>
      </c>
      <c r="X824" s="35">
        <f t="shared" si="131"/>
        <v>679181.45181739109</v>
      </c>
      <c r="Y824" s="35">
        <f>_xlfn.MAXIFS($V$2:$V824,$E$2:$E824,$E824)</f>
        <v>40148946.003547296</v>
      </c>
      <c r="Z824" s="34">
        <f>(ClientPortfolioValue[[#This Row],[TotalPortfolioValue]]-ClientPortfolioValue[[#This Row],[Running Max]])/ClientPortfolioValue[[#This Row],[Running Max]]</f>
        <v>-3.4825409260016121E-2</v>
      </c>
      <c r="AA824" s="35">
        <f t="shared" si="130"/>
        <v>1.0346813912684167</v>
      </c>
      <c r="AB824" s="46">
        <f>ClientPortfolioValue[[#This Row],[Cumulative_Returns]]-1</f>
        <v>3.4681391268416739E-2</v>
      </c>
    </row>
    <row r="825" spans="4:28" x14ac:dyDescent="0.35">
      <c r="D825" s="31">
        <f t="shared" si="122"/>
        <v>45822</v>
      </c>
      <c r="E825" s="32" t="s">
        <v>13</v>
      </c>
      <c r="F825" s="33">
        <f>_xlfn.IFNA(VLOOKUP(ClientPortfolioValue[[#This Row],[Date]],CleanAssets[#All],RowWiseApproach!$B$2,0)*VLOOKUP(ClientPortfolioValue[[#This Row],[Client]],Client_Portfolios!$A$1:$I$6,RowWiseApproach!$B$2,0),F820)</f>
        <v>181083.93292306879</v>
      </c>
      <c r="G825" s="33">
        <f>_xlfn.IFNA(VLOOKUP(ClientPortfolioValue[[#This Row],[Date]],CleanAssets[#All],RowWiseApproach!$B$3,0)*VLOOKUP(ClientPortfolioValue[[#This Row],[Client]],Client_Portfolios!$A$1:$I$6,RowWiseApproach!$B$3,0),G820)</f>
        <v>2293261.1181814638</v>
      </c>
      <c r="H825" s="33">
        <f>_xlfn.IFNA(VLOOKUP(ClientPortfolioValue[[#This Row],[Date]],CleanAssets[#All],RowWiseApproach!$B$4,0)*VLOOKUP(ClientPortfolioValue[[#This Row],[Client]],Client_Portfolios!$A$1:$I$6,RowWiseApproach!$B$4,0),H820)</f>
        <v>2658979.913472333</v>
      </c>
      <c r="I825" s="33">
        <f>_xlfn.IFNA(VLOOKUP(ClientPortfolioValue[[#This Row],[Date]],CleanAssets[#All],RowWiseApproach!$B$5,0)*VLOOKUP(ClientPortfolioValue[[#This Row],[Client]],Client_Portfolios!$A$1:$I$6,RowWiseApproach!$B$5,0),I820)</f>
        <v>3039343.2905406817</v>
      </c>
      <c r="J825" s="33">
        <f>_xlfn.IFNA(VLOOKUP(ClientPortfolioValue[[#This Row],[Date]],CleanAssets[#All],RowWiseApproach!$B$6,0)*VLOOKUP(ClientPortfolioValue[[#This Row],[Client]],Client_Portfolios!$A$1:$I$6,RowWiseApproach!$B$6,0),J820)</f>
        <v>12069002.165944548</v>
      </c>
      <c r="K825" s="33">
        <f>_xlfn.IFNA(VLOOKUP(ClientPortfolioValue[[#This Row],[Date]],CleanAssets[#All],RowWiseApproach!$B$7,0)*VLOOKUP(ClientPortfolioValue[[#This Row],[Client]],Client_Portfolios!$A$1:$I$6,RowWiseApproach!$B$7,0),K820)</f>
        <v>510601.16484174412</v>
      </c>
      <c r="L825" s="33">
        <f>_xlfn.IFNA(VLOOKUP(ClientPortfolioValue[[#This Row],[Date]],CleanAssets[#All],RowWiseApproach!$B$8,0)*VLOOKUP(ClientPortfolioValue[[#This Row],[Client]],Client_Portfolios!$A$1:$I$6,RowWiseApproach!$B$8,0),L820)</f>
        <v>24151369.230667647</v>
      </c>
      <c r="M825" s="33">
        <f>_xlfn.IFNA(VLOOKUP(ClientPortfolioValue[[#This Row],[Date]],CleanAssets[#All],RowWiseApproach!$B$9,0)*VLOOKUP(ClientPortfolioValue[[#This Row],[Client]],Client_Portfolios!$A$1:$I$6,RowWiseApproach!$B$9,0),M820)</f>
        <v>6410542.733648248</v>
      </c>
      <c r="N825" s="34">
        <f t="shared" si="123"/>
        <v>3.5289255405544372E-3</v>
      </c>
      <c r="O825" s="34">
        <f t="shared" si="123"/>
        <v>4.4690589609344834E-2</v>
      </c>
      <c r="P825" s="34">
        <f t="shared" si="124"/>
        <v>5.1817640455490532E-2</v>
      </c>
      <c r="Q825" s="34">
        <f t="shared" si="125"/>
        <v>5.9230081826521952E-2</v>
      </c>
      <c r="R825" s="34">
        <f t="shared" si="126"/>
        <v>0.23519817194661116</v>
      </c>
      <c r="S825" s="34">
        <f t="shared" si="127"/>
        <v>9.9504879453462067E-3</v>
      </c>
      <c r="T825" s="34">
        <f t="shared" si="128"/>
        <v>0.47065679622538253</v>
      </c>
      <c r="U825" s="34">
        <f t="shared" si="129"/>
        <v>0.12492730645074829</v>
      </c>
      <c r="V825" s="33">
        <f>SUM(ClientPortfolioValue[[#This Row],[TCS]:[Cash]])</f>
        <v>51314183.550219737</v>
      </c>
      <c r="W825" s="35">
        <f>(ClientPortfolioValue[[#This Row],[TotalPortfolioValue]]-V820)/V820</f>
        <v>4.2485581487326897E-3</v>
      </c>
      <c r="X825" s="35">
        <f t="shared" si="131"/>
        <v>2012927.8186951289</v>
      </c>
      <c r="Y825" s="35">
        <f>_xlfn.MAXIFS($V$2:$V825,$E$2:$E825,$E825)</f>
        <v>51314183.550219737</v>
      </c>
      <c r="Z825" s="34">
        <f>(ClientPortfolioValue[[#This Row],[TotalPortfolioValue]]-ClientPortfolioValue[[#This Row],[Running Max]])/ClientPortfolioValue[[#This Row],[Running Max]]</f>
        <v>0</v>
      </c>
      <c r="AA825" s="35">
        <f t="shared" si="130"/>
        <v>1.1371273653799117</v>
      </c>
      <c r="AB825" s="46">
        <f>ClientPortfolioValue[[#This Row],[Cumulative_Returns]]-1</f>
        <v>0.13712736537991166</v>
      </c>
    </row>
    <row r="826" spans="4:28" x14ac:dyDescent="0.35">
      <c r="D826" s="31">
        <f t="shared" si="122"/>
        <v>45822</v>
      </c>
      <c r="E826" s="32" t="s">
        <v>15</v>
      </c>
      <c r="F826" s="33">
        <f>_xlfn.IFNA(VLOOKUP(ClientPortfolioValue[[#This Row],[Date]],CleanAssets[#All],RowWiseApproach!$B$2,0)*VLOOKUP(ClientPortfolioValue[[#This Row],[Client]],Client_Portfolios!$A$1:$I$6,RowWiseApproach!$B$2,0),F821)</f>
        <v>907292.66645735526</v>
      </c>
      <c r="G826" s="33">
        <f>_xlfn.IFNA(VLOOKUP(ClientPortfolioValue[[#This Row],[Date]],CleanAssets[#All],RowWiseApproach!$B$3,0)*VLOOKUP(ClientPortfolioValue[[#This Row],[Client]],Client_Portfolios!$A$1:$I$6,RowWiseApproach!$B$3,0),G821)</f>
        <v>5240948.2811567569</v>
      </c>
      <c r="H826" s="33">
        <f>_xlfn.IFNA(VLOOKUP(ClientPortfolioValue[[#This Row],[Date]],CleanAssets[#All],RowWiseApproach!$B$4,0)*VLOOKUP(ClientPortfolioValue[[#This Row],[Client]],Client_Portfolios!$A$1:$I$6,RowWiseApproach!$B$4,0),H821)</f>
        <v>14505768.290314874</v>
      </c>
      <c r="I826" s="33">
        <f>_xlfn.IFNA(VLOOKUP(ClientPortfolioValue[[#This Row],[Date]],CleanAssets[#All],RowWiseApproach!$B$5,0)*VLOOKUP(ClientPortfolioValue[[#This Row],[Client]],Client_Portfolios!$A$1:$I$6,RowWiseApproach!$B$5,0),I821)</f>
        <v>9704872.7554339971</v>
      </c>
      <c r="J826" s="33">
        <f>_xlfn.IFNA(VLOOKUP(ClientPortfolioValue[[#This Row],[Date]],CleanAssets[#All],RowWiseApproach!$B$6,0)*VLOOKUP(ClientPortfolioValue[[#This Row],[Client]],Client_Portfolios!$A$1:$I$6,RowWiseApproach!$B$6,0),J821)</f>
        <v>14383076.432643883</v>
      </c>
      <c r="K826" s="33">
        <f>_xlfn.IFNA(VLOOKUP(ClientPortfolioValue[[#This Row],[Date]],CleanAssets[#All],RowWiseApproach!$B$7,0)*VLOOKUP(ClientPortfolioValue[[#This Row],[Client]],Client_Portfolios!$A$1:$I$6,RowWiseApproach!$B$7,0),K821)</f>
        <v>2201823.3101569652</v>
      </c>
      <c r="L826" s="33">
        <f>_xlfn.IFNA(VLOOKUP(ClientPortfolioValue[[#This Row],[Date]],CleanAssets[#All],RowWiseApproach!$B$8,0)*VLOOKUP(ClientPortfolioValue[[#This Row],[Client]],Client_Portfolios!$A$1:$I$6,RowWiseApproach!$B$8,0),L821)</f>
        <v>3536412.1761197429</v>
      </c>
      <c r="M826" s="33">
        <f>_xlfn.IFNA(VLOOKUP(ClientPortfolioValue[[#This Row],[Date]],CleanAssets[#All],RowWiseApproach!$B$9,0)*VLOOKUP(ClientPortfolioValue[[#This Row],[Client]],Client_Portfolios!$A$1:$I$6,RowWiseApproach!$B$9,0),M821)</f>
        <v>941574.50525390368</v>
      </c>
      <c r="N826" s="34">
        <f t="shared" si="123"/>
        <v>1.7644135827657021E-2</v>
      </c>
      <c r="O826" s="34">
        <f t="shared" si="123"/>
        <v>0.10192080985237612</v>
      </c>
      <c r="P826" s="34">
        <f t="shared" si="124"/>
        <v>0.28209392124615568</v>
      </c>
      <c r="Q826" s="34">
        <f t="shared" si="125"/>
        <v>0.18873082459225837</v>
      </c>
      <c r="R826" s="34">
        <f t="shared" si="126"/>
        <v>0.27970793061520832</v>
      </c>
      <c r="S826" s="34">
        <f t="shared" si="127"/>
        <v>4.2818895147254982E-2</v>
      </c>
      <c r="T826" s="34">
        <f t="shared" si="128"/>
        <v>6.8772667392622069E-2</v>
      </c>
      <c r="U826" s="34">
        <f t="shared" si="129"/>
        <v>1.831081532646742E-2</v>
      </c>
      <c r="V826" s="33">
        <f>SUM(ClientPortfolioValue[[#This Row],[TCS]:[Cash]])</f>
        <v>51421768.417537481</v>
      </c>
      <c r="W826" s="35">
        <f>(ClientPortfolioValue[[#This Row],[TotalPortfolioValue]]-V821)/V821</f>
        <v>2.6559420119967965E-3</v>
      </c>
      <c r="X826" s="35">
        <f t="shared" si="131"/>
        <v>3168814.7924703965</v>
      </c>
      <c r="Y826" s="35">
        <f>_xlfn.MAXIFS($V$2:$V826,$E$2:$E826,$E826)</f>
        <v>52065242.941301323</v>
      </c>
      <c r="Z826" s="34">
        <f>(ClientPortfolioValue[[#This Row],[TotalPortfolioValue]]-ClientPortfolioValue[[#This Row],[Running Max]])/ClientPortfolioValue[[#This Row],[Running Max]]</f>
        <v>-1.2359003577286675E-2</v>
      </c>
      <c r="AA826" s="35">
        <f t="shared" si="130"/>
        <v>1.030729799064003</v>
      </c>
      <c r="AB826" s="46">
        <f>ClientPortfolioValue[[#This Row],[Cumulative_Returns]]-1</f>
        <v>3.0729799064002972E-2</v>
      </c>
    </row>
    <row r="827" spans="4:28" x14ac:dyDescent="0.35">
      <c r="D827" s="31">
        <f t="shared" si="122"/>
        <v>45823</v>
      </c>
      <c r="E827" s="32" t="s">
        <v>14</v>
      </c>
      <c r="F827" s="33">
        <f>_xlfn.IFNA(VLOOKUP(ClientPortfolioValue[[#This Row],[Date]],CleanAssets[#All],RowWiseApproach!$B$2,0)*VLOOKUP(ClientPortfolioValue[[#This Row],[Client]],Client_Portfolios!$A$1:$I$6,RowWiseApproach!$B$2,0),F822)</f>
        <v>1576950.2746546348</v>
      </c>
      <c r="G827" s="33">
        <f>_xlfn.IFNA(VLOOKUP(ClientPortfolioValue[[#This Row],[Date]],CleanAssets[#All],RowWiseApproach!$B$3,0)*VLOOKUP(ClientPortfolioValue[[#This Row],[Client]],Client_Portfolios!$A$1:$I$6,RowWiseApproach!$B$3,0),G822)</f>
        <v>12338319.158888569</v>
      </c>
      <c r="H827" s="33">
        <f>_xlfn.IFNA(VLOOKUP(ClientPortfolioValue[[#This Row],[Date]],CleanAssets[#All],RowWiseApproach!$B$4,0)*VLOOKUP(ClientPortfolioValue[[#This Row],[Client]],Client_Portfolios!$A$1:$I$6,RowWiseApproach!$B$4,0),H822)</f>
        <v>1875386.0470976138</v>
      </c>
      <c r="I827" s="33">
        <f>_xlfn.IFNA(VLOOKUP(ClientPortfolioValue[[#This Row],[Date]],CleanAssets[#All],RowWiseApproach!$B$5,0)*VLOOKUP(ClientPortfolioValue[[#This Row],[Client]],Client_Portfolios!$A$1:$I$6,RowWiseApproach!$B$5,0),I822)</f>
        <v>507487.67892827449</v>
      </c>
      <c r="J827" s="33">
        <f>_xlfn.IFNA(VLOOKUP(ClientPortfolioValue[[#This Row],[Date]],CleanAssets[#All],RowWiseApproach!$B$6,0)*VLOOKUP(ClientPortfolioValue[[#This Row],[Client]],Client_Portfolios!$A$1:$I$6,RowWiseApproach!$B$6,0),J822)</f>
        <v>8381720.7091225674</v>
      </c>
      <c r="K827" s="33">
        <f>_xlfn.IFNA(VLOOKUP(ClientPortfolioValue[[#This Row],[Date]],CleanAssets[#All],RowWiseApproach!$B$7,0)*VLOOKUP(ClientPortfolioValue[[#This Row],[Client]],Client_Portfolios!$A$1:$I$6,RowWiseApproach!$B$7,0),K822)</f>
        <v>11807995.296070814</v>
      </c>
      <c r="L827" s="33">
        <f>_xlfn.IFNA(VLOOKUP(ClientPortfolioValue[[#This Row],[Date]],CleanAssets[#All],RowWiseApproach!$B$8,0)*VLOOKUP(ClientPortfolioValue[[#This Row],[Client]],Client_Portfolios!$A$1:$I$6,RowWiseApproach!$B$8,0),L822)</f>
        <v>3437355.699331976</v>
      </c>
      <c r="M827" s="33">
        <f>_xlfn.IFNA(VLOOKUP(ClientPortfolioValue[[#This Row],[Date]],CleanAssets[#All],RowWiseApproach!$B$9,0)*VLOOKUP(ClientPortfolioValue[[#This Row],[Client]],Client_Portfolios!$A$1:$I$6,RowWiseApproach!$B$9,0),M822)</f>
        <v>1151083.1006357665</v>
      </c>
      <c r="N827" s="34">
        <f t="shared" si="123"/>
        <v>3.8390759459595615E-2</v>
      </c>
      <c r="O827" s="34">
        <f t="shared" si="123"/>
        <v>0.30037563680842788</v>
      </c>
      <c r="P827" s="34">
        <f t="shared" si="124"/>
        <v>4.5656160365471508E-2</v>
      </c>
      <c r="Q827" s="34">
        <f t="shared" si="125"/>
        <v>1.2354756978441048E-2</v>
      </c>
      <c r="R827" s="34">
        <f t="shared" si="126"/>
        <v>0.20405248584766461</v>
      </c>
      <c r="S827" s="34">
        <f t="shared" si="127"/>
        <v>0.28746493430857961</v>
      </c>
      <c r="T827" s="34">
        <f t="shared" si="128"/>
        <v>8.3682217474501469E-2</v>
      </c>
      <c r="U827" s="34">
        <f t="shared" si="129"/>
        <v>2.8023048757318231E-2</v>
      </c>
      <c r="V827" s="33">
        <f>SUM(ClientPortfolioValue[[#This Row],[TCS]:[Cash]])</f>
        <v>41076297.964730218</v>
      </c>
      <c r="W827" s="35">
        <f>(ClientPortfolioValue[[#This Row],[TotalPortfolioValue]]-V822)/V822</f>
        <v>-8.4297717786284143E-2</v>
      </c>
      <c r="X827" s="35">
        <f t="shared" si="131"/>
        <v>1726413.6236592263</v>
      </c>
      <c r="Y827" s="35">
        <f>_xlfn.MAXIFS($V$2:$V827,$E$2:$E827,$E827)</f>
        <v>45787827.726313539</v>
      </c>
      <c r="Z827" s="34">
        <f>(ClientPortfolioValue[[#This Row],[TotalPortfolioValue]]-ClientPortfolioValue[[#This Row],[Running Max]])/ClientPortfolioValue[[#This Row],[Running Max]]</f>
        <v>-0.1028991763869086</v>
      </c>
      <c r="AA827" s="35">
        <f t="shared" si="130"/>
        <v>0.96804182089463309</v>
      </c>
      <c r="AB827" s="46">
        <f>ClientPortfolioValue[[#This Row],[Cumulative_Returns]]-1</f>
        <v>-3.1958179105366913E-2</v>
      </c>
    </row>
    <row r="828" spans="4:28" x14ac:dyDescent="0.35">
      <c r="D828" s="31">
        <f t="shared" si="122"/>
        <v>45823</v>
      </c>
      <c r="E828" s="32" t="s">
        <v>16</v>
      </c>
      <c r="F828" s="33">
        <f>_xlfn.IFNA(VLOOKUP(ClientPortfolioValue[[#This Row],[Date]],CleanAssets[#All],RowWiseApproach!$B$2,0)*VLOOKUP(ClientPortfolioValue[[#This Row],[Client]],Client_Portfolios!$A$1:$I$6,RowWiseApproach!$B$2,0),F823)</f>
        <v>189704.05129880377</v>
      </c>
      <c r="G828" s="33">
        <f>_xlfn.IFNA(VLOOKUP(ClientPortfolioValue[[#This Row],[Date]],CleanAssets[#All],RowWiseApproach!$B$3,0)*VLOOKUP(ClientPortfolioValue[[#This Row],[Client]],Client_Portfolios!$A$1:$I$6,RowWiseApproach!$B$3,0),G823)</f>
        <v>3190695.6099991999</v>
      </c>
      <c r="H828" s="33">
        <f>_xlfn.IFNA(VLOOKUP(ClientPortfolioValue[[#This Row],[Date]],CleanAssets[#All],RowWiseApproach!$B$4,0)*VLOOKUP(ClientPortfolioValue[[#This Row],[Client]],Client_Portfolios!$A$1:$I$6,RowWiseApproach!$B$4,0),H823)</f>
        <v>10067114.632600034</v>
      </c>
      <c r="I828" s="33">
        <f>_xlfn.IFNA(VLOOKUP(ClientPortfolioValue[[#This Row],[Date]],CleanAssets[#All],RowWiseApproach!$B$5,0)*VLOOKUP(ClientPortfolioValue[[#This Row],[Client]],Client_Portfolios!$A$1:$I$6,RowWiseApproach!$B$5,0),I823)</f>
        <v>6983830.0332892099</v>
      </c>
      <c r="J828" s="33">
        <f>_xlfn.IFNA(VLOOKUP(ClientPortfolioValue[[#This Row],[Date]],CleanAssets[#All],RowWiseApproach!$B$6,0)*VLOOKUP(ClientPortfolioValue[[#This Row],[Client]],Client_Portfolios!$A$1:$I$6,RowWiseApproach!$B$6,0),J823)</f>
        <v>6406202.4212705521</v>
      </c>
      <c r="K828" s="33">
        <f>_xlfn.IFNA(VLOOKUP(ClientPortfolioValue[[#This Row],[Date]],CleanAssets[#All],RowWiseApproach!$B$7,0)*VLOOKUP(ClientPortfolioValue[[#This Row],[Client]],Client_Portfolios!$A$1:$I$6,RowWiseApproach!$B$7,0),K823)</f>
        <v>1335480.070108149</v>
      </c>
      <c r="L828" s="33">
        <f>_xlfn.IFNA(VLOOKUP(ClientPortfolioValue[[#This Row],[Date]],CleanAssets[#All],RowWiseApproach!$B$8,0)*VLOOKUP(ClientPortfolioValue[[#This Row],[Client]],Client_Portfolios!$A$1:$I$6,RowWiseApproach!$B$8,0),L823)</f>
        <v>15966096.685397524</v>
      </c>
      <c r="M828" s="33">
        <f>_xlfn.IFNA(VLOOKUP(ClientPortfolioValue[[#This Row],[Date]],CleanAssets[#All],RowWiseApproach!$B$9,0)*VLOOKUP(ClientPortfolioValue[[#This Row],[Client]],Client_Portfolios!$A$1:$I$6,RowWiseApproach!$B$9,0),M823)</f>
        <v>4665305.022496853</v>
      </c>
      <c r="N828" s="34">
        <f t="shared" si="123"/>
        <v>3.887025358691616E-3</v>
      </c>
      <c r="O828" s="34">
        <f t="shared" si="123"/>
        <v>6.5377173882269699E-2</v>
      </c>
      <c r="P828" s="34">
        <f t="shared" si="124"/>
        <v>0.20627461352491694</v>
      </c>
      <c r="Q828" s="34">
        <f t="shared" si="125"/>
        <v>0.14309828522021897</v>
      </c>
      <c r="R828" s="34">
        <f t="shared" si="126"/>
        <v>0.13126272788538643</v>
      </c>
      <c r="S828" s="34">
        <f t="shared" si="127"/>
        <v>2.7363911645519854E-2</v>
      </c>
      <c r="T828" s="34">
        <f t="shared" si="128"/>
        <v>0.32714442454215353</v>
      </c>
      <c r="U828" s="34">
        <f t="shared" si="129"/>
        <v>9.5591837940843055E-2</v>
      </c>
      <c r="V828" s="33">
        <f>SUM(ClientPortfolioValue[[#This Row],[TCS]:[Cash]])</f>
        <v>48804428.52646032</v>
      </c>
      <c r="W828" s="35">
        <f>(ClientPortfolioValue[[#This Row],[TotalPortfolioValue]]-V823)/V823</f>
        <v>-5.684116135444317E-2</v>
      </c>
      <c r="X828" s="35">
        <f t="shared" si="131"/>
        <v>2227374.7571941004</v>
      </c>
      <c r="Y828" s="35">
        <f>_xlfn.MAXIFS($V$2:$V828,$E$2:$E828,$E828)</f>
        <v>51745715.065923519</v>
      </c>
      <c r="Z828" s="34">
        <f>(ClientPortfolioValue[[#This Row],[TotalPortfolioValue]]-ClientPortfolioValue[[#This Row],[Running Max]])/ClientPortfolioValue[[#This Row],[Running Max]]</f>
        <v>-5.684116135444317E-2</v>
      </c>
      <c r="AA828" s="35">
        <f t="shared" si="130"/>
        <v>1.004794197337292</v>
      </c>
      <c r="AB828" s="46">
        <f>ClientPortfolioValue[[#This Row],[Cumulative_Returns]]-1</f>
        <v>4.7941973372920277E-3</v>
      </c>
    </row>
    <row r="829" spans="4:28" x14ac:dyDescent="0.35">
      <c r="D829" s="31">
        <f t="shared" si="122"/>
        <v>45823</v>
      </c>
      <c r="E829" s="32" t="s">
        <v>12</v>
      </c>
      <c r="F829" s="33">
        <f>_xlfn.IFNA(VLOOKUP(ClientPortfolioValue[[#This Row],[Date]],CleanAssets[#All],RowWiseApproach!$B$2,0)*VLOOKUP(ClientPortfolioValue[[#This Row],[Client]],Client_Portfolios!$A$1:$I$6,RowWiseApproach!$B$2,0),F824)</f>
        <v>2500354.6683437312</v>
      </c>
      <c r="G829" s="33">
        <f>_xlfn.IFNA(VLOOKUP(ClientPortfolioValue[[#This Row],[Date]],CleanAssets[#All],RowWiseApproach!$B$3,0)*VLOOKUP(ClientPortfolioValue[[#This Row],[Client]],Client_Portfolios!$A$1:$I$6,RowWiseApproach!$B$3,0),G824)</f>
        <v>11018328.276549783</v>
      </c>
      <c r="H829" s="33">
        <f>_xlfn.IFNA(VLOOKUP(ClientPortfolioValue[[#This Row],[Date]],CleanAssets[#All],RowWiseApproach!$B$4,0)*VLOOKUP(ClientPortfolioValue[[#This Row],[Client]],Client_Portfolios!$A$1:$I$6,RowWiseApproach!$B$4,0),H824)</f>
        <v>1657129.3421043025</v>
      </c>
      <c r="I829" s="33">
        <f>_xlfn.IFNA(VLOOKUP(ClientPortfolioValue[[#This Row],[Date]],CleanAssets[#All],RowWiseApproach!$B$5,0)*VLOOKUP(ClientPortfolioValue[[#This Row],[Client]],Client_Portfolios!$A$1:$I$6,RowWiseApproach!$B$5,0),I824)</f>
        <v>3562575.7397010582</v>
      </c>
      <c r="J829" s="33">
        <f>_xlfn.IFNA(VLOOKUP(ClientPortfolioValue[[#This Row],[Date]],CleanAssets[#All],RowWiseApproach!$B$6,0)*VLOOKUP(ClientPortfolioValue[[#This Row],[Client]],Client_Portfolios!$A$1:$I$6,RowWiseApproach!$B$6,0),J824)</f>
        <v>937253.1813156578</v>
      </c>
      <c r="K829" s="33">
        <f>_xlfn.IFNA(VLOOKUP(ClientPortfolioValue[[#This Row],[Date]],CleanAssets[#All],RowWiseApproach!$B$7,0)*VLOOKUP(ClientPortfolioValue[[#This Row],[Client]],Client_Portfolios!$A$1:$I$6,RowWiseApproach!$B$7,0),K824)</f>
        <v>10802564.163742475</v>
      </c>
      <c r="L829" s="33">
        <f>_xlfn.IFNA(VLOOKUP(ClientPortfolioValue[[#This Row],[Date]],CleanAssets[#All],RowWiseApproach!$B$8,0)*VLOOKUP(ClientPortfolioValue[[#This Row],[Client]],Client_Portfolios!$A$1:$I$6,RowWiseApproach!$B$8,0),L824)</f>
        <v>5868611.4550325908</v>
      </c>
      <c r="M829" s="33">
        <f>_xlfn.IFNA(VLOOKUP(ClientPortfolioValue[[#This Row],[Date]],CleanAssets[#All],RowWiseApproach!$B$9,0)*VLOOKUP(ClientPortfolioValue[[#This Row],[Client]],Client_Portfolios!$A$1:$I$6,RowWiseApproach!$B$9,0),M824)</f>
        <v>2235174.5974242231</v>
      </c>
      <c r="N829" s="34">
        <f t="shared" si="123"/>
        <v>6.4806262612316173E-2</v>
      </c>
      <c r="O829" s="34">
        <f t="shared" si="123"/>
        <v>0.28558215555547367</v>
      </c>
      <c r="P829" s="34">
        <f t="shared" si="124"/>
        <v>4.2950850408004039E-2</v>
      </c>
      <c r="Q829" s="34">
        <f t="shared" si="125"/>
        <v>9.2337787869218382E-2</v>
      </c>
      <c r="R829" s="34">
        <f t="shared" si="126"/>
        <v>2.4292504008163858E-2</v>
      </c>
      <c r="S829" s="34">
        <f t="shared" si="127"/>
        <v>0.27998980262493273</v>
      </c>
      <c r="T829" s="34">
        <f t="shared" si="128"/>
        <v>0.15210753095936583</v>
      </c>
      <c r="U829" s="34">
        <f t="shared" si="129"/>
        <v>5.7933105962525336E-2</v>
      </c>
      <c r="V829" s="33">
        <f>SUM(ClientPortfolioValue[[#This Row],[TCS]:[Cash]])</f>
        <v>38581991.424213819</v>
      </c>
      <c r="W829" s="35">
        <f>(ClientPortfolioValue[[#This Row],[TotalPortfolioValue]]-V824)/V824</f>
        <v>-4.3547837381798316E-3</v>
      </c>
      <c r="X829" s="35">
        <f t="shared" si="131"/>
        <v>679749.4553564589</v>
      </c>
      <c r="Y829" s="35">
        <f>_xlfn.MAXIFS($V$2:$V829,$E$2:$E829,$E829)</f>
        <v>40148946.003547296</v>
      </c>
      <c r="Z829" s="34">
        <f>(ClientPortfolioValue[[#This Row],[TotalPortfolioValue]]-ClientPortfolioValue[[#This Row],[Running Max]])/ClientPortfolioValue[[#This Row],[Running Max]]</f>
        <v>-3.9028535872274978E-2</v>
      </c>
      <c r="AA829" s="35">
        <f t="shared" si="130"/>
        <v>1.0301755775715238</v>
      </c>
      <c r="AB829" s="46">
        <f>ClientPortfolioValue[[#This Row],[Cumulative_Returns]]-1</f>
        <v>3.0175577571523782E-2</v>
      </c>
    </row>
    <row r="830" spans="4:28" x14ac:dyDescent="0.35">
      <c r="D830" s="31">
        <f t="shared" si="122"/>
        <v>45823</v>
      </c>
      <c r="E830" s="32" t="s">
        <v>13</v>
      </c>
      <c r="F830" s="33">
        <f>_xlfn.IFNA(VLOOKUP(ClientPortfolioValue[[#This Row],[Date]],CleanAssets[#All],RowWiseApproach!$B$2,0)*VLOOKUP(ClientPortfolioValue[[#This Row],[Client]],Client_Portfolios!$A$1:$I$6,RowWiseApproach!$B$2,0),F825)</f>
        <v>180039.68612197854</v>
      </c>
      <c r="G830" s="33">
        <f>_xlfn.IFNA(VLOOKUP(ClientPortfolioValue[[#This Row],[Date]],CleanAssets[#All],RowWiseApproach!$B$3,0)*VLOOKUP(ClientPortfolioValue[[#This Row],[Client]],Client_Portfolios!$A$1:$I$6,RowWiseApproach!$B$3,0),G825)</f>
        <v>2341090.3918747683</v>
      </c>
      <c r="H830" s="33">
        <f>_xlfn.IFNA(VLOOKUP(ClientPortfolioValue[[#This Row],[Date]],CleanAssets[#All],RowWiseApproach!$B$4,0)*VLOOKUP(ClientPortfolioValue[[#This Row],[Client]],Client_Portfolios!$A$1:$I$6,RowWiseApproach!$B$4,0),H825)</f>
        <v>2654070.3218612336</v>
      </c>
      <c r="I830" s="33">
        <f>_xlfn.IFNA(VLOOKUP(ClientPortfolioValue[[#This Row],[Date]],CleanAssets[#All],RowWiseApproach!$B$5,0)*VLOOKUP(ClientPortfolioValue[[#This Row],[Client]],Client_Portfolios!$A$1:$I$6,RowWiseApproach!$B$5,0),I825)</f>
        <v>3058181.0903814617</v>
      </c>
      <c r="J830" s="33">
        <f>_xlfn.IFNA(VLOOKUP(ClientPortfolioValue[[#This Row],[Date]],CleanAssets[#All],RowWiseApproach!$B$6,0)*VLOOKUP(ClientPortfolioValue[[#This Row],[Client]],Client_Portfolios!$A$1:$I$6,RowWiseApproach!$B$6,0),J825)</f>
        <v>8123019.9918195205</v>
      </c>
      <c r="K830" s="33">
        <f>_xlfn.IFNA(VLOOKUP(ClientPortfolioValue[[#This Row],[Date]],CleanAssets[#All],RowWiseApproach!$B$7,0)*VLOOKUP(ClientPortfolioValue[[#This Row],[Client]],Client_Portfolios!$A$1:$I$6,RowWiseApproach!$B$7,0),K825)</f>
        <v>511932.3337478129</v>
      </c>
      <c r="L830" s="33">
        <f>_xlfn.IFNA(VLOOKUP(ClientPortfolioValue[[#This Row],[Date]],CleanAssets[#All],RowWiseApproach!$B$8,0)*VLOOKUP(ClientPortfolioValue[[#This Row],[Client]],Client_Portfolios!$A$1:$I$6,RowWiseApproach!$B$8,0),L825)</f>
        <v>24270730.750101935</v>
      </c>
      <c r="M830" s="33">
        <f>_xlfn.IFNA(VLOOKUP(ClientPortfolioValue[[#This Row],[Date]],CleanAssets[#All],RowWiseApproach!$B$9,0)*VLOOKUP(ClientPortfolioValue[[#This Row],[Client]],Client_Portfolios!$A$1:$I$6,RowWiseApproach!$B$9,0),M825)</f>
        <v>6410856.1142009217</v>
      </c>
      <c r="N830" s="34">
        <f t="shared" si="123"/>
        <v>3.7863298938643664E-3</v>
      </c>
      <c r="O830" s="34">
        <f t="shared" si="123"/>
        <v>4.9234370076542702E-2</v>
      </c>
      <c r="P830" s="34">
        <f t="shared" si="124"/>
        <v>5.5816503663936597E-2</v>
      </c>
      <c r="Q830" s="34">
        <f t="shared" si="125"/>
        <v>6.4315167021103237E-2</v>
      </c>
      <c r="R830" s="34">
        <f t="shared" si="126"/>
        <v>0.1708314099295106</v>
      </c>
      <c r="S830" s="34">
        <f t="shared" si="127"/>
        <v>1.0766207943685525E-2</v>
      </c>
      <c r="T830" s="34">
        <f t="shared" si="128"/>
        <v>0.51042631413377948</v>
      </c>
      <c r="U830" s="34">
        <f t="shared" si="129"/>
        <v>0.1348236973375776</v>
      </c>
      <c r="V830" s="33">
        <f>SUM(ClientPortfolioValue[[#This Row],[TCS]:[Cash]])</f>
        <v>47549920.680109628</v>
      </c>
      <c r="W830" s="35">
        <f>(ClientPortfolioValue[[#This Row],[TotalPortfolioValue]]-V825)/V825</f>
        <v>-7.3357161893185571E-2</v>
      </c>
      <c r="X830" s="35">
        <f t="shared" si="131"/>
        <v>2062479.7174651129</v>
      </c>
      <c r="Y830" s="35">
        <f>_xlfn.MAXIFS($V$2:$V830,$E$2:$E830,$E830)</f>
        <v>51314183.550219737</v>
      </c>
      <c r="Z830" s="34">
        <f>(ClientPortfolioValue[[#This Row],[TotalPortfolioValue]]-ClientPortfolioValue[[#This Row],[Running Max]])/ClientPortfolioValue[[#This Row],[Running Max]]</f>
        <v>-7.3357161893185571E-2</v>
      </c>
      <c r="AA830" s="35">
        <f t="shared" si="130"/>
        <v>1.0537109291445659</v>
      </c>
      <c r="AB830" s="46">
        <f>ClientPortfolioValue[[#This Row],[Cumulative_Returns]]-1</f>
        <v>5.3710929144565878E-2</v>
      </c>
    </row>
    <row r="831" spans="4:28" x14ac:dyDescent="0.35">
      <c r="D831" s="31">
        <f t="shared" si="122"/>
        <v>45823</v>
      </c>
      <c r="E831" s="32" t="s">
        <v>15</v>
      </c>
      <c r="F831" s="33">
        <f>_xlfn.IFNA(VLOOKUP(ClientPortfolioValue[[#This Row],[Date]],CleanAssets[#All],RowWiseApproach!$B$2,0)*VLOOKUP(ClientPortfolioValue[[#This Row],[Client]],Client_Portfolios!$A$1:$I$6,RowWiseApproach!$B$2,0),F826)</f>
        <v>902060.63151473424</v>
      </c>
      <c r="G831" s="33">
        <f>_xlfn.IFNA(VLOOKUP(ClientPortfolioValue[[#This Row],[Date]],CleanAssets[#All],RowWiseApproach!$B$3,0)*VLOOKUP(ClientPortfolioValue[[#This Row],[Client]],Client_Portfolios!$A$1:$I$6,RowWiseApproach!$B$3,0),G826)</f>
        <v>5350255.8291566465</v>
      </c>
      <c r="H831" s="33">
        <f>_xlfn.IFNA(VLOOKUP(ClientPortfolioValue[[#This Row],[Date]],CleanAssets[#All],RowWiseApproach!$B$4,0)*VLOOKUP(ClientPortfolioValue[[#This Row],[Client]],Client_Portfolios!$A$1:$I$6,RowWiseApproach!$B$4,0),H826)</f>
        <v>14478984.560979486</v>
      </c>
      <c r="I831" s="33">
        <f>_xlfn.IFNA(VLOOKUP(ClientPortfolioValue[[#This Row],[Date]],CleanAssets[#All],RowWiseApproach!$B$5,0)*VLOOKUP(ClientPortfolioValue[[#This Row],[Client]],Client_Portfolios!$A$1:$I$6,RowWiseApproach!$B$5,0),I826)</f>
        <v>9765023.3975204267</v>
      </c>
      <c r="J831" s="33">
        <f>_xlfn.IFNA(VLOOKUP(ClientPortfolioValue[[#This Row],[Date]],CleanAssets[#All],RowWiseApproach!$B$6,0)*VLOOKUP(ClientPortfolioValue[[#This Row],[Client]],Client_Portfolios!$A$1:$I$6,RowWiseApproach!$B$6,0),J826)</f>
        <v>9680503.4749192744</v>
      </c>
      <c r="K831" s="33">
        <f>_xlfn.IFNA(VLOOKUP(ClientPortfolioValue[[#This Row],[Date]],CleanAssets[#All],RowWiseApproach!$B$7,0)*VLOOKUP(ClientPortfolioValue[[#This Row],[Client]],Client_Portfolios!$A$1:$I$6,RowWiseApproach!$B$7,0),K826)</f>
        <v>2207563.6000915696</v>
      </c>
      <c r="L831" s="33">
        <f>_xlfn.IFNA(VLOOKUP(ClientPortfolioValue[[#This Row],[Date]],CleanAssets[#All],RowWiseApproach!$B$8,0)*VLOOKUP(ClientPortfolioValue[[#This Row],[Client]],Client_Portfolios!$A$1:$I$6,RowWiseApproach!$B$8,0),L826)</f>
        <v>3553889.9235160095</v>
      </c>
      <c r="M831" s="33">
        <f>_xlfn.IFNA(VLOOKUP(ClientPortfolioValue[[#This Row],[Date]],CleanAssets[#All],RowWiseApproach!$B$9,0)*VLOOKUP(ClientPortfolioValue[[#This Row],[Client]],Client_Portfolios!$A$1:$I$6,RowWiseApproach!$B$9,0),M826)</f>
        <v>941620.53429560887</v>
      </c>
      <c r="N831" s="34">
        <f t="shared" si="123"/>
        <v>1.9241947912742391E-2</v>
      </c>
      <c r="O831" s="34">
        <f t="shared" si="123"/>
        <v>0.11412685620877468</v>
      </c>
      <c r="P831" s="34">
        <f t="shared" si="124"/>
        <v>0.30885270570331702</v>
      </c>
      <c r="Q831" s="34">
        <f t="shared" si="125"/>
        <v>0.20829871631387084</v>
      </c>
      <c r="R831" s="34">
        <f t="shared" si="126"/>
        <v>0.20649581317026564</v>
      </c>
      <c r="S831" s="34">
        <f t="shared" si="127"/>
        <v>4.7089765724172637E-2</v>
      </c>
      <c r="T831" s="34">
        <f t="shared" si="128"/>
        <v>7.5808390707712781E-2</v>
      </c>
      <c r="U831" s="34">
        <f t="shared" si="129"/>
        <v>2.008580425914399E-2</v>
      </c>
      <c r="V831" s="33">
        <f>SUM(ClientPortfolioValue[[#This Row],[TCS]:[Cash]])</f>
        <v>46879901.951993756</v>
      </c>
      <c r="W831" s="35">
        <f>(ClientPortfolioValue[[#This Row],[TotalPortfolioValue]]-V826)/V826</f>
        <v>-8.8325753962104375E-2</v>
      </c>
      <c r="X831" s="35">
        <f t="shared" si="131"/>
        <v>3219137.6932208524</v>
      </c>
      <c r="Y831" s="35">
        <f>_xlfn.MAXIFS($V$2:$V831,$E$2:$E831,$E831)</f>
        <v>52065242.941301323</v>
      </c>
      <c r="Z831" s="34">
        <f>(ClientPortfolioValue[[#This Row],[TotalPortfolioValue]]-ClientPortfolioValue[[#This Row],[Running Max]])/ClientPortfolioValue[[#This Row],[Running Max]]</f>
        <v>-9.9593139230206851E-2</v>
      </c>
      <c r="AA831" s="35">
        <f t="shared" si="130"/>
        <v>0.93968981243046656</v>
      </c>
      <c r="AB831" s="46">
        <f>ClientPortfolioValue[[#This Row],[Cumulative_Returns]]-1</f>
        <v>-6.0310187569533436E-2</v>
      </c>
    </row>
    <row r="832" spans="4:28" x14ac:dyDescent="0.35">
      <c r="D832" s="31">
        <f t="shared" si="122"/>
        <v>45824</v>
      </c>
      <c r="E832" s="32" t="s">
        <v>14</v>
      </c>
      <c r="F832" s="33">
        <f>_xlfn.IFNA(VLOOKUP(ClientPortfolioValue[[#This Row],[Date]],CleanAssets[#All],RowWiseApproach!$B$2,0)*VLOOKUP(ClientPortfolioValue[[#This Row],[Client]],Client_Portfolios!$A$1:$I$6,RowWiseApproach!$B$2,0),F827)</f>
        <v>1580399.0740772868</v>
      </c>
      <c r="G832" s="33">
        <f>_xlfn.IFNA(VLOOKUP(ClientPortfolioValue[[#This Row],[Date]],CleanAssets[#All],RowWiseApproach!$B$3,0)*VLOOKUP(ClientPortfolioValue[[#This Row],[Client]],Client_Portfolios!$A$1:$I$6,RowWiseApproach!$B$3,0),G827)</f>
        <v>12236249.306987632</v>
      </c>
      <c r="H832" s="33">
        <f>_xlfn.IFNA(VLOOKUP(ClientPortfolioValue[[#This Row],[Date]],CleanAssets[#All],RowWiseApproach!$B$4,0)*VLOOKUP(ClientPortfolioValue[[#This Row],[Client]],Client_Portfolios!$A$1:$I$6,RowWiseApproach!$B$4,0),H827)</f>
        <v>1878356.8038476396</v>
      </c>
      <c r="I832" s="33">
        <f>_xlfn.IFNA(VLOOKUP(ClientPortfolioValue[[#This Row],[Date]],CleanAssets[#All],RowWiseApproach!$B$5,0)*VLOOKUP(ClientPortfolioValue[[#This Row],[Client]],Client_Portfolios!$A$1:$I$6,RowWiseApproach!$B$5,0),I827)</f>
        <v>509571.6045394945</v>
      </c>
      <c r="J832" s="33">
        <f>_xlfn.IFNA(VLOOKUP(ClientPortfolioValue[[#This Row],[Date]],CleanAssets[#All],RowWiseApproach!$B$6,0)*VLOOKUP(ClientPortfolioValue[[#This Row],[Client]],Client_Portfolios!$A$1:$I$6,RowWiseApproach!$B$6,0),J827)</f>
        <v>12691788.1981373</v>
      </c>
      <c r="K832" s="33">
        <f>_xlfn.IFNA(VLOOKUP(ClientPortfolioValue[[#This Row],[Date]],CleanAssets[#All],RowWiseApproach!$B$7,0)*VLOOKUP(ClientPortfolioValue[[#This Row],[Client]],Client_Portfolios!$A$1:$I$6,RowWiseApproach!$B$7,0),K827)</f>
        <v>12041756.676654991</v>
      </c>
      <c r="L832" s="33">
        <f>_xlfn.IFNA(VLOOKUP(ClientPortfolioValue[[#This Row],[Date]],CleanAssets[#All],RowWiseApproach!$B$8,0)*VLOOKUP(ClientPortfolioValue[[#This Row],[Client]],Client_Portfolios!$A$1:$I$6,RowWiseApproach!$B$8,0),L827)</f>
        <v>3414884.7141329283</v>
      </c>
      <c r="M832" s="33">
        <f>_xlfn.IFNA(VLOOKUP(ClientPortfolioValue[[#This Row],[Date]],CleanAssets[#All],RowWiseApproach!$B$9,0)*VLOOKUP(ClientPortfolioValue[[#This Row],[Client]],Client_Portfolios!$A$1:$I$6,RowWiseApproach!$B$9,0),M827)</f>
        <v>1151160.2950456031</v>
      </c>
      <c r="N832" s="34">
        <f t="shared" si="123"/>
        <v>3.4730865096807353E-2</v>
      </c>
      <c r="O832" s="34">
        <f t="shared" si="123"/>
        <v>0.26890393125547174</v>
      </c>
      <c r="P832" s="34">
        <f t="shared" si="124"/>
        <v>4.1278787002701253E-2</v>
      </c>
      <c r="Q832" s="34">
        <f t="shared" si="125"/>
        <v>1.1198350432315783E-2</v>
      </c>
      <c r="R832" s="34">
        <f t="shared" si="126"/>
        <v>0.27891485826395884</v>
      </c>
      <c r="S832" s="34">
        <f t="shared" si="127"/>
        <v>0.26462975935977506</v>
      </c>
      <c r="T832" s="34">
        <f t="shared" si="128"/>
        <v>7.5045538986376448E-2</v>
      </c>
      <c r="U832" s="34">
        <f t="shared" si="129"/>
        <v>2.5297909602593576E-2</v>
      </c>
      <c r="V832" s="33">
        <f>SUM(ClientPortfolioValue[[#This Row],[TCS]:[Cash]])</f>
        <v>45504166.673422873</v>
      </c>
      <c r="W832" s="35">
        <f>(ClientPortfolioValue[[#This Row],[TotalPortfolioValue]]-V827)/V827</f>
        <v>0.10779619703057475</v>
      </c>
      <c r="X832" s="35">
        <f t="shared" si="131"/>
        <v>1943444.3956744212</v>
      </c>
      <c r="Y832" s="35">
        <f>_xlfn.MAXIFS($V$2:$V832,$E$2:$E832,$E832)</f>
        <v>45787827.726313539</v>
      </c>
      <c r="Z832" s="34">
        <f>(ClientPortfolioValue[[#This Row],[TotalPortfolioValue]]-ClientPortfolioValue[[#This Row],[Running Max]])/ClientPortfolioValue[[#This Row],[Running Max]]</f>
        <v>-6.1951192484209138E-3</v>
      </c>
      <c r="AA832" s="35">
        <f t="shared" si="130"/>
        <v>1.0723930477536272</v>
      </c>
      <c r="AB832" s="46">
        <f>ClientPortfolioValue[[#This Row],[Cumulative_Returns]]-1</f>
        <v>7.2393047753627204E-2</v>
      </c>
    </row>
    <row r="833" spans="4:28" x14ac:dyDescent="0.35">
      <c r="D833" s="31">
        <f t="shared" si="122"/>
        <v>45824</v>
      </c>
      <c r="E833" s="32" t="s">
        <v>16</v>
      </c>
      <c r="F833" s="33">
        <f>_xlfn.IFNA(VLOOKUP(ClientPortfolioValue[[#This Row],[Date]],CleanAssets[#All],RowWiseApproach!$B$2,0)*VLOOKUP(ClientPortfolioValue[[#This Row],[Client]],Client_Portfolios!$A$1:$I$6,RowWiseApproach!$B$2,0),F828)</f>
        <v>190118.93516236587</v>
      </c>
      <c r="G833" s="33">
        <f>_xlfn.IFNA(VLOOKUP(ClientPortfolioValue[[#This Row],[Date]],CleanAssets[#All],RowWiseApproach!$B$3,0)*VLOOKUP(ClientPortfolioValue[[#This Row],[Client]],Client_Portfolios!$A$1:$I$6,RowWiseApproach!$B$3,0),G828)</f>
        <v>3164300.294382893</v>
      </c>
      <c r="H833" s="33">
        <f>_xlfn.IFNA(VLOOKUP(ClientPortfolioValue[[#This Row],[Date]],CleanAssets[#All],RowWiseApproach!$B$4,0)*VLOOKUP(ClientPortfolioValue[[#This Row],[Client]],Client_Portfolios!$A$1:$I$6,RowWiseApproach!$B$4,0),H828)</f>
        <v>10083061.72189099</v>
      </c>
      <c r="I833" s="33">
        <f>_xlfn.IFNA(VLOOKUP(ClientPortfolioValue[[#This Row],[Date]],CleanAssets[#All],RowWiseApproach!$B$5,0)*VLOOKUP(ClientPortfolioValue[[#This Row],[Client]],Client_Portfolios!$A$1:$I$6,RowWiseApproach!$B$5,0),I828)</f>
        <v>7012508.1330245845</v>
      </c>
      <c r="J833" s="33">
        <f>_xlfn.IFNA(VLOOKUP(ClientPortfolioValue[[#This Row],[Date]],CleanAssets[#All],RowWiseApproach!$B$6,0)*VLOOKUP(ClientPortfolioValue[[#This Row],[Client]],Client_Portfolios!$A$1:$I$6,RowWiseApproach!$B$6,0),J828)</f>
        <v>9700414.402578162</v>
      </c>
      <c r="K833" s="33">
        <f>_xlfn.IFNA(VLOOKUP(ClientPortfolioValue[[#This Row],[Date]],CleanAssets[#All],RowWiseApproach!$B$7,0)*VLOOKUP(ClientPortfolioValue[[#This Row],[Client]],Client_Portfolios!$A$1:$I$6,RowWiseApproach!$B$7,0),K828)</f>
        <v>1361918.3991473734</v>
      </c>
      <c r="L833" s="33">
        <f>_xlfn.IFNA(VLOOKUP(ClientPortfolioValue[[#This Row],[Date]],CleanAssets[#All],RowWiseApproach!$B$8,0)*VLOOKUP(ClientPortfolioValue[[#This Row],[Client]],Client_Portfolios!$A$1:$I$6,RowWiseApproach!$B$8,0),L828)</f>
        <v>15861721.708326092</v>
      </c>
      <c r="M833" s="33">
        <f>_xlfn.IFNA(VLOOKUP(ClientPortfolioValue[[#This Row],[Date]],CleanAssets[#All],RowWiseApproach!$B$9,0)*VLOOKUP(ClientPortfolioValue[[#This Row],[Client]],Client_Portfolios!$A$1:$I$6,RowWiseApproach!$B$9,0),M828)</f>
        <v>4665617.8891071957</v>
      </c>
      <c r="N833" s="34">
        <f t="shared" si="123"/>
        <v>3.6533468847065611E-3</v>
      </c>
      <c r="O833" s="34">
        <f t="shared" si="123"/>
        <v>6.080555107720885E-2</v>
      </c>
      <c r="P833" s="34">
        <f t="shared" si="124"/>
        <v>0.19375725042071615</v>
      </c>
      <c r="Q833" s="34">
        <f t="shared" si="125"/>
        <v>0.13475314660207557</v>
      </c>
      <c r="R833" s="34">
        <f t="shared" si="126"/>
        <v>0.18640425640800004</v>
      </c>
      <c r="S833" s="34">
        <f t="shared" si="127"/>
        <v>2.6170777447813719E-2</v>
      </c>
      <c r="T833" s="34">
        <f t="shared" si="128"/>
        <v>0.3048006319817978</v>
      </c>
      <c r="U833" s="34">
        <f t="shared" si="129"/>
        <v>8.9655039177681362E-2</v>
      </c>
      <c r="V833" s="33">
        <f>SUM(ClientPortfolioValue[[#This Row],[TCS]:[Cash]])</f>
        <v>52039661.483619653</v>
      </c>
      <c r="W833" s="35">
        <f>(ClientPortfolioValue[[#This Row],[TotalPortfolioValue]]-V828)/V828</f>
        <v>6.6289741624682388E-2</v>
      </c>
      <c r="X833" s="35">
        <f t="shared" si="131"/>
        <v>2225843.4344816082</v>
      </c>
      <c r="Y833" s="35">
        <f>_xlfn.MAXIFS($V$2:$V833,$E$2:$E833,$E833)</f>
        <v>52039661.483619653</v>
      </c>
      <c r="Z833" s="34">
        <f>(ClientPortfolioValue[[#This Row],[TotalPortfolioValue]]-ClientPortfolioValue[[#This Row],[Running Max]])/ClientPortfolioValue[[#This Row],[Running Max]]</f>
        <v>0</v>
      </c>
      <c r="AA833" s="35">
        <f t="shared" si="130"/>
        <v>1.0714017450647613</v>
      </c>
      <c r="AB833" s="46">
        <f>ClientPortfolioValue[[#This Row],[Cumulative_Returns]]-1</f>
        <v>7.1401745064761268E-2</v>
      </c>
    </row>
    <row r="834" spans="4:28" x14ac:dyDescent="0.35">
      <c r="D834" s="31">
        <f t="shared" ref="D834:D897" si="132">DATE(2025,1,1) + INT((ROW(D834)-2)/5)</f>
        <v>45824</v>
      </c>
      <c r="E834" s="32" t="s">
        <v>12</v>
      </c>
      <c r="F834" s="33">
        <f>_xlfn.IFNA(VLOOKUP(ClientPortfolioValue[[#This Row],[Date]],CleanAssets[#All],RowWiseApproach!$B$2,0)*VLOOKUP(ClientPortfolioValue[[#This Row],[Client]],Client_Portfolios!$A$1:$I$6,RowWiseApproach!$B$2,0),F829)</f>
        <v>2505822.9585461584</v>
      </c>
      <c r="G834" s="33">
        <f>_xlfn.IFNA(VLOOKUP(ClientPortfolioValue[[#This Row],[Date]],CleanAssets[#All],RowWiseApproach!$B$3,0)*VLOOKUP(ClientPortfolioValue[[#This Row],[Client]],Client_Portfolios!$A$1:$I$6,RowWiseApproach!$B$3,0),G829)</f>
        <v>10927178.167616738</v>
      </c>
      <c r="H834" s="33">
        <f>_xlfn.IFNA(VLOOKUP(ClientPortfolioValue[[#This Row],[Date]],CleanAssets[#All],RowWiseApproach!$B$4,0)*VLOOKUP(ClientPortfolioValue[[#This Row],[Client]],Client_Portfolios!$A$1:$I$6,RowWiseApproach!$B$4,0),H829)</f>
        <v>1659754.3633293142</v>
      </c>
      <c r="I834" s="33">
        <f>_xlfn.IFNA(VLOOKUP(ClientPortfolioValue[[#This Row],[Date]],CleanAssets[#All],RowWiseApproach!$B$5,0)*VLOOKUP(ClientPortfolioValue[[#This Row],[Client]],Client_Portfolios!$A$1:$I$6,RowWiseApproach!$B$5,0),I829)</f>
        <v>3577204.9477274534</v>
      </c>
      <c r="J834" s="33">
        <f>_xlfn.IFNA(VLOOKUP(ClientPortfolioValue[[#This Row],[Date]],CleanAssets[#All],RowWiseApproach!$B$6,0)*VLOOKUP(ClientPortfolioValue[[#This Row],[Client]],Client_Portfolios!$A$1:$I$6,RowWiseApproach!$B$6,0),J829)</f>
        <v>1419209.6441893929</v>
      </c>
      <c r="K834" s="33">
        <f>_xlfn.IFNA(VLOOKUP(ClientPortfolioValue[[#This Row],[Date]],CleanAssets[#All],RowWiseApproach!$B$7,0)*VLOOKUP(ClientPortfolioValue[[#This Row],[Client]],Client_Portfolios!$A$1:$I$6,RowWiseApproach!$B$7,0),K829)</f>
        <v>11016421.152117621</v>
      </c>
      <c r="L834" s="33">
        <f>_xlfn.IFNA(VLOOKUP(ClientPortfolioValue[[#This Row],[Date]],CleanAssets[#All],RowWiseApproach!$B$8,0)*VLOOKUP(ClientPortfolioValue[[#This Row],[Client]],Client_Portfolios!$A$1:$I$6,RowWiseApproach!$B$8,0),L829)</f>
        <v>5830246.6500254665</v>
      </c>
      <c r="M834" s="33">
        <f>_xlfn.IFNA(VLOOKUP(ClientPortfolioValue[[#This Row],[Date]],CleanAssets[#All],RowWiseApproach!$B$9,0)*VLOOKUP(ClientPortfolioValue[[#This Row],[Client]],Client_Portfolios!$A$1:$I$6,RowWiseApproach!$B$9,0),M829)</f>
        <v>2235324.4936253177</v>
      </c>
      <c r="N834" s="34">
        <f t="shared" ref="N834:O897" si="133">F834/$V834</f>
        <v>6.3971115649254812E-2</v>
      </c>
      <c r="O834" s="34">
        <f t="shared" si="133"/>
        <v>0.2789597628581813</v>
      </c>
      <c r="P834" s="34">
        <f t="shared" si="124"/>
        <v>4.237184353498652E-2</v>
      </c>
      <c r="Q834" s="34">
        <f t="shared" si="125"/>
        <v>9.1322409921939476E-2</v>
      </c>
      <c r="R834" s="34">
        <f t="shared" si="126"/>
        <v>3.6230981111152215E-2</v>
      </c>
      <c r="S834" s="34">
        <f t="shared" si="127"/>
        <v>0.28123804563267663</v>
      </c>
      <c r="T834" s="34">
        <f t="shared" si="128"/>
        <v>0.14884027678030762</v>
      </c>
      <c r="U834" s="34">
        <f t="shared" si="129"/>
        <v>5.7065564511501417E-2</v>
      </c>
      <c r="V834" s="33">
        <f>SUM(ClientPortfolioValue[[#This Row],[TCS]:[Cash]])</f>
        <v>39171162.377177462</v>
      </c>
      <c r="W834" s="35">
        <f>(ClientPortfolioValue[[#This Row],[TotalPortfolioValue]]-V829)/V829</f>
        <v>1.5270620598238036E-2</v>
      </c>
      <c r="X834" s="35">
        <f t="shared" si="131"/>
        <v>664324.27913250681</v>
      </c>
      <c r="Y834" s="35">
        <f>_xlfn.MAXIFS($V$2:$V834,$E$2:$E834,$E834)</f>
        <v>40148946.003547296</v>
      </c>
      <c r="Z834" s="34">
        <f>(ClientPortfolioValue[[#This Row],[TotalPortfolioValue]]-ClientPortfolioValue[[#This Row],[Running Max]])/ClientPortfolioValue[[#This Row],[Running Max]]</f>
        <v>-2.4353905237847175E-2</v>
      </c>
      <c r="AA834" s="35">
        <f t="shared" si="130"/>
        <v>1.0459069979661892</v>
      </c>
      <c r="AB834" s="46">
        <f>ClientPortfolioValue[[#This Row],[Cumulative_Returns]]-1</f>
        <v>4.5906997966189245E-2</v>
      </c>
    </row>
    <row r="835" spans="4:28" x14ac:dyDescent="0.35">
      <c r="D835" s="31">
        <f t="shared" si="132"/>
        <v>45824</v>
      </c>
      <c r="E835" s="32" t="s">
        <v>13</v>
      </c>
      <c r="F835" s="33">
        <f>_xlfn.IFNA(VLOOKUP(ClientPortfolioValue[[#This Row],[Date]],CleanAssets[#All],RowWiseApproach!$B$2,0)*VLOOKUP(ClientPortfolioValue[[#This Row],[Client]],Client_Portfolios!$A$1:$I$6,RowWiseApproach!$B$2,0),F830)</f>
        <v>180433.43396268829</v>
      </c>
      <c r="G835" s="33">
        <f>_xlfn.IFNA(VLOOKUP(ClientPortfolioValue[[#This Row],[Date]],CleanAssets[#All],RowWiseApproach!$B$3,0)*VLOOKUP(ClientPortfolioValue[[#This Row],[Client]],Client_Portfolios!$A$1:$I$6,RowWiseApproach!$B$3,0),G830)</f>
        <v>2321723.5116289109</v>
      </c>
      <c r="H835" s="33">
        <f>_xlfn.IFNA(VLOOKUP(ClientPortfolioValue[[#This Row],[Date]],CleanAssets[#All],RowWiseApproach!$B$4,0)*VLOOKUP(ClientPortfolioValue[[#This Row],[Client]],Client_Portfolios!$A$1:$I$6,RowWiseApproach!$B$4,0),H830)</f>
        <v>2658274.574812734</v>
      </c>
      <c r="I835" s="33">
        <f>_xlfn.IFNA(VLOOKUP(ClientPortfolioValue[[#This Row],[Date]],CleanAssets[#All],RowWiseApproach!$B$5,0)*VLOOKUP(ClientPortfolioValue[[#This Row],[Client]],Client_Portfolios!$A$1:$I$6,RowWiseApproach!$B$5,0),I830)</f>
        <v>3070739.0738805947</v>
      </c>
      <c r="J835" s="33">
        <f>_xlfn.IFNA(VLOOKUP(ClientPortfolioValue[[#This Row],[Date]],CleanAssets[#All],RowWiseApproach!$B$6,0)*VLOOKUP(ClientPortfolioValue[[#This Row],[Client]],Client_Portfolios!$A$1:$I$6,RowWiseApproach!$B$6,0),J830)</f>
        <v>12300057.80951401</v>
      </c>
      <c r="K835" s="33">
        <f>_xlfn.IFNA(VLOOKUP(ClientPortfolioValue[[#This Row],[Date]],CleanAssets[#All],RowWiseApproach!$B$7,0)*VLOOKUP(ClientPortfolioValue[[#This Row],[Client]],Client_Portfolios!$A$1:$I$6,RowWiseApproach!$B$7,0),K830)</f>
        <v>522066.99302756286</v>
      </c>
      <c r="L835" s="33">
        <f>_xlfn.IFNA(VLOOKUP(ClientPortfolioValue[[#This Row],[Date]],CleanAssets[#All],RowWiseApproach!$B$8,0)*VLOOKUP(ClientPortfolioValue[[#This Row],[Client]],Client_Portfolios!$A$1:$I$6,RowWiseApproach!$B$8,0),L830)</f>
        <v>24112065.985916603</v>
      </c>
      <c r="M835" s="33">
        <f>_xlfn.IFNA(VLOOKUP(ClientPortfolioValue[[#This Row],[Date]],CleanAssets[#All],RowWiseApproach!$B$9,0)*VLOOKUP(ClientPortfolioValue[[#This Row],[Client]],Client_Portfolios!$A$1:$I$6,RowWiseApproach!$B$9,0),M830)</f>
        <v>6411286.0416787984</v>
      </c>
      <c r="N835" s="34">
        <f t="shared" si="133"/>
        <v>3.4983552241755786E-3</v>
      </c>
      <c r="O835" s="34">
        <f t="shared" si="133"/>
        <v>4.5015014111397217E-2</v>
      </c>
      <c r="P835" s="34">
        <f t="shared" ref="P835:P898" si="134">H835/$V835</f>
        <v>5.1540274670005444E-2</v>
      </c>
      <c r="Q835" s="34">
        <f t="shared" ref="Q835:Q898" si="135">I835/$V835</f>
        <v>5.9537391963685064E-2</v>
      </c>
      <c r="R835" s="34">
        <f t="shared" ref="R835:R898" si="136">J835/$V835</f>
        <v>0.23848114260505127</v>
      </c>
      <c r="S835" s="34">
        <f t="shared" ref="S835:S898" si="137">K835/$V835</f>
        <v>1.0122158362320395E-2</v>
      </c>
      <c r="T835" s="34">
        <f t="shared" ref="T835:T898" si="138">L835/$V835</f>
        <v>0.46749967650086871</v>
      </c>
      <c r="U835" s="34">
        <f t="shared" ref="U835:U898" si="139">M835/$V835</f>
        <v>0.12430598656249629</v>
      </c>
      <c r="V835" s="33">
        <f>SUM(ClientPortfolioValue[[#This Row],[TCS]:[Cash]])</f>
        <v>51576647.424421906</v>
      </c>
      <c r="W835" s="35">
        <f>(ClientPortfolioValue[[#This Row],[TotalPortfolioValue]]-V830)/V830</f>
        <v>8.4684194772940577E-2</v>
      </c>
      <c r="X835" s="35">
        <f t="shared" si="131"/>
        <v>2183002.2112909406</v>
      </c>
      <c r="Y835" s="35">
        <f>_xlfn.MAXIFS($V$2:$V835,$E$2:$E835,$E835)</f>
        <v>51576647.424421906</v>
      </c>
      <c r="Z835" s="34">
        <f>(ClientPortfolioValue[[#This Row],[TotalPortfolioValue]]-ClientPortfolioValue[[#This Row],[Running Max]])/ClientPortfolioValue[[#This Row],[Running Max]]</f>
        <v>0</v>
      </c>
      <c r="AA835" s="35">
        <f t="shared" si="130"/>
        <v>1.1429435907026206</v>
      </c>
      <c r="AB835" s="46">
        <f>ClientPortfolioValue[[#This Row],[Cumulative_Returns]]-1</f>
        <v>0.14294359070262064</v>
      </c>
    </row>
    <row r="836" spans="4:28" x14ac:dyDescent="0.35">
      <c r="D836" s="31">
        <f t="shared" si="132"/>
        <v>45824</v>
      </c>
      <c r="E836" s="32" t="s">
        <v>15</v>
      </c>
      <c r="F836" s="33">
        <f>_xlfn.IFNA(VLOOKUP(ClientPortfolioValue[[#This Row],[Date]],CleanAssets[#All],RowWiseApproach!$B$2,0)*VLOOKUP(ClientPortfolioValue[[#This Row],[Client]],Client_Portfolios!$A$1:$I$6,RowWiseApproach!$B$2,0),F831)</f>
        <v>904033.44336249307</v>
      </c>
      <c r="G836" s="33">
        <f>_xlfn.IFNA(VLOOKUP(ClientPortfolioValue[[#This Row],[Date]],CleanAssets[#All],RowWiseApproach!$B$3,0)*VLOOKUP(ClientPortfolioValue[[#This Row],[Client]],Client_Portfolios!$A$1:$I$6,RowWiseApproach!$B$3,0),G831)</f>
        <v>5305995.3579302449</v>
      </c>
      <c r="H836" s="33">
        <f>_xlfn.IFNA(VLOOKUP(ClientPortfolioValue[[#This Row],[Date]],CleanAssets[#All],RowWiseApproach!$B$4,0)*VLOOKUP(ClientPortfolioValue[[#This Row],[Client]],Client_Portfolios!$A$1:$I$6,RowWiseApproach!$B$4,0),H831)</f>
        <v>14501920.393942846</v>
      </c>
      <c r="I836" s="33">
        <f>_xlfn.IFNA(VLOOKUP(ClientPortfolioValue[[#This Row],[Date]],CleanAssets[#All],RowWiseApproach!$B$5,0)*VLOOKUP(ClientPortfolioValue[[#This Row],[Client]],Client_Portfolios!$A$1:$I$6,RowWiseApproach!$B$5,0),I831)</f>
        <v>9805122.0702512208</v>
      </c>
      <c r="J836" s="33">
        <f>_xlfn.IFNA(VLOOKUP(ClientPortfolioValue[[#This Row],[Date]],CleanAssets[#All],RowWiseApproach!$B$6,0)*VLOOKUP(ClientPortfolioValue[[#This Row],[Client]],Client_Portfolios!$A$1:$I$6,RowWiseApproach!$B$6,0),J831)</f>
        <v>14658433.992113939</v>
      </c>
      <c r="K836" s="33">
        <f>_xlfn.IFNA(VLOOKUP(ClientPortfolioValue[[#This Row],[Date]],CleanAssets[#All],RowWiseApproach!$B$7,0)*VLOOKUP(ClientPortfolioValue[[#This Row],[Client]],Client_Portfolios!$A$1:$I$6,RowWiseApproach!$B$7,0),K831)</f>
        <v>2251266.4558215765</v>
      </c>
      <c r="L836" s="33">
        <f>_xlfn.IFNA(VLOOKUP(ClientPortfolioValue[[#This Row],[Date]],CleanAssets[#All],RowWiseApproach!$B$8,0)*VLOOKUP(ClientPortfolioValue[[#This Row],[Client]],Client_Portfolios!$A$1:$I$6,RowWiseApproach!$B$8,0),L831)</f>
        <v>3530657.1204965566</v>
      </c>
      <c r="M836" s="33">
        <f>_xlfn.IFNA(VLOOKUP(ClientPortfolioValue[[#This Row],[Date]],CleanAssets[#All],RowWiseApproach!$B$9,0)*VLOOKUP(ClientPortfolioValue[[#This Row],[Client]],Client_Portfolios!$A$1:$I$6,RowWiseApproach!$B$9,0),M831)</f>
        <v>941683.68164039636</v>
      </c>
      <c r="N836" s="34">
        <f t="shared" si="133"/>
        <v>1.7419053998109606E-2</v>
      </c>
      <c r="O836" s="34">
        <f t="shared" si="133"/>
        <v>0.10223672623186988</v>
      </c>
      <c r="P836" s="34">
        <f t="shared" si="134"/>
        <v>0.27942520962367506</v>
      </c>
      <c r="Q836" s="34">
        <f t="shared" si="135"/>
        <v>0.18892658457910355</v>
      </c>
      <c r="R836" s="34">
        <f t="shared" si="136"/>
        <v>0.28244093745763693</v>
      </c>
      <c r="S836" s="34">
        <f t="shared" si="137"/>
        <v>4.3377744757131451E-2</v>
      </c>
      <c r="T836" s="34">
        <f t="shared" si="138"/>
        <v>6.802923883212976E-2</v>
      </c>
      <c r="U836" s="34">
        <f t="shared" si="139"/>
        <v>1.8144504520343795E-2</v>
      </c>
      <c r="V836" s="33">
        <f>SUM(ClientPortfolioValue[[#This Row],[TCS]:[Cash]])</f>
        <v>51899112.515559271</v>
      </c>
      <c r="W836" s="35">
        <f>(ClientPortfolioValue[[#This Row],[TotalPortfolioValue]]-V831)/V831</f>
        <v>0.10706529567201992</v>
      </c>
      <c r="X836" s="35">
        <f t="shared" si="131"/>
        <v>3262138.7282163859</v>
      </c>
      <c r="Y836" s="35">
        <f>_xlfn.MAXIFS($V$2:$V836,$E$2:$E836,$E836)</f>
        <v>52065242.941301323</v>
      </c>
      <c r="Z836" s="34">
        <f>(ClientPortfolioValue[[#This Row],[TotalPortfolioValue]]-ClientPortfolioValue[[#This Row],[Running Max]])/ClientPortfolioValue[[#This Row],[Running Max]]</f>
        <v>-3.1908124567736861E-3</v>
      </c>
      <c r="AA836" s="35">
        <f t="shared" si="130"/>
        <v>1.0402979800383194</v>
      </c>
      <c r="AB836" s="46">
        <f>ClientPortfolioValue[[#This Row],[Cumulative_Returns]]-1</f>
        <v>4.0297980038319414E-2</v>
      </c>
    </row>
    <row r="837" spans="4:28" x14ac:dyDescent="0.35">
      <c r="D837" s="31">
        <f t="shared" si="132"/>
        <v>45825</v>
      </c>
      <c r="E837" s="32" t="s">
        <v>14</v>
      </c>
      <c r="F837" s="33">
        <f>_xlfn.IFNA(VLOOKUP(ClientPortfolioValue[[#This Row],[Date]],CleanAssets[#All],RowWiseApproach!$B$2,0)*VLOOKUP(ClientPortfolioValue[[#This Row],[Client]],Client_Portfolios!$A$1:$I$6,RowWiseApproach!$B$2,0),F832)</f>
        <v>1561812.031180202</v>
      </c>
      <c r="G837" s="33">
        <f>_xlfn.IFNA(VLOOKUP(ClientPortfolioValue[[#This Row],[Date]],CleanAssets[#All],RowWiseApproach!$B$3,0)*VLOOKUP(ClientPortfolioValue[[#This Row],[Client]],Client_Portfolios!$A$1:$I$6,RowWiseApproach!$B$3,0),G832)</f>
        <v>12184734.00844441</v>
      </c>
      <c r="H837" s="33">
        <f>_xlfn.IFNA(VLOOKUP(ClientPortfolioValue[[#This Row],[Date]],CleanAssets[#All],RowWiseApproach!$B$4,0)*VLOOKUP(ClientPortfolioValue[[#This Row],[Client]],Client_Portfolios!$A$1:$I$6,RowWiseApproach!$B$4,0),H832)</f>
        <v>1906978.8950432939</v>
      </c>
      <c r="I837" s="33">
        <f>_xlfn.IFNA(VLOOKUP(ClientPortfolioValue[[#This Row],[Date]],CleanAssets[#All],RowWiseApproach!$B$5,0)*VLOOKUP(ClientPortfolioValue[[#This Row],[Client]],Client_Portfolios!$A$1:$I$6,RowWiseApproach!$B$5,0),I832)</f>
        <v>511465.77290959581</v>
      </c>
      <c r="J837" s="33">
        <f>_xlfn.IFNA(VLOOKUP(ClientPortfolioValue[[#This Row],[Date]],CleanAssets[#All],RowWiseApproach!$B$6,0)*VLOOKUP(ClientPortfolioValue[[#This Row],[Client]],Client_Portfolios!$A$1:$I$6,RowWiseApproach!$B$6,0),J832)</f>
        <v>12918026.967304556</v>
      </c>
      <c r="K837" s="33">
        <f>_xlfn.IFNA(VLOOKUP(ClientPortfolioValue[[#This Row],[Date]],CleanAssets[#All],RowWiseApproach!$B$7,0)*VLOOKUP(ClientPortfolioValue[[#This Row],[Client]],Client_Portfolios!$A$1:$I$6,RowWiseApproach!$B$7,0),K832)</f>
        <v>12173781.663178528</v>
      </c>
      <c r="L837" s="33">
        <f>_xlfn.IFNA(VLOOKUP(ClientPortfolioValue[[#This Row],[Date]],CleanAssets[#All],RowWiseApproach!$B$8,0)*VLOOKUP(ClientPortfolioValue[[#This Row],[Client]],Client_Portfolios!$A$1:$I$6,RowWiseApproach!$B$8,0),L832)</f>
        <v>3444420.8771182764</v>
      </c>
      <c r="M837" s="33">
        <f>_xlfn.IFNA(VLOOKUP(ClientPortfolioValue[[#This Row],[Date]],CleanAssets[#All],RowWiseApproach!$B$9,0)*VLOOKUP(ClientPortfolioValue[[#This Row],[Client]],Client_Portfolios!$A$1:$I$6,RowWiseApproach!$B$9,0),M832)</f>
        <v>1150985.496944085</v>
      </c>
      <c r="N837" s="34">
        <f t="shared" si="133"/>
        <v>3.4061873511294825E-2</v>
      </c>
      <c r="O837" s="34">
        <f t="shared" si="133"/>
        <v>0.26573932091608987</v>
      </c>
      <c r="P837" s="34">
        <f t="shared" si="134"/>
        <v>4.1589687244622656E-2</v>
      </c>
      <c r="Q837" s="34">
        <f t="shared" si="135"/>
        <v>1.1154660173182649E-2</v>
      </c>
      <c r="R837" s="34">
        <f t="shared" si="136"/>
        <v>0.28173185491683195</v>
      </c>
      <c r="S837" s="34">
        <f t="shared" si="137"/>
        <v>0.26550045900975883</v>
      </c>
      <c r="T837" s="34">
        <f t="shared" si="138"/>
        <v>7.5120069441012738E-2</v>
      </c>
      <c r="U837" s="34">
        <f t="shared" si="139"/>
        <v>2.5102074787206451E-2</v>
      </c>
      <c r="V837" s="33">
        <f>SUM(ClientPortfolioValue[[#This Row],[TCS]:[Cash]])</f>
        <v>45852205.712122947</v>
      </c>
      <c r="W837" s="35">
        <f>(ClientPortfolioValue[[#This Row],[TotalPortfolioValue]]-V832)/V832</f>
        <v>7.6485092276912161E-3</v>
      </c>
      <c r="X837" s="35">
        <f t="shared" si="131"/>
        <v>1559132.3545978146</v>
      </c>
      <c r="Y837" s="35">
        <f>_xlfn.MAXIFS($V$2:$V837,$E$2:$E837,$E837)</f>
        <v>45852205.712122947</v>
      </c>
      <c r="Z837" s="34">
        <f>(ClientPortfolioValue[[#This Row],[TotalPortfolioValue]]-ClientPortfolioValue[[#This Row],[Running Max]])/ClientPortfolioValue[[#This Row],[Running Max]]</f>
        <v>0</v>
      </c>
      <c r="AA837" s="35">
        <f t="shared" si="130"/>
        <v>1.0805952558750826</v>
      </c>
      <c r="AB837" s="46">
        <f>ClientPortfolioValue[[#This Row],[Cumulative_Returns]]-1</f>
        <v>8.059525587508265E-2</v>
      </c>
    </row>
    <row r="838" spans="4:28" x14ac:dyDescent="0.35">
      <c r="D838" s="31">
        <f t="shared" si="132"/>
        <v>45825</v>
      </c>
      <c r="E838" s="32" t="s">
        <v>16</v>
      </c>
      <c r="F838" s="33">
        <f>_xlfn.IFNA(VLOOKUP(ClientPortfolioValue[[#This Row],[Date]],CleanAssets[#All],RowWiseApproach!$B$2,0)*VLOOKUP(ClientPortfolioValue[[#This Row],[Client]],Client_Portfolios!$A$1:$I$6,RowWiseApproach!$B$2,0),F833)</f>
        <v>187882.9500486223</v>
      </c>
      <c r="G838" s="33">
        <f>_xlfn.IFNA(VLOOKUP(ClientPortfolioValue[[#This Row],[Date]],CleanAssets[#All],RowWiseApproach!$B$3,0)*VLOOKUP(ClientPortfolioValue[[#This Row],[Client]],Client_Portfolios!$A$1:$I$6,RowWiseApproach!$B$3,0),G833)</f>
        <v>3150978.4119779263</v>
      </c>
      <c r="H838" s="33">
        <f>_xlfn.IFNA(VLOOKUP(ClientPortfolioValue[[#This Row],[Date]],CleanAssets[#All],RowWiseApproach!$B$4,0)*VLOOKUP(ClientPortfolioValue[[#This Row],[Client]],Client_Portfolios!$A$1:$I$6,RowWiseApproach!$B$4,0),H833)</f>
        <v>10236705.753495745</v>
      </c>
      <c r="I838" s="33">
        <f>_xlfn.IFNA(VLOOKUP(ClientPortfolioValue[[#This Row],[Date]],CleanAssets[#All],RowWiseApproach!$B$5,0)*VLOOKUP(ClientPortfolioValue[[#This Row],[Client]],Client_Portfolios!$A$1:$I$6,RowWiseApproach!$B$5,0),I833)</f>
        <v>7038574.8741505099</v>
      </c>
      <c r="J838" s="33">
        <f>_xlfn.IFNA(VLOOKUP(ClientPortfolioValue[[#This Row],[Date]],CleanAssets[#All],RowWiseApproach!$B$6,0)*VLOOKUP(ClientPortfolioValue[[#This Row],[Client]],Client_Portfolios!$A$1:$I$6,RowWiseApproach!$B$6,0),J833)</f>
        <v>9873330.1320711635</v>
      </c>
      <c r="K838" s="33">
        <f>_xlfn.IFNA(VLOOKUP(ClientPortfolioValue[[#This Row],[Date]],CleanAssets[#All],RowWiseApproach!$B$7,0)*VLOOKUP(ClientPortfolioValue[[#This Row],[Client]],Client_Portfolios!$A$1:$I$6,RowWiseApproach!$B$7,0),K833)</f>
        <v>1376850.3781867917</v>
      </c>
      <c r="L838" s="33">
        <f>_xlfn.IFNA(VLOOKUP(ClientPortfolioValue[[#This Row],[Date]],CleanAssets[#All],RowWiseApproach!$B$8,0)*VLOOKUP(ClientPortfolioValue[[#This Row],[Client]],Client_Portfolios!$A$1:$I$6,RowWiseApproach!$B$8,0),L833)</f>
        <v>15998913.571836574</v>
      </c>
      <c r="M838" s="33">
        <f>_xlfn.IFNA(VLOOKUP(ClientPortfolioValue[[#This Row],[Date]],CleanAssets[#All],RowWiseApproach!$B$9,0)*VLOOKUP(ClientPortfolioValue[[#This Row],[Client]],Client_Portfolios!$A$1:$I$6,RowWiseApproach!$B$9,0),M833)</f>
        <v>4664909.4376839371</v>
      </c>
      <c r="N838" s="34">
        <f t="shared" si="133"/>
        <v>3.576805315063273E-3</v>
      </c>
      <c r="O838" s="34">
        <f t="shared" si="133"/>
        <v>5.9986477371659311E-2</v>
      </c>
      <c r="P838" s="34">
        <f t="shared" si="134"/>
        <v>0.19488039515223088</v>
      </c>
      <c r="Q838" s="34">
        <f t="shared" si="135"/>
        <v>0.1339962567854994</v>
      </c>
      <c r="R838" s="34">
        <f t="shared" si="136"/>
        <v>0.18796266337433667</v>
      </c>
      <c r="S838" s="34">
        <f t="shared" si="137"/>
        <v>2.6211669283832954E-2</v>
      </c>
      <c r="T838" s="34">
        <f t="shared" si="138"/>
        <v>0.30457792516124382</v>
      </c>
      <c r="U838" s="34">
        <f t="shared" si="139"/>
        <v>8.8807807556133697E-2</v>
      </c>
      <c r="V838" s="33">
        <f>SUM(ClientPortfolioValue[[#This Row],[TCS]:[Cash]])</f>
        <v>52528145.50945127</v>
      </c>
      <c r="W838" s="35">
        <f>(ClientPortfolioValue[[#This Row],[TotalPortfolioValue]]-V833)/V833</f>
        <v>9.3867640931018705E-3</v>
      </c>
      <c r="X838" s="35">
        <f t="shared" si="131"/>
        <v>1173436.6067458554</v>
      </c>
      <c r="Y838" s="35">
        <f>_xlfn.MAXIFS($V$2:$V838,$E$2:$E838,$E838)</f>
        <v>52528145.50945127</v>
      </c>
      <c r="Z838" s="34">
        <f>(ClientPortfolioValue[[#This Row],[TotalPortfolioValue]]-ClientPortfolioValue[[#This Row],[Running Max]])/ClientPortfolioValue[[#This Row],[Running Max]]</f>
        <v>0</v>
      </c>
      <c r="AA838" s="35">
        <f t="shared" si="130"/>
        <v>1.0814587404946219</v>
      </c>
      <c r="AB838" s="46">
        <f>ClientPortfolioValue[[#This Row],[Cumulative_Returns]]-1</f>
        <v>8.1458740494621873E-2</v>
      </c>
    </row>
    <row r="839" spans="4:28" x14ac:dyDescent="0.35">
      <c r="D839" s="31">
        <f t="shared" si="132"/>
        <v>45825</v>
      </c>
      <c r="E839" s="32" t="s">
        <v>12</v>
      </c>
      <c r="F839" s="33">
        <f>_xlfn.IFNA(VLOOKUP(ClientPortfolioValue[[#This Row],[Date]],CleanAssets[#All],RowWiseApproach!$B$2,0)*VLOOKUP(ClientPortfolioValue[[#This Row],[Client]],Client_Portfolios!$A$1:$I$6,RowWiseApproach!$B$2,0),F834)</f>
        <v>2476352.0232697693</v>
      </c>
      <c r="G839" s="33">
        <f>_xlfn.IFNA(VLOOKUP(ClientPortfolioValue[[#This Row],[Date]],CleanAssets[#All],RowWiseApproach!$B$3,0)*VLOOKUP(ClientPortfolioValue[[#This Row],[Client]],Client_Portfolios!$A$1:$I$6,RowWiseApproach!$B$3,0),G834)</f>
        <v>10881174.132277388</v>
      </c>
      <c r="H839" s="33">
        <f>_xlfn.IFNA(VLOOKUP(ClientPortfolioValue[[#This Row],[Date]],CleanAssets[#All],RowWiseApproach!$B$4,0)*VLOOKUP(ClientPortfolioValue[[#This Row],[Client]],Client_Portfolios!$A$1:$I$6,RowWiseApproach!$B$4,0),H834)</f>
        <v>1685045.4265885875</v>
      </c>
      <c r="I839" s="33">
        <f>_xlfn.IFNA(VLOOKUP(ClientPortfolioValue[[#This Row],[Date]],CleanAssets[#All],RowWiseApproach!$B$5,0)*VLOOKUP(ClientPortfolioValue[[#This Row],[Client]],Client_Portfolios!$A$1:$I$6,RowWiseApproach!$B$5,0),I834)</f>
        <v>3590502.0553468596</v>
      </c>
      <c r="J839" s="33">
        <f>_xlfn.IFNA(VLOOKUP(ClientPortfolioValue[[#This Row],[Date]],CleanAssets[#All],RowWiseApproach!$B$6,0)*VLOOKUP(ClientPortfolioValue[[#This Row],[Client]],Client_Portfolios!$A$1:$I$6,RowWiseApproach!$B$6,0),J834)</f>
        <v>1444507.9109173887</v>
      </c>
      <c r="K839" s="33">
        <f>_xlfn.IFNA(VLOOKUP(ClientPortfolioValue[[#This Row],[Date]],CleanAssets[#All],RowWiseApproach!$B$7,0)*VLOOKUP(ClientPortfolioValue[[#This Row],[Client]],Client_Portfolios!$A$1:$I$6,RowWiseApproach!$B$7,0),K834)</f>
        <v>11137204.430936534</v>
      </c>
      <c r="L839" s="33">
        <f>_xlfn.IFNA(VLOOKUP(ClientPortfolioValue[[#This Row],[Date]],CleanAssets[#All],RowWiseApproach!$B$8,0)*VLOOKUP(ClientPortfolioValue[[#This Row],[Client]],Client_Portfolios!$A$1:$I$6,RowWiseApproach!$B$8,0),L834)</f>
        <v>5880673.8619858725</v>
      </c>
      <c r="M839" s="33">
        <f>_xlfn.IFNA(VLOOKUP(ClientPortfolioValue[[#This Row],[Date]],CleanAssets[#All],RowWiseApproach!$B$9,0)*VLOOKUP(ClientPortfolioValue[[#This Row],[Client]],Client_Portfolios!$A$1:$I$6,RowWiseApproach!$B$9,0),M834)</f>
        <v>2234985.0704542408</v>
      </c>
      <c r="N839" s="34">
        <f t="shared" si="133"/>
        <v>6.296272591943855E-2</v>
      </c>
      <c r="O839" s="34">
        <f t="shared" si="133"/>
        <v>0.27666033671079215</v>
      </c>
      <c r="P839" s="34">
        <f t="shared" si="134"/>
        <v>4.2843284136967329E-2</v>
      </c>
      <c r="Q839" s="34">
        <f t="shared" si="135"/>
        <v>9.1290654438332133E-2</v>
      </c>
      <c r="R839" s="34">
        <f t="shared" si="136"/>
        <v>3.6727474457957696E-2</v>
      </c>
      <c r="S839" s="34">
        <f t="shared" si="137"/>
        <v>0.28317005962985542</v>
      </c>
      <c r="T839" s="34">
        <f t="shared" si="138"/>
        <v>0.14951963739990731</v>
      </c>
      <c r="U839" s="34">
        <f t="shared" si="139"/>
        <v>5.682582730674942E-2</v>
      </c>
      <c r="V839" s="33">
        <f>SUM(ClientPortfolioValue[[#This Row],[TCS]:[Cash]])</f>
        <v>39330444.91177664</v>
      </c>
      <c r="W839" s="35">
        <f>(ClientPortfolioValue[[#This Row],[TotalPortfolioValue]]-V834)/V834</f>
        <v>4.0663213683947586E-3</v>
      </c>
      <c r="X839" s="35">
        <f t="shared" si="131"/>
        <v>227069.27127460862</v>
      </c>
      <c r="Y839" s="35">
        <f>_xlfn.MAXIFS($V$2:$V839,$E$2:$E839,$E839)</f>
        <v>40148946.003547296</v>
      </c>
      <c r="Z839" s="34">
        <f>(ClientPortfolioValue[[#This Row],[TotalPortfolioValue]]-ClientPortfolioValue[[#This Row],[Running Max]])/ClientPortfolioValue[[#This Row],[Running Max]]</f>
        <v>-2.0386614674724936E-2</v>
      </c>
      <c r="AA839" s="35">
        <f t="shared" ref="AA839:AA902" si="140">AA834*(1+W839)</f>
        <v>1.0501599919413727</v>
      </c>
      <c r="AB839" s="46">
        <f>ClientPortfolioValue[[#This Row],[Cumulative_Returns]]-1</f>
        <v>5.0159991941372661E-2</v>
      </c>
    </row>
    <row r="840" spans="4:28" x14ac:dyDescent="0.35">
      <c r="D840" s="31">
        <f t="shared" si="132"/>
        <v>45825</v>
      </c>
      <c r="E840" s="32" t="s">
        <v>13</v>
      </c>
      <c r="F840" s="33">
        <f>_xlfn.IFNA(VLOOKUP(ClientPortfolioValue[[#This Row],[Date]],CleanAssets[#All],RowWiseApproach!$B$2,0)*VLOOKUP(ClientPortfolioValue[[#This Row],[Client]],Client_Portfolios!$A$1:$I$6,RowWiseApproach!$B$2,0),F835)</f>
        <v>178311.359840941</v>
      </c>
      <c r="G840" s="33">
        <f>_xlfn.IFNA(VLOOKUP(ClientPortfolioValue[[#This Row],[Date]],CleanAssets[#All],RowWiseApproach!$B$3,0)*VLOOKUP(ClientPortfolioValue[[#This Row],[Client]],Client_Portfolios!$A$1:$I$6,RowWiseApproach!$B$3,0),G835)</f>
        <v>2311948.9249205408</v>
      </c>
      <c r="H840" s="33">
        <f>_xlfn.IFNA(VLOOKUP(ClientPortfolioValue[[#This Row],[Date]],CleanAssets[#All],RowWiseApproach!$B$4,0)*VLOOKUP(ClientPortfolioValue[[#This Row],[Client]],Client_Portfolios!$A$1:$I$6,RowWiseApproach!$B$4,0),H835)</f>
        <v>2698780.9243771648</v>
      </c>
      <c r="I840" s="33">
        <f>_xlfn.IFNA(VLOOKUP(ClientPortfolioValue[[#This Row],[Date]],CleanAssets[#All],RowWiseApproach!$B$5,0)*VLOOKUP(ClientPortfolioValue[[#This Row],[Client]],Client_Portfolios!$A$1:$I$6,RowWiseApproach!$B$5,0),I835)</f>
        <v>3082153.5576837794</v>
      </c>
      <c r="J840" s="33">
        <f>_xlfn.IFNA(VLOOKUP(ClientPortfolioValue[[#This Row],[Date]],CleanAssets[#All],RowWiseApproach!$B$6,0)*VLOOKUP(ClientPortfolioValue[[#This Row],[Client]],Client_Portfolios!$A$1:$I$6,RowWiseApproach!$B$6,0),J835)</f>
        <v>12519313.748556463</v>
      </c>
      <c r="K840" s="33">
        <f>_xlfn.IFNA(VLOOKUP(ClientPortfolioValue[[#This Row],[Date]],CleanAssets[#All],RowWiseApproach!$B$7,0)*VLOOKUP(ClientPortfolioValue[[#This Row],[Client]],Client_Portfolios!$A$1:$I$6,RowWiseApproach!$B$7,0),K835)</f>
        <v>527790.89939518378</v>
      </c>
      <c r="L840" s="33">
        <f>_xlfn.IFNA(VLOOKUP(ClientPortfolioValue[[#This Row],[Date]],CleanAssets[#All],RowWiseApproach!$B$8,0)*VLOOKUP(ClientPortfolioValue[[#This Row],[Client]],Client_Portfolios!$A$1:$I$6,RowWiseApproach!$B$8,0),L835)</f>
        <v>24320617.070504047</v>
      </c>
      <c r="M840" s="33">
        <f>_xlfn.IFNA(VLOOKUP(ClientPortfolioValue[[#This Row],[Date]],CleanAssets[#All],RowWiseApproach!$B$9,0)*VLOOKUP(ClientPortfolioValue[[#This Row],[Client]],Client_Portfolios!$A$1:$I$6,RowWiseApproach!$B$9,0),M835)</f>
        <v>6410312.5190223996</v>
      </c>
      <c r="N840" s="34">
        <f t="shared" si="133"/>
        <v>3.4258213474441324E-3</v>
      </c>
      <c r="O840" s="34">
        <f t="shared" si="133"/>
        <v>4.441850473384569E-2</v>
      </c>
      <c r="P840" s="34">
        <f t="shared" si="134"/>
        <v>5.1850545646971655E-2</v>
      </c>
      <c r="Q840" s="34">
        <f t="shared" si="135"/>
        <v>5.9216123209608347E-2</v>
      </c>
      <c r="R840" s="34">
        <f t="shared" si="136"/>
        <v>0.24052832266779722</v>
      </c>
      <c r="S840" s="34">
        <f t="shared" si="137"/>
        <v>1.014022511940716E-2</v>
      </c>
      <c r="T840" s="34">
        <f t="shared" si="138"/>
        <v>0.4672618122449918</v>
      </c>
      <c r="U840" s="34">
        <f t="shared" si="139"/>
        <v>0.12315864502993415</v>
      </c>
      <c r="V840" s="33">
        <f>SUM(ClientPortfolioValue[[#This Row],[TCS]:[Cash]])</f>
        <v>52049229.004300512</v>
      </c>
      <c r="W840" s="35">
        <f>(ClientPortfolioValue[[#This Row],[TotalPortfolioValue]]-V835)/V835</f>
        <v>9.1627045082972019E-3</v>
      </c>
      <c r="X840" s="35">
        <f t="shared" si="131"/>
        <v>1481861.6282408428</v>
      </c>
      <c r="Y840" s="35">
        <f>_xlfn.MAXIFS($V$2:$V840,$E$2:$E840,$E840)</f>
        <v>52049229.004300512</v>
      </c>
      <c r="Z840" s="34">
        <f>(ClientPortfolioValue[[#This Row],[TotalPortfolioValue]]-ClientPortfolioValue[[#This Row],[Running Max]])/ClientPortfolioValue[[#This Row],[Running Max]]</f>
        <v>0</v>
      </c>
      <c r="AA840" s="35">
        <f t="shared" si="140"/>
        <v>1.1534160450938808</v>
      </c>
      <c r="AB840" s="46">
        <f>ClientPortfolioValue[[#This Row],[Cumulative_Returns]]-1</f>
        <v>0.15341604509388085</v>
      </c>
    </row>
    <row r="841" spans="4:28" x14ac:dyDescent="0.35">
      <c r="D841" s="31">
        <f t="shared" si="132"/>
        <v>45825</v>
      </c>
      <c r="E841" s="32" t="s">
        <v>15</v>
      </c>
      <c r="F841" s="33">
        <f>_xlfn.IFNA(VLOOKUP(ClientPortfolioValue[[#This Row],[Date]],CleanAssets[#All],RowWiseApproach!$B$2,0)*VLOOKUP(ClientPortfolioValue[[#This Row],[Client]],Client_Portfolios!$A$1:$I$6,RowWiseApproach!$B$2,0),F836)</f>
        <v>893401.12354669685</v>
      </c>
      <c r="G841" s="33">
        <f>_xlfn.IFNA(VLOOKUP(ClientPortfolioValue[[#This Row],[Date]],CleanAssets[#All],RowWiseApproach!$B$3,0)*VLOOKUP(ClientPortfolioValue[[#This Row],[Client]],Client_Portfolios!$A$1:$I$6,RowWiseApproach!$B$3,0),G836)</f>
        <v>5283656.8187198155</v>
      </c>
      <c r="H841" s="33">
        <f>_xlfn.IFNA(VLOOKUP(ClientPortfolioValue[[#This Row],[Date]],CleanAssets[#All],RowWiseApproach!$B$4,0)*VLOOKUP(ClientPortfolioValue[[#This Row],[Client]],Client_Portfolios!$A$1:$I$6,RowWiseApproach!$B$4,0),H836)</f>
        <v>14722898.265227634</v>
      </c>
      <c r="I841" s="33">
        <f>_xlfn.IFNA(VLOOKUP(ClientPortfolioValue[[#This Row],[Date]],CleanAssets[#All],RowWiseApproach!$B$5,0)*VLOOKUP(ClientPortfolioValue[[#This Row],[Client]],Client_Portfolios!$A$1:$I$6,RowWiseApproach!$B$5,0),I836)</f>
        <v>9841569.4545344096</v>
      </c>
      <c r="J841" s="33">
        <f>_xlfn.IFNA(VLOOKUP(ClientPortfolioValue[[#This Row],[Date]],CleanAssets[#All],RowWiseApproach!$B$6,0)*VLOOKUP(ClientPortfolioValue[[#This Row],[Client]],Client_Portfolios!$A$1:$I$6,RowWiseApproach!$B$6,0),J836)</f>
        <v>14919729.407111647</v>
      </c>
      <c r="K841" s="33">
        <f>_xlfn.IFNA(VLOOKUP(ClientPortfolioValue[[#This Row],[Date]],CleanAssets[#All],RowWiseApproach!$B$7,0)*VLOOKUP(ClientPortfolioValue[[#This Row],[Client]],Client_Portfolios!$A$1:$I$6,RowWiseApproach!$B$7,0),K836)</f>
        <v>2275949.1853827001</v>
      </c>
      <c r="L841" s="33">
        <f>_xlfn.IFNA(VLOOKUP(ClientPortfolioValue[[#This Row],[Date]],CleanAssets[#All],RowWiseApproach!$B$8,0)*VLOOKUP(ClientPortfolioValue[[#This Row],[Client]],Client_Portfolios!$A$1:$I$6,RowWiseApproach!$B$8,0),L836)</f>
        <v>3561194.6269970783</v>
      </c>
      <c r="M841" s="33">
        <f>_xlfn.IFNA(VLOOKUP(ClientPortfolioValue[[#This Row],[Date]],CleanAssets[#All],RowWiseApproach!$B$9,0)*VLOOKUP(ClientPortfolioValue[[#This Row],[Client]],Client_Portfolios!$A$1:$I$6,RowWiseApproach!$B$9,0),M836)</f>
        <v>941540.69154554198</v>
      </c>
      <c r="N841" s="34">
        <f t="shared" si="133"/>
        <v>1.7036654329128372E-2</v>
      </c>
      <c r="O841" s="34">
        <f t="shared" si="133"/>
        <v>0.10075634834319365</v>
      </c>
      <c r="P841" s="34">
        <f t="shared" si="134"/>
        <v>0.2807573461200113</v>
      </c>
      <c r="Q841" s="34">
        <f t="shared" si="135"/>
        <v>0.18767316542807935</v>
      </c>
      <c r="R841" s="34">
        <f t="shared" si="136"/>
        <v>0.28451080471448137</v>
      </c>
      <c r="S841" s="34">
        <f t="shared" si="137"/>
        <v>4.3401064225323499E-2</v>
      </c>
      <c r="T841" s="34">
        <f t="shared" si="138"/>
        <v>6.7909968165298915E-2</v>
      </c>
      <c r="U841" s="34">
        <f t="shared" si="139"/>
        <v>1.7954648674483622E-2</v>
      </c>
      <c r="V841" s="33">
        <f>SUM(ClientPortfolioValue[[#This Row],[TCS]:[Cash]])</f>
        <v>52439939.573065519</v>
      </c>
      <c r="W841" s="35">
        <f>(ClientPortfolioValue[[#This Row],[TotalPortfolioValue]]-V836)/V836</f>
        <v>1.0420738068384295E-2</v>
      </c>
      <c r="X841" s="35">
        <f t="shared" si="131"/>
        <v>1823369.6621367931</v>
      </c>
      <c r="Y841" s="35">
        <f>_xlfn.MAXIFS($V$2:$V841,$E$2:$E841,$E841)</f>
        <v>52439939.573065519</v>
      </c>
      <c r="Z841" s="34">
        <f>(ClientPortfolioValue[[#This Row],[TotalPortfolioValue]]-ClientPortfolioValue[[#This Row],[Running Max]])/ClientPortfolioValue[[#This Row],[Running Max]]</f>
        <v>0</v>
      </c>
      <c r="AA841" s="35">
        <f t="shared" si="140"/>
        <v>1.051138652801368</v>
      </c>
      <c r="AB841" s="46">
        <f>ClientPortfolioValue[[#This Row],[Cumulative_Returns]]-1</f>
        <v>5.1138652801367979E-2</v>
      </c>
    </row>
    <row r="842" spans="4:28" x14ac:dyDescent="0.35">
      <c r="D842" s="31">
        <f t="shared" si="132"/>
        <v>45826</v>
      </c>
      <c r="E842" s="32" t="s">
        <v>14</v>
      </c>
      <c r="F842" s="33">
        <f>_xlfn.IFNA(VLOOKUP(ClientPortfolioValue[[#This Row],[Date]],CleanAssets[#All],RowWiseApproach!$B$2,0)*VLOOKUP(ClientPortfolioValue[[#This Row],[Client]],Client_Portfolios!$A$1:$I$6,RowWiseApproach!$B$2,0),F837)</f>
        <v>1559596.6502565504</v>
      </c>
      <c r="G842" s="33">
        <f>_xlfn.IFNA(VLOOKUP(ClientPortfolioValue[[#This Row],[Date]],CleanAssets[#All],RowWiseApproach!$B$3,0)*VLOOKUP(ClientPortfolioValue[[#This Row],[Client]],Client_Portfolios!$A$1:$I$6,RowWiseApproach!$B$3,0),G837)</f>
        <v>12134476.140937973</v>
      </c>
      <c r="H842" s="33">
        <f>_xlfn.IFNA(VLOOKUP(ClientPortfolioValue[[#This Row],[Date]],CleanAssets[#All],RowWiseApproach!$B$4,0)*VLOOKUP(ClientPortfolioValue[[#This Row],[Client]],Client_Portfolios!$A$1:$I$6,RowWiseApproach!$B$4,0),H837)</f>
        <v>1255016.7701936814</v>
      </c>
      <c r="I842" s="33">
        <f>_xlfn.IFNA(VLOOKUP(ClientPortfolioValue[[#This Row],[Date]],CleanAssets[#All],RowWiseApproach!$B$5,0)*VLOOKUP(ClientPortfolioValue[[#This Row],[Client]],Client_Portfolios!$A$1:$I$6,RowWiseApproach!$B$5,0),I837)</f>
        <v>510662.73722359468</v>
      </c>
      <c r="J842" s="33">
        <f>_xlfn.IFNA(VLOOKUP(ClientPortfolioValue[[#This Row],[Date]],CleanAssets[#All],RowWiseApproach!$B$6,0)*VLOOKUP(ClientPortfolioValue[[#This Row],[Client]],Client_Portfolios!$A$1:$I$6,RowWiseApproach!$B$6,0),J837)</f>
        <v>12843399.27021664</v>
      </c>
      <c r="K842" s="33">
        <f>_xlfn.IFNA(VLOOKUP(ClientPortfolioValue[[#This Row],[Date]],CleanAssets[#All],RowWiseApproach!$B$7,0)*VLOOKUP(ClientPortfolioValue[[#This Row],[Client]],Client_Portfolios!$A$1:$I$6,RowWiseApproach!$B$7,0),K837)</f>
        <v>12244580.708386118</v>
      </c>
      <c r="L842" s="33">
        <f>_xlfn.IFNA(VLOOKUP(ClientPortfolioValue[[#This Row],[Date]],CleanAssets[#All],RowWiseApproach!$B$8,0)*VLOOKUP(ClientPortfolioValue[[#This Row],[Client]],Client_Portfolios!$A$1:$I$6,RowWiseApproach!$B$8,0),L837)</f>
        <v>3493377.1948658191</v>
      </c>
      <c r="M842" s="33">
        <f>_xlfn.IFNA(VLOOKUP(ClientPortfolioValue[[#This Row],[Date]],CleanAssets[#All],RowWiseApproach!$B$9,0)*VLOOKUP(ClientPortfolioValue[[#This Row],[Client]],Client_Portfolios!$A$1:$I$6,RowWiseApproach!$B$9,0),M837)</f>
        <v>1151199.9248265368</v>
      </c>
      <c r="N842" s="34">
        <f t="shared" si="133"/>
        <v>3.4510222448673827E-2</v>
      </c>
      <c r="O842" s="34">
        <f t="shared" si="133"/>
        <v>0.26850754703340052</v>
      </c>
      <c r="P842" s="34">
        <f t="shared" si="134"/>
        <v>2.7770582803621404E-2</v>
      </c>
      <c r="Q842" s="34">
        <f t="shared" si="135"/>
        <v>1.1299770780436057E-2</v>
      </c>
      <c r="R842" s="34">
        <f t="shared" si="136"/>
        <v>0.28419435611085803</v>
      </c>
      <c r="S842" s="34">
        <f t="shared" si="137"/>
        <v>0.27094390332759072</v>
      </c>
      <c r="T842" s="34">
        <f t="shared" si="138"/>
        <v>7.7300258417528772E-2</v>
      </c>
      <c r="U842" s="34">
        <f t="shared" si="139"/>
        <v>2.5473359077890539E-2</v>
      </c>
      <c r="V842" s="33">
        <f>SUM(ClientPortfolioValue[[#This Row],[TCS]:[Cash]])</f>
        <v>45192309.39690692</v>
      </c>
      <c r="W842" s="35">
        <f>(ClientPortfolioValue[[#This Row],[TotalPortfolioValue]]-V837)/V837</f>
        <v>-1.4391811799831388E-2</v>
      </c>
      <c r="X842" s="35">
        <f t="shared" si="131"/>
        <v>1712722.8486140745</v>
      </c>
      <c r="Y842" s="35">
        <f>_xlfn.MAXIFS($V$2:$V842,$E$2:$E842,$E842)</f>
        <v>45852205.712122947</v>
      </c>
      <c r="Z842" s="34">
        <f>(ClientPortfolioValue[[#This Row],[TotalPortfolioValue]]-ClientPortfolioValue[[#This Row],[Running Max]])/ClientPortfolioValue[[#This Row],[Running Max]]</f>
        <v>-1.4391811799831388E-2</v>
      </c>
      <c r="AA842" s="35">
        <f t="shared" si="140"/>
        <v>1.0650435323207379</v>
      </c>
      <c r="AB842" s="46">
        <f>ClientPortfolioValue[[#This Row],[Cumulative_Returns]]-1</f>
        <v>6.5043532320737896E-2</v>
      </c>
    </row>
    <row r="843" spans="4:28" x14ac:dyDescent="0.35">
      <c r="D843" s="31">
        <f t="shared" si="132"/>
        <v>45826</v>
      </c>
      <c r="E843" s="32" t="s">
        <v>16</v>
      </c>
      <c r="F843" s="33">
        <f>_xlfn.IFNA(VLOOKUP(ClientPortfolioValue[[#This Row],[Date]],CleanAssets[#All],RowWiseApproach!$B$2,0)*VLOOKUP(ClientPortfolioValue[[#This Row],[Client]],Client_Portfolios!$A$1:$I$6,RowWiseApproach!$B$2,0),F838)</f>
        <v>187616.44403182427</v>
      </c>
      <c r="G843" s="33">
        <f>_xlfn.IFNA(VLOOKUP(ClientPortfolioValue[[#This Row],[Date]],CleanAssets[#All],RowWiseApproach!$B$3,0)*VLOOKUP(ClientPortfolioValue[[#This Row],[Client]],Client_Portfolios!$A$1:$I$6,RowWiseApproach!$B$3,0),G838)</f>
        <v>3137981.7018786268</v>
      </c>
      <c r="H843" s="33">
        <f>_xlfn.IFNA(VLOOKUP(ClientPortfolioValue[[#This Row],[Date]],CleanAssets[#All],RowWiseApproach!$B$4,0)*VLOOKUP(ClientPortfolioValue[[#This Row],[Client]],Client_Portfolios!$A$1:$I$6,RowWiseApproach!$B$4,0),H838)</f>
        <v>6736958.3510171128</v>
      </c>
      <c r="I843" s="33">
        <f>_xlfn.IFNA(VLOOKUP(ClientPortfolioValue[[#This Row],[Date]],CleanAssets[#All],RowWiseApproach!$B$5,0)*VLOOKUP(ClientPortfolioValue[[#This Row],[Client]],Client_Portfolios!$A$1:$I$6,RowWiseApproach!$B$5,0),I838)</f>
        <v>7027523.8378898045</v>
      </c>
      <c r="J843" s="33">
        <f>_xlfn.IFNA(VLOOKUP(ClientPortfolioValue[[#This Row],[Date]],CleanAssets[#All],RowWiseApproach!$B$6,0)*VLOOKUP(ClientPortfolioValue[[#This Row],[Client]],Client_Portfolios!$A$1:$I$6,RowWiseApproach!$B$6,0),J838)</f>
        <v>9816291.70877246</v>
      </c>
      <c r="K843" s="33">
        <f>_xlfn.IFNA(VLOOKUP(ClientPortfolioValue[[#This Row],[Date]],CleanAssets[#All],RowWiseApproach!$B$7,0)*VLOOKUP(ClientPortfolioValue[[#This Row],[Client]],Client_Portfolios!$A$1:$I$6,RowWiseApproach!$B$7,0),K838)</f>
        <v>1384857.7250298995</v>
      </c>
      <c r="L843" s="33">
        <f>_xlfn.IFNA(VLOOKUP(ClientPortfolioValue[[#This Row],[Date]],CleanAssets[#All],RowWiseApproach!$B$8,0)*VLOOKUP(ClientPortfolioValue[[#This Row],[Client]],Client_Portfolios!$A$1:$I$6,RowWiseApproach!$B$8,0),L838)</f>
        <v>16226309.678288464</v>
      </c>
      <c r="M843" s="33">
        <f>_xlfn.IFNA(VLOOKUP(ClientPortfolioValue[[#This Row],[Date]],CleanAssets[#All],RowWiseApproach!$B$9,0)*VLOOKUP(ClientPortfolioValue[[#This Row],[Client]],Client_Portfolios!$A$1:$I$6,RowWiseApproach!$B$9,0),M838)</f>
        <v>4665778.5074117547</v>
      </c>
      <c r="N843" s="34">
        <f t="shared" si="133"/>
        <v>3.8146357715450802E-3</v>
      </c>
      <c r="O843" s="34">
        <f t="shared" si="133"/>
        <v>6.3801748893661345E-2</v>
      </c>
      <c r="P843" s="34">
        <f t="shared" si="134"/>
        <v>0.13697649185185526</v>
      </c>
      <c r="Q843" s="34">
        <f t="shared" si="135"/>
        <v>0.14288429756643842</v>
      </c>
      <c r="R843" s="34">
        <f t="shared" si="136"/>
        <v>0.19958579691369235</v>
      </c>
      <c r="S843" s="34">
        <f t="shared" si="137"/>
        <v>2.8157061837839319E-2</v>
      </c>
      <c r="T843" s="34">
        <f t="shared" si="138"/>
        <v>0.32991490515867583</v>
      </c>
      <c r="U843" s="34">
        <f t="shared" si="139"/>
        <v>9.4865062006292369E-2</v>
      </c>
      <c r="V843" s="33">
        <f>SUM(ClientPortfolioValue[[#This Row],[TCS]:[Cash]])</f>
        <v>49183317.954319946</v>
      </c>
      <c r="W843" s="35">
        <f>(ClientPortfolioValue[[#This Row],[TotalPortfolioValue]]-V838)/V838</f>
        <v>-6.3676863568874642E-2</v>
      </c>
      <c r="X843" s="35">
        <f t="shared" si="131"/>
        <v>1310322.5263292696</v>
      </c>
      <c r="Y843" s="35">
        <f>_xlfn.MAXIFS($V$2:$V843,$E$2:$E843,$E843)</f>
        <v>52528145.50945127</v>
      </c>
      <c r="Z843" s="34">
        <f>(ClientPortfolioValue[[#This Row],[TotalPortfolioValue]]-ClientPortfolioValue[[#This Row],[Running Max]])/ClientPortfolioValue[[#This Row],[Running Max]]</f>
        <v>-6.3676863568874642E-2</v>
      </c>
      <c r="AA843" s="35">
        <f t="shared" si="140"/>
        <v>1.0125948398207787</v>
      </c>
      <c r="AB843" s="46">
        <f>ClientPortfolioValue[[#This Row],[Cumulative_Returns]]-1</f>
        <v>1.2594839820778692E-2</v>
      </c>
    </row>
    <row r="844" spans="4:28" x14ac:dyDescent="0.35">
      <c r="D844" s="31">
        <f t="shared" si="132"/>
        <v>45826</v>
      </c>
      <c r="E844" s="32" t="s">
        <v>12</v>
      </c>
      <c r="F844" s="33">
        <f>_xlfn.IFNA(VLOOKUP(ClientPortfolioValue[[#This Row],[Date]],CleanAssets[#All],RowWiseApproach!$B$2,0)*VLOOKUP(ClientPortfolioValue[[#This Row],[Client]],Client_Portfolios!$A$1:$I$6,RowWiseApproach!$B$2,0),F839)</f>
        <v>2472839.3963191034</v>
      </c>
      <c r="G844" s="33">
        <f>_xlfn.IFNA(VLOOKUP(ClientPortfolioValue[[#This Row],[Date]],CleanAssets[#All],RowWiseApproach!$B$3,0)*VLOOKUP(ClientPortfolioValue[[#This Row],[Client]],Client_Portfolios!$A$1:$I$6,RowWiseApproach!$B$3,0),G839)</f>
        <v>10836293.004180914</v>
      </c>
      <c r="H844" s="33">
        <f>_xlfn.IFNA(VLOOKUP(ClientPortfolioValue[[#This Row],[Date]],CleanAssets[#All],RowWiseApproach!$B$4,0)*VLOOKUP(ClientPortfolioValue[[#This Row],[Client]],Client_Portfolios!$A$1:$I$6,RowWiseApproach!$B$4,0),H839)</f>
        <v>1108958.402425755</v>
      </c>
      <c r="I844" s="33">
        <f>_xlfn.IFNA(VLOOKUP(ClientPortfolioValue[[#This Row],[Date]],CleanAssets[#All],RowWiseApproach!$B$5,0)*VLOOKUP(ClientPortfolioValue[[#This Row],[Client]],Client_Portfolios!$A$1:$I$6,RowWiseApproach!$B$5,0),I839)</f>
        <v>3584864.7254729532</v>
      </c>
      <c r="J844" s="33">
        <f>_xlfn.IFNA(VLOOKUP(ClientPortfolioValue[[#This Row],[Date]],CleanAssets[#All],RowWiseApproach!$B$6,0)*VLOOKUP(ClientPortfolioValue[[#This Row],[Client]],Client_Portfolios!$A$1:$I$6,RowWiseApproach!$B$6,0),J839)</f>
        <v>1436162.96016834</v>
      </c>
      <c r="K844" s="33">
        <f>_xlfn.IFNA(VLOOKUP(ClientPortfolioValue[[#This Row],[Date]],CleanAssets[#All],RowWiseApproach!$B$7,0)*VLOOKUP(ClientPortfolioValue[[#This Row],[Client]],Client_Portfolios!$A$1:$I$6,RowWiseApproach!$B$7,0),K839)</f>
        <v>11201975.055366</v>
      </c>
      <c r="L844" s="33">
        <f>_xlfn.IFNA(VLOOKUP(ClientPortfolioValue[[#This Row],[Date]],CleanAssets[#All],RowWiseApproach!$B$8,0)*VLOOKUP(ClientPortfolioValue[[#This Row],[Client]],Client_Portfolios!$A$1:$I$6,RowWiseApproach!$B$8,0),L839)</f>
        <v>5964257.1836611005</v>
      </c>
      <c r="M844" s="33">
        <f>_xlfn.IFNA(VLOOKUP(ClientPortfolioValue[[#This Row],[Date]],CleanAssets[#All],RowWiseApproach!$B$9,0)*VLOOKUP(ClientPortfolioValue[[#This Row],[Client]],Client_Portfolios!$A$1:$I$6,RowWiseApproach!$B$9,0),M839)</f>
        <v>2235401.4467832572</v>
      </c>
      <c r="N844" s="34">
        <f t="shared" si="133"/>
        <v>6.3666104745272997E-2</v>
      </c>
      <c r="O844" s="34">
        <f t="shared" si="133"/>
        <v>0.27899287211356916</v>
      </c>
      <c r="P844" s="34">
        <f t="shared" si="134"/>
        <v>2.8551414180833391E-2</v>
      </c>
      <c r="Q844" s="34">
        <f t="shared" si="135"/>
        <v>9.2296480494984512E-2</v>
      </c>
      <c r="R844" s="34">
        <f t="shared" si="136"/>
        <v>3.6975673223850487E-2</v>
      </c>
      <c r="S844" s="34">
        <f t="shared" si="137"/>
        <v>0.28840777864121153</v>
      </c>
      <c r="T844" s="34">
        <f t="shared" si="138"/>
        <v>0.15355668594893015</v>
      </c>
      <c r="U844" s="34">
        <f t="shared" si="139"/>
        <v>5.755299065134771E-2</v>
      </c>
      <c r="V844" s="33">
        <f>SUM(ClientPortfolioValue[[#This Row],[TCS]:[Cash]])</f>
        <v>38840752.174377427</v>
      </c>
      <c r="W844" s="35">
        <f>(ClientPortfolioValue[[#This Row],[TotalPortfolioValue]]-V839)/V839</f>
        <v>-1.2450729670047166E-2</v>
      </c>
      <c r="X844" s="35">
        <f t="shared" si="131"/>
        <v>280413.78911792615</v>
      </c>
      <c r="Y844" s="35">
        <f>_xlfn.MAXIFS($V$2:$V844,$E$2:$E844,$E844)</f>
        <v>40148946.003547296</v>
      </c>
      <c r="Z844" s="34">
        <f>(ClientPortfolioValue[[#This Row],[TotalPortfolioValue]]-ClientPortfolioValue[[#This Row],[Running Max]])/ClientPortfolioValue[[#This Row],[Running Max]]</f>
        <v>-3.2583516116569684E-2</v>
      </c>
      <c r="AA844" s="35">
        <f t="shared" si="140"/>
        <v>1.0370847337714117</v>
      </c>
      <c r="AB844" s="46">
        <f>ClientPortfolioValue[[#This Row],[Cumulative_Returns]]-1</f>
        <v>3.7084733771411749E-2</v>
      </c>
    </row>
    <row r="845" spans="4:28" x14ac:dyDescent="0.35">
      <c r="D845" s="31">
        <f t="shared" si="132"/>
        <v>45826</v>
      </c>
      <c r="E845" s="32" t="s">
        <v>13</v>
      </c>
      <c r="F845" s="33">
        <f>_xlfn.IFNA(VLOOKUP(ClientPortfolioValue[[#This Row],[Date]],CleanAssets[#All],RowWiseApproach!$B$2,0)*VLOOKUP(ClientPortfolioValue[[#This Row],[Client]],Client_Portfolios!$A$1:$I$6,RowWiseApproach!$B$2,0),F840)</f>
        <v>178058.43082184292</v>
      </c>
      <c r="G845" s="33">
        <f>_xlfn.IFNA(VLOOKUP(ClientPortfolioValue[[#This Row],[Date]],CleanAssets[#All],RowWiseApproach!$B$3,0)*VLOOKUP(ClientPortfolioValue[[#This Row],[Client]],Client_Portfolios!$A$1:$I$6,RowWiseApproach!$B$3,0),G840)</f>
        <v>2302412.9249824397</v>
      </c>
      <c r="H845" s="33">
        <f>_xlfn.IFNA(VLOOKUP(ClientPortfolioValue[[#This Row],[Date]],CleanAssets[#All],RowWiseApproach!$B$4,0)*VLOOKUP(ClientPortfolioValue[[#This Row],[Client]],Client_Portfolios!$A$1:$I$6,RowWiseApproach!$B$4,0),H840)</f>
        <v>1776115.7860613093</v>
      </c>
      <c r="I845" s="33">
        <f>_xlfn.IFNA(VLOOKUP(ClientPortfolioValue[[#This Row],[Date]],CleanAssets[#All],RowWiseApproach!$B$5,0)*VLOOKUP(ClientPortfolioValue[[#This Row],[Client]],Client_Portfolios!$A$1:$I$6,RowWiseApproach!$B$5,0),I840)</f>
        <v>3077314.3691639388</v>
      </c>
      <c r="J845" s="33">
        <f>_xlfn.IFNA(VLOOKUP(ClientPortfolioValue[[#This Row],[Date]],CleanAssets[#All],RowWiseApproach!$B$6,0)*VLOOKUP(ClientPortfolioValue[[#This Row],[Client]],Client_Portfolios!$A$1:$I$6,RowWiseApproach!$B$6,0),J840)</f>
        <v>12446989.42561299</v>
      </c>
      <c r="K845" s="33">
        <f>_xlfn.IFNA(VLOOKUP(ClientPortfolioValue[[#This Row],[Date]],CleanAssets[#All],RowWiseApproach!$B$7,0)*VLOOKUP(ClientPortfolioValue[[#This Row],[Client]],Client_Portfolios!$A$1:$I$6,RowWiseApproach!$B$7,0),K840)</f>
        <v>530860.37219996203</v>
      </c>
      <c r="L845" s="33">
        <f>_xlfn.IFNA(VLOOKUP(ClientPortfolioValue[[#This Row],[Date]],CleanAssets[#All],RowWiseApproach!$B$8,0)*VLOOKUP(ClientPortfolioValue[[#This Row],[Client]],Client_Portfolios!$A$1:$I$6,RowWiseApproach!$B$8,0),L840)</f>
        <v>24666291.394170336</v>
      </c>
      <c r="M845" s="33">
        <f>_xlfn.IFNA(VLOOKUP(ClientPortfolioValue[[#This Row],[Date]],CleanAssets[#All],RowWiseApproach!$B$9,0)*VLOOKUP(ClientPortfolioValue[[#This Row],[Client]],Client_Portfolios!$A$1:$I$6,RowWiseApproach!$B$9,0),M840)</f>
        <v>6411506.7562590605</v>
      </c>
      <c r="N845" s="34">
        <f t="shared" si="133"/>
        <v>3.4648762772859255E-3</v>
      </c>
      <c r="O845" s="34">
        <f t="shared" si="133"/>
        <v>4.4803135057784209E-2</v>
      </c>
      <c r="P845" s="34">
        <f t="shared" si="134"/>
        <v>3.4561808864834405E-2</v>
      </c>
      <c r="Q845" s="34">
        <f t="shared" si="135"/>
        <v>5.9882104465672034E-2</v>
      </c>
      <c r="R845" s="34">
        <f t="shared" si="136"/>
        <v>0.24220857268806548</v>
      </c>
      <c r="S845" s="34">
        <f t="shared" si="137"/>
        <v>1.0330123104517358E-2</v>
      </c>
      <c r="T845" s="34">
        <f t="shared" si="138"/>
        <v>0.47998652748880943</v>
      </c>
      <c r="U845" s="34">
        <f t="shared" si="139"/>
        <v>0.12476285205303106</v>
      </c>
      <c r="V845" s="33">
        <f>SUM(ClientPortfolioValue[[#This Row],[TCS]:[Cash]])</f>
        <v>51389549.459271885</v>
      </c>
      <c r="W845" s="35">
        <f>(ClientPortfolioValue[[#This Row],[TotalPortfolioValue]]-V840)/V840</f>
        <v>-1.2674146335080613E-2</v>
      </c>
      <c r="X845" s="35">
        <f t="shared" si="131"/>
        <v>1615259.6353664582</v>
      </c>
      <c r="Y845" s="35">
        <f>_xlfn.MAXIFS($V$2:$V845,$E$2:$E845,$E845)</f>
        <v>52049229.004300512</v>
      </c>
      <c r="Z845" s="34">
        <f>(ClientPortfolioValue[[#This Row],[TotalPortfolioValue]]-ClientPortfolioValue[[#This Row],[Running Max]])/ClientPortfolioValue[[#This Row],[Running Max]]</f>
        <v>-1.2674146335080613E-2</v>
      </c>
      <c r="AA845" s="35">
        <f t="shared" si="140"/>
        <v>1.1387974813531312</v>
      </c>
      <c r="AB845" s="46">
        <f>ClientPortfolioValue[[#This Row],[Cumulative_Returns]]-1</f>
        <v>0.13879748135313119</v>
      </c>
    </row>
    <row r="846" spans="4:28" x14ac:dyDescent="0.35">
      <c r="D846" s="31">
        <f t="shared" si="132"/>
        <v>45826</v>
      </c>
      <c r="E846" s="32" t="s">
        <v>15</v>
      </c>
      <c r="F846" s="33">
        <f>_xlfn.IFNA(VLOOKUP(ClientPortfolioValue[[#This Row],[Date]],CleanAssets[#All],RowWiseApproach!$B$2,0)*VLOOKUP(ClientPortfolioValue[[#This Row],[Client]],Client_Portfolios!$A$1:$I$6,RowWiseApproach!$B$2,0),F841)</f>
        <v>892133.86233551346</v>
      </c>
      <c r="G846" s="33">
        <f>_xlfn.IFNA(VLOOKUP(ClientPortfolioValue[[#This Row],[Date]],CleanAssets[#All],RowWiseApproach!$B$3,0)*VLOOKUP(ClientPortfolioValue[[#This Row],[Client]],Client_Portfolios!$A$1:$I$6,RowWiseApproach!$B$3,0),G841)</f>
        <v>5261863.5383609114</v>
      </c>
      <c r="H846" s="33">
        <f>_xlfn.IFNA(VLOOKUP(ClientPortfolioValue[[#This Row],[Date]],CleanAssets[#All],RowWiseApproach!$B$4,0)*VLOOKUP(ClientPortfolioValue[[#This Row],[Client]],Client_Portfolios!$A$1:$I$6,RowWiseApproach!$B$4,0),H841)</f>
        <v>9689401.5328348186</v>
      </c>
      <c r="I846" s="33">
        <f>_xlfn.IFNA(VLOOKUP(ClientPortfolioValue[[#This Row],[Date]],CleanAssets[#All],RowWiseApproach!$B$5,0)*VLOOKUP(ClientPortfolioValue[[#This Row],[Client]],Client_Portfolios!$A$1:$I$6,RowWiseApproach!$B$5,0),I841)</f>
        <v>9826117.5281361081</v>
      </c>
      <c r="J846" s="33">
        <f>_xlfn.IFNA(VLOOKUP(ClientPortfolioValue[[#This Row],[Date]],CleanAssets[#All],RowWiseApproach!$B$6,0)*VLOOKUP(ClientPortfolioValue[[#This Row],[Client]],Client_Portfolios!$A$1:$I$6,RowWiseApproach!$B$6,0),J841)</f>
        <v>14833537.835469501</v>
      </c>
      <c r="K846" s="33">
        <f>_xlfn.IFNA(VLOOKUP(ClientPortfolioValue[[#This Row],[Date]],CleanAssets[#All],RowWiseApproach!$B$7,0)*VLOOKUP(ClientPortfolioValue[[#This Row],[Client]],Client_Portfolios!$A$1:$I$6,RowWiseApproach!$B$7,0),K841)</f>
        <v>2289185.4199172384</v>
      </c>
      <c r="L846" s="33">
        <f>_xlfn.IFNA(VLOOKUP(ClientPortfolioValue[[#This Row],[Date]],CleanAssets[#All],RowWiseApproach!$B$8,0)*VLOOKUP(ClientPortfolioValue[[#This Row],[Client]],Client_Portfolios!$A$1:$I$6,RowWiseApproach!$B$8,0),L841)</f>
        <v>3611810.67594693</v>
      </c>
      <c r="M846" s="33">
        <f>_xlfn.IFNA(VLOOKUP(ClientPortfolioValue[[#This Row],[Date]],CleanAssets[#All],RowWiseApproach!$B$9,0)*VLOOKUP(ClientPortfolioValue[[#This Row],[Client]],Client_Portfolios!$A$1:$I$6,RowWiseApproach!$B$9,0),M841)</f>
        <v>941716.09999097092</v>
      </c>
      <c r="N846" s="34">
        <f t="shared" si="133"/>
        <v>1.8842948977657061E-2</v>
      </c>
      <c r="O846" s="34">
        <f t="shared" si="133"/>
        <v>0.11113693848719843</v>
      </c>
      <c r="P846" s="34">
        <f t="shared" si="134"/>
        <v>0.20465190978097314</v>
      </c>
      <c r="Q846" s="34">
        <f t="shared" si="135"/>
        <v>0.20753951738410545</v>
      </c>
      <c r="R846" s="34">
        <f t="shared" si="136"/>
        <v>0.31330230629311129</v>
      </c>
      <c r="S846" s="34">
        <f t="shared" si="137"/>
        <v>4.8350371944154251E-2</v>
      </c>
      <c r="T846" s="34">
        <f t="shared" si="138"/>
        <v>7.6285821172238102E-2</v>
      </c>
      <c r="U846" s="34">
        <f t="shared" si="139"/>
        <v>1.9890185960562315E-2</v>
      </c>
      <c r="V846" s="33">
        <f>SUM(ClientPortfolioValue[[#This Row],[TCS]:[Cash]])</f>
        <v>47345766.492991991</v>
      </c>
      <c r="W846" s="35">
        <f>(ClientPortfolioValue[[#This Row],[TotalPortfolioValue]]-V841)/V841</f>
        <v>-9.7143000574509128E-2</v>
      </c>
      <c r="X846" s="35">
        <f t="shared" si="131"/>
        <v>1994286.5092546993</v>
      </c>
      <c r="Y846" s="35">
        <f>_xlfn.MAXIFS($V$2:$V846,$E$2:$E846,$E846)</f>
        <v>52439939.573065519</v>
      </c>
      <c r="Z846" s="34">
        <f>(ClientPortfolioValue[[#This Row],[TotalPortfolioValue]]-ClientPortfolioValue[[#This Row],[Running Max]])/ClientPortfolioValue[[#This Row],[Running Max]]</f>
        <v>-9.7143000574509128E-2</v>
      </c>
      <c r="AA846" s="35">
        <f t="shared" si="140"/>
        <v>0.94902789004839594</v>
      </c>
      <c r="AB846" s="46">
        <f>ClientPortfolioValue[[#This Row],[Cumulative_Returns]]-1</f>
        <v>-5.0972109951604061E-2</v>
      </c>
    </row>
    <row r="847" spans="4:28" x14ac:dyDescent="0.35">
      <c r="D847" s="31">
        <f t="shared" si="132"/>
        <v>45827</v>
      </c>
      <c r="E847" s="32" t="s">
        <v>14</v>
      </c>
      <c r="F847" s="33">
        <f>_xlfn.IFNA(VLOOKUP(ClientPortfolioValue[[#This Row],[Date]],CleanAssets[#All],RowWiseApproach!$B$2,0)*VLOOKUP(ClientPortfolioValue[[#This Row],[Client]],Client_Portfolios!$A$1:$I$6,RowWiseApproach!$B$2,0),F842)</f>
        <v>1571271.2762786222</v>
      </c>
      <c r="G847" s="33">
        <f>_xlfn.IFNA(VLOOKUP(ClientPortfolioValue[[#This Row],[Date]],CleanAssets[#All],RowWiseApproach!$B$3,0)*VLOOKUP(ClientPortfolioValue[[#This Row],[Client]],Client_Portfolios!$A$1:$I$6,RowWiseApproach!$B$3,0),G842)</f>
        <v>12270533.856625749</v>
      </c>
      <c r="H847" s="33">
        <f>_xlfn.IFNA(VLOOKUP(ClientPortfolioValue[[#This Row],[Date]],CleanAssets[#All],RowWiseApproach!$B$4,0)*VLOOKUP(ClientPortfolioValue[[#This Row],[Client]],Client_Portfolios!$A$1:$I$6,RowWiseApproach!$B$4,0),H842)</f>
        <v>1858071.4155377499</v>
      </c>
      <c r="I847" s="33">
        <f>_xlfn.IFNA(VLOOKUP(ClientPortfolioValue[[#This Row],[Date]],CleanAssets[#All],RowWiseApproach!$B$5,0)*VLOOKUP(ClientPortfolioValue[[#This Row],[Client]],Client_Portfolios!$A$1:$I$6,RowWiseApproach!$B$5,0),I842)</f>
        <v>508685.002143775</v>
      </c>
      <c r="J847" s="33">
        <f>_xlfn.IFNA(VLOOKUP(ClientPortfolioValue[[#This Row],[Date]],CleanAssets[#All],RowWiseApproach!$B$6,0)*VLOOKUP(ClientPortfolioValue[[#This Row],[Client]],Client_Portfolios!$A$1:$I$6,RowWiseApproach!$B$6,0),J842)</f>
        <v>12806922.432279285</v>
      </c>
      <c r="K847" s="33">
        <f>_xlfn.IFNA(VLOOKUP(ClientPortfolioValue[[#This Row],[Date]],CleanAssets[#All],RowWiseApproach!$B$7,0)*VLOOKUP(ClientPortfolioValue[[#This Row],[Client]],Client_Portfolios!$A$1:$I$6,RowWiseApproach!$B$7,0),K842)</f>
        <v>8072762.1182331778</v>
      </c>
      <c r="L847" s="33">
        <f>_xlfn.IFNA(VLOOKUP(ClientPortfolioValue[[#This Row],[Date]],CleanAssets[#All],RowWiseApproach!$B$8,0)*VLOOKUP(ClientPortfolioValue[[#This Row],[Client]],Client_Portfolios!$A$1:$I$6,RowWiseApproach!$B$8,0),L842)</f>
        <v>3460146.3742391663</v>
      </c>
      <c r="M847" s="33">
        <f>_xlfn.IFNA(VLOOKUP(ClientPortfolioValue[[#This Row],[Date]],CleanAssets[#All],RowWiseApproach!$B$9,0)*VLOOKUP(ClientPortfolioValue[[#This Row],[Client]],Client_Portfolios!$A$1:$I$6,RowWiseApproach!$B$9,0),M842)</f>
        <v>1151441.1799277491</v>
      </c>
      <c r="N847" s="34">
        <f t="shared" si="133"/>
        <v>3.7680516648301396E-2</v>
      </c>
      <c r="O847" s="34">
        <f t="shared" si="133"/>
        <v>0.29425858045542574</v>
      </c>
      <c r="P847" s="34">
        <f t="shared" si="134"/>
        <v>4.4558245265401399E-2</v>
      </c>
      <c r="Q847" s="34">
        <f t="shared" si="135"/>
        <v>1.2198729768303171E-2</v>
      </c>
      <c r="R847" s="34">
        <f t="shared" si="136"/>
        <v>0.30712166715471306</v>
      </c>
      <c r="S847" s="34">
        <f t="shared" si="137"/>
        <v>0.19359218995862496</v>
      </c>
      <c r="T847" s="34">
        <f t="shared" si="138"/>
        <v>8.2977462280650297E-2</v>
      </c>
      <c r="U847" s="34">
        <f t="shared" si="139"/>
        <v>2.7612608468579849E-2</v>
      </c>
      <c r="V847" s="33">
        <f>SUM(ClientPortfolioValue[[#This Row],[TCS]:[Cash]])</f>
        <v>41699833.655265279</v>
      </c>
      <c r="W847" s="35">
        <f>(ClientPortfolioValue[[#This Row],[TotalPortfolioValue]]-V842)/V842</f>
        <v>-7.7280311368214227E-2</v>
      </c>
      <c r="X847" s="35">
        <f t="shared" si="131"/>
        <v>1741592.8329140253</v>
      </c>
      <c r="Y847" s="35">
        <f>_xlfn.MAXIFS($V$2:$V847,$E$2:$E847,$E847)</f>
        <v>45852205.712122947</v>
      </c>
      <c r="Z847" s="34">
        <f>(ClientPortfolioValue[[#This Row],[TotalPortfolioValue]]-ClientPortfolioValue[[#This Row],[Running Max]])/ClientPortfolioValue[[#This Row],[Running Max]]</f>
        <v>-9.0559919471001907E-2</v>
      </c>
      <c r="AA847" s="35">
        <f t="shared" si="140"/>
        <v>0.98273663652228849</v>
      </c>
      <c r="AB847" s="46">
        <f>ClientPortfolioValue[[#This Row],[Cumulative_Returns]]-1</f>
        <v>-1.7263363477711513E-2</v>
      </c>
    </row>
    <row r="848" spans="4:28" x14ac:dyDescent="0.35">
      <c r="D848" s="31">
        <f t="shared" si="132"/>
        <v>45827</v>
      </c>
      <c r="E848" s="32" t="s">
        <v>16</v>
      </c>
      <c r="F848" s="33">
        <f>_xlfn.IFNA(VLOOKUP(ClientPortfolioValue[[#This Row],[Date]],CleanAssets[#All],RowWiseApproach!$B$2,0)*VLOOKUP(ClientPortfolioValue[[#This Row],[Client]],Client_Portfolios!$A$1:$I$6,RowWiseApproach!$B$2,0),F843)</f>
        <v>189020.87883828671</v>
      </c>
      <c r="G848" s="33">
        <f>_xlfn.IFNA(VLOOKUP(ClientPortfolioValue[[#This Row],[Date]],CleanAssets[#All],RowWiseApproach!$B$3,0)*VLOOKUP(ClientPortfolioValue[[#This Row],[Client]],Client_Portfolios!$A$1:$I$6,RowWiseApproach!$B$3,0),G843)</f>
        <v>3173166.2963571027</v>
      </c>
      <c r="H848" s="33">
        <f>_xlfn.IFNA(VLOOKUP(ClientPortfolioValue[[#This Row],[Date]],CleanAssets[#All],RowWiseApproach!$B$4,0)*VLOOKUP(ClientPortfolioValue[[#This Row],[Client]],Client_Portfolios!$A$1:$I$6,RowWiseApproach!$B$4,0),H843)</f>
        <v>9974169.2995555922</v>
      </c>
      <c r="I848" s="33">
        <f>_xlfn.IFNA(VLOOKUP(ClientPortfolioValue[[#This Row],[Date]],CleanAssets[#All],RowWiseApproach!$B$5,0)*VLOOKUP(ClientPortfolioValue[[#This Row],[Client]],Client_Portfolios!$A$1:$I$6,RowWiseApproach!$B$5,0),I843)</f>
        <v>7000307.0871747853</v>
      </c>
      <c r="J848" s="33">
        <f>_xlfn.IFNA(VLOOKUP(ClientPortfolioValue[[#This Row],[Date]],CleanAssets[#All],RowWiseApproach!$B$6,0)*VLOOKUP(ClientPortfolioValue[[#This Row],[Client]],Client_Portfolios!$A$1:$I$6,RowWiseApproach!$B$6,0),J843)</f>
        <v>9788412.22965068</v>
      </c>
      <c r="K848" s="33">
        <f>_xlfn.IFNA(VLOOKUP(ClientPortfolioValue[[#This Row],[Date]],CleanAssets[#All],RowWiseApproach!$B$7,0)*VLOOKUP(ClientPortfolioValue[[#This Row],[Client]],Client_Portfolios!$A$1:$I$6,RowWiseApproach!$B$7,0),K843)</f>
        <v>913026.52561285347</v>
      </c>
      <c r="L848" s="33">
        <f>_xlfn.IFNA(VLOOKUP(ClientPortfolioValue[[#This Row],[Date]],CleanAssets[#All],RowWiseApproach!$B$8,0)*VLOOKUP(ClientPortfolioValue[[#This Row],[Client]],Client_Portfolios!$A$1:$I$6,RowWiseApproach!$B$8,0),L843)</f>
        <v>16071956.582051333</v>
      </c>
      <c r="M848" s="33">
        <f>_xlfn.IFNA(VLOOKUP(ClientPortfolioValue[[#This Row],[Date]],CleanAssets[#All],RowWiseApproach!$B$9,0)*VLOOKUP(ClientPortfolioValue[[#This Row],[Client]],Client_Portfolios!$A$1:$I$6,RowWiseApproach!$B$9,0),M843)</f>
        <v>4666756.3070465224</v>
      </c>
      <c r="N848" s="34">
        <f t="shared" si="133"/>
        <v>3.65068569948146E-3</v>
      </c>
      <c r="O848" s="34">
        <f t="shared" si="133"/>
        <v>6.1285466935629355E-2</v>
      </c>
      <c r="P848" s="34">
        <f t="shared" si="134"/>
        <v>0.19263775224136323</v>
      </c>
      <c r="Q848" s="34">
        <f t="shared" si="135"/>
        <v>0.13520157737173361</v>
      </c>
      <c r="R848" s="34">
        <f t="shared" si="136"/>
        <v>0.189050102650232</v>
      </c>
      <c r="S848" s="34">
        <f t="shared" si="137"/>
        <v>1.7633887329207273E-2</v>
      </c>
      <c r="T848" s="34">
        <f t="shared" si="138"/>
        <v>0.31040836555933532</v>
      </c>
      <c r="U848" s="34">
        <f t="shared" si="139"/>
        <v>9.0132162213017841E-2</v>
      </c>
      <c r="V848" s="33">
        <f>SUM(ClientPortfolioValue[[#This Row],[TCS]:[Cash]])</f>
        <v>51776815.206287153</v>
      </c>
      <c r="W848" s="35">
        <f>(ClientPortfolioValue[[#This Row],[TotalPortfolioValue]]-V843)/V843</f>
        <v>5.2731238148186185E-2</v>
      </c>
      <c r="X848" s="35">
        <f t="shared" si="131"/>
        <v>1548898.8526007354</v>
      </c>
      <c r="Y848" s="35">
        <f>_xlfn.MAXIFS($V$2:$V848,$E$2:$E848,$E848)</f>
        <v>52528145.50945127</v>
      </c>
      <c r="Z848" s="34">
        <f>(ClientPortfolioValue[[#This Row],[TotalPortfolioValue]]-ClientPortfolioValue[[#This Row],[Running Max]])/ClientPortfolioValue[[#This Row],[Running Max]]</f>
        <v>-1.4303385278068343E-2</v>
      </c>
      <c r="AA848" s="35">
        <f t="shared" si="140"/>
        <v>1.0659902194669926</v>
      </c>
      <c r="AB848" s="46">
        <f>ClientPortfolioValue[[#This Row],[Cumulative_Returns]]-1</f>
        <v>6.5990219466992572E-2</v>
      </c>
    </row>
    <row r="849" spans="4:28" x14ac:dyDescent="0.35">
      <c r="D849" s="31">
        <f t="shared" si="132"/>
        <v>45827</v>
      </c>
      <c r="E849" s="32" t="s">
        <v>12</v>
      </c>
      <c r="F849" s="33">
        <f>_xlfn.IFNA(VLOOKUP(ClientPortfolioValue[[#This Row],[Date]],CleanAssets[#All],RowWiseApproach!$B$2,0)*VLOOKUP(ClientPortfolioValue[[#This Row],[Client]],Client_Portfolios!$A$1:$I$6,RowWiseApproach!$B$2,0),F844)</f>
        <v>2491350.2562647969</v>
      </c>
      <c r="G849" s="33">
        <f>_xlfn.IFNA(VLOOKUP(ClientPortfolioValue[[#This Row],[Date]],CleanAssets[#All],RowWiseApproach!$B$3,0)*VLOOKUP(ClientPortfolioValue[[#This Row],[Client]],Client_Portfolios!$A$1:$I$6,RowWiseApproach!$B$3,0),G844)</f>
        <v>10957794.851936685</v>
      </c>
      <c r="H849" s="33">
        <f>_xlfn.IFNA(VLOOKUP(ClientPortfolioValue[[#This Row],[Date]],CleanAssets[#All],RowWiseApproach!$B$4,0)*VLOOKUP(ClientPortfolioValue[[#This Row],[Client]],Client_Portfolios!$A$1:$I$6,RowWiseApproach!$B$4,0),H844)</f>
        <v>1641829.7806886777</v>
      </c>
      <c r="I849" s="33">
        <f>_xlfn.IFNA(VLOOKUP(ClientPortfolioValue[[#This Row],[Date]],CleanAssets[#All],RowWiseApproach!$B$5,0)*VLOOKUP(ClientPortfolioValue[[#This Row],[Client]],Client_Portfolios!$A$1:$I$6,RowWiseApproach!$B$5,0),I844)</f>
        <v>3570980.9775368436</v>
      </c>
      <c r="J849" s="33">
        <f>_xlfn.IFNA(VLOOKUP(ClientPortfolioValue[[#This Row],[Date]],CleanAssets[#All],RowWiseApproach!$B$6,0)*VLOOKUP(ClientPortfolioValue[[#This Row],[Client]],Client_Portfolios!$A$1:$I$6,RowWiseApproach!$B$6,0),J844)</f>
        <v>1432084.0802357369</v>
      </c>
      <c r="K849" s="33">
        <f>_xlfn.IFNA(VLOOKUP(ClientPortfolioValue[[#This Row],[Date]],CleanAssets[#All],RowWiseApproach!$B$7,0)*VLOOKUP(ClientPortfolioValue[[#This Row],[Client]],Client_Portfolios!$A$1:$I$6,RowWiseApproach!$B$7,0),K844)</f>
        <v>7385379.8696771199</v>
      </c>
      <c r="L849" s="33">
        <f>_xlfn.IFNA(VLOOKUP(ClientPortfolioValue[[#This Row],[Date]],CleanAssets[#All],RowWiseApproach!$B$8,0)*VLOOKUP(ClientPortfolioValue[[#This Row],[Client]],Client_Portfolios!$A$1:$I$6,RowWiseApproach!$B$8,0),L844)</f>
        <v>5907522.0675869603</v>
      </c>
      <c r="M849" s="33">
        <f>_xlfn.IFNA(VLOOKUP(ClientPortfolioValue[[#This Row],[Date]],CleanAssets[#All],RowWiseApproach!$B$9,0)*VLOOKUP(ClientPortfolioValue[[#This Row],[Client]],Client_Portfolios!$A$1:$I$6,RowWiseApproach!$B$9,0),M844)</f>
        <v>2235869.9162390511</v>
      </c>
      <c r="N849" s="34">
        <f t="shared" si="133"/>
        <v>6.9936934519391217E-2</v>
      </c>
      <c r="O849" s="34">
        <f t="shared" si="133"/>
        <v>0.30760611805173849</v>
      </c>
      <c r="P849" s="34">
        <f t="shared" si="134"/>
        <v>4.6089280933209006E-2</v>
      </c>
      <c r="Q849" s="34">
        <f t="shared" si="135"/>
        <v>0.10024421984342674</v>
      </c>
      <c r="R849" s="34">
        <f t="shared" si="136"/>
        <v>4.020132066691795E-2</v>
      </c>
      <c r="S849" s="34">
        <f t="shared" si="137"/>
        <v>0.20732164297156161</v>
      </c>
      <c r="T849" s="34">
        <f t="shared" si="138"/>
        <v>0.16583536697570442</v>
      </c>
      <c r="U849" s="34">
        <f t="shared" si="139"/>
        <v>6.2765116038050656E-2</v>
      </c>
      <c r="V849" s="33">
        <f>SUM(ClientPortfolioValue[[#This Row],[TCS]:[Cash]])</f>
        <v>35622811.800165869</v>
      </c>
      <c r="W849" s="35">
        <f>(ClientPortfolioValue[[#This Row],[TotalPortfolioValue]]-V844)/V844</f>
        <v>-8.2849589517846073E-2</v>
      </c>
      <c r="X849" s="35">
        <f t="shared" si="131"/>
        <v>275535.06791026483</v>
      </c>
      <c r="Y849" s="35">
        <f>_xlfn.MAXIFS($V$2:$V849,$E$2:$E849,$E849)</f>
        <v>40148946.003547296</v>
      </c>
      <c r="Z849" s="34">
        <f>(ClientPortfolioValue[[#This Row],[TotalPortfolioValue]]-ClientPortfolioValue[[#This Row],[Running Max]])/ClientPortfolioValue[[#This Row],[Running Max]]</f>
        <v>-0.11273357469910984</v>
      </c>
      <c r="AA849" s="35">
        <f t="shared" si="140"/>
        <v>0.95116268928322567</v>
      </c>
      <c r="AB849" s="46">
        <f>ClientPortfolioValue[[#This Row],[Cumulative_Returns]]-1</f>
        <v>-4.8837310716774329E-2</v>
      </c>
    </row>
    <row r="850" spans="4:28" x14ac:dyDescent="0.35">
      <c r="D850" s="31">
        <f t="shared" si="132"/>
        <v>45827</v>
      </c>
      <c r="E850" s="32" t="s">
        <v>13</v>
      </c>
      <c r="F850" s="33">
        <f>_xlfn.IFNA(VLOOKUP(ClientPortfolioValue[[#This Row],[Date]],CleanAssets[#All],RowWiseApproach!$B$2,0)*VLOOKUP(ClientPortfolioValue[[#This Row],[Client]],Client_Portfolios!$A$1:$I$6,RowWiseApproach!$B$2,0),F845)</f>
        <v>179391.31749454772</v>
      </c>
      <c r="G850" s="33">
        <f>_xlfn.IFNA(VLOOKUP(ClientPortfolioValue[[#This Row],[Date]],CleanAssets[#All],RowWiseApproach!$B$3,0)*VLOOKUP(ClientPortfolioValue[[#This Row],[Client]],Client_Portfolios!$A$1:$I$6,RowWiseApproach!$B$3,0),G845)</f>
        <v>2328228.7113010823</v>
      </c>
      <c r="H850" s="33">
        <f>_xlfn.IFNA(VLOOKUP(ClientPortfolioValue[[#This Row],[Date]],CleanAssets[#All],RowWiseApproach!$B$4,0)*VLOOKUP(ClientPortfolioValue[[#This Row],[Client]],Client_Portfolios!$A$1:$I$6,RowWiseApproach!$B$4,0),H845)</f>
        <v>2629566.433806763</v>
      </c>
      <c r="I850" s="33">
        <f>_xlfn.IFNA(VLOOKUP(ClientPortfolioValue[[#This Row],[Date]],CleanAssets[#All],RowWiseApproach!$B$5,0)*VLOOKUP(ClientPortfolioValue[[#This Row],[Client]],Client_Portfolios!$A$1:$I$6,RowWiseApproach!$B$5,0),I845)</f>
        <v>3065396.3024324239</v>
      </c>
      <c r="J850" s="33">
        <f>_xlfn.IFNA(VLOOKUP(ClientPortfolioValue[[#This Row],[Date]],CleanAssets[#All],RowWiseApproach!$B$6,0)*VLOOKUP(ClientPortfolioValue[[#This Row],[Client]],Client_Portfolios!$A$1:$I$6,RowWiseApproach!$B$6,0),J845)</f>
        <v>12411638.440524569</v>
      </c>
      <c r="K850" s="33">
        <f>_xlfn.IFNA(VLOOKUP(ClientPortfolioValue[[#This Row],[Date]],CleanAssets[#All],RowWiseApproach!$B$7,0)*VLOOKUP(ClientPortfolioValue[[#This Row],[Client]],Client_Portfolios!$A$1:$I$6,RowWiseApproach!$B$7,0),K845)</f>
        <v>349992.34394624404</v>
      </c>
      <c r="L850" s="33">
        <f>_xlfn.IFNA(VLOOKUP(ClientPortfolioValue[[#This Row],[Date]],CleanAssets[#All],RowWiseApproach!$B$8,0)*VLOOKUP(ClientPortfolioValue[[#This Row],[Client]],Client_Portfolios!$A$1:$I$6,RowWiseApproach!$B$8,0),L845)</f>
        <v>24431652.802595083</v>
      </c>
      <c r="M850" s="33">
        <f>_xlfn.IFNA(VLOOKUP(ClientPortfolioValue[[#This Row],[Date]],CleanAssets[#All],RowWiseApproach!$B$9,0)*VLOOKUP(ClientPortfolioValue[[#This Row],[Client]],Client_Portfolios!$A$1:$I$6,RowWiseApproach!$B$9,0),M845)</f>
        <v>6412850.4053316899</v>
      </c>
      <c r="N850" s="34">
        <f t="shared" si="133"/>
        <v>3.4625701758732039E-3</v>
      </c>
      <c r="O850" s="34">
        <f t="shared" si="133"/>
        <v>4.4938938020831758E-2</v>
      </c>
      <c r="P850" s="34">
        <f t="shared" si="134"/>
        <v>5.075528981191238E-2</v>
      </c>
      <c r="Q850" s="34">
        <f t="shared" si="135"/>
        <v>5.9167578243340041E-2</v>
      </c>
      <c r="R850" s="34">
        <f t="shared" si="136"/>
        <v>0.23956660611062161</v>
      </c>
      <c r="S850" s="34">
        <f t="shared" si="137"/>
        <v>6.7554721647498572E-3</v>
      </c>
      <c r="T850" s="34">
        <f t="shared" si="138"/>
        <v>0.47157417383996786</v>
      </c>
      <c r="U850" s="34">
        <f t="shared" si="139"/>
        <v>0.12377937163270333</v>
      </c>
      <c r="V850" s="33">
        <f>SUM(ClientPortfolioValue[[#This Row],[TCS]:[Cash]])</f>
        <v>51808716.757432401</v>
      </c>
      <c r="W850" s="35">
        <f>(ClientPortfolioValue[[#This Row],[TotalPortfolioValue]]-V845)/V845</f>
        <v>8.1566641967297515E-3</v>
      </c>
      <c r="X850" s="35">
        <f t="shared" si="131"/>
        <v>1633145.4682539471</v>
      </c>
      <c r="Y850" s="35">
        <f>_xlfn.MAXIFS($V$2:$V850,$E$2:$E850,$E850)</f>
        <v>52049229.004300512</v>
      </c>
      <c r="Z850" s="34">
        <f>(ClientPortfolioValue[[#This Row],[TotalPortfolioValue]]-ClientPortfolioValue[[#This Row],[Running Max]])/ClientPortfolioValue[[#This Row],[Running Max]]</f>
        <v>-4.6208608939863286E-3</v>
      </c>
      <c r="AA850" s="35">
        <f t="shared" si="140"/>
        <v>1.1480862699966101</v>
      </c>
      <c r="AB850" s="46">
        <f>ClientPortfolioValue[[#This Row],[Cumulative_Returns]]-1</f>
        <v>0.14808626999661012</v>
      </c>
    </row>
    <row r="851" spans="4:28" x14ac:dyDescent="0.35">
      <c r="D851" s="31">
        <f t="shared" si="132"/>
        <v>45827</v>
      </c>
      <c r="E851" s="32" t="s">
        <v>15</v>
      </c>
      <c r="F851" s="33">
        <f>_xlfn.IFNA(VLOOKUP(ClientPortfolioValue[[#This Row],[Date]],CleanAssets[#All],RowWiseApproach!$B$2,0)*VLOOKUP(ClientPortfolioValue[[#This Row],[Client]],Client_Portfolios!$A$1:$I$6,RowWiseApproach!$B$2,0),F846)</f>
        <v>898812.08211925079</v>
      </c>
      <c r="G851" s="33">
        <f>_xlfn.IFNA(VLOOKUP(ClientPortfolioValue[[#This Row],[Date]],CleanAssets[#All],RowWiseApproach!$B$3,0)*VLOOKUP(ClientPortfolioValue[[#This Row],[Client]],Client_Portfolios!$A$1:$I$6,RowWiseApproach!$B$3,0),G846)</f>
        <v>5320862.1407706933</v>
      </c>
      <c r="H851" s="33">
        <f>_xlfn.IFNA(VLOOKUP(ClientPortfolioValue[[#This Row],[Date]],CleanAssets[#All],RowWiseApproach!$B$4,0)*VLOOKUP(ClientPortfolioValue[[#This Row],[Client]],Client_Portfolios!$A$1:$I$6,RowWiseApproach!$B$4,0),H846)</f>
        <v>14345306.333276819</v>
      </c>
      <c r="I851" s="33">
        <f>_xlfn.IFNA(VLOOKUP(ClientPortfolioValue[[#This Row],[Date]],CleanAssets[#All],RowWiseApproach!$B$5,0)*VLOOKUP(ClientPortfolioValue[[#This Row],[Client]],Client_Portfolios!$A$1:$I$6,RowWiseApproach!$B$5,0),I846)</f>
        <v>9788062.1622022577</v>
      </c>
      <c r="J851" s="33">
        <f>_xlfn.IFNA(VLOOKUP(ClientPortfolioValue[[#This Row],[Date]],CleanAssets[#All],RowWiseApproach!$B$6,0)*VLOOKUP(ClientPortfolioValue[[#This Row],[Client]],Client_Portfolios!$A$1:$I$6,RowWiseApproach!$B$6,0),J846)</f>
        <v>14791408.758557847</v>
      </c>
      <c r="K851" s="33">
        <f>_xlfn.IFNA(VLOOKUP(ClientPortfolioValue[[#This Row],[Date]],CleanAssets[#All],RowWiseApproach!$B$7,0)*VLOOKUP(ClientPortfolioValue[[#This Row],[Client]],Client_Portfolios!$A$1:$I$6,RowWiseApproach!$B$7,0),K846)</f>
        <v>1509243.1320954012</v>
      </c>
      <c r="L851" s="33">
        <f>_xlfn.IFNA(VLOOKUP(ClientPortfolioValue[[#This Row],[Date]],CleanAssets[#All],RowWiseApproach!$B$8,0)*VLOOKUP(ClientPortfolioValue[[#This Row],[Client]],Client_Portfolios!$A$1:$I$6,RowWiseApproach!$B$8,0),L846)</f>
        <v>3577453.2544562821</v>
      </c>
      <c r="M851" s="33">
        <f>_xlfn.IFNA(VLOOKUP(ClientPortfolioValue[[#This Row],[Date]],CleanAssets[#All],RowWiseApproach!$B$9,0)*VLOOKUP(ClientPortfolioValue[[#This Row],[Client]],Client_Portfolios!$A$1:$I$6,RowWiseApproach!$B$9,0),M846)</f>
        <v>941913.45390675648</v>
      </c>
      <c r="N851" s="34">
        <f t="shared" si="133"/>
        <v>1.7564164796486238E-2</v>
      </c>
      <c r="O851" s="34">
        <f t="shared" si="133"/>
        <v>0.10397779620354677</v>
      </c>
      <c r="P851" s="34">
        <f t="shared" si="134"/>
        <v>0.28032925848044205</v>
      </c>
      <c r="Q851" s="34">
        <f t="shared" si="135"/>
        <v>0.19127372703959972</v>
      </c>
      <c r="R851" s="34">
        <f t="shared" si="136"/>
        <v>0.2890467831662179</v>
      </c>
      <c r="S851" s="34">
        <f t="shared" si="137"/>
        <v>2.9492922511216997E-2</v>
      </c>
      <c r="T851" s="34">
        <f t="shared" si="138"/>
        <v>6.9908916182837275E-2</v>
      </c>
      <c r="U851" s="34">
        <f t="shared" si="139"/>
        <v>1.8406431619652875E-2</v>
      </c>
      <c r="V851" s="33">
        <f>SUM(ClientPortfolioValue[[#This Row],[TCS]:[Cash]])</f>
        <v>51173061.317385316</v>
      </c>
      <c r="W851" s="35">
        <f>(ClientPortfolioValue[[#This Row],[TotalPortfolioValue]]-V846)/V846</f>
        <v>8.0837107684376214E-2</v>
      </c>
      <c r="X851" s="35">
        <f t="shared" si="131"/>
        <v>2381650.2568295049</v>
      </c>
      <c r="Y851" s="35">
        <f>_xlfn.MAXIFS($V$2:$V851,$E$2:$E851,$E851)</f>
        <v>52439939.573065519</v>
      </c>
      <c r="Z851" s="34">
        <f>(ClientPortfolioValue[[#This Row],[TotalPortfolioValue]]-ClientPortfolioValue[[#This Row],[Running Max]])/ClientPortfolioValue[[#This Row],[Running Max]]</f>
        <v>-2.4158652088357938E-2</v>
      </c>
      <c r="AA851" s="35">
        <f t="shared" si="140"/>
        <v>1.0257445597917143</v>
      </c>
      <c r="AB851" s="46">
        <f>ClientPortfolioValue[[#This Row],[Cumulative_Returns]]-1</f>
        <v>2.5744559791714305E-2</v>
      </c>
    </row>
    <row r="852" spans="4:28" x14ac:dyDescent="0.35">
      <c r="D852" s="31">
        <f t="shared" si="132"/>
        <v>45828</v>
      </c>
      <c r="E852" s="32" t="s">
        <v>14</v>
      </c>
      <c r="F852" s="33">
        <f>_xlfn.IFNA(VLOOKUP(ClientPortfolioValue[[#This Row],[Date]],CleanAssets[#All],RowWiseApproach!$B$2,0)*VLOOKUP(ClientPortfolioValue[[#This Row],[Client]],Client_Portfolios!$A$1:$I$6,RowWiseApproach!$B$2,0),F847)</f>
        <v>1570707.3208537493</v>
      </c>
      <c r="G852" s="33">
        <f>_xlfn.IFNA(VLOOKUP(ClientPortfolioValue[[#This Row],[Date]],CleanAssets[#All],RowWiseApproach!$B$3,0)*VLOOKUP(ClientPortfolioValue[[#This Row],[Client]],Client_Portfolios!$A$1:$I$6,RowWiseApproach!$B$3,0),G847)</f>
        <v>12354327.674953852</v>
      </c>
      <c r="H852" s="33">
        <f>_xlfn.IFNA(VLOOKUP(ClientPortfolioValue[[#This Row],[Date]],CleanAssets[#All],RowWiseApproach!$B$4,0)*VLOOKUP(ClientPortfolioValue[[#This Row],[Client]],Client_Portfolios!$A$1:$I$6,RowWiseApproach!$B$4,0),H847)</f>
        <v>1848706.9464225504</v>
      </c>
      <c r="I852" s="33">
        <f>_xlfn.IFNA(VLOOKUP(ClientPortfolioValue[[#This Row],[Date]],CleanAssets[#All],RowWiseApproach!$B$5,0)*VLOOKUP(ClientPortfolioValue[[#This Row],[Client]],Client_Portfolios!$A$1:$I$6,RowWiseApproach!$B$5,0),I847)</f>
        <v>509044.03052621201</v>
      </c>
      <c r="J852" s="33">
        <f>_xlfn.IFNA(VLOOKUP(ClientPortfolioValue[[#This Row],[Date]],CleanAssets[#All],RowWiseApproach!$B$6,0)*VLOOKUP(ClientPortfolioValue[[#This Row],[Client]],Client_Portfolios!$A$1:$I$6,RowWiseApproach!$B$6,0),J847)</f>
        <v>12716013.895131454</v>
      </c>
      <c r="K852" s="33">
        <f>_xlfn.IFNA(VLOOKUP(ClientPortfolioValue[[#This Row],[Date]],CleanAssets[#All],RowWiseApproach!$B$7,0)*VLOOKUP(ClientPortfolioValue[[#This Row],[Client]],Client_Portfolios!$A$1:$I$6,RowWiseApproach!$B$7,0),K847)</f>
        <v>11973705.646313412</v>
      </c>
      <c r="L852" s="33">
        <f>_xlfn.IFNA(VLOOKUP(ClientPortfolioValue[[#This Row],[Date]],CleanAssets[#All],RowWiseApproach!$B$8,0)*VLOOKUP(ClientPortfolioValue[[#This Row],[Client]],Client_Portfolios!$A$1:$I$6,RowWiseApproach!$B$8,0),L847)</f>
        <v>3468623.025071458</v>
      </c>
      <c r="M852" s="33">
        <f>_xlfn.IFNA(VLOOKUP(ClientPortfolioValue[[#This Row],[Date]],CleanAssets[#All],RowWiseApproach!$B$9,0)*VLOOKUP(ClientPortfolioValue[[#This Row],[Client]],Client_Portfolios!$A$1:$I$6,RowWiseApproach!$B$9,0),M847)</f>
        <v>1151606.070705384</v>
      </c>
      <c r="N852" s="34">
        <f t="shared" si="133"/>
        <v>3.4450824989778008E-2</v>
      </c>
      <c r="O852" s="34">
        <f t="shared" si="133"/>
        <v>0.27097141201638031</v>
      </c>
      <c r="P852" s="34">
        <f t="shared" si="134"/>
        <v>4.0548279506313199E-2</v>
      </c>
      <c r="Q852" s="34">
        <f t="shared" si="135"/>
        <v>1.116502519273776E-2</v>
      </c>
      <c r="R852" s="34">
        <f t="shared" si="136"/>
        <v>0.27890439132265882</v>
      </c>
      <c r="S852" s="34">
        <f t="shared" si="137"/>
        <v>0.26262310757935847</v>
      </c>
      <c r="T852" s="34">
        <f t="shared" si="138"/>
        <v>7.6078415886735209E-2</v>
      </c>
      <c r="U852" s="34">
        <f t="shared" si="139"/>
        <v>2.5258543506038185E-2</v>
      </c>
      <c r="V852" s="33">
        <f>SUM(ClientPortfolioValue[[#This Row],[TCS]:[Cash]])</f>
        <v>45592734.609978072</v>
      </c>
      <c r="W852" s="35">
        <f>(ClientPortfolioValue[[#This Row],[TotalPortfolioValue]]-V847)/V847</f>
        <v>9.3355311363963953E-2</v>
      </c>
      <c r="X852" s="35">
        <f t="shared" si="131"/>
        <v>2042665.3419293966</v>
      </c>
      <c r="Y852" s="35">
        <f>_xlfn.MAXIFS($V$2:$V852,$E$2:$E852,$E852)</f>
        <v>45852205.712122947</v>
      </c>
      <c r="Z852" s="34">
        <f>(ClientPortfolioValue[[#This Row],[TotalPortfolioValue]]-ClientPortfolioValue[[#This Row],[Running Max]])/ClientPortfolioValue[[#This Row],[Running Max]]</f>
        <v>-5.6588575863488417E-3</v>
      </c>
      <c r="AA852" s="35">
        <f t="shared" si="140"/>
        <v>1.0744803212136014</v>
      </c>
      <c r="AB852" s="46">
        <f>ClientPortfolioValue[[#This Row],[Cumulative_Returns]]-1</f>
        <v>7.4480321213601375E-2</v>
      </c>
    </row>
    <row r="853" spans="4:28" x14ac:dyDescent="0.35">
      <c r="D853" s="31">
        <f t="shared" si="132"/>
        <v>45828</v>
      </c>
      <c r="E853" s="32" t="s">
        <v>16</v>
      </c>
      <c r="F853" s="33">
        <f>_xlfn.IFNA(VLOOKUP(ClientPortfolioValue[[#This Row],[Date]],CleanAssets[#All],RowWiseApproach!$B$2,0)*VLOOKUP(ClientPortfolioValue[[#This Row],[Client]],Client_Portfolios!$A$1:$I$6,RowWiseApproach!$B$2,0),F848)</f>
        <v>188953.0360974154</v>
      </c>
      <c r="G853" s="33">
        <f>_xlfn.IFNA(VLOOKUP(ClientPortfolioValue[[#This Row],[Date]],CleanAssets[#All],RowWiseApproach!$B$3,0)*VLOOKUP(ClientPortfolioValue[[#This Row],[Client]],Client_Portfolios!$A$1:$I$6,RowWiseApproach!$B$3,0),G848)</f>
        <v>3194835.4203959261</v>
      </c>
      <c r="H853" s="33">
        <f>_xlfn.IFNA(VLOOKUP(ClientPortfolioValue[[#This Row],[Date]],CleanAssets[#All],RowWiseApproach!$B$4,0)*VLOOKUP(ClientPortfolioValue[[#This Row],[Client]],Client_Portfolios!$A$1:$I$6,RowWiseApproach!$B$4,0),H848)</f>
        <v>9923900.6179675777</v>
      </c>
      <c r="I853" s="33">
        <f>_xlfn.IFNA(VLOOKUP(ClientPortfolioValue[[#This Row],[Date]],CleanAssets[#All],RowWiseApproach!$B$5,0)*VLOOKUP(ClientPortfolioValue[[#This Row],[Client]],Client_Portfolios!$A$1:$I$6,RowWiseApproach!$B$5,0),I848)</f>
        <v>7005247.8833835963</v>
      </c>
      <c r="J853" s="33">
        <f>_xlfn.IFNA(VLOOKUP(ClientPortfolioValue[[#This Row],[Date]],CleanAssets[#All],RowWiseApproach!$B$6,0)*VLOOKUP(ClientPortfolioValue[[#This Row],[Client]],Client_Portfolios!$A$1:$I$6,RowWiseApproach!$B$6,0),J848)</f>
        <v>9718930.2567955423</v>
      </c>
      <c r="K853" s="33">
        <f>_xlfn.IFNA(VLOOKUP(ClientPortfolioValue[[#This Row],[Date]],CleanAssets[#All],RowWiseApproach!$B$7,0)*VLOOKUP(ClientPortfolioValue[[#This Row],[Client]],Client_Portfolios!$A$1:$I$6,RowWiseApproach!$B$7,0),K848)</f>
        <v>1354221.8518086609</v>
      </c>
      <c r="L853" s="33">
        <f>_xlfn.IFNA(VLOOKUP(ClientPortfolioValue[[#This Row],[Date]],CleanAssets[#All],RowWiseApproach!$B$8,0)*VLOOKUP(ClientPortfolioValue[[#This Row],[Client]],Client_Portfolios!$A$1:$I$6,RowWiseApproach!$B$8,0),L848)</f>
        <v>16111329.588104509</v>
      </c>
      <c r="M853" s="33">
        <f>_xlfn.IFNA(VLOOKUP(ClientPortfolioValue[[#This Row],[Date]],CleanAssets[#All],RowWiseApproach!$B$9,0)*VLOOKUP(ClientPortfolioValue[[#This Row],[Client]],Client_Portfolios!$A$1:$I$6,RowWiseApproach!$B$9,0),M848)</f>
        <v>4667424.604385471</v>
      </c>
      <c r="N853" s="34">
        <f t="shared" si="133"/>
        <v>3.6222295379951587E-3</v>
      </c>
      <c r="O853" s="34">
        <f t="shared" si="133"/>
        <v>6.1244992236193015E-2</v>
      </c>
      <c r="P853" s="34">
        <f t="shared" si="134"/>
        <v>0.19024116623348752</v>
      </c>
      <c r="Q853" s="34">
        <f t="shared" si="135"/>
        <v>0.13429059584461059</v>
      </c>
      <c r="R853" s="34">
        <f t="shared" si="136"/>
        <v>0.18631188458771333</v>
      </c>
      <c r="S853" s="34">
        <f t="shared" si="137"/>
        <v>2.596043172384321E-2</v>
      </c>
      <c r="T853" s="34">
        <f t="shared" si="138"/>
        <v>0.30885417422094436</v>
      </c>
      <c r="U853" s="34">
        <f t="shared" si="139"/>
        <v>8.9474525615212797E-2</v>
      </c>
      <c r="V853" s="33">
        <f>SUM(ClientPortfolioValue[[#This Row],[TCS]:[Cash]])</f>
        <v>52164843.2589387</v>
      </c>
      <c r="W853" s="35">
        <f>(ClientPortfolioValue[[#This Row],[TotalPortfolioValue]]-V848)/V848</f>
        <v>7.4942433424222939E-3</v>
      </c>
      <c r="X853" s="35">
        <f t="shared" si="131"/>
        <v>1552500.4346513192</v>
      </c>
      <c r="Y853" s="35">
        <f>_xlfn.MAXIFS($V$2:$V853,$E$2:$E853,$E853)</f>
        <v>52528145.50945127</v>
      </c>
      <c r="Z853" s="34">
        <f>(ClientPortfolioValue[[#This Row],[TotalPortfolioValue]]-ClientPortfolioValue[[#This Row],[Running Max]])/ClientPortfolioValue[[#This Row],[Running Max]]</f>
        <v>-6.916334985540314E-3</v>
      </c>
      <c r="AA853" s="35">
        <f t="shared" si="140"/>
        <v>1.0739790095723203</v>
      </c>
      <c r="AB853" s="46">
        <f>ClientPortfolioValue[[#This Row],[Cumulative_Returns]]-1</f>
        <v>7.3979009572320287E-2</v>
      </c>
    </row>
    <row r="854" spans="4:28" x14ac:dyDescent="0.35">
      <c r="D854" s="31">
        <f t="shared" si="132"/>
        <v>45828</v>
      </c>
      <c r="E854" s="32" t="s">
        <v>12</v>
      </c>
      <c r="F854" s="33">
        <f>_xlfn.IFNA(VLOOKUP(ClientPortfolioValue[[#This Row],[Date]],CleanAssets[#All],RowWiseApproach!$B$2,0)*VLOOKUP(ClientPortfolioValue[[#This Row],[Client]],Client_Portfolios!$A$1:$I$6,RowWiseApproach!$B$2,0),F849)</f>
        <v>2490456.0691734329</v>
      </c>
      <c r="G854" s="33">
        <f>_xlfn.IFNA(VLOOKUP(ClientPortfolioValue[[#This Row],[Date]],CleanAssets[#All],RowWiseApproach!$B$3,0)*VLOOKUP(ClientPortfolioValue[[#This Row],[Client]],Client_Portfolios!$A$1:$I$6,RowWiseApproach!$B$3,0),G849)</f>
        <v>11032624.152913187</v>
      </c>
      <c r="H854" s="33">
        <f>_xlfn.IFNA(VLOOKUP(ClientPortfolioValue[[#This Row],[Date]],CleanAssets[#All],RowWiseApproach!$B$4,0)*VLOOKUP(ClientPortfolioValue[[#This Row],[Client]],Client_Portfolios!$A$1:$I$6,RowWiseApproach!$B$4,0),H849)</f>
        <v>1633555.1448780706</v>
      </c>
      <c r="I854" s="33">
        <f>_xlfn.IFNA(VLOOKUP(ClientPortfolioValue[[#This Row],[Date]],CleanAssets[#All],RowWiseApproach!$B$5,0)*VLOOKUP(ClientPortfolioValue[[#This Row],[Client]],Client_Portfolios!$A$1:$I$6,RowWiseApproach!$B$5,0),I849)</f>
        <v>3573501.3654363793</v>
      </c>
      <c r="J854" s="33">
        <f>_xlfn.IFNA(VLOOKUP(ClientPortfolioValue[[#This Row],[Date]],CleanAssets[#All],RowWiseApproach!$B$6,0)*VLOOKUP(ClientPortfolioValue[[#This Row],[Client]],Client_Portfolios!$A$1:$I$6,RowWiseApproach!$B$6,0),J849)</f>
        <v>1421918.5881360276</v>
      </c>
      <c r="K854" s="33">
        <f>_xlfn.IFNA(VLOOKUP(ClientPortfolioValue[[#This Row],[Date]],CleanAssets[#All],RowWiseApproach!$B$7,0)*VLOOKUP(ClientPortfolioValue[[#This Row],[Client]],Client_Portfolios!$A$1:$I$6,RowWiseApproach!$B$7,0),K849)</f>
        <v>10954164.553665359</v>
      </c>
      <c r="L854" s="33">
        <f>_xlfn.IFNA(VLOOKUP(ClientPortfolioValue[[#This Row],[Date]],CleanAssets[#All],RowWiseApproach!$B$8,0)*VLOOKUP(ClientPortfolioValue[[#This Row],[Client]],Client_Portfolios!$A$1:$I$6,RowWiseApproach!$B$8,0),L849)</f>
        <v>5921994.288249013</v>
      </c>
      <c r="M854" s="33">
        <f>_xlfn.IFNA(VLOOKUP(ClientPortfolioValue[[#This Row],[Date]],CleanAssets[#All],RowWiseApproach!$B$9,0)*VLOOKUP(ClientPortfolioValue[[#This Row],[Client]],Client_Portfolios!$A$1:$I$6,RowWiseApproach!$B$9,0),M849)</f>
        <v>2236190.1013562819</v>
      </c>
      <c r="N854" s="34">
        <f t="shared" si="133"/>
        <v>6.3427832813677212E-2</v>
      </c>
      <c r="O854" s="34">
        <f t="shared" si="133"/>
        <v>0.28098284845448651</v>
      </c>
      <c r="P854" s="34">
        <f t="shared" si="134"/>
        <v>4.1603971217864924E-2</v>
      </c>
      <c r="Q854" s="34">
        <f t="shared" si="135"/>
        <v>9.1011220784782923E-2</v>
      </c>
      <c r="R854" s="34">
        <f t="shared" si="136"/>
        <v>3.6213935109839203E-2</v>
      </c>
      <c r="S854" s="34">
        <f t="shared" si="137"/>
        <v>0.27898461110136946</v>
      </c>
      <c r="T854" s="34">
        <f t="shared" si="138"/>
        <v>0.15082348501865986</v>
      </c>
      <c r="U854" s="34">
        <f t="shared" si="139"/>
        <v>5.6952095499319885E-2</v>
      </c>
      <c r="V854" s="33">
        <f>SUM(ClientPortfolioValue[[#This Row],[TCS]:[Cash]])</f>
        <v>39264404.263807751</v>
      </c>
      <c r="W854" s="35">
        <f>(ClientPortfolioValue[[#This Row],[TotalPortfolioValue]]-V849)/V849</f>
        <v>0.10222641839926083</v>
      </c>
      <c r="X854" s="35">
        <f t="shared" si="131"/>
        <v>1368178.6779911891</v>
      </c>
      <c r="Y854" s="35">
        <f>_xlfn.MAXIFS($V$2:$V854,$E$2:$E854,$E854)</f>
        <v>40148946.003547296</v>
      </c>
      <c r="Z854" s="34">
        <f>(ClientPortfolioValue[[#This Row],[TotalPortfolioValue]]-ClientPortfolioValue[[#This Row],[Running Max]])/ClientPortfolioValue[[#This Row],[Running Max]]</f>
        <v>-2.203150587468454E-2</v>
      </c>
      <c r="AA854" s="35">
        <f t="shared" si="140"/>
        <v>1.048396644323659</v>
      </c>
      <c r="AB854" s="46">
        <f>ClientPortfolioValue[[#This Row],[Cumulative_Returns]]-1</f>
        <v>4.8396644323658977E-2</v>
      </c>
    </row>
    <row r="855" spans="4:28" x14ac:dyDescent="0.35">
      <c r="D855" s="31">
        <f t="shared" si="132"/>
        <v>45828</v>
      </c>
      <c r="E855" s="32" t="s">
        <v>13</v>
      </c>
      <c r="F855" s="33">
        <f>_xlfn.IFNA(VLOOKUP(ClientPortfolioValue[[#This Row],[Date]],CleanAssets[#All],RowWiseApproach!$B$2,0)*VLOOKUP(ClientPortfolioValue[[#This Row],[Client]],Client_Portfolios!$A$1:$I$6,RowWiseApproach!$B$2,0),F850)</f>
        <v>179326.93096358803</v>
      </c>
      <c r="G855" s="33">
        <f>_xlfn.IFNA(VLOOKUP(ClientPortfolioValue[[#This Row],[Date]],CleanAssets[#All],RowWiseApproach!$B$3,0)*VLOOKUP(ClientPortfolioValue[[#This Row],[Client]],Client_Portfolios!$A$1:$I$6,RowWiseApproach!$B$3,0),G850)</f>
        <v>2344127.8706971253</v>
      </c>
      <c r="H855" s="33">
        <f>_xlfn.IFNA(VLOOKUP(ClientPortfolioValue[[#This Row],[Date]],CleanAssets[#All],RowWiseApproach!$B$4,0)*VLOOKUP(ClientPortfolioValue[[#This Row],[Client]],Client_Portfolios!$A$1:$I$6,RowWiseApproach!$B$4,0),H850)</f>
        <v>2616313.7173342789</v>
      </c>
      <c r="I855" s="33">
        <f>_xlfn.IFNA(VLOOKUP(ClientPortfolioValue[[#This Row],[Date]],CleanAssets[#All],RowWiseApproach!$B$5,0)*VLOOKUP(ClientPortfolioValue[[#This Row],[Client]],Client_Portfolios!$A$1:$I$6,RowWiseApproach!$B$5,0),I850)</f>
        <v>3067559.8501512534</v>
      </c>
      <c r="J855" s="33">
        <f>_xlfn.IFNA(VLOOKUP(ClientPortfolioValue[[#This Row],[Date]],CleanAssets[#All],RowWiseApproach!$B$6,0)*VLOOKUP(ClientPortfolioValue[[#This Row],[Client]],Client_Portfolios!$A$1:$I$6,RowWiseApproach!$B$6,0),J850)</f>
        <v>12323535.783527758</v>
      </c>
      <c r="K855" s="33">
        <f>_xlfn.IFNA(VLOOKUP(ClientPortfolioValue[[#This Row],[Date]],CleanAssets[#All],RowWiseApproach!$B$7,0)*VLOOKUP(ClientPortfolioValue[[#This Row],[Client]],Client_Portfolios!$A$1:$I$6,RowWiseApproach!$B$7,0),K850)</f>
        <v>519116.65963876992</v>
      </c>
      <c r="L855" s="33">
        <f>_xlfn.IFNA(VLOOKUP(ClientPortfolioValue[[#This Row],[Date]],CleanAssets[#All],RowWiseApproach!$B$8,0)*VLOOKUP(ClientPortfolioValue[[#This Row],[Client]],Client_Portfolios!$A$1:$I$6,RowWiseApproach!$B$8,0),L850)</f>
        <v>24491505.354384575</v>
      </c>
      <c r="M855" s="33">
        <f>_xlfn.IFNA(VLOOKUP(ClientPortfolioValue[[#This Row],[Date]],CleanAssets[#All],RowWiseApproach!$B$9,0)*VLOOKUP(ClientPortfolioValue[[#This Row],[Client]],Client_Portfolios!$A$1:$I$6,RowWiseApproach!$B$9,0),M850)</f>
        <v>6413768.7500188742</v>
      </c>
      <c r="N855" s="34">
        <f t="shared" si="133"/>
        <v>3.4515648369168313E-3</v>
      </c>
      <c r="O855" s="34">
        <f t="shared" si="133"/>
        <v>4.5118205549270034E-2</v>
      </c>
      <c r="P855" s="34">
        <f t="shared" si="134"/>
        <v>5.0357056692883227E-2</v>
      </c>
      <c r="Q855" s="34">
        <f t="shared" si="135"/>
        <v>5.9042340472942004E-2</v>
      </c>
      <c r="R855" s="34">
        <f t="shared" si="136"/>
        <v>0.23719517502670842</v>
      </c>
      <c r="S855" s="34">
        <f t="shared" si="137"/>
        <v>9.9916102898717166E-3</v>
      </c>
      <c r="T855" s="34">
        <f t="shared" si="138"/>
        <v>0.47139611563150297</v>
      </c>
      <c r="U855" s="34">
        <f t="shared" si="139"/>
        <v>0.12344793149990475</v>
      </c>
      <c r="V855" s="33">
        <f>SUM(ClientPortfolioValue[[#This Row],[TCS]:[Cash]])</f>
        <v>51955254.916716225</v>
      </c>
      <c r="W855" s="35">
        <f>(ClientPortfolioValue[[#This Row],[TotalPortfolioValue]]-V850)/V850</f>
        <v>2.8284460310011852E-3</v>
      </c>
      <c r="X855" s="35">
        <f t="shared" si="131"/>
        <v>1677132.2726592764</v>
      </c>
      <c r="Y855" s="35">
        <f>_xlfn.MAXIFS($V$2:$V855,$E$2:$E855,$E855)</f>
        <v>52049229.004300512</v>
      </c>
      <c r="Z855" s="34">
        <f>(ClientPortfolioValue[[#This Row],[TotalPortfolioValue]]-ClientPortfolioValue[[#This Row],[Running Max]])/ClientPortfolioValue[[#This Row],[Running Max]]</f>
        <v>-1.8054847186405475E-3</v>
      </c>
      <c r="AA855" s="35">
        <f t="shared" si="140"/>
        <v>1.151333570050229</v>
      </c>
      <c r="AB855" s="46">
        <f>ClientPortfolioValue[[#This Row],[Cumulative_Returns]]-1</f>
        <v>0.15133357005022896</v>
      </c>
    </row>
    <row r="856" spans="4:28" x14ac:dyDescent="0.35">
      <c r="D856" s="31">
        <f t="shared" si="132"/>
        <v>45828</v>
      </c>
      <c r="E856" s="32" t="s">
        <v>15</v>
      </c>
      <c r="F856" s="33">
        <f>_xlfn.IFNA(VLOOKUP(ClientPortfolioValue[[#This Row],[Date]],CleanAssets[#All],RowWiseApproach!$B$2,0)*VLOOKUP(ClientPortfolioValue[[#This Row],[Client]],Client_Portfolios!$A$1:$I$6,RowWiseApproach!$B$2,0),F851)</f>
        <v>898489.48349652719</v>
      </c>
      <c r="G856" s="33">
        <f>_xlfn.IFNA(VLOOKUP(ClientPortfolioValue[[#This Row],[Date]],CleanAssets[#All],RowWiseApproach!$B$3,0)*VLOOKUP(ClientPortfolioValue[[#This Row],[Client]],Client_Portfolios!$A$1:$I$6,RowWiseApproach!$B$3,0),G851)</f>
        <v>5357197.589642127</v>
      </c>
      <c r="H856" s="33">
        <f>_xlfn.IFNA(VLOOKUP(ClientPortfolioValue[[#This Row],[Date]],CleanAssets[#All],RowWiseApproach!$B$4,0)*VLOOKUP(ClientPortfolioValue[[#This Row],[Client]],Client_Portfolios!$A$1:$I$6,RowWiseApproach!$B$4,0),H851)</f>
        <v>14273007.616993533</v>
      </c>
      <c r="I856" s="33">
        <f>_xlfn.IFNA(VLOOKUP(ClientPortfolioValue[[#This Row],[Date]],CleanAssets[#All],RowWiseApproach!$B$5,0)*VLOOKUP(ClientPortfolioValue[[#This Row],[Client]],Client_Portfolios!$A$1:$I$6,RowWiseApproach!$B$5,0),I851)</f>
        <v>9794970.5477659721</v>
      </c>
      <c r="J856" s="33">
        <f>_xlfn.IFNA(VLOOKUP(ClientPortfolioValue[[#This Row],[Date]],CleanAssets[#All],RowWiseApproach!$B$6,0)*VLOOKUP(ClientPortfolioValue[[#This Row],[Client]],Client_Portfolios!$A$1:$I$6,RowWiseApproach!$B$6,0),J851)</f>
        <v>14686413.562428061</v>
      </c>
      <c r="K856" s="33">
        <f>_xlfn.IFNA(VLOOKUP(ClientPortfolioValue[[#This Row],[Date]],CleanAssets[#All],RowWiseApproach!$B$7,0)*VLOOKUP(ClientPortfolioValue[[#This Row],[Client]],Client_Portfolios!$A$1:$I$6,RowWiseApproach!$B$7,0),K851)</f>
        <v>2238543.9763689646</v>
      </c>
      <c r="L856" s="33">
        <f>_xlfn.IFNA(VLOOKUP(ClientPortfolioValue[[#This Row],[Date]],CleanAssets[#All],RowWiseApproach!$B$8,0)*VLOOKUP(ClientPortfolioValue[[#This Row],[Client]],Client_Portfolios!$A$1:$I$6,RowWiseApproach!$B$8,0),L851)</f>
        <v>3586217.2831495879</v>
      </c>
      <c r="M856" s="33">
        <f>_xlfn.IFNA(VLOOKUP(ClientPortfolioValue[[#This Row],[Date]],CleanAssets[#All],RowWiseApproach!$B$9,0)*VLOOKUP(ClientPortfolioValue[[#This Row],[Client]],Client_Portfolios!$A$1:$I$6,RowWiseApproach!$B$9,0),M851)</f>
        <v>942048.33951323549</v>
      </c>
      <c r="N856" s="34">
        <f t="shared" si="133"/>
        <v>1.7353099254756837E-2</v>
      </c>
      <c r="O856" s="34">
        <f t="shared" si="133"/>
        <v>0.10346696673468994</v>
      </c>
      <c r="P856" s="34">
        <f t="shared" si="134"/>
        <v>0.27566368042252826</v>
      </c>
      <c r="Q856" s="34">
        <f t="shared" si="135"/>
        <v>0.1891765003763228</v>
      </c>
      <c r="R856" s="34">
        <f t="shared" si="136"/>
        <v>0.28364805256644515</v>
      </c>
      <c r="S856" s="34">
        <f t="shared" si="137"/>
        <v>4.3234424577679356E-2</v>
      </c>
      <c r="T856" s="34">
        <f t="shared" si="138"/>
        <v>6.9262896902743482E-2</v>
      </c>
      <c r="U856" s="34">
        <f t="shared" si="139"/>
        <v>1.8194379164834407E-2</v>
      </c>
      <c r="V856" s="33">
        <f>SUM(ClientPortfolioValue[[#This Row],[TCS]:[Cash]])</f>
        <v>51776888.399357997</v>
      </c>
      <c r="W856" s="35">
        <f>(ClientPortfolioValue[[#This Row],[TotalPortfolioValue]]-V851)/V851</f>
        <v>1.1799706064634818E-2</v>
      </c>
      <c r="X856" s="35">
        <f t="shared" si="131"/>
        <v>2353814.8605476073</v>
      </c>
      <c r="Y856" s="35">
        <f>_xlfn.MAXIFS($V$2:$V856,$E$2:$E856,$E856)</f>
        <v>52439939.573065519</v>
      </c>
      <c r="Z856" s="34">
        <f>(ClientPortfolioValue[[#This Row],[TotalPortfolioValue]]-ClientPortfolioValue[[#This Row],[Running Max]])/ClientPortfolioValue[[#This Row],[Running Max]]</f>
        <v>-1.264401101728352E-2</v>
      </c>
      <c r="AA856" s="35">
        <f t="shared" si="140"/>
        <v>1.0378480440946549</v>
      </c>
      <c r="AB856" s="46">
        <f>ClientPortfolioValue[[#This Row],[Cumulative_Returns]]-1</f>
        <v>3.784804409465492E-2</v>
      </c>
    </row>
    <row r="857" spans="4:28" x14ac:dyDescent="0.35">
      <c r="D857" s="31">
        <f t="shared" si="132"/>
        <v>45829</v>
      </c>
      <c r="E857" s="32" t="s">
        <v>14</v>
      </c>
      <c r="F857" s="33">
        <f>_xlfn.IFNA(VLOOKUP(ClientPortfolioValue[[#This Row],[Date]],CleanAssets[#All],RowWiseApproach!$B$2,0)*VLOOKUP(ClientPortfolioValue[[#This Row],[Client]],Client_Portfolios!$A$1:$I$6,RowWiseApproach!$B$2,0),F852)</f>
        <v>1584661.3672745307</v>
      </c>
      <c r="G857" s="33">
        <f>_xlfn.IFNA(VLOOKUP(ClientPortfolioValue[[#This Row],[Date]],CleanAssets[#All],RowWiseApproach!$B$3,0)*VLOOKUP(ClientPortfolioValue[[#This Row],[Client]],Client_Portfolios!$A$1:$I$6,RowWiseApproach!$B$3,0),G852)</f>
        <v>12253388.509585241</v>
      </c>
      <c r="H857" s="33">
        <f>_xlfn.IFNA(VLOOKUP(ClientPortfolioValue[[#This Row],[Date]],CleanAssets[#All],RowWiseApproach!$B$4,0)*VLOOKUP(ClientPortfolioValue[[#This Row],[Client]],Client_Portfolios!$A$1:$I$6,RowWiseApproach!$B$4,0),H852)</f>
        <v>1869209.0657562704</v>
      </c>
      <c r="I857" s="33">
        <f>_xlfn.IFNA(VLOOKUP(ClientPortfolioValue[[#This Row],[Date]],CleanAssets[#All],RowWiseApproach!$B$5,0)*VLOOKUP(ClientPortfolioValue[[#This Row],[Client]],Client_Portfolios!$A$1:$I$6,RowWiseApproach!$B$5,0),I852)</f>
        <v>507955.48894345172</v>
      </c>
      <c r="J857" s="33">
        <f>_xlfn.IFNA(VLOOKUP(ClientPortfolioValue[[#This Row],[Date]],CleanAssets[#All],RowWiseApproach!$B$6,0)*VLOOKUP(ClientPortfolioValue[[#This Row],[Client]],Client_Portfolios!$A$1:$I$6,RowWiseApproach!$B$6,0),J852)</f>
        <v>12606054.301062942</v>
      </c>
      <c r="K857" s="33">
        <f>_xlfn.IFNA(VLOOKUP(ClientPortfolioValue[[#This Row],[Date]],CleanAssets[#All],RowWiseApproach!$B$7,0)*VLOOKUP(ClientPortfolioValue[[#This Row],[Client]],Client_Portfolios!$A$1:$I$6,RowWiseApproach!$B$7,0),K852)</f>
        <v>12157196.13933038</v>
      </c>
      <c r="L857" s="33">
        <f>_xlfn.IFNA(VLOOKUP(ClientPortfolioValue[[#This Row],[Date]],CleanAssets[#All],RowWiseApproach!$B$8,0)*VLOOKUP(ClientPortfolioValue[[#This Row],[Client]],Client_Portfolios!$A$1:$I$6,RowWiseApproach!$B$8,0),L852)</f>
        <v>3499042.505483265</v>
      </c>
      <c r="M857" s="33">
        <f>_xlfn.IFNA(VLOOKUP(ClientPortfolioValue[[#This Row],[Date]],CleanAssets[#All],RowWiseApproach!$B$9,0)*VLOOKUP(ClientPortfolioValue[[#This Row],[Client]],Client_Portfolios!$A$1:$I$6,RowWiseApproach!$B$9,0),M852)</f>
        <v>1151638.4959957725</v>
      </c>
      <c r="N857" s="34">
        <f t="shared" si="133"/>
        <v>3.4729148156095985E-2</v>
      </c>
      <c r="O857" s="34">
        <f t="shared" si="133"/>
        <v>0.26854301729807156</v>
      </c>
      <c r="P857" s="34">
        <f t="shared" si="134"/>
        <v>4.0965243376265802E-2</v>
      </c>
      <c r="Q857" s="34">
        <f t="shared" si="135"/>
        <v>1.1132259419285234E-2</v>
      </c>
      <c r="R857" s="34">
        <f t="shared" si="136"/>
        <v>0.27627197616256444</v>
      </c>
      <c r="S857" s="34">
        <f t="shared" si="137"/>
        <v>0.26643488293759759</v>
      </c>
      <c r="T857" s="34">
        <f t="shared" si="138"/>
        <v>7.6684374395020766E-2</v>
      </c>
      <c r="U857" s="34">
        <f t="shared" si="139"/>
        <v>2.5239098255098583E-2</v>
      </c>
      <c r="V857" s="33">
        <f>SUM(ClientPortfolioValue[[#This Row],[TCS]:[Cash]])</f>
        <v>45629145.873431854</v>
      </c>
      <c r="W857" s="35">
        <f>(ClientPortfolioValue[[#This Row],[TotalPortfolioValue]]-V852)/V852</f>
        <v>7.9861986268779141E-4</v>
      </c>
      <c r="X857" s="35">
        <f t="shared" si="131"/>
        <v>1548632.522252887</v>
      </c>
      <c r="Y857" s="35">
        <f>_xlfn.MAXIFS($V$2:$V857,$E$2:$E857,$E857)</f>
        <v>45852205.712122947</v>
      </c>
      <c r="Z857" s="34">
        <f>(ClientPortfolioValue[[#This Row],[TotalPortfolioValue]]-ClientPortfolioValue[[#This Row],[Running Max]])/ClientPortfolioValue[[#This Row],[Running Max]]</f>
        <v>-4.8647569997296303E-3</v>
      </c>
      <c r="AA857" s="35">
        <f t="shared" si="140"/>
        <v>1.0753384225401896</v>
      </c>
      <c r="AB857" s="46">
        <f>ClientPortfolioValue[[#This Row],[Cumulative_Returns]]-1</f>
        <v>7.5338422540189631E-2</v>
      </c>
    </row>
    <row r="858" spans="4:28" x14ac:dyDescent="0.35">
      <c r="D858" s="31">
        <f t="shared" si="132"/>
        <v>45829</v>
      </c>
      <c r="E858" s="32" t="s">
        <v>16</v>
      </c>
      <c r="F858" s="33">
        <f>_xlfn.IFNA(VLOOKUP(ClientPortfolioValue[[#This Row],[Date]],CleanAssets[#All],RowWiseApproach!$B$2,0)*VLOOKUP(ClientPortfolioValue[[#This Row],[Client]],Client_Portfolios!$A$1:$I$6,RowWiseApproach!$B$2,0),F853)</f>
        <v>190631.68074498585</v>
      </c>
      <c r="G858" s="33">
        <f>_xlfn.IFNA(VLOOKUP(ClientPortfolioValue[[#This Row],[Date]],CleanAssets[#All],RowWiseApproach!$B$3,0)*VLOOKUP(ClientPortfolioValue[[#This Row],[Client]],Client_Portfolios!$A$1:$I$6,RowWiseApproach!$B$3,0),G853)</f>
        <v>3168732.5008919686</v>
      </c>
      <c r="H858" s="33">
        <f>_xlfn.IFNA(VLOOKUP(ClientPortfolioValue[[#This Row],[Date]],CleanAssets[#All],RowWiseApproach!$B$4,0)*VLOOKUP(ClientPortfolioValue[[#This Row],[Client]],Client_Portfolios!$A$1:$I$6,RowWiseApproach!$B$4,0),H853)</f>
        <v>10033956.457331015</v>
      </c>
      <c r="I858" s="33">
        <f>_xlfn.IFNA(VLOOKUP(ClientPortfolioValue[[#This Row],[Date]],CleanAssets[#All],RowWiseApproach!$B$5,0)*VLOOKUP(ClientPortfolioValue[[#This Row],[Client]],Client_Portfolios!$A$1:$I$6,RowWiseApproach!$B$5,0),I853)</f>
        <v>6990267.8361552181</v>
      </c>
      <c r="J858" s="33">
        <f>_xlfn.IFNA(VLOOKUP(ClientPortfolioValue[[#This Row],[Date]],CleanAssets[#All],RowWiseApproach!$B$6,0)*VLOOKUP(ClientPortfolioValue[[#This Row],[Client]],Client_Portfolios!$A$1:$I$6,RowWiseApproach!$B$6,0),J853)</f>
        <v>9634887.4400267918</v>
      </c>
      <c r="K858" s="33">
        <f>_xlfn.IFNA(VLOOKUP(ClientPortfolioValue[[#This Row],[Date]],CleanAssets[#All],RowWiseApproach!$B$7,0)*VLOOKUP(ClientPortfolioValue[[#This Row],[Client]],Client_Portfolios!$A$1:$I$6,RowWiseApproach!$B$7,0),K853)</f>
        <v>1374974.5613359096</v>
      </c>
      <c r="L858" s="33">
        <f>_xlfn.IFNA(VLOOKUP(ClientPortfolioValue[[#This Row],[Date]],CleanAssets[#All],RowWiseApproach!$B$8,0)*VLOOKUP(ClientPortfolioValue[[#This Row],[Client]],Client_Portfolios!$A$1:$I$6,RowWiseApproach!$B$8,0),L853)</f>
        <v>16252624.352992781</v>
      </c>
      <c r="M858" s="33">
        <f>_xlfn.IFNA(VLOOKUP(ClientPortfolioValue[[#This Row],[Date]],CleanAssets[#All],RowWiseApproach!$B$9,0)*VLOOKUP(ClientPortfolioValue[[#This Row],[Client]],Client_Portfolios!$A$1:$I$6,RowWiseApproach!$B$9,0),M853)</f>
        <v>4667556.0231075622</v>
      </c>
      <c r="N858" s="34">
        <f t="shared" si="133"/>
        <v>3.6440154819718769E-3</v>
      </c>
      <c r="O858" s="34">
        <f t="shared" si="133"/>
        <v>6.0571832794804305E-2</v>
      </c>
      <c r="P858" s="34">
        <f t="shared" si="134"/>
        <v>0.19180386246952627</v>
      </c>
      <c r="Q858" s="34">
        <f t="shared" si="135"/>
        <v>0.13362230306386086</v>
      </c>
      <c r="R858" s="34">
        <f t="shared" si="136"/>
        <v>0.18417546790389666</v>
      </c>
      <c r="S858" s="34">
        <f t="shared" si="137"/>
        <v>2.6283294409643047E-2</v>
      </c>
      <c r="T858" s="34">
        <f t="shared" si="138"/>
        <v>0.31067666472607874</v>
      </c>
      <c r="U858" s="34">
        <f t="shared" si="139"/>
        <v>8.9222559150218358E-2</v>
      </c>
      <c r="V858" s="33">
        <f>SUM(ClientPortfolioValue[[#This Row],[TCS]:[Cash]])</f>
        <v>52313630.852586225</v>
      </c>
      <c r="W858" s="35">
        <f>(ClientPortfolioValue[[#This Row],[TotalPortfolioValue]]-V853)/V853</f>
        <v>2.852258041090332E-3</v>
      </c>
      <c r="X858" s="35">
        <f t="shared" si="131"/>
        <v>1202209.926330314</v>
      </c>
      <c r="Y858" s="35">
        <f>_xlfn.MAXIFS($V$2:$V858,$E$2:$E858,$E858)</f>
        <v>52528145.50945127</v>
      </c>
      <c r="Z858" s="34">
        <f>(ClientPortfolioValue[[#This Row],[TotalPortfolioValue]]-ClientPortfolioValue[[#This Row],[Running Max]])/ClientPortfolioValue[[#This Row],[Running Max]]</f>
        <v>-4.0838041165273632E-3</v>
      </c>
      <c r="AA858" s="35">
        <f t="shared" si="140"/>
        <v>1.0770422748383353</v>
      </c>
      <c r="AB858" s="46">
        <f>ClientPortfolioValue[[#This Row],[Cumulative_Returns]]-1</f>
        <v>7.7042274838335256E-2</v>
      </c>
    </row>
    <row r="859" spans="4:28" x14ac:dyDescent="0.35">
      <c r="D859" s="31">
        <f t="shared" si="132"/>
        <v>45829</v>
      </c>
      <c r="E859" s="32" t="s">
        <v>12</v>
      </c>
      <c r="F859" s="33">
        <f>_xlfn.IFNA(VLOOKUP(ClientPortfolioValue[[#This Row],[Date]],CleanAssets[#All],RowWiseApproach!$B$2,0)*VLOOKUP(ClientPortfolioValue[[#This Row],[Client]],Client_Portfolios!$A$1:$I$6,RowWiseApproach!$B$2,0),F854)</f>
        <v>2512581.0947187864</v>
      </c>
      <c r="G859" s="33">
        <f>_xlfn.IFNA(VLOOKUP(ClientPortfolioValue[[#This Row],[Date]],CleanAssets[#All],RowWiseApproach!$B$3,0)*VLOOKUP(ClientPortfolioValue[[#This Row],[Client]],Client_Portfolios!$A$1:$I$6,RowWiseApproach!$B$3,0),G854)</f>
        <v>10942483.766230851</v>
      </c>
      <c r="H859" s="33">
        <f>_xlfn.IFNA(VLOOKUP(ClientPortfolioValue[[#This Row],[Date]],CleanAssets[#All],RowWiseApproach!$B$4,0)*VLOOKUP(ClientPortfolioValue[[#This Row],[Client]],Client_Portfolios!$A$1:$I$6,RowWiseApproach!$B$4,0),H854)</f>
        <v>1651671.2354695578</v>
      </c>
      <c r="I859" s="33">
        <f>_xlfn.IFNA(VLOOKUP(ClientPortfolioValue[[#This Row],[Date]],CleanAssets[#All],RowWiseApproach!$B$5,0)*VLOOKUP(ClientPortfolioValue[[#This Row],[Client]],Client_Portfolios!$A$1:$I$6,RowWiseApproach!$B$5,0),I854)</f>
        <v>3565859.777284747</v>
      </c>
      <c r="J859" s="33">
        <f>_xlfn.IFNA(VLOOKUP(ClientPortfolioValue[[#This Row],[Date]],CleanAssets[#All],RowWiseApproach!$B$6,0)*VLOOKUP(ClientPortfolioValue[[#This Row],[Client]],Client_Portfolios!$A$1:$I$6,RowWiseApproach!$B$6,0),J854)</f>
        <v>1409622.7860050017</v>
      </c>
      <c r="K859" s="33">
        <f>_xlfn.IFNA(VLOOKUP(ClientPortfolioValue[[#This Row],[Date]],CleanAssets[#All],RowWiseApproach!$B$7,0)*VLOOKUP(ClientPortfolioValue[[#This Row],[Client]],Client_Portfolios!$A$1:$I$6,RowWiseApproach!$B$7,0),K854)</f>
        <v>11122031.136819579</v>
      </c>
      <c r="L859" s="33">
        <f>_xlfn.IFNA(VLOOKUP(ClientPortfolioValue[[#This Row],[Date]],CleanAssets[#All],RowWiseApproach!$B$8,0)*VLOOKUP(ClientPortfolioValue[[#This Row],[Client]],Client_Portfolios!$A$1:$I$6,RowWiseApproach!$B$8,0),L854)</f>
        <v>5973929.5916671511</v>
      </c>
      <c r="M859" s="33">
        <f>_xlfn.IFNA(VLOOKUP(ClientPortfolioValue[[#This Row],[Date]],CleanAssets[#All],RowWiseApproach!$B$9,0)*VLOOKUP(ClientPortfolioValue[[#This Row],[Client]],Client_Portfolios!$A$1:$I$6,RowWiseApproach!$B$9,0),M854)</f>
        <v>2236253.0648255143</v>
      </c>
      <c r="N859" s="34">
        <f t="shared" si="133"/>
        <v>6.3747742599454649E-2</v>
      </c>
      <c r="O859" s="34">
        <f t="shared" si="133"/>
        <v>0.27762631820903189</v>
      </c>
      <c r="P859" s="34">
        <f t="shared" si="134"/>
        <v>4.1905239595628238E-2</v>
      </c>
      <c r="Q859" s="34">
        <f t="shared" si="135"/>
        <v>9.0470915229718549E-2</v>
      </c>
      <c r="R859" s="34">
        <f t="shared" si="136"/>
        <v>3.5764127459786667E-2</v>
      </c>
      <c r="S859" s="34">
        <f t="shared" si="137"/>
        <v>0.28218168941227662</v>
      </c>
      <c r="T859" s="34">
        <f t="shared" si="138"/>
        <v>0.15156705855875491</v>
      </c>
      <c r="U859" s="34">
        <f t="shared" si="139"/>
        <v>5.6736908935348676E-2</v>
      </c>
      <c r="V859" s="33">
        <f>SUM(ClientPortfolioValue[[#This Row],[TCS]:[Cash]])</f>
        <v>39414432.453021184</v>
      </c>
      <c r="W859" s="35">
        <f>(ClientPortfolioValue[[#This Row],[TotalPortfolioValue]]-V854)/V854</f>
        <v>3.8209719980833107E-3</v>
      </c>
      <c r="X859" s="35">
        <f t="shared" si="131"/>
        <v>1421556.1662546392</v>
      </c>
      <c r="Y859" s="35">
        <f>_xlfn.MAXIFS($V$2:$V859,$E$2:$E859,$E859)</f>
        <v>40148946.003547296</v>
      </c>
      <c r="Z859" s="34">
        <f>(ClientPortfolioValue[[#This Row],[TotalPortfolioValue]]-ClientPortfolioValue[[#This Row],[Running Max]])/ClientPortfolioValue[[#This Row],[Running Max]]</f>
        <v>-1.8294715643624008E-2</v>
      </c>
      <c r="AA859" s="35">
        <f t="shared" si="140"/>
        <v>1.0524025385445042</v>
      </c>
      <c r="AB859" s="46">
        <f>ClientPortfolioValue[[#This Row],[Cumulative_Returns]]-1</f>
        <v>5.2402538544504162E-2</v>
      </c>
    </row>
    <row r="860" spans="4:28" x14ac:dyDescent="0.35">
      <c r="D860" s="31">
        <f t="shared" si="132"/>
        <v>45829</v>
      </c>
      <c r="E860" s="32" t="s">
        <v>13</v>
      </c>
      <c r="F860" s="33">
        <f>_xlfn.IFNA(VLOOKUP(ClientPortfolioValue[[#This Row],[Date]],CleanAssets[#All],RowWiseApproach!$B$2,0)*VLOOKUP(ClientPortfolioValue[[#This Row],[Client]],Client_Portfolios!$A$1:$I$6,RowWiseApproach!$B$2,0),F855)</f>
        <v>180920.05801274575</v>
      </c>
      <c r="G860" s="33">
        <f>_xlfn.IFNA(VLOOKUP(ClientPortfolioValue[[#This Row],[Date]],CleanAssets[#All],RowWiseApproach!$B$3,0)*VLOOKUP(ClientPortfolioValue[[#This Row],[Client]],Client_Portfolios!$A$1:$I$6,RowWiseApproach!$B$3,0),G855)</f>
        <v>2324975.5285372878</v>
      </c>
      <c r="H860" s="33">
        <f>_xlfn.IFNA(VLOOKUP(ClientPortfolioValue[[#This Row],[Date]],CleanAssets[#All],RowWiseApproach!$B$4,0)*VLOOKUP(ClientPortfolioValue[[#This Row],[Client]],Client_Portfolios!$A$1:$I$6,RowWiseApproach!$B$4,0),H855)</f>
        <v>2645328.5788573748</v>
      </c>
      <c r="I860" s="33">
        <f>_xlfn.IFNA(VLOOKUP(ClientPortfolioValue[[#This Row],[Date]],CleanAssets[#All],RowWiseApproach!$B$5,0)*VLOOKUP(ClientPortfolioValue[[#This Row],[Client]],Client_Portfolios!$A$1:$I$6,RowWiseApproach!$B$5,0),I855)</f>
        <v>3061000.1691526491</v>
      </c>
      <c r="J860" s="33">
        <f>_xlfn.IFNA(VLOOKUP(ClientPortfolioValue[[#This Row],[Date]],CleanAssets[#All],RowWiseApproach!$B$6,0)*VLOOKUP(ClientPortfolioValue[[#This Row],[Client]],Client_Portfolios!$A$1:$I$6,RowWiseApproach!$B$6,0),J855)</f>
        <v>12216970.07799921</v>
      </c>
      <c r="K860" s="33">
        <f>_xlfn.IFNA(VLOOKUP(ClientPortfolioValue[[#This Row],[Date]],CleanAssets[#All],RowWiseApproach!$B$7,0)*VLOOKUP(ClientPortfolioValue[[#This Row],[Client]],Client_Portfolios!$A$1:$I$6,RowWiseApproach!$B$7,0),K855)</f>
        <v>527071.83864718047</v>
      </c>
      <c r="L860" s="33">
        <f>_xlfn.IFNA(VLOOKUP(ClientPortfolioValue[[#This Row],[Date]],CleanAssets[#All],RowWiseApproach!$B$8,0)*VLOOKUP(ClientPortfolioValue[[#This Row],[Client]],Client_Portfolios!$A$1:$I$6,RowWiseApproach!$B$8,0),L855)</f>
        <v>24706293.430805195</v>
      </c>
      <c r="M860" s="33">
        <f>_xlfn.IFNA(VLOOKUP(ClientPortfolioValue[[#This Row],[Date]],CleanAssets[#All],RowWiseApproach!$B$9,0)*VLOOKUP(ClientPortfolioValue[[#This Row],[Client]],Client_Portfolios!$A$1:$I$6,RowWiseApproach!$B$9,0),M855)</f>
        <v>6413949.3398225363</v>
      </c>
      <c r="N860" s="34">
        <f t="shared" si="133"/>
        <v>3.4741203166458639E-3</v>
      </c>
      <c r="O860" s="34">
        <f t="shared" si="133"/>
        <v>4.4645379888319563E-2</v>
      </c>
      <c r="P860" s="34">
        <f t="shared" si="134"/>
        <v>5.0796964476790579E-2</v>
      </c>
      <c r="Q860" s="34">
        <f t="shared" si="135"/>
        <v>5.8778904858412452E-2</v>
      </c>
      <c r="R860" s="34">
        <f t="shared" si="136"/>
        <v>0.23459656393013953</v>
      </c>
      <c r="S860" s="34">
        <f t="shared" si="137"/>
        <v>1.0121105437889364E-2</v>
      </c>
      <c r="T860" s="34">
        <f t="shared" si="138"/>
        <v>0.474422995989354</v>
      </c>
      <c r="U860" s="34">
        <f t="shared" si="139"/>
        <v>0.12316396510244863</v>
      </c>
      <c r="V860" s="33">
        <f>SUM(ClientPortfolioValue[[#This Row],[TCS]:[Cash]])</f>
        <v>52076509.02183418</v>
      </c>
      <c r="W860" s="35">
        <f>(ClientPortfolioValue[[#This Row],[TotalPortfolioValue]]-V855)/V855</f>
        <v>2.3338179229862983E-3</v>
      </c>
      <c r="X860" s="35">
        <f t="shared" si="131"/>
        <v>242865.43594879674</v>
      </c>
      <c r="Y860" s="35">
        <f>_xlfn.MAXIFS($V$2:$V860,$E$2:$E860,$E860)</f>
        <v>52076509.02183418</v>
      </c>
      <c r="Z860" s="34">
        <f>(ClientPortfolioValue[[#This Row],[TotalPortfolioValue]]-ClientPortfolioValue[[#This Row],[Running Max]])/ClientPortfolioValue[[#This Row],[Running Max]]</f>
        <v>0</v>
      </c>
      <c r="AA860" s="35">
        <f t="shared" si="140"/>
        <v>1.154020572971348</v>
      </c>
      <c r="AB860" s="46">
        <f>ClientPortfolioValue[[#This Row],[Cumulative_Returns]]-1</f>
        <v>0.15402057297134797</v>
      </c>
    </row>
    <row r="861" spans="4:28" x14ac:dyDescent="0.35">
      <c r="D861" s="31">
        <f t="shared" si="132"/>
        <v>45829</v>
      </c>
      <c r="E861" s="32" t="s">
        <v>15</v>
      </c>
      <c r="F861" s="33">
        <f>_xlfn.IFNA(VLOOKUP(ClientPortfolioValue[[#This Row],[Date]],CleanAssets[#All],RowWiseApproach!$B$2,0)*VLOOKUP(ClientPortfolioValue[[#This Row],[Client]],Client_Portfolios!$A$1:$I$6,RowWiseApproach!$B$2,0),F856)</f>
        <v>906471.59690163925</v>
      </c>
      <c r="G861" s="33">
        <f>_xlfn.IFNA(VLOOKUP(ClientPortfolioValue[[#This Row],[Date]],CleanAssets[#All],RowWiseApproach!$B$3,0)*VLOOKUP(ClientPortfolioValue[[#This Row],[Client]],Client_Portfolios!$A$1:$I$6,RowWiseApproach!$B$3,0),G856)</f>
        <v>5313427.4171454497</v>
      </c>
      <c r="H861" s="33">
        <f>_xlfn.IFNA(VLOOKUP(ClientPortfolioValue[[#This Row],[Date]],CleanAssets[#All],RowWiseApproach!$B$4,0)*VLOOKUP(ClientPortfolioValue[[#This Row],[Client]],Client_Portfolios!$A$1:$I$6,RowWiseApproach!$B$4,0),H856)</f>
        <v>14431294.957223937</v>
      </c>
      <c r="I861" s="33">
        <f>_xlfn.IFNA(VLOOKUP(ClientPortfolioValue[[#This Row],[Date]],CleanAssets[#All],RowWiseApproach!$B$5,0)*VLOOKUP(ClientPortfolioValue[[#This Row],[Client]],Client_Portfolios!$A$1:$I$6,RowWiseApproach!$B$5,0),I856)</f>
        <v>9774024.9475747012</v>
      </c>
      <c r="J861" s="33">
        <f>_xlfn.IFNA(VLOOKUP(ClientPortfolioValue[[#This Row],[Date]],CleanAssets[#All],RowWiseApproach!$B$6,0)*VLOOKUP(ClientPortfolioValue[[#This Row],[Client]],Client_Portfolios!$A$1:$I$6,RowWiseApproach!$B$6,0),J856)</f>
        <v>14559415.268232647</v>
      </c>
      <c r="K861" s="33">
        <f>_xlfn.IFNA(VLOOKUP(ClientPortfolioValue[[#This Row],[Date]],CleanAssets[#All],RowWiseApproach!$B$7,0)*VLOOKUP(ClientPortfolioValue[[#This Row],[Client]],Client_Portfolios!$A$1:$I$6,RowWiseApproach!$B$7,0),K856)</f>
        <v>2272848.4389970875</v>
      </c>
      <c r="L861" s="33">
        <f>_xlfn.IFNA(VLOOKUP(ClientPortfolioValue[[#This Row],[Date]],CleanAssets[#All],RowWiseApproach!$B$8,0)*VLOOKUP(ClientPortfolioValue[[#This Row],[Client]],Client_Portfolios!$A$1:$I$6,RowWiseApproach!$B$8,0),L856)</f>
        <v>3617668.0535586919</v>
      </c>
      <c r="M861" s="33">
        <f>_xlfn.IFNA(VLOOKUP(ClientPortfolioValue[[#This Row],[Date]],CleanAssets[#All],RowWiseApproach!$B$9,0)*VLOOKUP(ClientPortfolioValue[[#This Row],[Client]],Client_Portfolios!$A$1:$I$6,RowWiseApproach!$B$9,0),M856)</f>
        <v>942074.86437424994</v>
      </c>
      <c r="N861" s="34">
        <f t="shared" si="133"/>
        <v>1.7493634353922951E-2</v>
      </c>
      <c r="O861" s="34">
        <f t="shared" si="133"/>
        <v>0.10254171969575546</v>
      </c>
      <c r="P861" s="34">
        <f t="shared" si="134"/>
        <v>0.27850381423774667</v>
      </c>
      <c r="Q861" s="34">
        <f t="shared" si="135"/>
        <v>0.18862501504009735</v>
      </c>
      <c r="R861" s="34">
        <f t="shared" si="136"/>
        <v>0.28097635709706853</v>
      </c>
      <c r="S861" s="34">
        <f t="shared" si="137"/>
        <v>4.3862796881449312E-2</v>
      </c>
      <c r="T861" s="34">
        <f t="shared" si="138"/>
        <v>6.9815935059784395E-2</v>
      </c>
      <c r="U861" s="34">
        <f t="shared" si="139"/>
        <v>1.8180727634175341E-2</v>
      </c>
      <c r="V861" s="33">
        <f>SUM(ClientPortfolioValue[[#This Row],[TCS]:[Cash]])</f>
        <v>51817225.544008404</v>
      </c>
      <c r="W861" s="35">
        <f>(ClientPortfolioValue[[#This Row],[TotalPortfolioValue]]-V856)/V856</f>
        <v>7.7905694794334706E-4</v>
      </c>
      <c r="X861" s="35">
        <f t="shared" si="131"/>
        <v>1835324.4279369845</v>
      </c>
      <c r="Y861" s="35">
        <f>_xlfn.MAXIFS($V$2:$V861,$E$2:$E861,$E861)</f>
        <v>52439939.573065519</v>
      </c>
      <c r="Z861" s="34">
        <f>(ClientPortfolioValue[[#This Row],[TotalPortfolioValue]]-ClientPortfolioValue[[#This Row],[Running Max]])/ClientPortfolioValue[[#This Row],[Running Max]]</f>
        <v>-1.187480447397306E-2</v>
      </c>
      <c r="AA861" s="35">
        <f t="shared" si="140"/>
        <v>1.0386565868243163</v>
      </c>
      <c r="AB861" s="46">
        <f>ClientPortfolioValue[[#This Row],[Cumulative_Returns]]-1</f>
        <v>3.8656586824316275E-2</v>
      </c>
    </row>
    <row r="862" spans="4:28" x14ac:dyDescent="0.35">
      <c r="D862" s="31">
        <f t="shared" si="132"/>
        <v>45830</v>
      </c>
      <c r="E862" s="32" t="s">
        <v>14</v>
      </c>
      <c r="F862" s="33">
        <f>_xlfn.IFNA(VLOOKUP(ClientPortfolioValue[[#This Row],[Date]],CleanAssets[#All],RowWiseApproach!$B$2,0)*VLOOKUP(ClientPortfolioValue[[#This Row],[Client]],Client_Portfolios!$A$1:$I$6,RowWiseApproach!$B$2,0),F857)</f>
        <v>1595337.4303958009</v>
      </c>
      <c r="G862" s="33">
        <f>_xlfn.IFNA(VLOOKUP(ClientPortfolioValue[[#This Row],[Date]],CleanAssets[#All],RowWiseApproach!$B$3,0)*VLOOKUP(ClientPortfolioValue[[#This Row],[Client]],Client_Portfolios!$A$1:$I$6,RowWiseApproach!$B$3,0),G857)</f>
        <v>12503004.269385738</v>
      </c>
      <c r="H862" s="33">
        <f>_xlfn.IFNA(VLOOKUP(ClientPortfolioValue[[#This Row],[Date]],CleanAssets[#All],RowWiseApproach!$B$4,0)*VLOOKUP(ClientPortfolioValue[[#This Row],[Client]],Client_Portfolios!$A$1:$I$6,RowWiseApproach!$B$4,0),H857)</f>
        <v>1848721.1831494593</v>
      </c>
      <c r="I862" s="33">
        <f>_xlfn.IFNA(VLOOKUP(ClientPortfolioValue[[#This Row],[Date]],CleanAssets[#All],RowWiseApproach!$B$5,0)*VLOOKUP(ClientPortfolioValue[[#This Row],[Client]],Client_Portfolios!$A$1:$I$6,RowWiseApproach!$B$5,0),I857)</f>
        <v>516315.17135740141</v>
      </c>
      <c r="J862" s="33">
        <f>_xlfn.IFNA(VLOOKUP(ClientPortfolioValue[[#This Row],[Date]],CleanAssets[#All],RowWiseApproach!$B$6,0)*VLOOKUP(ClientPortfolioValue[[#This Row],[Client]],Client_Portfolios!$A$1:$I$6,RowWiseApproach!$B$6,0),J857)</f>
        <v>12757959.842884528</v>
      </c>
      <c r="K862" s="33">
        <f>_xlfn.IFNA(VLOOKUP(ClientPortfolioValue[[#This Row],[Date]],CleanAssets[#All],RowWiseApproach!$B$7,0)*VLOOKUP(ClientPortfolioValue[[#This Row],[Client]],Client_Portfolios!$A$1:$I$6,RowWiseApproach!$B$7,0),K857)</f>
        <v>12191310.896200445</v>
      </c>
      <c r="L862" s="33">
        <f>_xlfn.IFNA(VLOOKUP(ClientPortfolioValue[[#This Row],[Date]],CleanAssets[#All],RowWiseApproach!$B$8,0)*VLOOKUP(ClientPortfolioValue[[#This Row],[Client]],Client_Portfolios!$A$1:$I$6,RowWiseApproach!$B$8,0),L857)</f>
        <v>3504084.8314737133</v>
      </c>
      <c r="M862" s="33">
        <f>_xlfn.IFNA(VLOOKUP(ClientPortfolioValue[[#This Row],[Date]],CleanAssets[#All],RowWiseApproach!$B$9,0)*VLOOKUP(ClientPortfolioValue[[#This Row],[Client]],Client_Portfolios!$A$1:$I$6,RowWiseApproach!$B$9,0),M857)</f>
        <v>1151789.1129636334</v>
      </c>
      <c r="N862" s="34">
        <f t="shared" si="133"/>
        <v>3.4629663283872313E-2</v>
      </c>
      <c r="O862" s="34">
        <f t="shared" si="133"/>
        <v>0.27140015625297881</v>
      </c>
      <c r="P862" s="34">
        <f t="shared" si="134"/>
        <v>4.0129812576606069E-2</v>
      </c>
      <c r="Q862" s="34">
        <f t="shared" si="135"/>
        <v>1.1207547815151361E-2</v>
      </c>
      <c r="R862" s="34">
        <f t="shared" si="136"/>
        <v>0.2769344247371196</v>
      </c>
      <c r="S862" s="34">
        <f t="shared" si="137"/>
        <v>0.26463429195645621</v>
      </c>
      <c r="T862" s="34">
        <f t="shared" si="138"/>
        <v>7.6062452695009844E-2</v>
      </c>
      <c r="U862" s="34">
        <f t="shared" si="139"/>
        <v>2.5001650682805656E-2</v>
      </c>
      <c r="V862" s="33">
        <f>SUM(ClientPortfolioValue[[#This Row],[TCS]:[Cash]])</f>
        <v>46068522.737810723</v>
      </c>
      <c r="W862" s="35">
        <f>(ClientPortfolioValue[[#This Row],[TotalPortfolioValue]]-V857)/V857</f>
        <v>9.6293028494908173E-3</v>
      </c>
      <c r="X862" s="35">
        <f t="shared" si="131"/>
        <v>1561266.0143034891</v>
      </c>
      <c r="Y862" s="35">
        <f>_xlfn.MAXIFS($V$2:$V862,$E$2:$E862,$E862)</f>
        <v>46068522.737810723</v>
      </c>
      <c r="Z862" s="34">
        <f>(ClientPortfolioValue[[#This Row],[TotalPortfolioValue]]-ClientPortfolioValue[[#This Row],[Running Max]])/ClientPortfolioValue[[#This Row],[Running Max]]</f>
        <v>0</v>
      </c>
      <c r="AA862" s="35">
        <f t="shared" si="140"/>
        <v>1.0856931818765228</v>
      </c>
      <c r="AB862" s="46">
        <f>ClientPortfolioValue[[#This Row],[Cumulative_Returns]]-1</f>
        <v>8.569318187652275E-2</v>
      </c>
    </row>
    <row r="863" spans="4:28" x14ac:dyDescent="0.35">
      <c r="D863" s="31">
        <f t="shared" si="132"/>
        <v>45830</v>
      </c>
      <c r="E863" s="32" t="s">
        <v>16</v>
      </c>
      <c r="F863" s="33">
        <f>_xlfn.IFNA(VLOOKUP(ClientPortfolioValue[[#This Row],[Date]],CleanAssets[#All],RowWiseApproach!$B$2,0)*VLOOKUP(ClientPortfolioValue[[#This Row],[Client]],Client_Portfolios!$A$1:$I$6,RowWiseApproach!$B$2,0),F858)</f>
        <v>191915.99037641686</v>
      </c>
      <c r="G863" s="33">
        <f>_xlfn.IFNA(VLOOKUP(ClientPortfolioValue[[#This Row],[Date]],CleanAssets[#All],RowWiseApproach!$B$3,0)*VLOOKUP(ClientPortfolioValue[[#This Row],[Client]],Client_Portfolios!$A$1:$I$6,RowWiseApproach!$B$3,0),G858)</f>
        <v>3233283.263335838</v>
      </c>
      <c r="H863" s="33">
        <f>_xlfn.IFNA(VLOOKUP(ClientPortfolioValue[[#This Row],[Date]],CleanAssets[#All],RowWiseApproach!$B$4,0)*VLOOKUP(ClientPortfolioValue[[#This Row],[Client]],Client_Portfolios!$A$1:$I$6,RowWiseApproach!$B$4,0),H858)</f>
        <v>9923977.0410389807</v>
      </c>
      <c r="I863" s="33">
        <f>_xlfn.IFNA(VLOOKUP(ClientPortfolioValue[[#This Row],[Date]],CleanAssets[#All],RowWiseApproach!$B$5,0)*VLOOKUP(ClientPortfolioValue[[#This Row],[Client]],Client_Portfolios!$A$1:$I$6,RowWiseApproach!$B$5,0),I858)</f>
        <v>7105310.2372527095</v>
      </c>
      <c r="J863" s="33">
        <f>_xlfn.IFNA(VLOOKUP(ClientPortfolioValue[[#This Row],[Date]],CleanAssets[#All],RowWiseApproach!$B$6,0)*VLOOKUP(ClientPortfolioValue[[#This Row],[Client]],Client_Portfolios!$A$1:$I$6,RowWiseApproach!$B$6,0),J858)</f>
        <v>9750989.8113170564</v>
      </c>
      <c r="K863" s="33">
        <f>_xlfn.IFNA(VLOOKUP(ClientPortfolioValue[[#This Row],[Date]],CleanAssets[#All],RowWiseApproach!$B$7,0)*VLOOKUP(ClientPortfolioValue[[#This Row],[Client]],Client_Portfolios!$A$1:$I$6,RowWiseApproach!$B$7,0),K858)</f>
        <v>1378832.9282097276</v>
      </c>
      <c r="L863" s="33">
        <f>_xlfn.IFNA(VLOOKUP(ClientPortfolioValue[[#This Row],[Date]],CleanAssets[#All],RowWiseApproach!$B$8,0)*VLOOKUP(ClientPortfolioValue[[#This Row],[Client]],Client_Portfolios!$A$1:$I$6,RowWiseApproach!$B$8,0),L858)</f>
        <v>16276045.340322791</v>
      </c>
      <c r="M863" s="33">
        <f>_xlfn.IFNA(VLOOKUP(ClientPortfolioValue[[#This Row],[Date]],CleanAssets[#All],RowWiseApproach!$B$9,0)*VLOOKUP(ClientPortfolioValue[[#This Row],[Client]],Client_Portfolios!$A$1:$I$6,RowWiseApproach!$B$9,0),M858)</f>
        <v>4668166.4691268336</v>
      </c>
      <c r="N863" s="34">
        <f t="shared" si="133"/>
        <v>3.6535578468038423E-3</v>
      </c>
      <c r="O863" s="34">
        <f t="shared" si="133"/>
        <v>6.1552908720793061E-2</v>
      </c>
      <c r="P863" s="34">
        <f t="shared" si="134"/>
        <v>0.18892549869697883</v>
      </c>
      <c r="Q863" s="34">
        <f t="shared" si="135"/>
        <v>0.13526575831630286</v>
      </c>
      <c r="R863" s="34">
        <f t="shared" si="136"/>
        <v>0.18563229290778027</v>
      </c>
      <c r="S863" s="34">
        <f t="shared" si="137"/>
        <v>2.6249224227806758E-2</v>
      </c>
      <c r="T863" s="34">
        <f t="shared" si="138"/>
        <v>0.30985158168132887</v>
      </c>
      <c r="U863" s="34">
        <f t="shared" si="139"/>
        <v>8.886917760220539E-2</v>
      </c>
      <c r="V863" s="33">
        <f>SUM(ClientPortfolioValue[[#This Row],[TCS]:[Cash]])</f>
        <v>52528521.080980361</v>
      </c>
      <c r="W863" s="35">
        <f>(ClientPortfolioValue[[#This Row],[TotalPortfolioValue]]-V858)/V858</f>
        <v>4.1077291882047279E-3</v>
      </c>
      <c r="X863" s="35">
        <f t="shared" si="131"/>
        <v>1229728.8838785726</v>
      </c>
      <c r="Y863" s="35">
        <f>_xlfn.MAXIFS($V$2:$V863,$E$2:$E863,$E863)</f>
        <v>52528521.080980361</v>
      </c>
      <c r="Z863" s="34">
        <f>(ClientPortfolioValue[[#This Row],[TotalPortfolioValue]]-ClientPortfolioValue[[#This Row],[Running Max]])/ClientPortfolioValue[[#This Row],[Running Max]]</f>
        <v>0</v>
      </c>
      <c r="AA863" s="35">
        <f t="shared" si="140"/>
        <v>1.0814664728276191</v>
      </c>
      <c r="AB863" s="46">
        <f>ClientPortfolioValue[[#This Row],[Cumulative_Returns]]-1</f>
        <v>8.1466472827619096E-2</v>
      </c>
    </row>
    <row r="864" spans="4:28" x14ac:dyDescent="0.35">
      <c r="D864" s="31">
        <f t="shared" si="132"/>
        <v>45830</v>
      </c>
      <c r="E864" s="32" t="s">
        <v>12</v>
      </c>
      <c r="F864" s="33">
        <f>_xlfn.IFNA(VLOOKUP(ClientPortfolioValue[[#This Row],[Date]],CleanAssets[#All],RowWiseApproach!$B$2,0)*VLOOKUP(ClientPortfolioValue[[#This Row],[Client]],Client_Portfolios!$A$1:$I$6,RowWiseApproach!$B$2,0),F859)</f>
        <v>2529508.6698578605</v>
      </c>
      <c r="G864" s="33">
        <f>_xlfn.IFNA(VLOOKUP(ClientPortfolioValue[[#This Row],[Date]],CleanAssets[#All],RowWiseApproach!$B$3,0)*VLOOKUP(ClientPortfolioValue[[#This Row],[Client]],Client_Portfolios!$A$1:$I$6,RowWiseApproach!$B$3,0),G859)</f>
        <v>11165394.873413622</v>
      </c>
      <c r="H864" s="33">
        <f>_xlfn.IFNA(VLOOKUP(ClientPortfolioValue[[#This Row],[Date]],CleanAssets[#All],RowWiseApproach!$B$4,0)*VLOOKUP(ClientPortfolioValue[[#This Row],[Client]],Client_Portfolios!$A$1:$I$6,RowWiseApproach!$B$4,0),H859)</f>
        <v>1633567.7247401916</v>
      </c>
      <c r="I864" s="33">
        <f>_xlfn.IFNA(VLOOKUP(ClientPortfolioValue[[#This Row],[Date]],CleanAssets[#All],RowWiseApproach!$B$5,0)*VLOOKUP(ClientPortfolioValue[[#This Row],[Client]],Client_Portfolios!$A$1:$I$6,RowWiseApproach!$B$5,0),I859)</f>
        <v>3624544.9493512637</v>
      </c>
      <c r="J864" s="33">
        <f>_xlfn.IFNA(VLOOKUP(ClientPortfolioValue[[#This Row],[Date]],CleanAssets[#All],RowWiseApproach!$B$6,0)*VLOOKUP(ClientPortfolioValue[[#This Row],[Client]],Client_Portfolios!$A$1:$I$6,RowWiseApproach!$B$6,0),J859)</f>
        <v>1426609.0299127477</v>
      </c>
      <c r="K864" s="33">
        <f>_xlfn.IFNA(VLOOKUP(ClientPortfolioValue[[#This Row],[Date]],CleanAssets[#All],RowWiseApproach!$B$7,0)*VLOOKUP(ClientPortfolioValue[[#This Row],[Client]],Client_Portfolios!$A$1:$I$6,RowWiseApproach!$B$7,0),K859)</f>
        <v>11153241.078962933</v>
      </c>
      <c r="L864" s="33">
        <f>_xlfn.IFNA(VLOOKUP(ClientPortfolioValue[[#This Row],[Date]],CleanAssets[#All],RowWiseApproach!$B$8,0)*VLOOKUP(ClientPortfolioValue[[#This Row],[Client]],Client_Portfolios!$A$1:$I$6,RowWiseApproach!$B$8,0),L859)</f>
        <v>5982538.3754695673</v>
      </c>
      <c r="M864" s="33">
        <f>_xlfn.IFNA(VLOOKUP(ClientPortfolioValue[[#This Row],[Date]],CleanAssets[#All],RowWiseApproach!$B$9,0)*VLOOKUP(ClientPortfolioValue[[#This Row],[Client]],Client_Portfolios!$A$1:$I$6,RowWiseApproach!$B$9,0),M859)</f>
        <v>2236545.5330411601</v>
      </c>
      <c r="N864" s="34">
        <f t="shared" si="133"/>
        <v>6.3632316274301423E-2</v>
      </c>
      <c r="O864" s="34">
        <f t="shared" si="133"/>
        <v>0.2808766565534021</v>
      </c>
      <c r="P864" s="34">
        <f t="shared" si="134"/>
        <v>4.109402721359319E-2</v>
      </c>
      <c r="Q864" s="34">
        <f t="shared" si="135"/>
        <v>9.1179047265531443E-2</v>
      </c>
      <c r="R864" s="34">
        <f t="shared" si="136"/>
        <v>3.588777459943767E-2</v>
      </c>
      <c r="S864" s="34">
        <f t="shared" si="137"/>
        <v>0.28057091571857723</v>
      </c>
      <c r="T864" s="34">
        <f t="shared" si="138"/>
        <v>0.15049672632765337</v>
      </c>
      <c r="U864" s="34">
        <f t="shared" si="139"/>
        <v>5.6262536047503753E-2</v>
      </c>
      <c r="V864" s="33">
        <f>SUM(ClientPortfolioValue[[#This Row],[TCS]:[Cash]])</f>
        <v>39751950.23474934</v>
      </c>
      <c r="W864" s="35">
        <f>(ClientPortfolioValue[[#This Row],[TotalPortfolioValue]]-V859)/V859</f>
        <v>8.5633043715763208E-3</v>
      </c>
      <c r="X864" s="35">
        <f t="shared" ref="X864:X906" si="141">_xlfn.STDEV.P($V839,$V844,$V849,$V854,$V859)</f>
        <v>1449435.4660015437</v>
      </c>
      <c r="Y864" s="35">
        <f>_xlfn.MAXIFS($V$2:$V864,$E$2:$E864,$E864)</f>
        <v>40148946.003547296</v>
      </c>
      <c r="Z864" s="34">
        <f>(ClientPortfolioValue[[#This Row],[TotalPortfolioValue]]-ClientPortfolioValue[[#This Row],[Running Max]])/ClientPortfolioValue[[#This Row],[Running Max]]</f>
        <v>-9.8880744904954777E-3</v>
      </c>
      <c r="AA864" s="35">
        <f t="shared" si="140"/>
        <v>1.0614145818034804</v>
      </c>
      <c r="AB864" s="46">
        <f>ClientPortfolioValue[[#This Row],[Cumulative_Returns]]-1</f>
        <v>6.1414581803480361E-2</v>
      </c>
    </row>
    <row r="865" spans="4:28" x14ac:dyDescent="0.35">
      <c r="D865" s="31">
        <f t="shared" si="132"/>
        <v>45830</v>
      </c>
      <c r="E865" s="32" t="s">
        <v>13</v>
      </c>
      <c r="F865" s="33">
        <f>_xlfn.IFNA(VLOOKUP(ClientPortfolioValue[[#This Row],[Date]],CleanAssets[#All],RowWiseApproach!$B$2,0)*VLOOKUP(ClientPortfolioValue[[#This Row],[Client]],Client_Portfolios!$A$1:$I$6,RowWiseApproach!$B$2,0),F860)</f>
        <v>182138.93921925232</v>
      </c>
      <c r="G865" s="33">
        <f>_xlfn.IFNA(VLOOKUP(ClientPortfolioValue[[#This Row],[Date]],CleanAssets[#All],RowWiseApproach!$B$3,0)*VLOOKUP(ClientPortfolioValue[[#This Row],[Client]],Client_Portfolios!$A$1:$I$6,RowWiseApproach!$B$3,0),G860)</f>
        <v>2372337.9811861543</v>
      </c>
      <c r="H865" s="33">
        <f>_xlfn.IFNA(VLOOKUP(ClientPortfolioValue[[#This Row],[Date]],CleanAssets[#All],RowWiseApproach!$B$4,0)*VLOOKUP(ClientPortfolioValue[[#This Row],[Client]],Client_Portfolios!$A$1:$I$6,RowWiseApproach!$B$4,0),H860)</f>
        <v>2616333.8653323017</v>
      </c>
      <c r="I865" s="33">
        <f>_xlfn.IFNA(VLOOKUP(ClientPortfolioValue[[#This Row],[Date]],CleanAssets[#All],RowWiseApproach!$B$5,0)*VLOOKUP(ClientPortfolioValue[[#This Row],[Client]],Client_Portfolios!$A$1:$I$6,RowWiseApproach!$B$5,0),I860)</f>
        <v>3111376.6092938664</v>
      </c>
      <c r="J865" s="33">
        <f>_xlfn.IFNA(VLOOKUP(ClientPortfolioValue[[#This Row],[Date]],CleanAssets[#All],RowWiseApproach!$B$6,0)*VLOOKUP(ClientPortfolioValue[[#This Row],[Client]],Client_Portfolios!$A$1:$I$6,RowWiseApproach!$B$6,0),J860)</f>
        <v>12364187.075070219</v>
      </c>
      <c r="K865" s="33">
        <f>_xlfn.IFNA(VLOOKUP(ClientPortfolioValue[[#This Row],[Date]],CleanAssets[#All],RowWiseApproach!$B$7,0)*VLOOKUP(ClientPortfolioValue[[#This Row],[Client]],Client_Portfolios!$A$1:$I$6,RowWiseApproach!$B$7,0),K860)</f>
        <v>528550.87439049105</v>
      </c>
      <c r="L865" s="33">
        <f>_xlfn.IFNA(VLOOKUP(ClientPortfolioValue[[#This Row],[Date]],CleanAssets[#All],RowWiseApproach!$B$8,0)*VLOOKUP(ClientPortfolioValue[[#This Row],[Client]],Client_Portfolios!$A$1:$I$6,RowWiseApproach!$B$8,0),L860)</f>
        <v>24741896.652343251</v>
      </c>
      <c r="M865" s="33">
        <f>_xlfn.IFNA(VLOOKUP(ClientPortfolioValue[[#This Row],[Date]],CleanAssets[#All],RowWiseApproach!$B$9,0)*VLOOKUP(ClientPortfolioValue[[#This Row],[Client]],Client_Portfolios!$A$1:$I$6,RowWiseApproach!$B$9,0),M860)</f>
        <v>6414788.1877812799</v>
      </c>
      <c r="N865" s="34">
        <f t="shared" si="133"/>
        <v>3.4804764955004789E-3</v>
      </c>
      <c r="O865" s="34">
        <f t="shared" si="133"/>
        <v>4.5332791649577729E-2</v>
      </c>
      <c r="P865" s="34">
        <f t="shared" si="134"/>
        <v>4.9995286904078257E-2</v>
      </c>
      <c r="Q865" s="34">
        <f t="shared" si="135"/>
        <v>5.945501386862493E-2</v>
      </c>
      <c r="R865" s="34">
        <f t="shared" si="136"/>
        <v>0.23626613114810566</v>
      </c>
      <c r="S865" s="34">
        <f t="shared" si="137"/>
        <v>1.0100030794501745E-2</v>
      </c>
      <c r="T865" s="34">
        <f t="shared" si="138"/>
        <v>0.47279066256624136</v>
      </c>
      <c r="U865" s="34">
        <f t="shared" si="139"/>
        <v>0.12257960657336976</v>
      </c>
      <c r="V865" s="33">
        <f>SUM(ClientPortfolioValue[[#This Row],[TCS]:[Cash]])</f>
        <v>52331610.184616819</v>
      </c>
      <c r="W865" s="35">
        <f>(ClientPortfolioValue[[#This Row],[TotalPortfolioValue]]-V860)/V860</f>
        <v>4.8985841711410164E-3</v>
      </c>
      <c r="X865" s="35">
        <f t="shared" si="141"/>
        <v>251246.85769574234</v>
      </c>
      <c r="Y865" s="35">
        <f>_xlfn.MAXIFS($V$2:$V865,$E$2:$E865,$E865)</f>
        <v>52331610.184616819</v>
      </c>
      <c r="Z865" s="34">
        <f>(ClientPortfolioValue[[#This Row],[TotalPortfolioValue]]-ClientPortfolioValue[[#This Row],[Running Max]])/ClientPortfolioValue[[#This Row],[Running Max]]</f>
        <v>0</v>
      </c>
      <c r="AA865" s="35">
        <f t="shared" si="140"/>
        <v>1.1596736398832765</v>
      </c>
      <c r="AB865" s="46">
        <f>ClientPortfolioValue[[#This Row],[Cumulative_Returns]]-1</f>
        <v>0.15967363988327654</v>
      </c>
    </row>
    <row r="866" spans="4:28" x14ac:dyDescent="0.35">
      <c r="D866" s="31">
        <f t="shared" si="132"/>
        <v>45830</v>
      </c>
      <c r="E866" s="32" t="s">
        <v>15</v>
      </c>
      <c r="F866" s="33">
        <f>_xlfn.IFNA(VLOOKUP(ClientPortfolioValue[[#This Row],[Date]],CleanAssets[#All],RowWiseApproach!$B$2,0)*VLOOKUP(ClientPortfolioValue[[#This Row],[Client]],Client_Portfolios!$A$1:$I$6,RowWiseApproach!$B$2,0),F861)</f>
        <v>912578.61016391439</v>
      </c>
      <c r="G866" s="33">
        <f>_xlfn.IFNA(VLOOKUP(ClientPortfolioValue[[#This Row],[Date]],CleanAssets[#All],RowWiseApproach!$B$3,0)*VLOOKUP(ClientPortfolioValue[[#This Row],[Client]],Client_Portfolios!$A$1:$I$6,RowWiseApproach!$B$3,0),G861)</f>
        <v>5421668.106717811</v>
      </c>
      <c r="H866" s="33">
        <f>_xlfn.IFNA(VLOOKUP(ClientPortfolioValue[[#This Row],[Date]],CleanAssets[#All],RowWiseApproach!$B$4,0)*VLOOKUP(ClientPortfolioValue[[#This Row],[Client]],Client_Portfolios!$A$1:$I$6,RowWiseApproach!$B$4,0),H861)</f>
        <v>14273117.532149099</v>
      </c>
      <c r="I866" s="33">
        <f>_xlfn.IFNA(VLOOKUP(ClientPortfolioValue[[#This Row],[Date]],CleanAssets[#All],RowWiseApproach!$B$5,0)*VLOOKUP(ClientPortfolioValue[[#This Row],[Client]],Client_Portfolios!$A$1:$I$6,RowWiseApproach!$B$5,0),I861)</f>
        <v>9934881.0584865008</v>
      </c>
      <c r="J866" s="33">
        <f>_xlfn.IFNA(VLOOKUP(ClientPortfolioValue[[#This Row],[Date]],CleanAssets[#All],RowWiseApproach!$B$6,0)*VLOOKUP(ClientPortfolioValue[[#This Row],[Client]],Client_Portfolios!$A$1:$I$6,RowWiseApproach!$B$6,0),J861)</f>
        <v>14734859.210651638</v>
      </c>
      <c r="K866" s="33">
        <f>_xlfn.IFNA(VLOOKUP(ClientPortfolioValue[[#This Row],[Date]],CleanAssets[#All],RowWiseApproach!$B$7,0)*VLOOKUP(ClientPortfolioValue[[#This Row],[Client]],Client_Portfolios!$A$1:$I$6,RowWiseApproach!$B$7,0),K861)</f>
        <v>2279226.3629040685</v>
      </c>
      <c r="L866" s="33">
        <f>_xlfn.IFNA(VLOOKUP(ClientPortfolioValue[[#This Row],[Date]],CleanAssets[#All],RowWiseApproach!$B$8,0)*VLOOKUP(ClientPortfolioValue[[#This Row],[Client]],Client_Portfolios!$A$1:$I$6,RowWiseApproach!$B$8,0),L861)</f>
        <v>3622881.3259389754</v>
      </c>
      <c r="M866" s="33">
        <f>_xlfn.IFNA(VLOOKUP(ClientPortfolioValue[[#This Row],[Date]],CleanAssets[#All],RowWiseApproach!$B$9,0)*VLOOKUP(ClientPortfolioValue[[#This Row],[Client]],Client_Portfolios!$A$1:$I$6,RowWiseApproach!$B$9,0),M861)</f>
        <v>942198.07357580331</v>
      </c>
      <c r="N866" s="34">
        <f t="shared" si="133"/>
        <v>1.7508709093848076E-2</v>
      </c>
      <c r="O866" s="34">
        <f t="shared" si="133"/>
        <v>0.10401998099305203</v>
      </c>
      <c r="P866" s="34">
        <f t="shared" si="134"/>
        <v>0.27384365571291924</v>
      </c>
      <c r="Q866" s="34">
        <f t="shared" si="135"/>
        <v>0.19061036539501819</v>
      </c>
      <c r="R866" s="34">
        <f t="shared" si="136"/>
        <v>0.28270261935217655</v>
      </c>
      <c r="S866" s="34">
        <f t="shared" si="137"/>
        <v>4.3729176755467558E-2</v>
      </c>
      <c r="T866" s="34">
        <f t="shared" si="138"/>
        <v>6.9508505361534453E-2</v>
      </c>
      <c r="U866" s="34">
        <f t="shared" si="139"/>
        <v>1.807698733598383E-2</v>
      </c>
      <c r="V866" s="33">
        <f>SUM(ClientPortfolioValue[[#This Row],[TCS]:[Cash]])</f>
        <v>52121410.280587815</v>
      </c>
      <c r="W866" s="35">
        <f>(ClientPortfolioValue[[#This Row],[TotalPortfolioValue]]-V861)/V861</f>
        <v>5.8703400922356687E-3</v>
      </c>
      <c r="X866" s="35">
        <f t="shared" si="141"/>
        <v>1826922.4871706509</v>
      </c>
      <c r="Y866" s="35">
        <f>_xlfn.MAXIFS($V$2:$V866,$E$2:$E866,$E866)</f>
        <v>52439939.573065519</v>
      </c>
      <c r="Z866" s="34">
        <f>(ClientPortfolioValue[[#This Row],[TotalPortfolioValue]]-ClientPortfolioValue[[#This Row],[Running Max]])/ClientPortfolioValue[[#This Row],[Running Max]]</f>
        <v>-6.0741735225284142E-3</v>
      </c>
      <c r="AA866" s="35">
        <f t="shared" si="140"/>
        <v>1.0447538542280157</v>
      </c>
      <c r="AB866" s="46">
        <f>ClientPortfolioValue[[#This Row],[Cumulative_Returns]]-1</f>
        <v>4.4753854228015699E-2</v>
      </c>
    </row>
    <row r="867" spans="4:28" x14ac:dyDescent="0.35">
      <c r="D867" s="31">
        <f t="shared" si="132"/>
        <v>45831</v>
      </c>
      <c r="E867" s="32" t="s">
        <v>14</v>
      </c>
      <c r="F867" s="33">
        <f>_xlfn.IFNA(VLOOKUP(ClientPortfolioValue[[#This Row],[Date]],CleanAssets[#All],RowWiseApproach!$B$2,0)*VLOOKUP(ClientPortfolioValue[[#This Row],[Client]],Client_Portfolios!$A$1:$I$6,RowWiseApproach!$B$2,0),F862)</f>
        <v>1582586.1845194187</v>
      </c>
      <c r="G867" s="33">
        <f>_xlfn.IFNA(VLOOKUP(ClientPortfolioValue[[#This Row],[Date]],CleanAssets[#All],RowWiseApproach!$B$3,0)*VLOOKUP(ClientPortfolioValue[[#This Row],[Client]],Client_Portfolios!$A$1:$I$6,RowWiseApproach!$B$3,0),G862)</f>
        <v>12379242.737658674</v>
      </c>
      <c r="H867" s="33">
        <f>_xlfn.IFNA(VLOOKUP(ClientPortfolioValue[[#This Row],[Date]],CleanAssets[#All],RowWiseApproach!$B$4,0)*VLOOKUP(ClientPortfolioValue[[#This Row],[Client]],Client_Portfolios!$A$1:$I$6,RowWiseApproach!$B$4,0),H862)</f>
        <v>1852160.3615229093</v>
      </c>
      <c r="I867" s="33">
        <f>_xlfn.IFNA(VLOOKUP(ClientPortfolioValue[[#This Row],[Date]],CleanAssets[#All],RowWiseApproach!$B$5,0)*VLOOKUP(ClientPortfolioValue[[#This Row],[Client]],Client_Portfolios!$A$1:$I$6,RowWiseApproach!$B$5,0),I862)</f>
        <v>513212.97789502348</v>
      </c>
      <c r="J867" s="33">
        <f>_xlfn.IFNA(VLOOKUP(ClientPortfolioValue[[#This Row],[Date]],CleanAssets[#All],RowWiseApproach!$B$6,0)*VLOOKUP(ClientPortfolioValue[[#This Row],[Client]],Client_Portfolios!$A$1:$I$6,RowWiseApproach!$B$6,0),J862)</f>
        <v>12835099.907974556</v>
      </c>
      <c r="K867" s="33">
        <f>_xlfn.IFNA(VLOOKUP(ClientPortfolioValue[[#This Row],[Date]],CleanAssets[#All],RowWiseApproach!$B$7,0)*VLOOKUP(ClientPortfolioValue[[#This Row],[Client]],Client_Portfolios!$A$1:$I$6,RowWiseApproach!$B$7,0),K862)</f>
        <v>8151688.9820066048</v>
      </c>
      <c r="L867" s="33">
        <f>_xlfn.IFNA(VLOOKUP(ClientPortfolioValue[[#This Row],[Date]],CleanAssets[#All],RowWiseApproach!$B$8,0)*VLOOKUP(ClientPortfolioValue[[#This Row],[Client]],Client_Portfolios!$A$1:$I$6,RowWiseApproach!$B$8,0),L862)</f>
        <v>3440648.8234850601</v>
      </c>
      <c r="M867" s="33">
        <f>_xlfn.IFNA(VLOOKUP(ClientPortfolioValue[[#This Row],[Date]],CleanAssets[#All],RowWiseApproach!$B$9,0)*VLOOKUP(ClientPortfolioValue[[#This Row],[Client]],Client_Portfolios!$A$1:$I$6,RowWiseApproach!$B$9,0),M862)</f>
        <v>1151668.8768398075</v>
      </c>
      <c r="N867" s="34">
        <f t="shared" si="133"/>
        <v>3.7764867101808416E-2</v>
      </c>
      <c r="O867" s="34">
        <f t="shared" si="133"/>
        <v>0.29540284212115242</v>
      </c>
      <c r="P867" s="34">
        <f t="shared" si="134"/>
        <v>4.4197649763630831E-2</v>
      </c>
      <c r="Q867" s="34">
        <f t="shared" si="135"/>
        <v>1.2246675785947434E-2</v>
      </c>
      <c r="R867" s="34">
        <f t="shared" si="136"/>
        <v>0.30628085029712643</v>
      </c>
      <c r="S867" s="34">
        <f t="shared" si="137"/>
        <v>0.19452176069276056</v>
      </c>
      <c r="T867" s="34">
        <f t="shared" si="138"/>
        <v>8.2103361468660943E-2</v>
      </c>
      <c r="U867" s="34">
        <f t="shared" si="139"/>
        <v>2.748199276891301E-2</v>
      </c>
      <c r="V867" s="33">
        <f>SUM(ClientPortfolioValue[[#This Row],[TCS]:[Cash]])</f>
        <v>41906308.851902053</v>
      </c>
      <c r="W867" s="35">
        <f>(ClientPortfolioValue[[#This Row],[TotalPortfolioValue]]-V862)/V862</f>
        <v>-9.0348325462855247E-2</v>
      </c>
      <c r="X867" s="35">
        <f t="shared" si="141"/>
        <v>1592691.7075925497</v>
      </c>
      <c r="Y867" s="35">
        <f>_xlfn.MAXIFS($V$2:$V867,$E$2:$E867,$E867)</f>
        <v>46068522.737810723</v>
      </c>
      <c r="Z867" s="34">
        <f>(ClientPortfolioValue[[#This Row],[TotalPortfolioValue]]-ClientPortfolioValue[[#This Row],[Running Max]])/ClientPortfolioValue[[#This Row],[Running Max]]</f>
        <v>-9.0348325462855247E-2</v>
      </c>
      <c r="AA867" s="35">
        <f t="shared" si="140"/>
        <v>0.98760262092753981</v>
      </c>
      <c r="AB867" s="46">
        <f>ClientPortfolioValue[[#This Row],[Cumulative_Returns]]-1</f>
        <v>-1.2397379072460191E-2</v>
      </c>
    </row>
    <row r="868" spans="4:28" x14ac:dyDescent="0.35">
      <c r="D868" s="31">
        <f t="shared" si="132"/>
        <v>45831</v>
      </c>
      <c r="E868" s="32" t="s">
        <v>16</v>
      </c>
      <c r="F868" s="33">
        <f>_xlfn.IFNA(VLOOKUP(ClientPortfolioValue[[#This Row],[Date]],CleanAssets[#All],RowWiseApproach!$B$2,0)*VLOOKUP(ClientPortfolioValue[[#This Row],[Client]],Client_Portfolios!$A$1:$I$6,RowWiseApproach!$B$2,0),F863)</f>
        <v>190382.04029521559</v>
      </c>
      <c r="G868" s="33">
        <f>_xlfn.IFNA(VLOOKUP(ClientPortfolioValue[[#This Row],[Date]],CleanAssets[#All],RowWiseApproach!$B$3,0)*VLOOKUP(ClientPortfolioValue[[#This Row],[Client]],Client_Portfolios!$A$1:$I$6,RowWiseApproach!$B$3,0),G863)</f>
        <v>3201278.4682836817</v>
      </c>
      <c r="H868" s="33">
        <f>_xlfn.IFNA(VLOOKUP(ClientPortfolioValue[[#This Row],[Date]],CleanAssets[#All],RowWiseApproach!$B$4,0)*VLOOKUP(ClientPortfolioValue[[#This Row],[Client]],Client_Portfolios!$A$1:$I$6,RowWiseApproach!$B$4,0),H863)</f>
        <v>9942438.6281778328</v>
      </c>
      <c r="I868" s="33">
        <f>_xlfn.IFNA(VLOOKUP(ClientPortfolioValue[[#This Row],[Date]],CleanAssets[#All],RowWiseApproach!$B$5,0)*VLOOKUP(ClientPortfolioValue[[#This Row],[Client]],Client_Portfolios!$A$1:$I$6,RowWiseApproach!$B$5,0),I863)</f>
        <v>7062619.1675554477</v>
      </c>
      <c r="J868" s="33">
        <f>_xlfn.IFNA(VLOOKUP(ClientPortfolioValue[[#This Row],[Date]],CleanAssets[#All],RowWiseApproach!$B$6,0)*VLOOKUP(ClientPortfolioValue[[#This Row],[Client]],Client_Portfolios!$A$1:$I$6,RowWiseApproach!$B$6,0),J863)</f>
        <v>9809948.4534511063</v>
      </c>
      <c r="K868" s="33">
        <f>_xlfn.IFNA(VLOOKUP(ClientPortfolioValue[[#This Row],[Date]],CleanAssets[#All],RowWiseApproach!$B$7,0)*VLOOKUP(ClientPortfolioValue[[#This Row],[Client]],Client_Portfolios!$A$1:$I$6,RowWiseApproach!$B$7,0),K863)</f>
        <v>921953.12584622484</v>
      </c>
      <c r="L868" s="33">
        <f>_xlfn.IFNA(VLOOKUP(ClientPortfolioValue[[#This Row],[Date]],CleanAssets[#All],RowWiseApproach!$B$8,0)*VLOOKUP(ClientPortfolioValue[[#This Row],[Client]],Client_Portfolios!$A$1:$I$6,RowWiseApproach!$B$8,0),L863)</f>
        <v>15981392.844196387</v>
      </c>
      <c r="M868" s="33">
        <f>_xlfn.IFNA(VLOOKUP(ClientPortfolioValue[[#This Row],[Date]],CleanAssets[#All],RowWiseApproach!$B$9,0)*VLOOKUP(ClientPortfolioValue[[#This Row],[Client]],Client_Portfolios!$A$1:$I$6,RowWiseApproach!$B$9,0),M863)</f>
        <v>4667679.1557503613</v>
      </c>
      <c r="N868" s="34">
        <f t="shared" si="133"/>
        <v>3.6769124572676786E-3</v>
      </c>
      <c r="O868" s="34">
        <f t="shared" si="133"/>
        <v>6.1827369120336449E-2</v>
      </c>
      <c r="P868" s="34">
        <f t="shared" si="134"/>
        <v>0.19202166544112381</v>
      </c>
      <c r="Q868" s="34">
        <f t="shared" si="135"/>
        <v>0.13640274239026901</v>
      </c>
      <c r="R868" s="34">
        <f t="shared" si="136"/>
        <v>0.18946283807924208</v>
      </c>
      <c r="S868" s="34">
        <f t="shared" si="137"/>
        <v>1.7805991196355779E-2</v>
      </c>
      <c r="T868" s="34">
        <f t="shared" si="138"/>
        <v>0.30865402189300395</v>
      </c>
      <c r="U868" s="34">
        <f t="shared" si="139"/>
        <v>9.0148459422401156E-2</v>
      </c>
      <c r="V868" s="33">
        <f>SUM(ClientPortfolioValue[[#This Row],[TCS]:[Cash]])</f>
        <v>51777691.883556262</v>
      </c>
      <c r="W868" s="35">
        <f>(ClientPortfolioValue[[#This Row],[TotalPortfolioValue]]-V863)/V863</f>
        <v>-1.4293743322158001E-2</v>
      </c>
      <c r="X868" s="35">
        <f t="shared" si="141"/>
        <v>1229785.9908788395</v>
      </c>
      <c r="Y868" s="35">
        <f>_xlfn.MAXIFS($V$2:$V868,$E$2:$E868,$E868)</f>
        <v>52528521.080980361</v>
      </c>
      <c r="Z868" s="34">
        <f>(ClientPortfolioValue[[#This Row],[TotalPortfolioValue]]-ClientPortfolioValue[[#This Row],[Running Max]])/ClientPortfolioValue[[#This Row],[Running Max]]</f>
        <v>-1.4293743322158001E-2</v>
      </c>
      <c r="AA868" s="35">
        <f t="shared" si="140"/>
        <v>1.0660082686535015</v>
      </c>
      <c r="AB868" s="46">
        <f>ClientPortfolioValue[[#This Row],[Cumulative_Returns]]-1</f>
        <v>6.6008268653501512E-2</v>
      </c>
    </row>
    <row r="869" spans="4:28" x14ac:dyDescent="0.35">
      <c r="D869" s="31">
        <f t="shared" si="132"/>
        <v>45831</v>
      </c>
      <c r="E869" s="32" t="s">
        <v>12</v>
      </c>
      <c r="F869" s="33">
        <f>_xlfn.IFNA(VLOOKUP(ClientPortfolioValue[[#This Row],[Date]],CleanAssets[#All],RowWiseApproach!$B$2,0)*VLOOKUP(ClientPortfolioValue[[#This Row],[Client]],Client_Portfolios!$A$1:$I$6,RowWiseApproach!$B$2,0),F864)</f>
        <v>2509290.7608555029</v>
      </c>
      <c r="G869" s="33">
        <f>_xlfn.IFNA(VLOOKUP(ClientPortfolioValue[[#This Row],[Date]],CleanAssets[#All],RowWiseApproach!$B$3,0)*VLOOKUP(ClientPortfolioValue[[#This Row],[Client]],Client_Portfolios!$A$1:$I$6,RowWiseApproach!$B$3,0),G864)</f>
        <v>11054873.726487784</v>
      </c>
      <c r="H869" s="33">
        <f>_xlfn.IFNA(VLOOKUP(ClientPortfolioValue[[#This Row],[Date]],CleanAssets[#All],RowWiseApproach!$B$4,0)*VLOOKUP(ClientPortfolioValue[[#This Row],[Client]],Client_Portfolios!$A$1:$I$6,RowWiseApproach!$B$4,0),H864)</f>
        <v>1636606.6528607218</v>
      </c>
      <c r="I869" s="33">
        <f>_xlfn.IFNA(VLOOKUP(ClientPortfolioValue[[#This Row],[Date]],CleanAssets[#All],RowWiseApproach!$B$5,0)*VLOOKUP(ClientPortfolioValue[[#This Row],[Client]],Client_Portfolios!$A$1:$I$6,RowWiseApproach!$B$5,0),I864)</f>
        <v>3602767.4764631209</v>
      </c>
      <c r="J869" s="33">
        <f>_xlfn.IFNA(VLOOKUP(ClientPortfolioValue[[#This Row],[Date]],CleanAssets[#All],RowWiseApproach!$B$6,0)*VLOOKUP(ClientPortfolioValue[[#This Row],[Client]],Client_Portfolios!$A$1:$I$6,RowWiseApproach!$B$6,0),J864)</f>
        <v>1435234.9164009285</v>
      </c>
      <c r="K869" s="33">
        <f>_xlfn.IFNA(VLOOKUP(ClientPortfolioValue[[#This Row],[Date]],CleanAssets[#All],RowWiseApproach!$B$7,0)*VLOOKUP(ClientPortfolioValue[[#This Row],[Client]],Client_Portfolios!$A$1:$I$6,RowWiseApproach!$B$7,0),K864)</f>
        <v>7457586.2424590541</v>
      </c>
      <c r="L869" s="33">
        <f>_xlfn.IFNA(VLOOKUP(ClientPortfolioValue[[#This Row],[Date]],CleanAssets[#All],RowWiseApproach!$B$8,0)*VLOOKUP(ClientPortfolioValue[[#This Row],[Client]],Client_Portfolios!$A$1:$I$6,RowWiseApproach!$B$8,0),L864)</f>
        <v>5874233.8193783546</v>
      </c>
      <c r="M869" s="33">
        <f>_xlfn.IFNA(VLOOKUP(ClientPortfolioValue[[#This Row],[Date]],CleanAssets[#All],RowWiseApproach!$B$9,0)*VLOOKUP(ClientPortfolioValue[[#This Row],[Client]],Client_Portfolios!$A$1:$I$6,RowWiseApproach!$B$9,0),M864)</f>
        <v>2236312.0583862723</v>
      </c>
      <c r="N869" s="34">
        <f t="shared" si="133"/>
        <v>7.007840289669999E-2</v>
      </c>
      <c r="O869" s="34">
        <f t="shared" si="133"/>
        <v>0.30873580178999649</v>
      </c>
      <c r="P869" s="34">
        <f t="shared" si="134"/>
        <v>4.5706453071022855E-2</v>
      </c>
      <c r="Q869" s="34">
        <f t="shared" si="135"/>
        <v>0.10061655456485717</v>
      </c>
      <c r="R869" s="34">
        <f t="shared" si="136"/>
        <v>4.0082629040831035E-2</v>
      </c>
      <c r="S869" s="34">
        <f t="shared" si="137"/>
        <v>0.20827229011824638</v>
      </c>
      <c r="T869" s="34">
        <f t="shared" si="138"/>
        <v>0.16405309847929667</v>
      </c>
      <c r="U869" s="34">
        <f t="shared" si="139"/>
        <v>6.2454770039049368E-2</v>
      </c>
      <c r="V869" s="33">
        <f>SUM(ClientPortfolioValue[[#This Row],[TCS]:[Cash]])</f>
        <v>35806905.65329174</v>
      </c>
      <c r="W869" s="35">
        <f>(ClientPortfolioValue[[#This Row],[TotalPortfolioValue]]-V864)/V864</f>
        <v>-9.9241535526199728E-2</v>
      </c>
      <c r="X869" s="35">
        <f t="shared" si="141"/>
        <v>1506725.0200999423</v>
      </c>
      <c r="Y869" s="35">
        <f>_xlfn.MAXIFS($V$2:$V869,$E$2:$E869,$E869)</f>
        <v>40148946.003547296</v>
      </c>
      <c r="Z869" s="34">
        <f>(ClientPortfolioValue[[#This Row],[TotalPortfolioValue]]-ClientPortfolioValue[[#This Row],[Running Max]])/ClientPortfolioValue[[#This Row],[Running Max]]</f>
        <v>-0.10814830232086098</v>
      </c>
      <c r="AA869" s="35">
        <f t="shared" si="140"/>
        <v>0.95607816887540387</v>
      </c>
      <c r="AB869" s="46">
        <f>ClientPortfolioValue[[#This Row],[Cumulative_Returns]]-1</f>
        <v>-4.3921831124596133E-2</v>
      </c>
    </row>
    <row r="870" spans="4:28" x14ac:dyDescent="0.35">
      <c r="D870" s="31">
        <f t="shared" si="132"/>
        <v>45831</v>
      </c>
      <c r="E870" s="32" t="s">
        <v>13</v>
      </c>
      <c r="F870" s="33">
        <f>_xlfn.IFNA(VLOOKUP(ClientPortfolioValue[[#This Row],[Date]],CleanAssets[#All],RowWiseApproach!$B$2,0)*VLOOKUP(ClientPortfolioValue[[#This Row],[Client]],Client_Portfolios!$A$1:$I$6,RowWiseApproach!$B$2,0),F865)</f>
        <v>180683.13535393972</v>
      </c>
      <c r="G870" s="33">
        <f>_xlfn.IFNA(VLOOKUP(ClientPortfolioValue[[#This Row],[Date]],CleanAssets[#All],RowWiseApproach!$B$3,0)*VLOOKUP(ClientPortfolioValue[[#This Row],[Client]],Client_Portfolios!$A$1:$I$6,RowWiseApproach!$B$3,0),G865)</f>
        <v>2348855.2904663892</v>
      </c>
      <c r="H870" s="33">
        <f>_xlfn.IFNA(VLOOKUP(ClientPortfolioValue[[#This Row],[Date]],CleanAssets[#All],RowWiseApproach!$B$4,0)*VLOOKUP(ClientPortfolioValue[[#This Row],[Client]],Client_Portfolios!$A$1:$I$6,RowWiseApproach!$B$4,0),H865)</f>
        <v>2621201.0345568396</v>
      </c>
      <c r="I870" s="33">
        <f>_xlfn.IFNA(VLOOKUP(ClientPortfolioValue[[#This Row],[Date]],CleanAssets[#All],RowWiseApproach!$B$5,0)*VLOOKUP(ClientPortfolioValue[[#This Row],[Client]],Client_Portfolios!$A$1:$I$6,RowWiseApproach!$B$5,0),I865)</f>
        <v>3092682.4226578786</v>
      </c>
      <c r="J870" s="33">
        <f>_xlfn.IFNA(VLOOKUP(ClientPortfolioValue[[#This Row],[Date]],CleanAssets[#All],RowWiseApproach!$B$6,0)*VLOOKUP(ClientPortfolioValue[[#This Row],[Client]],Client_Portfolios!$A$1:$I$6,RowWiseApproach!$B$6,0),J865)</f>
        <v>12438946.222104857</v>
      </c>
      <c r="K870" s="33">
        <f>_xlfn.IFNA(VLOOKUP(ClientPortfolioValue[[#This Row],[Date]],CleanAssets[#All],RowWiseApproach!$B$7,0)*VLOOKUP(ClientPortfolioValue[[#This Row],[Client]],Client_Portfolios!$A$1:$I$6,RowWiseApproach!$B$7,0),K865)</f>
        <v>353414.19605185685</v>
      </c>
      <c r="L870" s="33">
        <f>_xlfn.IFNA(VLOOKUP(ClientPortfolioValue[[#This Row],[Date]],CleanAssets[#All],RowWiseApproach!$B$8,0)*VLOOKUP(ClientPortfolioValue[[#This Row],[Client]],Client_Portfolios!$A$1:$I$6,RowWiseApproach!$B$8,0),L865)</f>
        <v>24293983.080275878</v>
      </c>
      <c r="M870" s="33">
        <f>_xlfn.IFNA(VLOOKUP(ClientPortfolioValue[[#This Row],[Date]],CleanAssets[#All],RowWiseApproach!$B$9,0)*VLOOKUP(ClientPortfolioValue[[#This Row],[Client]],Client_Portfolios!$A$1:$I$6,RowWiseApproach!$B$9,0),M865)</f>
        <v>6414118.5432619993</v>
      </c>
      <c r="N870" s="34">
        <f t="shared" si="133"/>
        <v>3.4918742399927759E-3</v>
      </c>
      <c r="O870" s="34">
        <f t="shared" si="133"/>
        <v>4.5393872904538869E-2</v>
      </c>
      <c r="P870" s="34">
        <f t="shared" si="134"/>
        <v>5.0657214645306224E-2</v>
      </c>
      <c r="Q870" s="34">
        <f t="shared" si="135"/>
        <v>5.9769042987896231E-2</v>
      </c>
      <c r="R870" s="34">
        <f t="shared" si="136"/>
        <v>0.24039452160567304</v>
      </c>
      <c r="S870" s="34">
        <f t="shared" si="137"/>
        <v>6.8300670387626576E-3</v>
      </c>
      <c r="T870" s="34">
        <f t="shared" si="138"/>
        <v>0.46950443680678566</v>
      </c>
      <c r="U870" s="34">
        <f t="shared" si="139"/>
        <v>0.12395896977104455</v>
      </c>
      <c r="V870" s="33">
        <f>SUM(ClientPortfolioValue[[#This Row],[TCS]:[Cash]])</f>
        <v>51743883.924729638</v>
      </c>
      <c r="W870" s="35">
        <f>(ClientPortfolioValue[[#This Row],[TotalPortfolioValue]]-V865)/V865</f>
        <v>-1.1230807877185226E-2</v>
      </c>
      <c r="X870" s="35">
        <f t="shared" si="141"/>
        <v>312611.05888260738</v>
      </c>
      <c r="Y870" s="35">
        <f>_xlfn.MAXIFS($V$2:$V870,$E$2:$E870,$E870)</f>
        <v>52331610.184616819</v>
      </c>
      <c r="Z870" s="34">
        <f>(ClientPortfolioValue[[#This Row],[TotalPortfolioValue]]-ClientPortfolioValue[[#This Row],[Running Max]])/ClientPortfolioValue[[#This Row],[Running Max]]</f>
        <v>-1.1230807877185226E-2</v>
      </c>
      <c r="AA870" s="35">
        <f t="shared" si="140"/>
        <v>1.1466495680335114</v>
      </c>
      <c r="AB870" s="46">
        <f>ClientPortfolioValue[[#This Row],[Cumulative_Returns]]-1</f>
        <v>0.14664956803351137</v>
      </c>
    </row>
    <row r="871" spans="4:28" x14ac:dyDescent="0.35">
      <c r="D871" s="31">
        <f t="shared" si="132"/>
        <v>45831</v>
      </c>
      <c r="E871" s="32" t="s">
        <v>15</v>
      </c>
      <c r="F871" s="33">
        <f>_xlfn.IFNA(VLOOKUP(ClientPortfolioValue[[#This Row],[Date]],CleanAssets[#All],RowWiseApproach!$B$2,0)*VLOOKUP(ClientPortfolioValue[[#This Row],[Client]],Client_Portfolios!$A$1:$I$6,RowWiseApproach!$B$2,0),F866)</f>
        <v>905284.53305018414</v>
      </c>
      <c r="G871" s="33">
        <f>_xlfn.IFNA(VLOOKUP(ClientPortfolioValue[[#This Row],[Date]],CleanAssets[#All],RowWiseApproach!$B$3,0)*VLOOKUP(ClientPortfolioValue[[#This Row],[Client]],Client_Portfolios!$A$1:$I$6,RowWiseApproach!$B$3,0),G866)</f>
        <v>5368001.4890836682</v>
      </c>
      <c r="H871" s="33">
        <f>_xlfn.IFNA(VLOOKUP(ClientPortfolioValue[[#This Row],[Date]],CleanAssets[#All],RowWiseApproach!$B$4,0)*VLOOKUP(ClientPortfolioValue[[#This Row],[Client]],Client_Portfolios!$A$1:$I$6,RowWiseApproach!$B$4,0),H866)</f>
        <v>14299669.830887111</v>
      </c>
      <c r="I871" s="33">
        <f>_xlfn.IFNA(VLOOKUP(ClientPortfolioValue[[#This Row],[Date]],CleanAssets[#All],RowWiseApproach!$B$5,0)*VLOOKUP(ClientPortfolioValue[[#This Row],[Client]],Client_Portfolios!$A$1:$I$6,RowWiseApproach!$B$5,0),I866)</f>
        <v>9875188.9851582795</v>
      </c>
      <c r="J871" s="33">
        <f>_xlfn.IFNA(VLOOKUP(ClientPortfolioValue[[#This Row],[Date]],CleanAssets[#All],RowWiseApproach!$B$6,0)*VLOOKUP(ClientPortfolioValue[[#This Row],[Client]],Client_Portfolios!$A$1:$I$6,RowWiseApproach!$B$6,0),J866)</f>
        <v>14823952.452251391</v>
      </c>
      <c r="K871" s="33">
        <f>_xlfn.IFNA(VLOOKUP(ClientPortfolioValue[[#This Row],[Date]],CleanAssets[#All],RowWiseApproach!$B$7,0)*VLOOKUP(ClientPortfolioValue[[#This Row],[Client]],Client_Portfolios!$A$1:$I$6,RowWiseApproach!$B$7,0),K866)</f>
        <v>1523998.9028394478</v>
      </c>
      <c r="L871" s="33">
        <f>_xlfn.IFNA(VLOOKUP(ClientPortfolioValue[[#This Row],[Date]],CleanAssets[#All],RowWiseApproach!$B$8,0)*VLOOKUP(ClientPortfolioValue[[#This Row],[Client]],Client_Portfolios!$A$1:$I$6,RowWiseApproach!$B$8,0),L866)</f>
        <v>3557294.6921138028</v>
      </c>
      <c r="M871" s="33">
        <f>_xlfn.IFNA(VLOOKUP(ClientPortfolioValue[[#This Row],[Date]],CleanAssets[#All],RowWiseApproach!$B$9,0)*VLOOKUP(ClientPortfolioValue[[#This Row],[Client]],Client_Portfolios!$A$1:$I$6,RowWiseApproach!$B$9,0),M866)</f>
        <v>942099.71681676828</v>
      </c>
      <c r="N871" s="34">
        <f t="shared" si="133"/>
        <v>1.7648423329659043E-2</v>
      </c>
      <c r="O871" s="34">
        <f t="shared" si="133"/>
        <v>0.10464860411829989</v>
      </c>
      <c r="P871" s="34">
        <f t="shared" si="134"/>
        <v>0.27877050522397451</v>
      </c>
      <c r="Q871" s="34">
        <f t="shared" si="135"/>
        <v>0.19251573323941695</v>
      </c>
      <c r="R871" s="34">
        <f t="shared" si="136"/>
        <v>0.28899133780027486</v>
      </c>
      <c r="S871" s="34">
        <f t="shared" si="137"/>
        <v>2.9710192551975829E-2</v>
      </c>
      <c r="T871" s="34">
        <f t="shared" si="138"/>
        <v>6.9349072410688467E-2</v>
      </c>
      <c r="U871" s="34">
        <f t="shared" si="139"/>
        <v>1.8366131325710546E-2</v>
      </c>
      <c r="V871" s="33">
        <f>SUM(ClientPortfolioValue[[#This Row],[TCS]:[Cash]])</f>
        <v>51295490.60220065</v>
      </c>
      <c r="W871" s="35">
        <f>(ClientPortfolioValue[[#This Row],[TotalPortfolioValue]]-V866)/V866</f>
        <v>-1.5846073119298767E-2</v>
      </c>
      <c r="X871" s="35">
        <f t="shared" si="141"/>
        <v>1777363.4166423948</v>
      </c>
      <c r="Y871" s="35">
        <f>_xlfn.MAXIFS($V$2:$V871,$E$2:$E871,$E871)</f>
        <v>52439939.573065519</v>
      </c>
      <c r="Z871" s="34">
        <f>(ClientPortfolioValue[[#This Row],[TotalPortfolioValue]]-ClientPortfolioValue[[#This Row],[Running Max]])/ClientPortfolioValue[[#This Row],[Running Max]]</f>
        <v>-2.1823994844049888E-2</v>
      </c>
      <c r="AA871" s="35">
        <f t="shared" si="140"/>
        <v>1.0281986082622494</v>
      </c>
      <c r="AB871" s="46">
        <f>ClientPortfolioValue[[#This Row],[Cumulative_Returns]]-1</f>
        <v>2.8198608262249403E-2</v>
      </c>
    </row>
    <row r="872" spans="4:28" x14ac:dyDescent="0.35">
      <c r="D872" s="31">
        <f t="shared" si="132"/>
        <v>45832</v>
      </c>
      <c r="E872" s="32" t="s">
        <v>14</v>
      </c>
      <c r="F872" s="33">
        <f>_xlfn.IFNA(VLOOKUP(ClientPortfolioValue[[#This Row],[Date]],CleanAssets[#All],RowWiseApproach!$B$2,0)*VLOOKUP(ClientPortfolioValue[[#This Row],[Client]],Client_Portfolios!$A$1:$I$6,RowWiseApproach!$B$2,0),F867)</f>
        <v>1572025.6862740617</v>
      </c>
      <c r="G872" s="33">
        <f>_xlfn.IFNA(VLOOKUP(ClientPortfolioValue[[#This Row],[Date]],CleanAssets[#All],RowWiseApproach!$B$3,0)*VLOOKUP(ClientPortfolioValue[[#This Row],[Client]],Client_Portfolios!$A$1:$I$6,RowWiseApproach!$B$3,0),G867)</f>
        <v>12441144.494685031</v>
      </c>
      <c r="H872" s="33">
        <f>_xlfn.IFNA(VLOOKUP(ClientPortfolioValue[[#This Row],[Date]],CleanAssets[#All],RowWiseApproach!$B$4,0)*VLOOKUP(ClientPortfolioValue[[#This Row],[Client]],Client_Portfolios!$A$1:$I$6,RowWiseApproach!$B$4,0),H867)</f>
        <v>1873636.7143902881</v>
      </c>
      <c r="I872" s="33">
        <f>_xlfn.IFNA(VLOOKUP(ClientPortfolioValue[[#This Row],[Date]],CleanAssets[#All],RowWiseApproach!$B$5,0)*VLOOKUP(ClientPortfolioValue[[#This Row],[Client]],Client_Portfolios!$A$1:$I$6,RowWiseApproach!$B$5,0),I867)</f>
        <v>514629.25549759896</v>
      </c>
      <c r="J872" s="33">
        <f>_xlfn.IFNA(VLOOKUP(ClientPortfolioValue[[#This Row],[Date]],CleanAssets[#All],RowWiseApproach!$B$6,0)*VLOOKUP(ClientPortfolioValue[[#This Row],[Client]],Client_Portfolios!$A$1:$I$6,RowWiseApproach!$B$6,0),J867)</f>
        <v>12995027.001261614</v>
      </c>
      <c r="K872" s="33">
        <f>_xlfn.IFNA(VLOOKUP(ClientPortfolioValue[[#This Row],[Date]],CleanAssets[#All],RowWiseApproach!$B$7,0)*VLOOKUP(ClientPortfolioValue[[#This Row],[Client]],Client_Portfolios!$A$1:$I$6,RowWiseApproach!$B$7,0),K867)</f>
        <v>12263756.049819367</v>
      </c>
      <c r="L872" s="33">
        <f>_xlfn.IFNA(VLOOKUP(ClientPortfolioValue[[#This Row],[Date]],CleanAssets[#All],RowWiseApproach!$B$8,0)*VLOOKUP(ClientPortfolioValue[[#This Row],[Client]],Client_Portfolios!$A$1:$I$6,RowWiseApproach!$B$8,0),L867)</f>
        <v>3479626.5291354777</v>
      </c>
      <c r="M872" s="33">
        <f>_xlfn.IFNA(VLOOKUP(ClientPortfolioValue[[#This Row],[Date]],CleanAssets[#All],RowWiseApproach!$B$9,0)*VLOOKUP(ClientPortfolioValue[[#This Row],[Client]],Client_Portfolios!$A$1:$I$6,RowWiseApproach!$B$9,0),M867)</f>
        <v>1151718.5390551465</v>
      </c>
      <c r="N872" s="34">
        <f t="shared" si="133"/>
        <v>3.3959225855947392E-2</v>
      </c>
      <c r="O872" s="34">
        <f t="shared" si="133"/>
        <v>0.26875619112996463</v>
      </c>
      <c r="P872" s="34">
        <f t="shared" si="134"/>
        <v>4.0474690020352783E-2</v>
      </c>
      <c r="Q872" s="34">
        <f t="shared" si="135"/>
        <v>1.1117128220050116E-2</v>
      </c>
      <c r="R872" s="34">
        <f t="shared" si="136"/>
        <v>0.28072127624449195</v>
      </c>
      <c r="S872" s="34">
        <f t="shared" si="137"/>
        <v>0.26492420904721242</v>
      </c>
      <c r="T872" s="34">
        <f t="shared" si="138"/>
        <v>7.5167616044065994E-2</v>
      </c>
      <c r="U872" s="34">
        <f t="shared" si="139"/>
        <v>2.487966343791467E-2</v>
      </c>
      <c r="V872" s="33">
        <f>SUM(ClientPortfolioValue[[#This Row],[TCS]:[Cash]])</f>
        <v>46291564.270118587</v>
      </c>
      <c r="W872" s="35">
        <f>(ClientPortfolioValue[[#This Row],[TotalPortfolioValue]]-V867)/V867</f>
        <v>0.10464427763643266</v>
      </c>
      <c r="X872" s="35">
        <f t="shared" si="141"/>
        <v>1948499.6854009421</v>
      </c>
      <c r="Y872" s="35">
        <f>_xlfn.MAXIFS($V$2:$V872,$E$2:$E872,$E872)</f>
        <v>46291564.270118587</v>
      </c>
      <c r="Z872" s="34">
        <f>(ClientPortfolioValue[[#This Row],[TotalPortfolioValue]]-ClientPortfolioValue[[#This Row],[Running Max]])/ClientPortfolioValue[[#This Row],[Running Max]]</f>
        <v>0</v>
      </c>
      <c r="AA872" s="35">
        <f t="shared" si="140"/>
        <v>1.0909495837863499</v>
      </c>
      <c r="AB872" s="46">
        <f>ClientPortfolioValue[[#This Row],[Cumulative_Returns]]-1</f>
        <v>9.0949583786349875E-2</v>
      </c>
    </row>
    <row r="873" spans="4:28" x14ac:dyDescent="0.35">
      <c r="D873" s="31">
        <f t="shared" si="132"/>
        <v>45832</v>
      </c>
      <c r="E873" s="32" t="s">
        <v>16</v>
      </c>
      <c r="F873" s="33">
        <f>_xlfn.IFNA(VLOOKUP(ClientPortfolioValue[[#This Row],[Date]],CleanAssets[#All],RowWiseApproach!$B$2,0)*VLOOKUP(ClientPortfolioValue[[#This Row],[Client]],Client_Portfolios!$A$1:$I$6,RowWiseApproach!$B$2,0),F868)</f>
        <v>189111.63289361447</v>
      </c>
      <c r="G873" s="33">
        <f>_xlfn.IFNA(VLOOKUP(ClientPortfolioValue[[#This Row],[Date]],CleanAssets[#All],RowWiseApproach!$B$3,0)*VLOOKUP(ClientPortfolioValue[[#This Row],[Client]],Client_Portfolios!$A$1:$I$6,RowWiseApproach!$B$3,0),G868)</f>
        <v>3217286.2941351435</v>
      </c>
      <c r="H873" s="33">
        <f>_xlfn.IFNA(VLOOKUP(ClientPortfolioValue[[#This Row],[Date]],CleanAssets[#All],RowWiseApproach!$B$4,0)*VLOOKUP(ClientPortfolioValue[[#This Row],[Client]],Client_Portfolios!$A$1:$I$6,RowWiseApproach!$B$4,0),H868)</f>
        <v>10057724.175140643</v>
      </c>
      <c r="I873" s="33">
        <f>_xlfn.IFNA(VLOOKUP(ClientPortfolioValue[[#This Row],[Date]],CleanAssets[#All],RowWiseApproach!$B$5,0)*VLOOKUP(ClientPortfolioValue[[#This Row],[Client]],Client_Portfolios!$A$1:$I$6,RowWiseApproach!$B$5,0),I868)</f>
        <v>7082109.378780338</v>
      </c>
      <c r="J873" s="33">
        <f>_xlfn.IFNA(VLOOKUP(ClientPortfolioValue[[#This Row],[Date]],CleanAssets[#All],RowWiseApproach!$B$6,0)*VLOOKUP(ClientPortfolioValue[[#This Row],[Client]],Client_Portfolios!$A$1:$I$6,RowWiseApproach!$B$6,0),J868)</f>
        <v>9932181.7475200966</v>
      </c>
      <c r="K873" s="33">
        <f>_xlfn.IFNA(VLOOKUP(ClientPortfolioValue[[#This Row],[Date]],CleanAssets[#All],RowWiseApproach!$B$7,0)*VLOOKUP(ClientPortfolioValue[[#This Row],[Client]],Client_Portfolios!$A$1:$I$6,RowWiseApproach!$B$7,0),K868)</f>
        <v>1387026.4493289464</v>
      </c>
      <c r="L873" s="33">
        <f>_xlfn.IFNA(VLOOKUP(ClientPortfolioValue[[#This Row],[Date]],CleanAssets[#All],RowWiseApproach!$B$8,0)*VLOOKUP(ClientPortfolioValue[[#This Row],[Client]],Client_Portfolios!$A$1:$I$6,RowWiseApproach!$B$8,0),L868)</f>
        <v>16162439.518275091</v>
      </c>
      <c r="M873" s="33">
        <f>_xlfn.IFNA(VLOOKUP(ClientPortfolioValue[[#This Row],[Date]],CleanAssets[#All],RowWiseApproach!$B$9,0)*VLOOKUP(ClientPortfolioValue[[#This Row],[Client]],Client_Portfolios!$A$1:$I$6,RowWiseApproach!$B$9,0),M868)</f>
        <v>4667880.435208397</v>
      </c>
      <c r="N873" s="34">
        <f t="shared" si="133"/>
        <v>3.5887447911719709E-3</v>
      </c>
      <c r="O873" s="34">
        <f t="shared" si="133"/>
        <v>6.1053988340747559E-2</v>
      </c>
      <c r="P873" s="34">
        <f t="shared" si="134"/>
        <v>0.190864013452232</v>
      </c>
      <c r="Q873" s="34">
        <f t="shared" si="135"/>
        <v>0.13439619104714681</v>
      </c>
      <c r="R873" s="34">
        <f t="shared" si="136"/>
        <v>0.18848161250576154</v>
      </c>
      <c r="S873" s="34">
        <f t="shared" si="137"/>
        <v>2.6321405347111707E-2</v>
      </c>
      <c r="T873" s="34">
        <f t="shared" si="138"/>
        <v>0.30671233570528955</v>
      </c>
      <c r="U873" s="34">
        <f t="shared" si="139"/>
        <v>8.8581708810538909E-2</v>
      </c>
      <c r="V873" s="33">
        <f>SUM(ClientPortfolioValue[[#This Row],[TCS]:[Cash]])</f>
        <v>52695759.63128227</v>
      </c>
      <c r="W873" s="35">
        <f>(ClientPortfolioValue[[#This Row],[TotalPortfolioValue]]-V868)/V868</f>
        <v>1.7730951580280298E-2</v>
      </c>
      <c r="X873" s="35">
        <f t="shared" si="141"/>
        <v>297000.85283277935</v>
      </c>
      <c r="Y873" s="35">
        <f>_xlfn.MAXIFS($V$2:$V873,$E$2:$E873,$E873)</f>
        <v>52695759.63128227</v>
      </c>
      <c r="Z873" s="34">
        <f>(ClientPortfolioValue[[#This Row],[TotalPortfolioValue]]-ClientPortfolioValue[[#This Row],[Running Max]])/ClientPortfolioValue[[#This Row],[Running Max]]</f>
        <v>0</v>
      </c>
      <c r="AA873" s="35">
        <f t="shared" si="140"/>
        <v>1.0849096096491753</v>
      </c>
      <c r="AB873" s="46">
        <f>ClientPortfolioValue[[#This Row],[Cumulative_Returns]]-1</f>
        <v>8.4909609649175266E-2</v>
      </c>
    </row>
    <row r="874" spans="4:28" x14ac:dyDescent="0.35">
      <c r="D874" s="31">
        <f t="shared" si="132"/>
        <v>45832</v>
      </c>
      <c r="E874" s="32" t="s">
        <v>12</v>
      </c>
      <c r="F874" s="33">
        <f>_xlfn.IFNA(VLOOKUP(ClientPortfolioValue[[#This Row],[Date]],CleanAssets[#All],RowWiseApproach!$B$2,0)*VLOOKUP(ClientPortfolioValue[[#This Row],[Client]],Client_Portfolios!$A$1:$I$6,RowWiseApproach!$B$2,0),F869)</f>
        <v>2492546.4211561438</v>
      </c>
      <c r="G874" s="33">
        <f>_xlfn.IFNA(VLOOKUP(ClientPortfolioValue[[#This Row],[Date]],CleanAssets[#All],RowWiseApproach!$B$3,0)*VLOOKUP(ClientPortfolioValue[[#This Row],[Client]],Client_Portfolios!$A$1:$I$6,RowWiseApproach!$B$3,0),G869)</f>
        <v>11110153.045415135</v>
      </c>
      <c r="H874" s="33">
        <f>_xlfn.IFNA(VLOOKUP(ClientPortfolioValue[[#This Row],[Date]],CleanAssets[#All],RowWiseApproach!$B$4,0)*VLOOKUP(ClientPortfolioValue[[#This Row],[Client]],Client_Portfolios!$A$1:$I$6,RowWiseApproach!$B$4,0),H869)</f>
        <v>1655583.5960628949</v>
      </c>
      <c r="I874" s="33">
        <f>_xlfn.IFNA(VLOOKUP(ClientPortfolioValue[[#This Row],[Date]],CleanAssets[#All],RowWiseApproach!$B$5,0)*VLOOKUP(ClientPortfolioValue[[#This Row],[Client]],Client_Portfolios!$A$1:$I$6,RowWiseApproach!$B$5,0),I869)</f>
        <v>3612709.7793743419</v>
      </c>
      <c r="J874" s="33">
        <f>_xlfn.IFNA(VLOOKUP(ClientPortfolioValue[[#This Row],[Date]],CleanAssets[#All],RowWiseApproach!$B$6,0)*VLOOKUP(ClientPortfolioValue[[#This Row],[Client]],Client_Portfolios!$A$1:$I$6,RowWiseApproach!$B$6,0),J869)</f>
        <v>1453118.1389710533</v>
      </c>
      <c r="K874" s="33">
        <f>_xlfn.IFNA(VLOOKUP(ClientPortfolioValue[[#This Row],[Date]],CleanAssets[#All],RowWiseApproach!$B$7,0)*VLOOKUP(ClientPortfolioValue[[#This Row],[Client]],Client_Portfolios!$A$1:$I$6,RowWiseApproach!$B$7,0),K869)</f>
        <v>11219517.648414226</v>
      </c>
      <c r="L874" s="33">
        <f>_xlfn.IFNA(VLOOKUP(ClientPortfolioValue[[#This Row],[Date]],CleanAssets[#All],RowWiseApproach!$B$8,0)*VLOOKUP(ClientPortfolioValue[[#This Row],[Client]],Client_Portfolios!$A$1:$I$6,RowWiseApproach!$B$8,0),L869)</f>
        <v>5940780.6157763489</v>
      </c>
      <c r="M874" s="33">
        <f>_xlfn.IFNA(VLOOKUP(ClientPortfolioValue[[#This Row],[Date]],CleanAssets[#All],RowWiseApproach!$B$9,0)*VLOOKUP(ClientPortfolioValue[[#This Row],[Client]],Client_Portfolios!$A$1:$I$6,RowWiseApproach!$B$9,0),M869)</f>
        <v>2236408.4925378263</v>
      </c>
      <c r="N874" s="34">
        <f t="shared" si="133"/>
        <v>6.2751639143368051E-2</v>
      </c>
      <c r="O874" s="34">
        <f t="shared" si="133"/>
        <v>0.27970605033309742</v>
      </c>
      <c r="P874" s="34">
        <f t="shared" si="134"/>
        <v>4.1680501317856999E-2</v>
      </c>
      <c r="Q874" s="34">
        <f t="shared" si="135"/>
        <v>9.0952552971856504E-2</v>
      </c>
      <c r="R874" s="34">
        <f t="shared" si="136"/>
        <v>3.6583288606155048E-2</v>
      </c>
      <c r="S874" s="34">
        <f t="shared" si="137"/>
        <v>0.28245938244527269</v>
      </c>
      <c r="T874" s="34">
        <f t="shared" si="138"/>
        <v>0.14956340161488207</v>
      </c>
      <c r="U874" s="34">
        <f t="shared" si="139"/>
        <v>5.6303183567511184E-2</v>
      </c>
      <c r="V874" s="33">
        <f>SUM(ClientPortfolioValue[[#This Row],[TCS]:[Cash]])</f>
        <v>39720817.737707973</v>
      </c>
      <c r="W874" s="35">
        <f>(ClientPortfolioValue[[#This Row],[TotalPortfolioValue]]-V869)/V869</f>
        <v>0.10930606856435879</v>
      </c>
      <c r="X874" s="35">
        <f t="shared" si="141"/>
        <v>1850700.4986396097</v>
      </c>
      <c r="Y874" s="35">
        <f>_xlfn.MAXIFS($V$2:$V874,$E$2:$E874,$E874)</f>
        <v>40148946.003547296</v>
      </c>
      <c r="Z874" s="34">
        <f>(ClientPortfolioValue[[#This Row],[TotalPortfolioValue]]-ClientPortfolioValue[[#This Row],[Running Max]])/ClientPortfolioValue[[#This Row],[Running Max]]</f>
        <v>-1.0663499505105235E-2</v>
      </c>
      <c r="AA874" s="35">
        <f t="shared" si="140"/>
        <v>1.0605833147553854</v>
      </c>
      <c r="AB874" s="46">
        <f>ClientPortfolioValue[[#This Row],[Cumulative_Returns]]-1</f>
        <v>6.0583314755385365E-2</v>
      </c>
    </row>
    <row r="875" spans="4:28" x14ac:dyDescent="0.35">
      <c r="D875" s="31">
        <f t="shared" si="132"/>
        <v>45832</v>
      </c>
      <c r="E875" s="32" t="s">
        <v>13</v>
      </c>
      <c r="F875" s="33">
        <f>_xlfn.IFNA(VLOOKUP(ClientPortfolioValue[[#This Row],[Date]],CleanAssets[#All],RowWiseApproach!$B$2,0)*VLOOKUP(ClientPortfolioValue[[#This Row],[Client]],Client_Portfolios!$A$1:$I$6,RowWiseApproach!$B$2,0),F870)</f>
        <v>179477.44813605823</v>
      </c>
      <c r="G875" s="33">
        <f>_xlfn.IFNA(VLOOKUP(ClientPortfolioValue[[#This Row],[Date]],CleanAssets[#All],RowWiseApproach!$B$3,0)*VLOOKUP(ClientPortfolioValue[[#This Row],[Client]],Client_Portfolios!$A$1:$I$6,RowWiseApproach!$B$3,0),G870)</f>
        <v>2360600.6187196444</v>
      </c>
      <c r="H875" s="33">
        <f>_xlfn.IFNA(VLOOKUP(ClientPortfolioValue[[#This Row],[Date]],CleanAssets[#All],RowWiseApproach!$B$4,0)*VLOOKUP(ClientPortfolioValue[[#This Row],[Client]],Client_Portfolios!$A$1:$I$6,RowWiseApproach!$B$4,0),H870)</f>
        <v>2651594.6438381625</v>
      </c>
      <c r="I875" s="33">
        <f>_xlfn.IFNA(VLOOKUP(ClientPortfolioValue[[#This Row],[Date]],CleanAssets[#All],RowWiseApproach!$B$5,0)*VLOOKUP(ClientPortfolioValue[[#This Row],[Client]],Client_Portfolios!$A$1:$I$6,RowWiseApproach!$B$5,0),I870)</f>
        <v>3101217.0798776834</v>
      </c>
      <c r="J875" s="33">
        <f>_xlfn.IFNA(VLOOKUP(ClientPortfolioValue[[#This Row],[Date]],CleanAssets[#All],RowWiseApproach!$B$6,0)*VLOOKUP(ClientPortfolioValue[[#This Row],[Client]],Client_Portfolios!$A$1:$I$6,RowWiseApproach!$B$6,0),J870)</f>
        <v>12593937.186500803</v>
      </c>
      <c r="K875" s="33">
        <f>_xlfn.IFNA(VLOOKUP(ClientPortfolioValue[[#This Row],[Date]],CleanAssets[#All],RowWiseApproach!$B$7,0)*VLOOKUP(ClientPortfolioValue[[#This Row],[Client]],Client_Portfolios!$A$1:$I$6,RowWiseApproach!$B$7,0),K870)</f>
        <v>531691.71376507939</v>
      </c>
      <c r="L875" s="33">
        <f>_xlfn.IFNA(VLOOKUP(ClientPortfolioValue[[#This Row],[Date]],CleanAssets[#All],RowWiseApproach!$B$8,0)*VLOOKUP(ClientPortfolioValue[[#This Row],[Client]],Client_Portfolios!$A$1:$I$6,RowWiseApproach!$B$8,0),L870)</f>
        <v>24569199.694978241</v>
      </c>
      <c r="M875" s="33">
        <f>_xlfn.IFNA(VLOOKUP(ClientPortfolioValue[[#This Row],[Date]],CleanAssets[#All],RowWiseApproach!$B$9,0)*VLOOKUP(ClientPortfolioValue[[#This Row],[Client]],Client_Portfolios!$A$1:$I$6,RowWiseApproach!$B$9,0),M870)</f>
        <v>6414395.1326035298</v>
      </c>
      <c r="N875" s="34">
        <f t="shared" si="133"/>
        <v>3.4250039947906373E-3</v>
      </c>
      <c r="O875" s="34">
        <f t="shared" si="133"/>
        <v>4.5047813155282362E-2</v>
      </c>
      <c r="P875" s="34">
        <f t="shared" si="134"/>
        <v>5.0600910264929182E-2</v>
      </c>
      <c r="Q875" s="34">
        <f t="shared" si="135"/>
        <v>5.9181145027435079E-2</v>
      </c>
      <c r="R875" s="34">
        <f t="shared" si="136"/>
        <v>0.24033261906648223</v>
      </c>
      <c r="S875" s="34">
        <f t="shared" si="137"/>
        <v>1.014637918331655E-2</v>
      </c>
      <c r="T875" s="34">
        <f t="shared" si="138"/>
        <v>0.46885894566718633</v>
      </c>
      <c r="U875" s="34">
        <f t="shared" si="139"/>
        <v>0.12240718364057752</v>
      </c>
      <c r="V875" s="33">
        <f>SUM(ClientPortfolioValue[[#This Row],[TCS]:[Cash]])</f>
        <v>52402113.518419206</v>
      </c>
      <c r="W875" s="35">
        <f>(ClientPortfolioValue[[#This Row],[TotalPortfolioValue]]-V870)/V870</f>
        <v>1.2720915860260437E-2</v>
      </c>
      <c r="X875" s="35">
        <f t="shared" si="141"/>
        <v>209090.28847503813</v>
      </c>
      <c r="Y875" s="35">
        <f>_xlfn.MAXIFS($V$2:$V875,$E$2:$E875,$E875)</f>
        <v>52402113.518419206</v>
      </c>
      <c r="Z875" s="34">
        <f>(ClientPortfolioValue[[#This Row],[TotalPortfolioValue]]-ClientPortfolioValue[[#This Row],[Running Max]])/ClientPortfolioValue[[#This Row],[Running Max]]</f>
        <v>0</v>
      </c>
      <c r="AA875" s="35">
        <f t="shared" si="140"/>
        <v>1.1612360007096696</v>
      </c>
      <c r="AB875" s="46">
        <f>ClientPortfolioValue[[#This Row],[Cumulative_Returns]]-1</f>
        <v>0.16123600070966959</v>
      </c>
    </row>
    <row r="876" spans="4:28" x14ac:dyDescent="0.35">
      <c r="D876" s="31">
        <f t="shared" si="132"/>
        <v>45832</v>
      </c>
      <c r="E876" s="32" t="s">
        <v>15</v>
      </c>
      <c r="F876" s="33">
        <f>_xlfn.IFNA(VLOOKUP(ClientPortfolioValue[[#This Row],[Date]],CleanAssets[#All],RowWiseApproach!$B$2,0)*VLOOKUP(ClientPortfolioValue[[#This Row],[Client]],Client_Portfolios!$A$1:$I$6,RowWiseApproach!$B$2,0),F871)</f>
        <v>899243.62620015466</v>
      </c>
      <c r="G876" s="33">
        <f>_xlfn.IFNA(VLOOKUP(ClientPortfolioValue[[#This Row],[Date]],CleanAssets[#All],RowWiseApproach!$B$3,0)*VLOOKUP(ClientPortfolioValue[[#This Row],[Client]],Client_Portfolios!$A$1:$I$6,RowWiseApproach!$B$3,0),G871)</f>
        <v>5394843.9002825012</v>
      </c>
      <c r="H876" s="33">
        <f>_xlfn.IFNA(VLOOKUP(ClientPortfolioValue[[#This Row],[Date]],CleanAssets[#All],RowWiseApproach!$B$4,0)*VLOOKUP(ClientPortfolioValue[[#This Row],[Client]],Client_Portfolios!$A$1:$I$6,RowWiseApproach!$B$4,0),H871)</f>
        <v>14465478.775703656</v>
      </c>
      <c r="I876" s="33">
        <f>_xlfn.IFNA(VLOOKUP(ClientPortfolioValue[[#This Row],[Date]],CleanAssets[#All],RowWiseApproach!$B$5,0)*VLOOKUP(ClientPortfolioValue[[#This Row],[Client]],Client_Portfolios!$A$1:$I$6,RowWiseApproach!$B$5,0),I871)</f>
        <v>9902440.8466334976</v>
      </c>
      <c r="J876" s="33">
        <f>_xlfn.IFNA(VLOOKUP(ClientPortfolioValue[[#This Row],[Date]],CleanAssets[#All],RowWiseApproach!$B$6,0)*VLOOKUP(ClientPortfolioValue[[#This Row],[Client]],Client_Portfolios!$A$1:$I$6,RowWiseApproach!$B$6,0),J871)</f>
        <v>15008660.919167273</v>
      </c>
      <c r="K876" s="33">
        <f>_xlfn.IFNA(VLOOKUP(ClientPortfolioValue[[#This Row],[Date]],CleanAssets[#All],RowWiseApproach!$B$7,0)*VLOOKUP(ClientPortfolioValue[[#This Row],[Client]],Client_Portfolios!$A$1:$I$6,RowWiseApproach!$B$7,0),K871)</f>
        <v>2292770.3456142745</v>
      </c>
      <c r="L876" s="33">
        <f>_xlfn.IFNA(VLOOKUP(ClientPortfolioValue[[#This Row],[Date]],CleanAssets[#All],RowWiseApproach!$B$8,0)*VLOOKUP(ClientPortfolioValue[[#This Row],[Client]],Client_Portfolios!$A$1:$I$6,RowWiseApproach!$B$8,0),L871)</f>
        <v>3597593.8311815793</v>
      </c>
      <c r="M876" s="33">
        <f>_xlfn.IFNA(VLOOKUP(ClientPortfolioValue[[#This Row],[Date]],CleanAssets[#All],RowWiseApproach!$B$9,0)*VLOOKUP(ClientPortfolioValue[[#This Row],[Client]],Client_Portfolios!$A$1:$I$6,RowWiseApproach!$B$9,0),M871)</f>
        <v>942140.34199988155</v>
      </c>
      <c r="N876" s="34">
        <f t="shared" si="133"/>
        <v>1.7127415009327088E-2</v>
      </c>
      <c r="O876" s="34">
        <f t="shared" si="133"/>
        <v>0.10275272206389681</v>
      </c>
      <c r="P876" s="34">
        <f t="shared" si="134"/>
        <v>0.27551627955041336</v>
      </c>
      <c r="Q876" s="34">
        <f t="shared" si="135"/>
        <v>0.188606523353721</v>
      </c>
      <c r="R876" s="34">
        <f t="shared" si="136"/>
        <v>0.28586198089952303</v>
      </c>
      <c r="S876" s="34">
        <f t="shared" si="137"/>
        <v>4.3669177168761376E-2</v>
      </c>
      <c r="T876" s="34">
        <f t="shared" si="138"/>
        <v>6.8521456017445304E-2</v>
      </c>
      <c r="U876" s="34">
        <f t="shared" si="139"/>
        <v>1.7944445936911944E-2</v>
      </c>
      <c r="V876" s="33">
        <f>SUM(ClientPortfolioValue[[#This Row],[TCS]:[Cash]])</f>
        <v>52503172.586782821</v>
      </c>
      <c r="W876" s="35">
        <f>(ClientPortfolioValue[[#This Row],[TotalPortfolioValue]]-V871)/V871</f>
        <v>2.3543628697263293E-2</v>
      </c>
      <c r="X876" s="35">
        <f t="shared" si="141"/>
        <v>351730.2745674887</v>
      </c>
      <c r="Y876" s="35">
        <f>_xlfn.MAXIFS($V$2:$V876,$E$2:$E876,$E876)</f>
        <v>52503172.586782821</v>
      </c>
      <c r="Z876" s="34">
        <f>(ClientPortfolioValue[[#This Row],[TotalPortfolioValue]]-ClientPortfolioValue[[#This Row],[Running Max]])/ClientPortfolioValue[[#This Row],[Running Max]]</f>
        <v>0</v>
      </c>
      <c r="AA876" s="35">
        <f t="shared" si="140"/>
        <v>1.0524061345222187</v>
      </c>
      <c r="AB876" s="46">
        <f>ClientPortfolioValue[[#This Row],[Cumulative_Returns]]-1</f>
        <v>5.240613452221865E-2</v>
      </c>
    </row>
    <row r="877" spans="4:28" x14ac:dyDescent="0.35">
      <c r="D877" s="31">
        <f t="shared" si="132"/>
        <v>45833</v>
      </c>
      <c r="E877" s="32" t="s">
        <v>14</v>
      </c>
      <c r="F877" s="33">
        <f>_xlfn.IFNA(VLOOKUP(ClientPortfolioValue[[#This Row],[Date]],CleanAssets[#All],RowWiseApproach!$B$2,0)*VLOOKUP(ClientPortfolioValue[[#This Row],[Client]],Client_Portfolios!$A$1:$I$6,RowWiseApproach!$B$2,0),F872)</f>
        <v>1547097.1705407321</v>
      </c>
      <c r="G877" s="33">
        <f>_xlfn.IFNA(VLOOKUP(ClientPortfolioValue[[#This Row],[Date]],CleanAssets[#All],RowWiseApproach!$B$3,0)*VLOOKUP(ClientPortfolioValue[[#This Row],[Client]],Client_Portfolios!$A$1:$I$6,RowWiseApproach!$B$3,0),G872)</f>
        <v>12392033.908097696</v>
      </c>
      <c r="H877" s="33">
        <f>_xlfn.IFNA(VLOOKUP(ClientPortfolioValue[[#This Row],[Date]],CleanAssets[#All],RowWiseApproach!$B$4,0)*VLOOKUP(ClientPortfolioValue[[#This Row],[Client]],Client_Portfolios!$A$1:$I$6,RowWiseApproach!$B$4,0),H872)</f>
        <v>1250760.5825982816</v>
      </c>
      <c r="I877" s="33">
        <f>_xlfn.IFNA(VLOOKUP(ClientPortfolioValue[[#This Row],[Date]],CleanAssets[#All],RowWiseApproach!$B$5,0)*VLOOKUP(ClientPortfolioValue[[#This Row],[Client]],Client_Portfolios!$A$1:$I$6,RowWiseApproach!$B$5,0),I872)</f>
        <v>518439.00343844219</v>
      </c>
      <c r="J877" s="33">
        <f>_xlfn.IFNA(VLOOKUP(ClientPortfolioValue[[#This Row],[Date]],CleanAssets[#All],RowWiseApproach!$B$6,0)*VLOOKUP(ClientPortfolioValue[[#This Row],[Client]],Client_Portfolios!$A$1:$I$6,RowWiseApproach!$B$6,0),J872)</f>
        <v>13097613.667623749</v>
      </c>
      <c r="K877" s="33">
        <f>_xlfn.IFNA(VLOOKUP(ClientPortfolioValue[[#This Row],[Date]],CleanAssets[#All],RowWiseApproach!$B$7,0)*VLOOKUP(ClientPortfolioValue[[#This Row],[Client]],Client_Portfolios!$A$1:$I$6,RowWiseApproach!$B$7,0),K872)</f>
        <v>12273041.760878079</v>
      </c>
      <c r="L877" s="33">
        <f>_xlfn.IFNA(VLOOKUP(ClientPortfolioValue[[#This Row],[Date]],CleanAssets[#All],RowWiseApproach!$B$8,0)*VLOOKUP(ClientPortfolioValue[[#This Row],[Client]],Client_Portfolios!$A$1:$I$6,RowWiseApproach!$B$8,0),L872)</f>
        <v>3473386.0395333618</v>
      </c>
      <c r="M877" s="33">
        <f>_xlfn.IFNA(VLOOKUP(ClientPortfolioValue[[#This Row],[Date]],CleanAssets[#All],RowWiseApproach!$B$9,0)*VLOOKUP(ClientPortfolioValue[[#This Row],[Client]],Client_Portfolios!$A$1:$I$6,RowWiseApproach!$B$9,0),M872)</f>
        <v>1151545.0546744487</v>
      </c>
      <c r="N877" s="34">
        <f t="shared" si="133"/>
        <v>3.3850428272869409E-2</v>
      </c>
      <c r="O877" s="34">
        <f t="shared" si="133"/>
        <v>0.27113723879051116</v>
      </c>
      <c r="P877" s="34">
        <f t="shared" si="134"/>
        <v>2.7366594803465052E-2</v>
      </c>
      <c r="Q877" s="34">
        <f t="shared" si="135"/>
        <v>1.1343426019981106E-2</v>
      </c>
      <c r="R877" s="34">
        <f t="shared" si="136"/>
        <v>0.28657529755981087</v>
      </c>
      <c r="S877" s="34">
        <f t="shared" si="137"/>
        <v>0.26853369505635483</v>
      </c>
      <c r="T877" s="34">
        <f t="shared" si="138"/>
        <v>7.5997556736604785E-2</v>
      </c>
      <c r="U877" s="34">
        <f t="shared" si="139"/>
        <v>2.5195762760402925E-2</v>
      </c>
      <c r="V877" s="33">
        <f>SUM(ClientPortfolioValue[[#This Row],[TCS]:[Cash]])</f>
        <v>45703917.187384784</v>
      </c>
      <c r="W877" s="35">
        <f>(ClientPortfolioValue[[#This Row],[TotalPortfolioValue]]-V872)/V872</f>
        <v>-1.269447451170129E-2</v>
      </c>
      <c r="X877" s="35">
        <f t="shared" si="141"/>
        <v>1617422.6482483449</v>
      </c>
      <c r="Y877" s="35">
        <f>_xlfn.MAXIFS($V$2:$V877,$E$2:$E877,$E877)</f>
        <v>46291564.270118587</v>
      </c>
      <c r="Z877" s="34">
        <f>(ClientPortfolioValue[[#This Row],[TotalPortfolioValue]]-ClientPortfolioValue[[#This Row],[Running Max]])/ClientPortfolioValue[[#This Row],[Running Max]]</f>
        <v>-1.269447451170129E-2</v>
      </c>
      <c r="AA877" s="35">
        <f t="shared" si="140"/>
        <v>1.077100552101423</v>
      </c>
      <c r="AB877" s="46">
        <f>ClientPortfolioValue[[#This Row],[Cumulative_Returns]]-1</f>
        <v>7.710055210142297E-2</v>
      </c>
    </row>
    <row r="878" spans="4:28" x14ac:dyDescent="0.35">
      <c r="D878" s="31">
        <f t="shared" si="132"/>
        <v>45833</v>
      </c>
      <c r="E878" s="32" t="s">
        <v>16</v>
      </c>
      <c r="F878" s="33">
        <f>_xlfn.IFNA(VLOOKUP(ClientPortfolioValue[[#This Row],[Date]],CleanAssets[#All],RowWiseApproach!$B$2,0)*VLOOKUP(ClientPortfolioValue[[#This Row],[Client]],Client_Portfolios!$A$1:$I$6,RowWiseApproach!$B$2,0),F873)</f>
        <v>186112.78093012166</v>
      </c>
      <c r="G878" s="33">
        <f>_xlfn.IFNA(VLOOKUP(ClientPortfolioValue[[#This Row],[Date]],CleanAssets[#All],RowWiseApproach!$B$3,0)*VLOOKUP(ClientPortfolioValue[[#This Row],[Client]],Client_Portfolios!$A$1:$I$6,RowWiseApproach!$B$3,0),G873)</f>
        <v>3204586.2714650524</v>
      </c>
      <c r="H878" s="33">
        <f>_xlfn.IFNA(VLOOKUP(ClientPortfolioValue[[#This Row],[Date]],CleanAssets[#All],RowWiseApproach!$B$4,0)*VLOOKUP(ClientPortfolioValue[[#This Row],[Client]],Client_Portfolios!$A$1:$I$6,RowWiseApproach!$B$4,0),H873)</f>
        <v>6714111.0399330556</v>
      </c>
      <c r="I878" s="33">
        <f>_xlfn.IFNA(VLOOKUP(ClientPortfolioValue[[#This Row],[Date]],CleanAssets[#All],RowWiseApproach!$B$5,0)*VLOOKUP(ClientPortfolioValue[[#This Row],[Client]],Client_Portfolios!$A$1:$I$6,RowWiseApproach!$B$5,0),I873)</f>
        <v>7134537.5128873792</v>
      </c>
      <c r="J878" s="33">
        <f>_xlfn.IFNA(VLOOKUP(ClientPortfolioValue[[#This Row],[Date]],CleanAssets[#All],RowWiseApproach!$B$6,0)*VLOOKUP(ClientPortfolioValue[[#This Row],[Client]],Client_Portfolios!$A$1:$I$6,RowWiseApproach!$B$6,0),J873)</f>
        <v>10010589.388772555</v>
      </c>
      <c r="K878" s="33">
        <f>_xlfn.IFNA(VLOOKUP(ClientPortfolioValue[[#This Row],[Date]],CleanAssets[#All],RowWiseApproach!$B$7,0)*VLOOKUP(ClientPortfolioValue[[#This Row],[Client]],Client_Portfolios!$A$1:$I$6,RowWiseApproach!$B$7,0),K873)</f>
        <v>1388076.6599485101</v>
      </c>
      <c r="L878" s="33">
        <f>_xlfn.IFNA(VLOOKUP(ClientPortfolioValue[[#This Row],[Date]],CleanAssets[#All],RowWiseApproach!$B$8,0)*VLOOKUP(ClientPortfolioValue[[#This Row],[Client]],Client_Portfolios!$A$1:$I$6,RowWiseApproach!$B$8,0),L873)</f>
        <v>16133453.207556371</v>
      </c>
      <c r="M878" s="33">
        <f>_xlfn.IFNA(VLOOKUP(ClientPortfolioValue[[#This Row],[Date]],CleanAssets[#All],RowWiseApproach!$B$9,0)*VLOOKUP(ClientPortfolioValue[[#This Row],[Client]],Client_Portfolios!$A$1:$I$6,RowWiseApproach!$B$9,0),M873)</f>
        <v>4667177.308255923</v>
      </c>
      <c r="N878" s="34">
        <f t="shared" si="133"/>
        <v>3.7645203272787622E-3</v>
      </c>
      <c r="O878" s="34">
        <f t="shared" si="133"/>
        <v>6.4819461077088109E-2</v>
      </c>
      <c r="P878" s="34">
        <f t="shared" si="134"/>
        <v>0.13580694116286782</v>
      </c>
      <c r="Q878" s="34">
        <f t="shared" si="135"/>
        <v>0.14431094607673189</v>
      </c>
      <c r="R878" s="34">
        <f t="shared" si="136"/>
        <v>0.20248511173568828</v>
      </c>
      <c r="S878" s="34">
        <f t="shared" si="137"/>
        <v>2.8076754192176267E-2</v>
      </c>
      <c r="T878" s="34">
        <f t="shared" si="138"/>
        <v>0.32633284100918519</v>
      </c>
      <c r="U878" s="34">
        <f t="shared" si="139"/>
        <v>9.4403424418983639E-2</v>
      </c>
      <c r="V878" s="33">
        <f>SUM(ClientPortfolioValue[[#This Row],[TCS]:[Cash]])</f>
        <v>49438644.169748969</v>
      </c>
      <c r="W878" s="35">
        <f>(ClientPortfolioValue[[#This Row],[TotalPortfolioValue]]-V873)/V873</f>
        <v>-6.1809820834231775E-2</v>
      </c>
      <c r="X878" s="35">
        <f t="shared" si="141"/>
        <v>316237.25816352369</v>
      </c>
      <c r="Y878" s="35">
        <f>_xlfn.MAXIFS($V$2:$V878,$E$2:$E878,$E878)</f>
        <v>52695759.63128227</v>
      </c>
      <c r="Z878" s="34">
        <f>(ClientPortfolioValue[[#This Row],[TotalPortfolioValue]]-ClientPortfolioValue[[#This Row],[Running Max]])/ClientPortfolioValue[[#This Row],[Running Max]]</f>
        <v>-6.1809820834231775E-2</v>
      </c>
      <c r="AA878" s="35">
        <f t="shared" si="140"/>
        <v>1.0178515410554234</v>
      </c>
      <c r="AB878" s="46">
        <f>ClientPortfolioValue[[#This Row],[Cumulative_Returns]]-1</f>
        <v>1.7851541055423414E-2</v>
      </c>
    </row>
    <row r="879" spans="4:28" x14ac:dyDescent="0.35">
      <c r="D879" s="31">
        <f t="shared" si="132"/>
        <v>45833</v>
      </c>
      <c r="E879" s="32" t="s">
        <v>12</v>
      </c>
      <c r="F879" s="33">
        <f>_xlfn.IFNA(VLOOKUP(ClientPortfolioValue[[#This Row],[Date]],CleanAssets[#All],RowWiseApproach!$B$2,0)*VLOOKUP(ClientPortfolioValue[[#This Row],[Client]],Client_Portfolios!$A$1:$I$6,RowWiseApproach!$B$2,0),F874)</f>
        <v>2453020.6785309608</v>
      </c>
      <c r="G879" s="33">
        <f>_xlfn.IFNA(VLOOKUP(ClientPortfolioValue[[#This Row],[Date]],CleanAssets[#All],RowWiseApproach!$B$3,0)*VLOOKUP(ClientPortfolioValue[[#This Row],[Client]],Client_Portfolios!$A$1:$I$6,RowWiseApproach!$B$3,0),G874)</f>
        <v>11066296.45863821</v>
      </c>
      <c r="H879" s="33">
        <f>_xlfn.IFNA(VLOOKUP(ClientPortfolioValue[[#This Row],[Date]],CleanAssets[#All],RowWiseApproach!$B$4,0)*VLOOKUP(ClientPortfolioValue[[#This Row],[Client]],Client_Portfolios!$A$1:$I$6,RowWiseApproach!$B$4,0),H874)</f>
        <v>1105197.5483014786</v>
      </c>
      <c r="I879" s="33">
        <f>_xlfn.IFNA(VLOOKUP(ClientPortfolioValue[[#This Row],[Date]],CleanAssets[#All],RowWiseApproach!$B$5,0)*VLOOKUP(ClientPortfolioValue[[#This Row],[Client]],Client_Portfolios!$A$1:$I$6,RowWiseApproach!$B$5,0),I874)</f>
        <v>3639454.3017577953</v>
      </c>
      <c r="J879" s="33">
        <f>_xlfn.IFNA(VLOOKUP(ClientPortfolioValue[[#This Row],[Date]],CleanAssets[#All],RowWiseApproach!$B$6,0)*VLOOKUP(ClientPortfolioValue[[#This Row],[Client]],Client_Portfolios!$A$1:$I$6,RowWiseApproach!$B$6,0),J874)</f>
        <v>1464589.4922581927</v>
      </c>
      <c r="K879" s="33">
        <f>_xlfn.IFNA(VLOOKUP(ClientPortfolioValue[[#This Row],[Date]],CleanAssets[#All],RowWiseApproach!$B$7,0)*VLOOKUP(ClientPortfolioValue[[#This Row],[Client]],Client_Portfolios!$A$1:$I$6,RowWiseApproach!$B$7,0),K874)</f>
        <v>11228012.69664236</v>
      </c>
      <c r="L879" s="33">
        <f>_xlfn.IFNA(VLOOKUP(ClientPortfolioValue[[#This Row],[Date]],CleanAssets[#All],RowWiseApproach!$B$8,0)*VLOOKUP(ClientPortfolioValue[[#This Row],[Client]],Client_Portfolios!$A$1:$I$6,RowWiseApproach!$B$8,0),L874)</f>
        <v>5930126.2023354862</v>
      </c>
      <c r="M879" s="33">
        <f>_xlfn.IFNA(VLOOKUP(ClientPortfolioValue[[#This Row],[Date]],CleanAssets[#All],RowWiseApproach!$B$9,0)*VLOOKUP(ClientPortfolioValue[[#This Row],[Client]],Client_Portfolios!$A$1:$I$6,RowWiseApproach!$B$9,0),M874)</f>
        <v>2236071.6203514724</v>
      </c>
      <c r="N879" s="34">
        <f t="shared" si="133"/>
        <v>6.2700589485503985E-2</v>
      </c>
      <c r="O879" s="34">
        <f t="shared" si="133"/>
        <v>0.28286076731872251</v>
      </c>
      <c r="P879" s="34">
        <f t="shared" si="134"/>
        <v>2.824947151197113E-2</v>
      </c>
      <c r="Q879" s="34">
        <f t="shared" si="135"/>
        <v>9.3026500804887891E-2</v>
      </c>
      <c r="R879" s="34">
        <f t="shared" si="136"/>
        <v>3.7435731921289066E-2</v>
      </c>
      <c r="S879" s="34">
        <f t="shared" si="137"/>
        <v>0.28699432540120495</v>
      </c>
      <c r="T879" s="34">
        <f t="shared" si="138"/>
        <v>0.15157736413071787</v>
      </c>
      <c r="U879" s="34">
        <f t="shared" si="139"/>
        <v>5.7155249425702638E-2</v>
      </c>
      <c r="V879" s="33">
        <f>SUM(ClientPortfolioValue[[#This Row],[TCS]:[Cash]])</f>
        <v>39122768.998815954</v>
      </c>
      <c r="W879" s="35">
        <f>(ClientPortfolioValue[[#This Row],[TotalPortfolioValue]]-V874)/V874</f>
        <v>-1.5056304803218491E-2</v>
      </c>
      <c r="X879" s="35">
        <f t="shared" si="141"/>
        <v>1503700.9413475639</v>
      </c>
      <c r="Y879" s="35">
        <f>_xlfn.MAXIFS($V$2:$V879,$E$2:$E879,$E879)</f>
        <v>40148946.003547296</v>
      </c>
      <c r="Z879" s="34">
        <f>(ClientPortfolioValue[[#This Row],[TotalPortfolioValue]]-ClientPortfolioValue[[#This Row],[Running Max]])/ClientPortfolioValue[[#This Row],[Running Max]]</f>
        <v>-2.5559251409505893E-2</v>
      </c>
      <c r="AA879" s="35">
        <f t="shared" si="140"/>
        <v>1.0446148490992204</v>
      </c>
      <c r="AB879" s="46">
        <f>ClientPortfolioValue[[#This Row],[Cumulative_Returns]]-1</f>
        <v>4.4614849099220422E-2</v>
      </c>
    </row>
    <row r="880" spans="4:28" x14ac:dyDescent="0.35">
      <c r="D880" s="31">
        <f t="shared" si="132"/>
        <v>45833</v>
      </c>
      <c r="E880" s="32" t="s">
        <v>13</v>
      </c>
      <c r="F880" s="33">
        <f>_xlfn.IFNA(VLOOKUP(ClientPortfolioValue[[#This Row],[Date]],CleanAssets[#All],RowWiseApproach!$B$2,0)*VLOOKUP(ClientPortfolioValue[[#This Row],[Client]],Client_Portfolios!$A$1:$I$6,RowWiseApproach!$B$2,0),F875)</f>
        <v>176631.37098305579</v>
      </c>
      <c r="G880" s="33">
        <f>_xlfn.IFNA(VLOOKUP(ClientPortfolioValue[[#This Row],[Date]],CleanAssets[#All],RowWiseApproach!$B$3,0)*VLOOKUP(ClientPortfolioValue[[#This Row],[Client]],Client_Portfolios!$A$1:$I$6,RowWiseApproach!$B$3,0),G875)</f>
        <v>2351282.3055103351</v>
      </c>
      <c r="H880" s="33">
        <f>_xlfn.IFNA(VLOOKUP(ClientPortfolioValue[[#This Row],[Date]],CleanAssets[#All],RowWiseApproach!$B$4,0)*VLOOKUP(ClientPortfolioValue[[#This Row],[Client]],Client_Portfolios!$A$1:$I$6,RowWiseApproach!$B$4,0),H875)</f>
        <v>1770092.3749355269</v>
      </c>
      <c r="I880" s="33">
        <f>_xlfn.IFNA(VLOOKUP(ClientPortfolioValue[[#This Row],[Date]],CleanAssets[#All],RowWiseApproach!$B$5,0)*VLOOKUP(ClientPortfolioValue[[#This Row],[Client]],Client_Portfolios!$A$1:$I$6,RowWiseApproach!$B$5,0),I875)</f>
        <v>3124175.0739247729</v>
      </c>
      <c r="J880" s="33">
        <f>_xlfn.IFNA(VLOOKUP(ClientPortfolioValue[[#This Row],[Date]],CleanAssets[#All],RowWiseApproach!$B$6,0)*VLOOKUP(ClientPortfolioValue[[#This Row],[Client]],Client_Portfolios!$A$1:$I$6,RowWiseApproach!$B$6,0),J875)</f>
        <v>12693357.52877572</v>
      </c>
      <c r="K880" s="33">
        <f>_xlfn.IFNA(VLOOKUP(ClientPortfolioValue[[#This Row],[Date]],CleanAssets[#All],RowWiseApproach!$B$7,0)*VLOOKUP(ClientPortfolioValue[[#This Row],[Client]],Client_Portfolios!$A$1:$I$6,RowWiseApproach!$B$7,0),K875)</f>
        <v>532094.29317111755</v>
      </c>
      <c r="L880" s="33">
        <f>_xlfn.IFNA(VLOOKUP(ClientPortfolioValue[[#This Row],[Date]],CleanAssets[#All],RowWiseApproach!$B$8,0)*VLOOKUP(ClientPortfolioValue[[#This Row],[Client]],Client_Portfolios!$A$1:$I$6,RowWiseApproach!$B$8,0),L875)</f>
        <v>24525136.392797671</v>
      </c>
      <c r="M880" s="33">
        <f>_xlfn.IFNA(VLOOKUP(ClientPortfolioValue[[#This Row],[Date]],CleanAssets[#All],RowWiseApproach!$B$9,0)*VLOOKUP(ClientPortfolioValue[[#This Row],[Client]],Client_Portfolios!$A$1:$I$6,RowWiseApproach!$B$9,0),M875)</f>
        <v>6413428.9265997224</v>
      </c>
      <c r="N880" s="34">
        <f t="shared" si="133"/>
        <v>3.4240044220719833E-3</v>
      </c>
      <c r="O880" s="34">
        <f t="shared" si="133"/>
        <v>4.5579677985850588E-2</v>
      </c>
      <c r="P880" s="34">
        <f t="shared" si="134"/>
        <v>3.4313293757067397E-2</v>
      </c>
      <c r="Q880" s="34">
        <f t="shared" si="135"/>
        <v>6.056222747357641E-2</v>
      </c>
      <c r="R880" s="34">
        <f t="shared" si="136"/>
        <v>0.24606111625345464</v>
      </c>
      <c r="S880" s="34">
        <f t="shared" si="137"/>
        <v>1.0314663825781813E-2</v>
      </c>
      <c r="T880" s="34">
        <f t="shared" si="138"/>
        <v>0.47542050425976357</v>
      </c>
      <c r="U880" s="34">
        <f t="shared" si="139"/>
        <v>0.12432451202243346</v>
      </c>
      <c r="V880" s="33">
        <f>SUM(ClientPortfolioValue[[#This Row],[TCS]:[Cash]])</f>
        <v>51586198.266697928</v>
      </c>
      <c r="W880" s="35">
        <f>(ClientPortfolioValue[[#This Row],[TotalPortfolioValue]]-V875)/V875</f>
        <v>-1.5570273733987576E-2</v>
      </c>
      <c r="X880" s="35">
        <f t="shared" si="141"/>
        <v>242165.1975965192</v>
      </c>
      <c r="Y880" s="35">
        <f>_xlfn.MAXIFS($V$2:$V880,$E$2:$E880,$E880)</f>
        <v>52402113.518419206</v>
      </c>
      <c r="Z880" s="34">
        <f>(ClientPortfolioValue[[#This Row],[TotalPortfolioValue]]-ClientPortfolioValue[[#This Row],[Running Max]])/ClientPortfolioValue[[#This Row],[Running Max]]</f>
        <v>-1.5570273733987576E-2</v>
      </c>
      <c r="AA880" s="35">
        <f t="shared" si="140"/>
        <v>1.143155238308859</v>
      </c>
      <c r="AB880" s="46">
        <f>ClientPortfolioValue[[#This Row],[Cumulative_Returns]]-1</f>
        <v>0.14315523830885901</v>
      </c>
    </row>
    <row r="881" spans="4:28" x14ac:dyDescent="0.35">
      <c r="D881" s="31">
        <f t="shared" si="132"/>
        <v>45833</v>
      </c>
      <c r="E881" s="32" t="s">
        <v>15</v>
      </c>
      <c r="F881" s="33">
        <f>_xlfn.IFNA(VLOOKUP(ClientPortfolioValue[[#This Row],[Date]],CleanAssets[#All],RowWiseApproach!$B$2,0)*VLOOKUP(ClientPortfolioValue[[#This Row],[Client]],Client_Portfolios!$A$1:$I$6,RowWiseApproach!$B$2,0),F876)</f>
        <v>884983.80266192858</v>
      </c>
      <c r="G881" s="33">
        <f>_xlfn.IFNA(VLOOKUP(ClientPortfolioValue[[#This Row],[Date]],CleanAssets[#All],RowWiseApproach!$B$3,0)*VLOOKUP(ClientPortfolioValue[[#This Row],[Client]],Client_Portfolios!$A$1:$I$6,RowWiseApproach!$B$3,0),G876)</f>
        <v>5373548.1144644702</v>
      </c>
      <c r="H881" s="33">
        <f>_xlfn.IFNA(VLOOKUP(ClientPortfolioValue[[#This Row],[Date]],CleanAssets[#All],RowWiseApproach!$B$4,0)*VLOOKUP(ClientPortfolioValue[[#This Row],[Client]],Client_Portfolios!$A$1:$I$6,RowWiseApproach!$B$4,0),H876)</f>
        <v>9656541.4853913598</v>
      </c>
      <c r="I881" s="33">
        <f>_xlfn.IFNA(VLOOKUP(ClientPortfolioValue[[#This Row],[Date]],CleanAssets[#All],RowWiseApproach!$B$5,0)*VLOOKUP(ClientPortfolioValue[[#This Row],[Client]],Client_Portfolios!$A$1:$I$6,RowWiseApproach!$B$5,0),I876)</f>
        <v>9975747.607222354</v>
      </c>
      <c r="J881" s="33">
        <f>_xlfn.IFNA(VLOOKUP(ClientPortfolioValue[[#This Row],[Date]],CleanAssets[#All],RowWiseApproach!$B$6,0)*VLOOKUP(ClientPortfolioValue[[#This Row],[Client]],Client_Portfolios!$A$1:$I$6,RowWiseApproach!$B$6,0),J876)</f>
        <v>15127143.81959584</v>
      </c>
      <c r="K881" s="33">
        <f>_xlfn.IFNA(VLOOKUP(ClientPortfolioValue[[#This Row],[Date]],CleanAssets[#All],RowWiseApproach!$B$7,0)*VLOOKUP(ClientPortfolioValue[[#This Row],[Client]],Client_Portfolios!$A$1:$I$6,RowWiseApproach!$B$7,0),K876)</f>
        <v>2294506.3555990513</v>
      </c>
      <c r="L881" s="33">
        <f>_xlfn.IFNA(VLOOKUP(ClientPortfolioValue[[#This Row],[Date]],CleanAssets[#All],RowWiseApproach!$B$8,0)*VLOOKUP(ClientPortfolioValue[[#This Row],[Client]],Client_Portfolios!$A$1:$I$6,RowWiseApproach!$B$8,0),L876)</f>
        <v>3591141.7747013387</v>
      </c>
      <c r="M881" s="33">
        <f>_xlfn.IFNA(VLOOKUP(ClientPortfolioValue[[#This Row],[Date]],CleanAssets[#All],RowWiseApproach!$B$9,0)*VLOOKUP(ClientPortfolioValue[[#This Row],[Client]],Client_Portfolios!$A$1:$I$6,RowWiseApproach!$B$9,0),M876)</f>
        <v>941998.42656809872</v>
      </c>
      <c r="N881" s="34">
        <f t="shared" si="133"/>
        <v>1.8496655743793049E-2</v>
      </c>
      <c r="O881" s="34">
        <f t="shared" si="133"/>
        <v>0.11231015674749743</v>
      </c>
      <c r="P881" s="34">
        <f t="shared" si="134"/>
        <v>0.20182711027443731</v>
      </c>
      <c r="Q881" s="34">
        <f t="shared" si="135"/>
        <v>0.20849869649902117</v>
      </c>
      <c r="R881" s="34">
        <f t="shared" si="136"/>
        <v>0.31616575441979866</v>
      </c>
      <c r="S881" s="34">
        <f t="shared" si="137"/>
        <v>4.7956464326018355E-2</v>
      </c>
      <c r="T881" s="34">
        <f t="shared" si="138"/>
        <v>7.5056868763031193E-2</v>
      </c>
      <c r="U881" s="34">
        <f t="shared" si="139"/>
        <v>1.9688293226402569E-2</v>
      </c>
      <c r="V881" s="33">
        <f>SUM(ClientPortfolioValue[[#This Row],[TCS]:[Cash]])</f>
        <v>47845611.386204451</v>
      </c>
      <c r="W881" s="35">
        <f>(ClientPortfolioValue[[#This Row],[TotalPortfolioValue]]-V876)/V876</f>
        <v>-8.8710090668899247E-2</v>
      </c>
      <c r="X881" s="35">
        <f t="shared" si="141"/>
        <v>400059.77404986747</v>
      </c>
      <c r="Y881" s="35">
        <f>_xlfn.MAXIFS($V$2:$V881,$E$2:$E881,$E881)</f>
        <v>52503172.586782821</v>
      </c>
      <c r="Z881" s="34">
        <f>(ClientPortfolioValue[[#This Row],[TotalPortfolioValue]]-ClientPortfolioValue[[#This Row],[Running Max]])/ClientPortfolioValue[[#This Row],[Running Max]]</f>
        <v>-8.8710090668899247E-2</v>
      </c>
      <c r="AA881" s="35">
        <f t="shared" si="140"/>
        <v>0.95904709090824691</v>
      </c>
      <c r="AB881" s="46">
        <f>ClientPortfolioValue[[#This Row],[Cumulative_Returns]]-1</f>
        <v>-4.0952909091753087E-2</v>
      </c>
    </row>
    <row r="882" spans="4:28" x14ac:dyDescent="0.35">
      <c r="D882" s="31">
        <f t="shared" si="132"/>
        <v>45834</v>
      </c>
      <c r="E882" s="32" t="s">
        <v>14</v>
      </c>
      <c r="F882" s="33">
        <f>_xlfn.IFNA(VLOOKUP(ClientPortfolioValue[[#This Row],[Date]],CleanAssets[#All],RowWiseApproach!$B$2,0)*VLOOKUP(ClientPortfolioValue[[#This Row],[Client]],Client_Portfolios!$A$1:$I$6,RowWiseApproach!$B$2,0),F877)</f>
        <v>1545180.8914003943</v>
      </c>
      <c r="G882" s="33">
        <f>_xlfn.IFNA(VLOOKUP(ClientPortfolioValue[[#This Row],[Date]],CleanAssets[#All],RowWiseApproach!$B$3,0)*VLOOKUP(ClientPortfolioValue[[#This Row],[Client]],Client_Portfolios!$A$1:$I$6,RowWiseApproach!$B$3,0),G877)</f>
        <v>12339011.030627936</v>
      </c>
      <c r="H882" s="33">
        <f>_xlfn.IFNA(VLOOKUP(ClientPortfolioValue[[#This Row],[Date]],CleanAssets[#All],RowWiseApproach!$B$4,0)*VLOOKUP(ClientPortfolioValue[[#This Row],[Client]],Client_Portfolios!$A$1:$I$6,RowWiseApproach!$B$4,0),H877)</f>
        <v>1878645.0334045568</v>
      </c>
      <c r="I882" s="33">
        <f>_xlfn.IFNA(VLOOKUP(ClientPortfolioValue[[#This Row],[Date]],CleanAssets[#All],RowWiseApproach!$B$5,0)*VLOOKUP(ClientPortfolioValue[[#This Row],[Client]],Client_Portfolios!$A$1:$I$6,RowWiseApproach!$B$5,0),I877)</f>
        <v>518750.406489746</v>
      </c>
      <c r="J882" s="33">
        <f>_xlfn.IFNA(VLOOKUP(ClientPortfolioValue[[#This Row],[Date]],CleanAssets[#All],RowWiseApproach!$B$6,0)*VLOOKUP(ClientPortfolioValue[[#This Row],[Client]],Client_Portfolios!$A$1:$I$6,RowWiseApproach!$B$6,0),J877)</f>
        <v>12977655.632638734</v>
      </c>
      <c r="K882" s="33">
        <f>_xlfn.IFNA(VLOOKUP(ClientPortfolioValue[[#This Row],[Date]],CleanAssets[#All],RowWiseApproach!$B$7,0)*VLOOKUP(ClientPortfolioValue[[#This Row],[Client]],Client_Portfolios!$A$1:$I$6,RowWiseApproach!$B$7,0),K877)</f>
        <v>12172738.508157125</v>
      </c>
      <c r="L882" s="33">
        <f>_xlfn.IFNA(VLOOKUP(ClientPortfolioValue[[#This Row],[Date]],CleanAssets[#All],RowWiseApproach!$B$8,0)*VLOOKUP(ClientPortfolioValue[[#This Row],[Client]],Client_Portfolios!$A$1:$I$6,RowWiseApproach!$B$8,0),L877)</f>
        <v>3471909.3000674569</v>
      </c>
      <c r="M882" s="33">
        <f>_xlfn.IFNA(VLOOKUP(ClientPortfolioValue[[#This Row],[Date]],CleanAssets[#All],RowWiseApproach!$B$9,0)*VLOOKUP(ClientPortfolioValue[[#This Row],[Client]],Client_Portfolios!$A$1:$I$6,RowWiseApproach!$B$9,0),M877)</f>
        <v>1151550.5447428618</v>
      </c>
      <c r="N882" s="34">
        <f t="shared" si="133"/>
        <v>3.3550452371971545E-2</v>
      </c>
      <c r="O882" s="34">
        <f t="shared" si="133"/>
        <v>0.26791646479987558</v>
      </c>
      <c r="P882" s="34">
        <f t="shared" si="134"/>
        <v>4.0790946269052726E-2</v>
      </c>
      <c r="Q882" s="34">
        <f t="shared" si="135"/>
        <v>1.1263607324383626E-2</v>
      </c>
      <c r="R882" s="34">
        <f t="shared" si="136"/>
        <v>0.28178333011100487</v>
      </c>
      <c r="S882" s="34">
        <f t="shared" si="137"/>
        <v>0.26430619601065392</v>
      </c>
      <c r="T882" s="34">
        <f t="shared" si="138"/>
        <v>7.538543109095075E-2</v>
      </c>
      <c r="U882" s="34">
        <f t="shared" si="139"/>
        <v>2.5003572022107012E-2</v>
      </c>
      <c r="V882" s="33">
        <f>SUM(ClientPortfolioValue[[#This Row],[TCS]:[Cash]])</f>
        <v>46055441.347528808</v>
      </c>
      <c r="W882" s="35">
        <f>(ClientPortfolioValue[[#This Row],[TotalPortfolioValue]]-V877)/V877</f>
        <v>7.6913354866889059E-3</v>
      </c>
      <c r="X882" s="35">
        <f t="shared" si="141"/>
        <v>1624823.5450120864</v>
      </c>
      <c r="Y882" s="35">
        <f>_xlfn.MAXIFS($V$2:$V882,$E$2:$E882,$E882)</f>
        <v>46291564.270118587</v>
      </c>
      <c r="Z882" s="34">
        <f>(ClientPortfolioValue[[#This Row],[TotalPortfolioValue]]-ClientPortfolioValue[[#This Row],[Running Max]])/ClientPortfolioValue[[#This Row],[Running Max]]</f>
        <v>-5.1007764873090998E-3</v>
      </c>
      <c r="AA882" s="35">
        <f t="shared" si="140"/>
        <v>1.085384893800533</v>
      </c>
      <c r="AB882" s="46">
        <f>ClientPortfolioValue[[#This Row],[Cumulative_Returns]]-1</f>
        <v>8.5384893800533046E-2</v>
      </c>
    </row>
    <row r="883" spans="4:28" x14ac:dyDescent="0.35">
      <c r="D883" s="31">
        <f t="shared" si="132"/>
        <v>45834</v>
      </c>
      <c r="E883" s="32" t="s">
        <v>16</v>
      </c>
      <c r="F883" s="33">
        <f>_xlfn.IFNA(VLOOKUP(ClientPortfolioValue[[#This Row],[Date]],CleanAssets[#All],RowWiseApproach!$B$2,0)*VLOOKUP(ClientPortfolioValue[[#This Row],[Client]],Client_Portfolios!$A$1:$I$6,RowWiseApproach!$B$2,0),F878)</f>
        <v>185882.25627618411</v>
      </c>
      <c r="G883" s="33">
        <f>_xlfn.IFNA(VLOOKUP(ClientPortfolioValue[[#This Row],[Date]],CleanAssets[#All],RowWiseApproach!$B$3,0)*VLOOKUP(ClientPortfolioValue[[#This Row],[Client]],Client_Portfolios!$A$1:$I$6,RowWiseApproach!$B$3,0),G878)</f>
        <v>3190874.5283828997</v>
      </c>
      <c r="H883" s="33">
        <f>_xlfn.IFNA(VLOOKUP(ClientPortfolioValue[[#This Row],[Date]],CleanAssets[#All],RowWiseApproach!$B$4,0)*VLOOKUP(ClientPortfolioValue[[#This Row],[Client]],Client_Portfolios!$A$1:$I$6,RowWiseApproach!$B$4,0),H878)</f>
        <v>10084608.944658527</v>
      </c>
      <c r="I883" s="33">
        <f>_xlfn.IFNA(VLOOKUP(ClientPortfolioValue[[#This Row],[Date]],CleanAssets[#All],RowWiseApproach!$B$5,0)*VLOOKUP(ClientPortfolioValue[[#This Row],[Client]],Client_Portfolios!$A$1:$I$6,RowWiseApproach!$B$5,0),I878)</f>
        <v>7138822.9095037989</v>
      </c>
      <c r="J883" s="33">
        <f>_xlfn.IFNA(VLOOKUP(ClientPortfolioValue[[#This Row],[Date]],CleanAssets[#All],RowWiseApproach!$B$6,0)*VLOOKUP(ClientPortfolioValue[[#This Row],[Client]],Client_Portfolios!$A$1:$I$6,RowWiseApproach!$B$6,0),J878)</f>
        <v>9918904.700050408</v>
      </c>
      <c r="K883" s="33">
        <f>_xlfn.IFNA(VLOOKUP(ClientPortfolioValue[[#This Row],[Date]],CleanAssets[#All],RowWiseApproach!$B$7,0)*VLOOKUP(ClientPortfolioValue[[#This Row],[Client]],Client_Portfolios!$A$1:$I$6,RowWiseApproach!$B$7,0),K878)</f>
        <v>1376732.3977247246</v>
      </c>
      <c r="L883" s="33">
        <f>_xlfn.IFNA(VLOOKUP(ClientPortfolioValue[[#This Row],[Date]],CleanAssets[#All],RowWiseApproach!$B$8,0)*VLOOKUP(ClientPortfolioValue[[#This Row],[Client]],Client_Portfolios!$A$1:$I$6,RowWiseApproach!$B$8,0),L878)</f>
        <v>16126593.933406662</v>
      </c>
      <c r="M883" s="33">
        <f>_xlfn.IFNA(VLOOKUP(ClientPortfolioValue[[#This Row],[Date]],CleanAssets[#All],RowWiseApproach!$B$9,0)*VLOOKUP(ClientPortfolioValue[[#This Row],[Client]],Client_Portfolios!$A$1:$I$6,RowWiseApproach!$B$9,0),M878)</f>
        <v>4667199.5593372984</v>
      </c>
      <c r="N883" s="34">
        <f t="shared" si="133"/>
        <v>3.5278724537199649E-3</v>
      </c>
      <c r="O883" s="34">
        <f t="shared" si="133"/>
        <v>6.0559832753660212E-2</v>
      </c>
      <c r="P883" s="34">
        <f t="shared" si="134"/>
        <v>0.19139650451379345</v>
      </c>
      <c r="Q883" s="34">
        <f t="shared" si="135"/>
        <v>0.1354882235612837</v>
      </c>
      <c r="R883" s="34">
        <f t="shared" si="136"/>
        <v>0.18825159196684824</v>
      </c>
      <c r="S883" s="34">
        <f t="shared" si="137"/>
        <v>2.6129101289046396E-2</v>
      </c>
      <c r="T883" s="34">
        <f t="shared" si="138"/>
        <v>0.30606776380776124</v>
      </c>
      <c r="U883" s="34">
        <f t="shared" si="139"/>
        <v>8.8579109653886864E-2</v>
      </c>
      <c r="V883" s="33">
        <f>SUM(ClientPortfolioValue[[#This Row],[TCS]:[Cash]])</f>
        <v>52689619.229340501</v>
      </c>
      <c r="W883" s="35">
        <f>(ClientPortfolioValue[[#This Row],[TotalPortfolioValue]]-V878)/V878</f>
        <v>6.5757771358559466E-2</v>
      </c>
      <c r="X883" s="35">
        <f t="shared" si="141"/>
        <v>1196776.0941529043</v>
      </c>
      <c r="Y883" s="35">
        <f>_xlfn.MAXIFS($V$2:$V883,$E$2:$E883,$E883)</f>
        <v>52695759.63128227</v>
      </c>
      <c r="Z883" s="34">
        <f>(ClientPortfolioValue[[#This Row],[TotalPortfolioValue]]-ClientPortfolioValue[[#This Row],[Running Max]])/ClientPortfolioValue[[#This Row],[Running Max]]</f>
        <v>-1.1652554180324676E-4</v>
      </c>
      <c r="AA883" s="35">
        <f t="shared" si="140"/>
        <v>1.0847831899691034</v>
      </c>
      <c r="AB883" s="46">
        <f>ClientPortfolioValue[[#This Row],[Cumulative_Returns]]-1</f>
        <v>8.478318996910339E-2</v>
      </c>
    </row>
    <row r="884" spans="4:28" x14ac:dyDescent="0.35">
      <c r="D884" s="31">
        <f t="shared" si="132"/>
        <v>45834</v>
      </c>
      <c r="E884" s="32" t="s">
        <v>12</v>
      </c>
      <c r="F884" s="33">
        <f>_xlfn.IFNA(VLOOKUP(ClientPortfolioValue[[#This Row],[Date]],CleanAssets[#All],RowWiseApproach!$B$2,0)*VLOOKUP(ClientPortfolioValue[[#This Row],[Client]],Client_Portfolios!$A$1:$I$6,RowWiseApproach!$B$2,0),F879)</f>
        <v>2449982.2964263363</v>
      </c>
      <c r="G884" s="33">
        <f>_xlfn.IFNA(VLOOKUP(ClientPortfolioValue[[#This Row],[Date]],CleanAssets[#All],RowWiseApproach!$B$3,0)*VLOOKUP(ClientPortfolioValue[[#This Row],[Client]],Client_Portfolios!$A$1:$I$6,RowWiseApproach!$B$3,0),G879)</f>
        <v>11018946.12974773</v>
      </c>
      <c r="H884" s="33">
        <f>_xlfn.IFNA(VLOOKUP(ClientPortfolioValue[[#This Row],[Date]],CleanAssets[#All],RowWiseApproach!$B$4,0)*VLOOKUP(ClientPortfolioValue[[#This Row],[Client]],Client_Portfolios!$A$1:$I$6,RowWiseApproach!$B$4,0),H879)</f>
        <v>1660009.0488415416</v>
      </c>
      <c r="I884" s="33">
        <f>_xlfn.IFNA(VLOOKUP(ClientPortfolioValue[[#This Row],[Date]],CleanAssets[#All],RowWiseApproach!$B$5,0)*VLOOKUP(ClientPortfolioValue[[#This Row],[Client]],Client_Portfolios!$A$1:$I$6,RowWiseApproach!$B$5,0),I879)</f>
        <v>3641640.3586847079</v>
      </c>
      <c r="J884" s="33">
        <f>_xlfn.IFNA(VLOOKUP(ClientPortfolioValue[[#This Row],[Date]],CleanAssets[#All],RowWiseApproach!$B$6,0)*VLOOKUP(ClientPortfolioValue[[#This Row],[Client]],Client_Portfolios!$A$1:$I$6,RowWiseApproach!$B$6,0),J879)</f>
        <v>1451175.6535231806</v>
      </c>
      <c r="K884" s="33">
        <f>_xlfn.IFNA(VLOOKUP(ClientPortfolioValue[[#This Row],[Date]],CleanAssets[#All],RowWiseApproach!$B$7,0)*VLOOKUP(ClientPortfolioValue[[#This Row],[Client]],Client_Portfolios!$A$1:$I$6,RowWiseApproach!$B$7,0),K879)</f>
        <v>11136250.098827748</v>
      </c>
      <c r="L884" s="33">
        <f>_xlfn.IFNA(VLOOKUP(ClientPortfolioValue[[#This Row],[Date]],CleanAssets[#All],RowWiseApproach!$B$8,0)*VLOOKUP(ClientPortfolioValue[[#This Row],[Client]],Client_Portfolios!$A$1:$I$6,RowWiseApproach!$B$8,0),L879)</f>
        <v>5927604.959000851</v>
      </c>
      <c r="M884" s="33">
        <f>_xlfn.IFNA(VLOOKUP(ClientPortfolioValue[[#This Row],[Date]],CleanAssets[#All],RowWiseApproach!$B$9,0)*VLOOKUP(ClientPortfolioValue[[#This Row],[Client]],Client_Portfolios!$A$1:$I$6,RowWiseApproach!$B$9,0),M879)</f>
        <v>2236082.2809731499</v>
      </c>
      <c r="N884" s="34">
        <f t="shared" si="133"/>
        <v>6.1990826941366831E-2</v>
      </c>
      <c r="O884" s="34">
        <f t="shared" si="133"/>
        <v>0.27880755856962713</v>
      </c>
      <c r="P884" s="34">
        <f t="shared" si="134"/>
        <v>4.200248051503952E-2</v>
      </c>
      <c r="Q884" s="34">
        <f t="shared" si="135"/>
        <v>9.2142827965413565E-2</v>
      </c>
      <c r="R884" s="34">
        <f t="shared" si="136"/>
        <v>3.6718460753900076E-2</v>
      </c>
      <c r="S884" s="34">
        <f t="shared" si="137"/>
        <v>0.28177564942374544</v>
      </c>
      <c r="T884" s="34">
        <f t="shared" si="138"/>
        <v>0.14998358711660917</v>
      </c>
      <c r="U884" s="34">
        <f t="shared" si="139"/>
        <v>5.6578608714298165E-2</v>
      </c>
      <c r="V884" s="33">
        <f>SUM(ClientPortfolioValue[[#This Row],[TCS]:[Cash]])</f>
        <v>39521690.826025248</v>
      </c>
      <c r="W884" s="35">
        <f>(ClientPortfolioValue[[#This Row],[TotalPortfolioValue]]-V879)/V879</f>
        <v>1.0196666478831475E-2</v>
      </c>
      <c r="X884" s="35">
        <f t="shared" si="141"/>
        <v>1495842.8020547058</v>
      </c>
      <c r="Y884" s="35">
        <f>_xlfn.MAXIFS($V$2:$V884,$E$2:$E884,$E884)</f>
        <v>40148946.003547296</v>
      </c>
      <c r="Z884" s="34">
        <f>(ClientPortfolioValue[[#This Row],[TotalPortfolioValue]]-ClientPortfolioValue[[#This Row],[Running Max]])/ClientPortfolioValue[[#This Row],[Running Max]]</f>
        <v>-1.5623204092745754E-2</v>
      </c>
      <c r="AA884" s="35">
        <f t="shared" si="140"/>
        <v>1.0552664383143202</v>
      </c>
      <c r="AB884" s="46">
        <f>ClientPortfolioValue[[#This Row],[Cumulative_Returns]]-1</f>
        <v>5.526643831432021E-2</v>
      </c>
    </row>
    <row r="885" spans="4:28" x14ac:dyDescent="0.35">
      <c r="D885" s="31">
        <f t="shared" si="132"/>
        <v>45834</v>
      </c>
      <c r="E885" s="32" t="s">
        <v>13</v>
      </c>
      <c r="F885" s="33">
        <f>_xlfn.IFNA(VLOOKUP(ClientPortfolioValue[[#This Row],[Date]],CleanAssets[#All],RowWiseApproach!$B$2,0)*VLOOKUP(ClientPortfolioValue[[#This Row],[Client]],Client_Portfolios!$A$1:$I$6,RowWiseApproach!$B$2,0),F880)</f>
        <v>176412.59027671799</v>
      </c>
      <c r="G885" s="33">
        <f>_xlfn.IFNA(VLOOKUP(ClientPortfolioValue[[#This Row],[Date]],CleanAssets[#All],RowWiseApproach!$B$3,0)*VLOOKUP(ClientPortfolioValue[[#This Row],[Client]],Client_Portfolios!$A$1:$I$6,RowWiseApproach!$B$3,0),G880)</f>
        <v>2341221.6686119465</v>
      </c>
      <c r="H885" s="33">
        <f>_xlfn.IFNA(VLOOKUP(ClientPortfolioValue[[#This Row],[Date]],CleanAssets[#All],RowWiseApproach!$B$4,0)*VLOOKUP(ClientPortfolioValue[[#This Row],[Client]],Client_Portfolios!$A$1:$I$6,RowWiseApproach!$B$4,0),H880)</f>
        <v>2658682.4809684195</v>
      </c>
      <c r="I885" s="33">
        <f>_xlfn.IFNA(VLOOKUP(ClientPortfolioValue[[#This Row],[Date]],CleanAssets[#All],RowWiseApproach!$B$5,0)*VLOOKUP(ClientPortfolioValue[[#This Row],[Client]],Client_Portfolios!$A$1:$I$6,RowWiseApproach!$B$5,0),I880)</f>
        <v>3126051.6257358347</v>
      </c>
      <c r="J885" s="33">
        <f>_xlfn.IFNA(VLOOKUP(ClientPortfolioValue[[#This Row],[Date]],CleanAssets[#All],RowWiseApproach!$B$6,0)*VLOOKUP(ClientPortfolioValue[[#This Row],[Client]],Client_Portfolios!$A$1:$I$6,RowWiseApproach!$B$6,0),J880)</f>
        <v>12577101.982906466</v>
      </c>
      <c r="K885" s="33">
        <f>_xlfn.IFNA(VLOOKUP(ClientPortfolioValue[[#This Row],[Date]],CleanAssets[#All],RowWiseApproach!$B$7,0)*VLOOKUP(ClientPortfolioValue[[#This Row],[Client]],Client_Portfolios!$A$1:$I$6,RowWiseApproach!$B$7,0),K880)</f>
        <v>527745.67370096745</v>
      </c>
      <c r="L885" s="33">
        <f>_xlfn.IFNA(VLOOKUP(ClientPortfolioValue[[#This Row],[Date]],CleanAssets[#All],RowWiseApproach!$B$8,0)*VLOOKUP(ClientPortfolioValue[[#This Row],[Client]],Client_Portfolios!$A$1:$I$6,RowWiseApproach!$B$8,0),L880)</f>
        <v>24514709.323532771</v>
      </c>
      <c r="M885" s="33">
        <f>_xlfn.IFNA(VLOOKUP(ClientPortfolioValue[[#This Row],[Date]],CleanAssets[#All],RowWiseApproach!$B$9,0)*VLOOKUP(ClientPortfolioValue[[#This Row],[Client]],Client_Portfolios!$A$1:$I$6,RowWiseApproach!$B$9,0),M880)</f>
        <v>6413459.5030530076</v>
      </c>
      <c r="N885" s="34">
        <f t="shared" si="133"/>
        <v>3.3708090766205517E-3</v>
      </c>
      <c r="O885" s="34">
        <f t="shared" si="133"/>
        <v>4.4734966130018795E-2</v>
      </c>
      <c r="P885" s="34">
        <f t="shared" si="134"/>
        <v>5.0800858513799292E-2</v>
      </c>
      <c r="Q885" s="34">
        <f t="shared" si="135"/>
        <v>5.9731129039520964E-2</v>
      </c>
      <c r="R885" s="34">
        <f t="shared" si="136"/>
        <v>0.24031736881740309</v>
      </c>
      <c r="S885" s="34">
        <f t="shared" si="137"/>
        <v>1.0083916937379854E-2</v>
      </c>
      <c r="T885" s="34">
        <f t="shared" si="138"/>
        <v>0.46841557379130205</v>
      </c>
      <c r="U885" s="34">
        <f t="shared" si="139"/>
        <v>0.1225453776939554</v>
      </c>
      <c r="V885" s="33">
        <f>SUM(ClientPortfolioValue[[#This Row],[TCS]:[Cash]])</f>
        <v>52335384.848786131</v>
      </c>
      <c r="W885" s="35">
        <f>(ClientPortfolioValue[[#This Row],[TotalPortfolioValue]]-V880)/V880</f>
        <v>1.4523004355059217E-2</v>
      </c>
      <c r="X885" s="35">
        <f t="shared" si="141"/>
        <v>319500.82629240875</v>
      </c>
      <c r="Y885" s="35">
        <f>_xlfn.MAXIFS($V$2:$V885,$E$2:$E885,$E885)</f>
        <v>52402113.518419206</v>
      </c>
      <c r="Z885" s="34">
        <f>(ClientPortfolioValue[[#This Row],[TotalPortfolioValue]]-ClientPortfolioValue[[#This Row],[Running Max]])/ClientPortfolioValue[[#This Row],[Running Max]]</f>
        <v>-1.2733965321765246E-3</v>
      </c>
      <c r="AA885" s="35">
        <f t="shared" si="140"/>
        <v>1.1597572868133275</v>
      </c>
      <c r="AB885" s="46">
        <f>ClientPortfolioValue[[#This Row],[Cumulative_Returns]]-1</f>
        <v>0.15975728681332746</v>
      </c>
    </row>
    <row r="886" spans="4:28" x14ac:dyDescent="0.35">
      <c r="D886" s="31">
        <f t="shared" si="132"/>
        <v>45834</v>
      </c>
      <c r="E886" s="32" t="s">
        <v>15</v>
      </c>
      <c r="F886" s="33">
        <f>_xlfn.IFNA(VLOOKUP(ClientPortfolioValue[[#This Row],[Date]],CleanAssets[#All],RowWiseApproach!$B$2,0)*VLOOKUP(ClientPortfolioValue[[#This Row],[Client]],Client_Portfolios!$A$1:$I$6,RowWiseApproach!$B$2,0),F881)</f>
        <v>883887.63622011093</v>
      </c>
      <c r="G886" s="33">
        <f>_xlfn.IFNA(VLOOKUP(ClientPortfolioValue[[#This Row],[Date]],CleanAssets[#All],RowWiseApproach!$B$3,0)*VLOOKUP(ClientPortfolioValue[[#This Row],[Client]],Client_Portfolios!$A$1:$I$6,RowWiseApproach!$B$3,0),G881)</f>
        <v>5350555.8449658426</v>
      </c>
      <c r="H886" s="33">
        <f>_xlfn.IFNA(VLOOKUP(ClientPortfolioValue[[#This Row],[Date]],CleanAssets[#All],RowWiseApproach!$B$4,0)*VLOOKUP(ClientPortfolioValue[[#This Row],[Client]],Client_Portfolios!$A$1:$I$6,RowWiseApproach!$B$4,0),H881)</f>
        <v>14504145.680470429</v>
      </c>
      <c r="I886" s="33">
        <f>_xlfn.IFNA(VLOOKUP(ClientPortfolioValue[[#This Row],[Date]],CleanAssets[#All],RowWiseApproach!$B$5,0)*VLOOKUP(ClientPortfolioValue[[#This Row],[Client]],Client_Portfolios!$A$1:$I$6,RowWiseApproach!$B$5,0),I881)</f>
        <v>9981739.5912808888</v>
      </c>
      <c r="J886" s="33">
        <f>_xlfn.IFNA(VLOOKUP(ClientPortfolioValue[[#This Row],[Date]],CleanAssets[#All],RowWiseApproach!$B$6,0)*VLOOKUP(ClientPortfolioValue[[#This Row],[Client]],Client_Portfolios!$A$1:$I$6,RowWiseApproach!$B$6,0),J881)</f>
        <v>14988597.784143591</v>
      </c>
      <c r="K886" s="33">
        <f>_xlfn.IFNA(VLOOKUP(ClientPortfolioValue[[#This Row],[Date]],CleanAssets[#All],RowWiseApproach!$B$7,0)*VLOOKUP(ClientPortfolioValue[[#This Row],[Client]],Client_Portfolios!$A$1:$I$6,RowWiseApproach!$B$7,0),K881)</f>
        <v>2275754.1623498513</v>
      </c>
      <c r="L886" s="33">
        <f>_xlfn.IFNA(VLOOKUP(ClientPortfolioValue[[#This Row],[Date]],CleanAssets[#All],RowWiseApproach!$B$8,0)*VLOOKUP(ClientPortfolioValue[[#This Row],[Client]],Client_Portfolios!$A$1:$I$6,RowWiseApproach!$B$8,0),L881)</f>
        <v>3589614.9703881978</v>
      </c>
      <c r="M886" s="33">
        <f>_xlfn.IFNA(VLOOKUP(ClientPortfolioValue[[#This Row],[Date]],CleanAssets[#All],RowWiseApproach!$B$9,0)*VLOOKUP(ClientPortfolioValue[[#This Row],[Client]],Client_Portfolios!$A$1:$I$6,RowWiseApproach!$B$9,0),M881)</f>
        <v>942002.91760888428</v>
      </c>
      <c r="N886" s="34">
        <f t="shared" si="133"/>
        <v>1.683072988757266E-2</v>
      </c>
      <c r="O886" s="34">
        <f t="shared" si="133"/>
        <v>0.10188371970005414</v>
      </c>
      <c r="P886" s="34">
        <f t="shared" si="134"/>
        <v>0.27618370050060359</v>
      </c>
      <c r="Q886" s="34">
        <f t="shared" si="135"/>
        <v>0.19006936626852219</v>
      </c>
      <c r="R886" s="34">
        <f t="shared" si="136"/>
        <v>0.28540849578709276</v>
      </c>
      <c r="S886" s="34">
        <f t="shared" si="137"/>
        <v>4.3334245245049662E-2</v>
      </c>
      <c r="T886" s="34">
        <f t="shared" si="138"/>
        <v>6.8352398530378111E-2</v>
      </c>
      <c r="U886" s="34">
        <f t="shared" si="139"/>
        <v>1.7937344080726898E-2</v>
      </c>
      <c r="V886" s="33">
        <f>SUM(ClientPortfolioValue[[#This Row],[TCS]:[Cash]])</f>
        <v>52516298.587427795</v>
      </c>
      <c r="W886" s="35">
        <f>(ClientPortfolioValue[[#This Row],[TotalPortfolioValue]]-V881)/V881</f>
        <v>9.7619971109201134E-2</v>
      </c>
      <c r="X886" s="35">
        <f t="shared" si="141"/>
        <v>1682526.1810052071</v>
      </c>
      <c r="Y886" s="35">
        <f>_xlfn.MAXIFS($V$2:$V886,$E$2:$E886,$E886)</f>
        <v>52516298.587427795</v>
      </c>
      <c r="Z886" s="34">
        <f>(ClientPortfolioValue[[#This Row],[TotalPortfolioValue]]-ClientPortfolioValue[[#This Row],[Running Max]])/ClientPortfolioValue[[#This Row],[Running Max]]</f>
        <v>0</v>
      </c>
      <c r="AA886" s="35">
        <f t="shared" si="140"/>
        <v>1.0526692402150735</v>
      </c>
      <c r="AB886" s="46">
        <f>ClientPortfolioValue[[#This Row],[Cumulative_Returns]]-1</f>
        <v>5.2669240215073465E-2</v>
      </c>
    </row>
    <row r="887" spans="4:28" x14ac:dyDescent="0.35">
      <c r="D887" s="31">
        <f t="shared" si="132"/>
        <v>45835</v>
      </c>
      <c r="E887" s="32" t="s">
        <v>14</v>
      </c>
      <c r="F887" s="33">
        <f>_xlfn.IFNA(VLOOKUP(ClientPortfolioValue[[#This Row],[Date]],CleanAssets[#All],RowWiseApproach!$B$2,0)*VLOOKUP(ClientPortfolioValue[[#This Row],[Client]],Client_Portfolios!$A$1:$I$6,RowWiseApproach!$B$2,0),F882)</f>
        <v>1535418.8335942233</v>
      </c>
      <c r="G887" s="33">
        <f>_xlfn.IFNA(VLOOKUP(ClientPortfolioValue[[#This Row],[Date]],CleanAssets[#All],RowWiseApproach!$B$3,0)*VLOOKUP(ClientPortfolioValue[[#This Row],[Client]],Client_Portfolios!$A$1:$I$6,RowWiseApproach!$B$3,0),G882)</f>
        <v>12296551.62732403</v>
      </c>
      <c r="H887" s="33">
        <f>_xlfn.IFNA(VLOOKUP(ClientPortfolioValue[[#This Row],[Date]],CleanAssets[#All],RowWiseApproach!$B$4,0)*VLOOKUP(ClientPortfolioValue[[#This Row],[Client]],Client_Portfolios!$A$1:$I$6,RowWiseApproach!$B$4,0),H882)</f>
        <v>1866629.380084516</v>
      </c>
      <c r="I887" s="33">
        <f>_xlfn.IFNA(VLOOKUP(ClientPortfolioValue[[#This Row],[Date]],CleanAssets[#All],RowWiseApproach!$B$5,0)*VLOOKUP(ClientPortfolioValue[[#This Row],[Client]],Client_Portfolios!$A$1:$I$6,RowWiseApproach!$B$5,0),I882)</f>
        <v>518165.10536290583</v>
      </c>
      <c r="J887" s="33">
        <f>_xlfn.IFNA(VLOOKUP(ClientPortfolioValue[[#This Row],[Date]],CleanAssets[#All],RowWiseApproach!$B$6,0)*VLOOKUP(ClientPortfolioValue[[#This Row],[Client]],Client_Portfolios!$A$1:$I$6,RowWiseApproach!$B$6,0),J882)</f>
        <v>12912101.77137034</v>
      </c>
      <c r="K887" s="33">
        <f>_xlfn.IFNA(VLOOKUP(ClientPortfolioValue[[#This Row],[Date]],CleanAssets[#All],RowWiseApproach!$B$7,0)*VLOOKUP(ClientPortfolioValue[[#This Row],[Client]],Client_Portfolios!$A$1:$I$6,RowWiseApproach!$B$7,0),K882)</f>
        <v>12092845.207636727</v>
      </c>
      <c r="L887" s="33">
        <f>_xlfn.IFNA(VLOOKUP(ClientPortfolioValue[[#This Row],[Date]],CleanAssets[#All],RowWiseApproach!$B$8,0)*VLOOKUP(ClientPortfolioValue[[#This Row],[Client]],Client_Portfolios!$A$1:$I$6,RowWiseApproach!$B$8,0),L882)</f>
        <v>3425850.6209900496</v>
      </c>
      <c r="M887" s="33">
        <f>_xlfn.IFNA(VLOOKUP(ClientPortfolioValue[[#This Row],[Date]],CleanAssets[#All],RowWiseApproach!$B$9,0)*VLOOKUP(ClientPortfolioValue[[#This Row],[Client]],Client_Portfolios!$A$1:$I$6,RowWiseApproach!$B$9,0),M882)</f>
        <v>1151469.9439856466</v>
      </c>
      <c r="N887" s="34">
        <f t="shared" si="133"/>
        <v>3.3525136888378437E-2</v>
      </c>
      <c r="O887" s="34">
        <f t="shared" si="133"/>
        <v>0.26848933173239786</v>
      </c>
      <c r="P887" s="34">
        <f t="shared" si="134"/>
        <v>4.075696097898758E-2</v>
      </c>
      <c r="Q887" s="34">
        <f t="shared" si="135"/>
        <v>1.1313887590793593E-2</v>
      </c>
      <c r="R887" s="34">
        <f t="shared" si="136"/>
        <v>0.2819295751300292</v>
      </c>
      <c r="S887" s="34">
        <f t="shared" si="137"/>
        <v>0.26404149935230919</v>
      </c>
      <c r="T887" s="34">
        <f t="shared" si="138"/>
        <v>7.4801812062558384E-2</v>
      </c>
      <c r="U887" s="34">
        <f t="shared" si="139"/>
        <v>2.5141796264545633E-2</v>
      </c>
      <c r="V887" s="33">
        <f>SUM(ClientPortfolioValue[[#This Row],[TCS]:[Cash]])</f>
        <v>45799032.490348443</v>
      </c>
      <c r="W887" s="35">
        <f>(ClientPortfolioValue[[#This Row],[TotalPortfolioValue]]-V882)/V882</f>
        <v>-5.5673955058976442E-3</v>
      </c>
      <c r="X887" s="35">
        <f t="shared" si="141"/>
        <v>1660109.963465462</v>
      </c>
      <c r="Y887" s="35">
        <f>_xlfn.MAXIFS($V$2:$V887,$E$2:$E887,$E887)</f>
        <v>46291564.270118587</v>
      </c>
      <c r="Z887" s="34">
        <f>(ClientPortfolioValue[[#This Row],[TotalPortfolioValue]]-ClientPortfolioValue[[#This Row],[Running Max]])/ClientPortfolioValue[[#This Row],[Running Max]]</f>
        <v>-1.063977395311471E-2</v>
      </c>
      <c r="AA887" s="35">
        <f t="shared" si="140"/>
        <v>1.0793421268206187</v>
      </c>
      <c r="AB887" s="46">
        <f>ClientPortfolioValue[[#This Row],[Cumulative_Returns]]-1</f>
        <v>7.9342126820618697E-2</v>
      </c>
    </row>
    <row r="888" spans="4:28" x14ac:dyDescent="0.35">
      <c r="D888" s="31">
        <f t="shared" si="132"/>
        <v>45835</v>
      </c>
      <c r="E888" s="32" t="s">
        <v>16</v>
      </c>
      <c r="F888" s="33">
        <f>_xlfn.IFNA(VLOOKUP(ClientPortfolioValue[[#This Row],[Date]],CleanAssets[#All],RowWiseApproach!$B$2,0)*VLOOKUP(ClientPortfolioValue[[#This Row],[Client]],Client_Portfolios!$A$1:$I$6,RowWiseApproach!$B$2,0),F883)</f>
        <v>184707.89970666618</v>
      </c>
      <c r="G888" s="33">
        <f>_xlfn.IFNA(VLOOKUP(ClientPortfolioValue[[#This Row],[Date]],CleanAssets[#All],RowWiseApproach!$B$3,0)*VLOOKUP(ClientPortfolioValue[[#This Row],[Client]],Client_Portfolios!$A$1:$I$6,RowWiseApproach!$B$3,0),G883)</f>
        <v>3179894.5050928257</v>
      </c>
      <c r="H888" s="33">
        <f>_xlfn.IFNA(VLOOKUP(ClientPortfolioValue[[#This Row],[Date]],CleanAssets[#All],RowWiseApproach!$B$4,0)*VLOOKUP(ClientPortfolioValue[[#This Row],[Client]],Client_Portfolios!$A$1:$I$6,RowWiseApproach!$B$4,0),H883)</f>
        <v>10020108.646415593</v>
      </c>
      <c r="I888" s="33">
        <f>_xlfn.IFNA(VLOOKUP(ClientPortfolioValue[[#This Row],[Date]],CleanAssets[#All],RowWiseApproach!$B$5,0)*VLOOKUP(ClientPortfolioValue[[#This Row],[Client]],Client_Portfolios!$A$1:$I$6,RowWiseApproach!$B$5,0),I883)</f>
        <v>7130768.243828414</v>
      </c>
      <c r="J888" s="33">
        <f>_xlfn.IFNA(VLOOKUP(ClientPortfolioValue[[#This Row],[Date]],CleanAssets[#All],RowWiseApproach!$B$6,0)*VLOOKUP(ClientPortfolioValue[[#This Row],[Client]],Client_Portfolios!$A$1:$I$6,RowWiseApproach!$B$6,0),J883)</f>
        <v>9868801.4671516865</v>
      </c>
      <c r="K888" s="33">
        <f>_xlfn.IFNA(VLOOKUP(ClientPortfolioValue[[#This Row],[Date]],CleanAssets[#All],RowWiseApproach!$B$7,0)*VLOOKUP(ClientPortfolioValue[[#This Row],[Client]],Client_Portfolios!$A$1:$I$6,RowWiseApproach!$B$7,0),K883)</f>
        <v>1367696.4938388504</v>
      </c>
      <c r="L888" s="33">
        <f>_xlfn.IFNA(VLOOKUP(ClientPortfolioValue[[#This Row],[Date]],CleanAssets[#All],RowWiseApproach!$B$8,0)*VLOOKUP(ClientPortfolioValue[[#This Row],[Client]],Client_Portfolios!$A$1:$I$6,RowWiseApproach!$B$8,0),L883)</f>
        <v>15912657.004070401</v>
      </c>
      <c r="M888" s="33">
        <f>_xlfn.IFNA(VLOOKUP(ClientPortfolioValue[[#This Row],[Date]],CleanAssets[#All],RowWiseApproach!$B$9,0)*VLOOKUP(ClientPortfolioValue[[#This Row],[Client]],Client_Portfolios!$A$1:$I$6,RowWiseApproach!$B$9,0),M883)</f>
        <v>4666872.8869039649</v>
      </c>
      <c r="N888" s="34">
        <f t="shared" si="133"/>
        <v>3.5295734783213724E-3</v>
      </c>
      <c r="O888" s="34">
        <f t="shared" si="133"/>
        <v>6.0764435775945522E-2</v>
      </c>
      <c r="P888" s="34">
        <f t="shared" si="134"/>
        <v>0.19147372572831406</v>
      </c>
      <c r="Q888" s="34">
        <f t="shared" si="135"/>
        <v>0.13626147291720137</v>
      </c>
      <c r="R888" s="34">
        <f t="shared" si="136"/>
        <v>0.1885824048489276</v>
      </c>
      <c r="S888" s="34">
        <f t="shared" si="137"/>
        <v>2.6135239904265525E-2</v>
      </c>
      <c r="T888" s="34">
        <f t="shared" si="138"/>
        <v>0.30407412038351872</v>
      </c>
      <c r="U888" s="34">
        <f t="shared" si="139"/>
        <v>8.9179026963505922E-2</v>
      </c>
      <c r="V888" s="33">
        <f>SUM(ClientPortfolioValue[[#This Row],[TCS]:[Cash]])</f>
        <v>52331507.147008397</v>
      </c>
      <c r="W888" s="35">
        <f>(ClientPortfolioValue[[#This Row],[TotalPortfolioValue]]-V883)/V883</f>
        <v>-6.7966344712676874E-3</v>
      </c>
      <c r="X888" s="35">
        <f t="shared" si="141"/>
        <v>1240778.57669497</v>
      </c>
      <c r="Y888" s="35">
        <f>_xlfn.MAXIFS($V$2:$V888,$E$2:$E888,$E888)</f>
        <v>52695759.63128227</v>
      </c>
      <c r="Z888" s="34">
        <f>(ClientPortfolioValue[[#This Row],[TotalPortfolioValue]]-ClientPortfolioValue[[#This Row],[Running Max]])/ClientPortfolioValue[[#This Row],[Running Max]]</f>
        <v>-6.9123680315567307E-3</v>
      </c>
      <c r="AA888" s="35">
        <f t="shared" si="140"/>
        <v>1.0774103151463077</v>
      </c>
      <c r="AB888" s="46">
        <f>ClientPortfolioValue[[#This Row],[Cumulative_Returns]]-1</f>
        <v>7.7410315146307695E-2</v>
      </c>
    </row>
    <row r="889" spans="4:28" x14ac:dyDescent="0.35">
      <c r="D889" s="31">
        <f t="shared" si="132"/>
        <v>45835</v>
      </c>
      <c r="E889" s="32" t="s">
        <v>12</v>
      </c>
      <c r="F889" s="33">
        <f>_xlfn.IFNA(VLOOKUP(ClientPortfolioValue[[#This Row],[Date]],CleanAssets[#All],RowWiseApproach!$B$2,0)*VLOOKUP(ClientPortfolioValue[[#This Row],[Client]],Client_Portfolios!$A$1:$I$6,RowWiseApproach!$B$2,0),F884)</f>
        <v>2434503.9346792311</v>
      </c>
      <c r="G889" s="33">
        <f>_xlfn.IFNA(VLOOKUP(ClientPortfolioValue[[#This Row],[Date]],CleanAssets[#All],RowWiseApproach!$B$3,0)*VLOOKUP(ClientPortfolioValue[[#This Row],[Client]],Client_Portfolios!$A$1:$I$6,RowWiseApproach!$B$3,0),G884)</f>
        <v>10981029.162452241</v>
      </c>
      <c r="H889" s="33">
        <f>_xlfn.IFNA(VLOOKUP(ClientPortfolioValue[[#This Row],[Date]],CleanAssets[#All],RowWiseApproach!$B$4,0)*VLOOKUP(ClientPortfolioValue[[#This Row],[Client]],Client_Portfolios!$A$1:$I$6,RowWiseApproach!$B$4,0),H884)</f>
        <v>1649391.7726215292</v>
      </c>
      <c r="I889" s="33">
        <f>_xlfn.IFNA(VLOOKUP(ClientPortfolioValue[[#This Row],[Date]],CleanAssets[#All],RowWiseApproach!$B$5,0)*VLOOKUP(ClientPortfolioValue[[#This Row],[Client]],Client_Portfolios!$A$1:$I$6,RowWiseApproach!$B$5,0),I884)</f>
        <v>3637531.5306648752</v>
      </c>
      <c r="J889" s="33">
        <f>_xlfn.IFNA(VLOOKUP(ClientPortfolioValue[[#This Row],[Date]],CleanAssets[#All],RowWiseApproach!$B$6,0)*VLOOKUP(ClientPortfolioValue[[#This Row],[Client]],Client_Portfolios!$A$1:$I$6,RowWiseApproach!$B$6,0),J884)</f>
        <v>1443845.3490244332</v>
      </c>
      <c r="K889" s="33">
        <f>_xlfn.IFNA(VLOOKUP(ClientPortfolioValue[[#This Row],[Date]],CleanAssets[#All],RowWiseApproach!$B$7,0)*VLOOKUP(ClientPortfolioValue[[#This Row],[Client]],Client_Portfolios!$A$1:$I$6,RowWiseApproach!$B$7,0),K884)</f>
        <v>11063159.579778174</v>
      </c>
      <c r="L889" s="33">
        <f>_xlfn.IFNA(VLOOKUP(ClientPortfolioValue[[#This Row],[Date]],CleanAssets[#All],RowWiseApproach!$B$8,0)*VLOOKUP(ClientPortfolioValue[[#This Row],[Client]],Client_Portfolios!$A$1:$I$6,RowWiseApproach!$B$8,0),L884)</f>
        <v>5848968.7876875736</v>
      </c>
      <c r="M889" s="33">
        <f>_xlfn.IFNA(VLOOKUP(ClientPortfolioValue[[#This Row],[Date]],CleanAssets[#All],RowWiseApproach!$B$9,0)*VLOOKUP(ClientPortfolioValue[[#This Row],[Client]],Client_Portfolios!$A$1:$I$6,RowWiseApproach!$B$9,0),M884)</f>
        <v>2235925.7703224756</v>
      </c>
      <c r="N889" s="34">
        <f t="shared" si="133"/>
        <v>6.1955562820928456E-2</v>
      </c>
      <c r="O889" s="34">
        <f t="shared" si="133"/>
        <v>0.27945563464550238</v>
      </c>
      <c r="P889" s="34">
        <f t="shared" si="134"/>
        <v>4.1975284627519018E-2</v>
      </c>
      <c r="Q889" s="34">
        <f t="shared" si="135"/>
        <v>9.2571348951592358E-2</v>
      </c>
      <c r="R889" s="34">
        <f t="shared" si="136"/>
        <v>3.6744344484690709E-2</v>
      </c>
      <c r="S889" s="34">
        <f t="shared" si="137"/>
        <v>0.28154576732414044</v>
      </c>
      <c r="T889" s="34">
        <f t="shared" si="138"/>
        <v>0.14885009960395637</v>
      </c>
      <c r="U889" s="34">
        <f t="shared" si="139"/>
        <v>5.6901957541670337E-2</v>
      </c>
      <c r="V889" s="33">
        <f>SUM(ClientPortfolioValue[[#This Row],[TCS]:[Cash]])</f>
        <v>39294355.88723053</v>
      </c>
      <c r="W889" s="35">
        <f>(ClientPortfolioValue[[#This Row],[TotalPortfolioValue]]-V884)/V884</f>
        <v>-5.752156196845098E-3</v>
      </c>
      <c r="X889" s="35">
        <f t="shared" si="141"/>
        <v>1505761.9102710553</v>
      </c>
      <c r="Y889" s="35">
        <f>_xlfn.MAXIFS($V$2:$V889,$E$2:$E889,$E889)</f>
        <v>40148946.003547296</v>
      </c>
      <c r="Z889" s="34">
        <f>(ClientPortfolioValue[[#This Row],[TotalPortfolioValue]]-ClientPortfolioValue[[#This Row],[Running Max]])/ClientPortfolioValue[[#This Row],[Running Max]]</f>
        <v>-2.1285493179354187E-2</v>
      </c>
      <c r="AA889" s="35">
        <f t="shared" si="140"/>
        <v>1.0491963809318479</v>
      </c>
      <c r="AB889" s="46">
        <f>ClientPortfolioValue[[#This Row],[Cumulative_Returns]]-1</f>
        <v>4.9196380931847861E-2</v>
      </c>
    </row>
    <row r="890" spans="4:28" x14ac:dyDescent="0.35">
      <c r="D890" s="31">
        <f t="shared" si="132"/>
        <v>45835</v>
      </c>
      <c r="E890" s="32" t="s">
        <v>13</v>
      </c>
      <c r="F890" s="33">
        <f>_xlfn.IFNA(VLOOKUP(ClientPortfolioValue[[#This Row],[Date]],CleanAssets[#All],RowWiseApproach!$B$2,0)*VLOOKUP(ClientPortfolioValue[[#This Row],[Client]],Client_Portfolios!$A$1:$I$6,RowWiseApproach!$B$2,0),F885)</f>
        <v>175298.06063581823</v>
      </c>
      <c r="G890" s="33">
        <f>_xlfn.IFNA(VLOOKUP(ClientPortfolioValue[[#This Row],[Date]],CleanAssets[#All],RowWiseApproach!$B$3,0)*VLOOKUP(ClientPortfolioValue[[#This Row],[Client]],Client_Portfolios!$A$1:$I$6,RowWiseApproach!$B$3,0),G885)</f>
        <v>2333165.3604682311</v>
      </c>
      <c r="H890" s="33">
        <f>_xlfn.IFNA(VLOOKUP(ClientPortfolioValue[[#This Row],[Date]],CleanAssets[#All],RowWiseApproach!$B$4,0)*VLOOKUP(ClientPortfolioValue[[#This Row],[Client]],Client_Portfolios!$A$1:$I$6,RowWiseApproach!$B$4,0),H885)</f>
        <v>2641677.7746980232</v>
      </c>
      <c r="I890" s="33">
        <f>_xlfn.IFNA(VLOOKUP(ClientPortfolioValue[[#This Row],[Date]],CleanAssets[#All],RowWiseApproach!$B$5,0)*VLOOKUP(ClientPortfolioValue[[#This Row],[Client]],Client_Portfolios!$A$1:$I$6,RowWiseApproach!$B$5,0),I885)</f>
        <v>3122524.5315567967</v>
      </c>
      <c r="J890" s="33">
        <f>_xlfn.IFNA(VLOOKUP(ClientPortfolioValue[[#This Row],[Date]],CleanAssets[#All],RowWiseApproach!$B$6,0)*VLOOKUP(ClientPortfolioValue[[#This Row],[Client]],Client_Portfolios!$A$1:$I$6,RowWiseApproach!$B$6,0),J885)</f>
        <v>12513571.433022533</v>
      </c>
      <c r="K890" s="33">
        <f>_xlfn.IFNA(VLOOKUP(ClientPortfolioValue[[#This Row],[Date]],CleanAssets[#All],RowWiseApproach!$B$7,0)*VLOOKUP(ClientPortfolioValue[[#This Row],[Client]],Client_Portfolios!$A$1:$I$6,RowWiseApproach!$B$7,0),K885)</f>
        <v>524281.9220004708</v>
      </c>
      <c r="L890" s="33">
        <f>_xlfn.IFNA(VLOOKUP(ClientPortfolioValue[[#This Row],[Date]],CleanAssets[#All],RowWiseApproach!$B$8,0)*VLOOKUP(ClientPortfolioValue[[#This Row],[Client]],Client_Portfolios!$A$1:$I$6,RowWiseApproach!$B$8,0),L885)</f>
        <v>24189494.857421409</v>
      </c>
      <c r="M890" s="33">
        <f>_xlfn.IFNA(VLOOKUP(ClientPortfolioValue[[#This Row],[Date]],CleanAssets[#All],RowWiseApproach!$B$9,0)*VLOOKUP(ClientPortfolioValue[[#This Row],[Client]],Client_Portfolios!$A$1:$I$6,RowWiseApproach!$B$9,0),M885)</f>
        <v>6413010.6042229254</v>
      </c>
      <c r="N890" s="34">
        <f t="shared" si="133"/>
        <v>3.3767645436869526E-3</v>
      </c>
      <c r="O890" s="34">
        <f t="shared" si="133"/>
        <v>4.4943737741374112E-2</v>
      </c>
      <c r="P890" s="34">
        <f t="shared" si="134"/>
        <v>5.0886608859741528E-2</v>
      </c>
      <c r="Q890" s="34">
        <f t="shared" si="135"/>
        <v>6.0149154455615618E-2</v>
      </c>
      <c r="R890" s="34">
        <f t="shared" si="136"/>
        <v>0.24104878386367318</v>
      </c>
      <c r="S890" s="34">
        <f t="shared" si="137"/>
        <v>1.0099236686851866E-2</v>
      </c>
      <c r="T890" s="34">
        <f t="shared" si="138"/>
        <v>0.4659619636861434</v>
      </c>
      <c r="U890" s="34">
        <f t="shared" si="139"/>
        <v>0.12353375016291342</v>
      </c>
      <c r="V890" s="33">
        <f>SUM(ClientPortfolioValue[[#This Row],[TCS]:[Cash]])</f>
        <v>51913024.544026203</v>
      </c>
      <c r="W890" s="35">
        <f>(ClientPortfolioValue[[#This Row],[TotalPortfolioValue]]-V885)/V885</f>
        <v>-8.0702627100242546E-3</v>
      </c>
      <c r="X890" s="35">
        <f t="shared" si="141"/>
        <v>343249.25684662722</v>
      </c>
      <c r="Y890" s="35">
        <f>_xlfn.MAXIFS($V$2:$V890,$E$2:$E890,$E890)</f>
        <v>52402113.518419206</v>
      </c>
      <c r="Z890" s="34">
        <f>(ClientPortfolioValue[[#This Row],[TotalPortfolioValue]]-ClientPortfolioValue[[#This Row],[Running Max]])/ClientPortfolioValue[[#This Row],[Running Max]]</f>
        <v>-9.3333825976520818E-3</v>
      </c>
      <c r="AA890" s="35">
        <f t="shared" si="140"/>
        <v>1.150397740828879</v>
      </c>
      <c r="AB890" s="46">
        <f>ClientPortfolioValue[[#This Row],[Cumulative_Returns]]-1</f>
        <v>0.15039774082887902</v>
      </c>
    </row>
    <row r="891" spans="4:28" x14ac:dyDescent="0.35">
      <c r="D891" s="31">
        <f t="shared" si="132"/>
        <v>45835</v>
      </c>
      <c r="E891" s="32" t="s">
        <v>15</v>
      </c>
      <c r="F891" s="33">
        <f>_xlfn.IFNA(VLOOKUP(ClientPortfolioValue[[#This Row],[Date]],CleanAssets[#All],RowWiseApproach!$B$2,0)*VLOOKUP(ClientPortfolioValue[[#This Row],[Client]],Client_Portfolios!$A$1:$I$6,RowWiseApproach!$B$2,0),F886)</f>
        <v>878303.46012334304</v>
      </c>
      <c r="G891" s="33">
        <f>_xlfn.IFNA(VLOOKUP(ClientPortfolioValue[[#This Row],[Date]],CleanAssets[#All],RowWiseApproach!$B$3,0)*VLOOKUP(ClientPortfolioValue[[#This Row],[Client]],Client_Portfolios!$A$1:$I$6,RowWiseApproach!$B$3,0),G886)</f>
        <v>5332144.2066297093</v>
      </c>
      <c r="H891" s="33">
        <f>_xlfn.IFNA(VLOOKUP(ClientPortfolioValue[[#This Row],[Date]],CleanAssets[#All],RowWiseApproach!$B$4,0)*VLOOKUP(ClientPortfolioValue[[#This Row],[Client]],Client_Portfolios!$A$1:$I$6,RowWiseApproach!$B$4,0),H886)</f>
        <v>14411378.402405094</v>
      </c>
      <c r="I891" s="33">
        <f>_xlfn.IFNA(VLOOKUP(ClientPortfolioValue[[#This Row],[Date]],CleanAssets[#All],RowWiseApproach!$B$5,0)*VLOOKUP(ClientPortfolioValue[[#This Row],[Client]],Client_Portfolios!$A$1:$I$6,RowWiseApproach!$B$5,0),I886)</f>
        <v>9970477.2898783032</v>
      </c>
      <c r="J891" s="33">
        <f>_xlfn.IFNA(VLOOKUP(ClientPortfolioValue[[#This Row],[Date]],CleanAssets[#All],RowWiseApproach!$B$6,0)*VLOOKUP(ClientPortfolioValue[[#This Row],[Client]],Client_Portfolios!$A$1:$I$6,RowWiseApproach!$B$6,0),J886)</f>
        <v>14912886.077224944</v>
      </c>
      <c r="K891" s="33">
        <f>_xlfn.IFNA(VLOOKUP(ClientPortfolioValue[[#This Row],[Date]],CleanAssets[#All],RowWiseApproach!$B$7,0)*VLOOKUP(ClientPortfolioValue[[#This Row],[Client]],Client_Portfolios!$A$1:$I$6,RowWiseApproach!$B$7,0),K886)</f>
        <v>2260817.7114369101</v>
      </c>
      <c r="L891" s="33">
        <f>_xlfn.IFNA(VLOOKUP(ClientPortfolioValue[[#This Row],[Date]],CleanAssets[#All],RowWiseApproach!$B$8,0)*VLOOKUP(ClientPortfolioValue[[#This Row],[Client]],Client_Portfolios!$A$1:$I$6,RowWiseApproach!$B$8,0),L886)</f>
        <v>3541994.7966902982</v>
      </c>
      <c r="M891" s="33">
        <f>_xlfn.IFNA(VLOOKUP(ClientPortfolioValue[[#This Row],[Date]],CleanAssets[#All],RowWiseApproach!$B$9,0)*VLOOKUP(ClientPortfolioValue[[#This Row],[Client]],Client_Portfolios!$A$1:$I$6,RowWiseApproach!$B$9,0),M886)</f>
        <v>941936.98376967502</v>
      </c>
      <c r="N891" s="34">
        <f t="shared" si="133"/>
        <v>1.680965524822866E-2</v>
      </c>
      <c r="O891" s="34">
        <f t="shared" si="133"/>
        <v>0.10205072610632537</v>
      </c>
      <c r="P891" s="34">
        <f t="shared" si="134"/>
        <v>0.27581617697621041</v>
      </c>
      <c r="Q891" s="34">
        <f t="shared" si="135"/>
        <v>0.19082275490479206</v>
      </c>
      <c r="R891" s="34">
        <f t="shared" si="136"/>
        <v>0.28541442120591959</v>
      </c>
      <c r="S891" s="34">
        <f t="shared" si="137"/>
        <v>4.326928907123604E-2</v>
      </c>
      <c r="T891" s="34">
        <f t="shared" si="138"/>
        <v>6.7789453334297839E-2</v>
      </c>
      <c r="U891" s="34">
        <f t="shared" si="139"/>
        <v>1.802752315298977E-2</v>
      </c>
      <c r="V891" s="33">
        <f>SUM(ClientPortfolioValue[[#This Row],[TCS]:[Cash]])</f>
        <v>52249938.928158291</v>
      </c>
      <c r="W891" s="35">
        <f>(ClientPortfolioValue[[#This Row],[TotalPortfolioValue]]-V886)/V886</f>
        <v>-5.0719427384257765E-3</v>
      </c>
      <c r="X891" s="35">
        <f t="shared" si="141"/>
        <v>1762103.070901429</v>
      </c>
      <c r="Y891" s="35">
        <f>_xlfn.MAXIFS($V$2:$V891,$E$2:$E891,$E891)</f>
        <v>52516298.587427795</v>
      </c>
      <c r="Z891" s="34">
        <f>(ClientPortfolioValue[[#This Row],[TotalPortfolioValue]]-ClientPortfolioValue[[#This Row],[Running Max]])/ClientPortfolioValue[[#This Row],[Running Max]]</f>
        <v>-5.0719427384257765E-3</v>
      </c>
      <c r="AA891" s="35">
        <f t="shared" si="140"/>
        <v>1.0473301621062003</v>
      </c>
      <c r="AB891" s="46">
        <f>ClientPortfolioValue[[#This Row],[Cumulative_Returns]]-1</f>
        <v>4.7330162106200335E-2</v>
      </c>
    </row>
    <row r="892" spans="4:28" x14ac:dyDescent="0.35">
      <c r="D892" s="31">
        <f t="shared" si="132"/>
        <v>45836</v>
      </c>
      <c r="E892" s="32" t="s">
        <v>14</v>
      </c>
      <c r="F892" s="33">
        <f>_xlfn.IFNA(VLOOKUP(ClientPortfolioValue[[#This Row],[Date]],CleanAssets[#All],RowWiseApproach!$B$2,0)*VLOOKUP(ClientPortfolioValue[[#This Row],[Client]],Client_Portfolios!$A$1:$I$6,RowWiseApproach!$B$2,0),F887)</f>
        <v>1524143.5081024158</v>
      </c>
      <c r="G892" s="33">
        <f>_xlfn.IFNA(VLOOKUP(ClientPortfolioValue[[#This Row],[Date]],CleanAssets[#All],RowWiseApproach!$B$3,0)*VLOOKUP(ClientPortfolioValue[[#This Row],[Client]],Client_Portfolios!$A$1:$I$6,RowWiseApproach!$B$3,0),G887)</f>
        <v>12282402.265134368</v>
      </c>
      <c r="H892" s="33">
        <f>_xlfn.IFNA(VLOOKUP(ClientPortfolioValue[[#This Row],[Date]],CleanAssets[#All],RowWiseApproach!$B$4,0)*VLOOKUP(ClientPortfolioValue[[#This Row],[Client]],Client_Portfolios!$A$1:$I$6,RowWiseApproach!$B$4,0),H887)</f>
        <v>1877998.8467785241</v>
      </c>
      <c r="I892" s="33">
        <f>_xlfn.IFNA(VLOOKUP(ClientPortfolioValue[[#This Row],[Date]],CleanAssets[#All],RowWiseApproach!$B$5,0)*VLOOKUP(ClientPortfolioValue[[#This Row],[Client]],Client_Portfolios!$A$1:$I$6,RowWiseApproach!$B$5,0),I887)</f>
        <v>522753.24653889507</v>
      </c>
      <c r="J892" s="33">
        <f>_xlfn.IFNA(VLOOKUP(ClientPortfolioValue[[#This Row],[Date]],CleanAssets[#All],RowWiseApproach!$B$6,0)*VLOOKUP(ClientPortfolioValue[[#This Row],[Client]],Client_Portfolios!$A$1:$I$6,RowWiseApproach!$B$6,0),J887)</f>
        <v>13114998.627434121</v>
      </c>
      <c r="K892" s="33">
        <f>_xlfn.IFNA(VLOOKUP(ClientPortfolioValue[[#This Row],[Date]],CleanAssets[#All],RowWiseApproach!$B$7,0)*VLOOKUP(ClientPortfolioValue[[#This Row],[Client]],Client_Portfolios!$A$1:$I$6,RowWiseApproach!$B$7,0),K887)</f>
        <v>12033365.83919194</v>
      </c>
      <c r="L892" s="33">
        <f>_xlfn.IFNA(VLOOKUP(ClientPortfolioValue[[#This Row],[Date]],CleanAssets[#All],RowWiseApproach!$B$8,0)*VLOOKUP(ClientPortfolioValue[[#This Row],[Client]],Client_Portfolios!$A$1:$I$6,RowWiseApproach!$B$8,0),L887)</f>
        <v>3416980.6261274223</v>
      </c>
      <c r="M892" s="33">
        <f>_xlfn.IFNA(VLOOKUP(ClientPortfolioValue[[#This Row],[Date]],CleanAssets[#All],RowWiseApproach!$B$9,0)*VLOOKUP(ClientPortfolioValue[[#This Row],[Client]],Client_Portfolios!$A$1:$I$6,RowWiseApproach!$B$9,0),M887)</f>
        <v>1151450.2732258027</v>
      </c>
      <c r="N892" s="34">
        <f t="shared" si="133"/>
        <v>3.3188320134815076E-2</v>
      </c>
      <c r="O892" s="34">
        <f t="shared" si="133"/>
        <v>0.26745007686800193</v>
      </c>
      <c r="P892" s="34">
        <f t="shared" si="134"/>
        <v>4.0893542247408265E-2</v>
      </c>
      <c r="Q892" s="34">
        <f t="shared" si="135"/>
        <v>1.1382984610974679E-2</v>
      </c>
      <c r="R892" s="34">
        <f t="shared" si="136"/>
        <v>0.28557991468720412</v>
      </c>
      <c r="S892" s="34">
        <f t="shared" si="137"/>
        <v>0.26202729313046685</v>
      </c>
      <c r="T892" s="34">
        <f t="shared" si="138"/>
        <v>7.4404966665880062E-2</v>
      </c>
      <c r="U892" s="34">
        <f t="shared" si="139"/>
        <v>2.5072901655249096E-2</v>
      </c>
      <c r="V892" s="33">
        <f>SUM(ClientPortfolioValue[[#This Row],[TCS]:[Cash]])</f>
        <v>45924093.232533485</v>
      </c>
      <c r="W892" s="35">
        <f>(ClientPortfolioValue[[#This Row],[TotalPortfolioValue]]-V887)/V887</f>
        <v>2.7306415743912548E-3</v>
      </c>
      <c r="X892" s="35">
        <f t="shared" si="141"/>
        <v>1635395.0505596548</v>
      </c>
      <c r="Y892" s="35">
        <f>_xlfn.MAXIFS($V$2:$V892,$E$2:$E892,$E892)</f>
        <v>46291564.270118587</v>
      </c>
      <c r="Z892" s="34">
        <f>(ClientPortfolioValue[[#This Row],[TotalPortfolioValue]]-ClientPortfolioValue[[#This Row],[Running Max]])/ClientPortfolioValue[[#This Row],[Running Max]]</f>
        <v>-7.9381857878219556E-3</v>
      </c>
      <c r="AA892" s="35">
        <f t="shared" si="140"/>
        <v>1.082289423305107</v>
      </c>
      <c r="AB892" s="46">
        <f>ClientPortfolioValue[[#This Row],[Cumulative_Returns]]-1</f>
        <v>8.2289423305107023E-2</v>
      </c>
    </row>
    <row r="893" spans="4:28" x14ac:dyDescent="0.35">
      <c r="D893" s="31">
        <f t="shared" si="132"/>
        <v>45836</v>
      </c>
      <c r="E893" s="32" t="s">
        <v>16</v>
      </c>
      <c r="F893" s="33">
        <f>_xlfn.IFNA(VLOOKUP(ClientPortfolioValue[[#This Row],[Date]],CleanAssets[#All],RowWiseApproach!$B$2,0)*VLOOKUP(ClientPortfolioValue[[#This Row],[Client]],Client_Portfolios!$A$1:$I$6,RowWiseApproach!$B$2,0),F888)</f>
        <v>183351.49997746293</v>
      </c>
      <c r="G893" s="33">
        <f>_xlfn.IFNA(VLOOKUP(ClientPortfolioValue[[#This Row],[Date]],CleanAssets[#All],RowWiseApproach!$B$3,0)*VLOOKUP(ClientPortfolioValue[[#This Row],[Client]],Client_Portfolios!$A$1:$I$6,RowWiseApproach!$B$3,0),G888)</f>
        <v>3176235.4728339366</v>
      </c>
      <c r="H893" s="33">
        <f>_xlfn.IFNA(VLOOKUP(ClientPortfolioValue[[#This Row],[Date]],CleanAssets[#All],RowWiseApproach!$B$4,0)*VLOOKUP(ClientPortfolioValue[[#This Row],[Client]],Client_Portfolios!$A$1:$I$6,RowWiseApproach!$B$4,0),H888)</f>
        <v>10081140.200264063</v>
      </c>
      <c r="I893" s="33">
        <f>_xlfn.IFNA(VLOOKUP(ClientPortfolioValue[[#This Row],[Date]],CleanAssets[#All],RowWiseApproach!$B$5,0)*VLOOKUP(ClientPortfolioValue[[#This Row],[Client]],Client_Portfolios!$A$1:$I$6,RowWiseApproach!$B$5,0),I888)</f>
        <v>7193908.2952470286</v>
      </c>
      <c r="J893" s="33">
        <f>_xlfn.IFNA(VLOOKUP(ClientPortfolioValue[[#This Row],[Date]],CleanAssets[#All],RowWiseApproach!$B$6,0)*VLOOKUP(ClientPortfolioValue[[#This Row],[Client]],Client_Portfolios!$A$1:$I$6,RowWiseApproach!$B$6,0),J888)</f>
        <v>10023876.824073242</v>
      </c>
      <c r="K893" s="33">
        <f>_xlfn.IFNA(VLOOKUP(ClientPortfolioValue[[#This Row],[Date]],CleanAssets[#All],RowWiseApproach!$B$7,0)*VLOOKUP(ClientPortfolioValue[[#This Row],[Client]],Client_Portfolios!$A$1:$I$6,RowWiseApproach!$B$7,0),K888)</f>
        <v>1360969.398413341</v>
      </c>
      <c r="L893" s="33">
        <f>_xlfn.IFNA(VLOOKUP(ClientPortfolioValue[[#This Row],[Date]],CleanAssets[#All],RowWiseApproach!$B$8,0)*VLOOKUP(ClientPortfolioValue[[#This Row],[Client]],Client_Portfolios!$A$1:$I$6,RowWiseApproach!$B$8,0),L888)</f>
        <v>15871456.963119386</v>
      </c>
      <c r="M893" s="33">
        <f>_xlfn.IFNA(VLOOKUP(ClientPortfolioValue[[#This Row],[Date]],CleanAssets[#All],RowWiseApproach!$B$9,0)*VLOOKUP(ClientPortfolioValue[[#This Row],[Client]],Client_Portfolios!$A$1:$I$6,RowWiseApproach!$B$9,0),M888)</f>
        <v>4666793.1619087448</v>
      </c>
      <c r="N893" s="34">
        <f t="shared" si="133"/>
        <v>3.4885733010687815E-3</v>
      </c>
      <c r="O893" s="34">
        <f t="shared" si="133"/>
        <v>6.0433267629651448E-2</v>
      </c>
      <c r="P893" s="34">
        <f t="shared" si="134"/>
        <v>0.19181079266488277</v>
      </c>
      <c r="Q893" s="34">
        <f t="shared" si="135"/>
        <v>0.13687630814157947</v>
      </c>
      <c r="R893" s="34">
        <f t="shared" si="136"/>
        <v>0.19072125979859639</v>
      </c>
      <c r="S893" s="34">
        <f t="shared" si="137"/>
        <v>2.5894751378963438E-2</v>
      </c>
      <c r="T893" s="34">
        <f t="shared" si="138"/>
        <v>0.30198139102983218</v>
      </c>
      <c r="U893" s="34">
        <f t="shared" si="139"/>
        <v>8.8793656055425538E-2</v>
      </c>
      <c r="V893" s="33">
        <f>SUM(ClientPortfolioValue[[#This Row],[TCS]:[Cash]])</f>
        <v>52557731.815837204</v>
      </c>
      <c r="W893" s="35">
        <f>(ClientPortfolioValue[[#This Row],[TotalPortfolioValue]]-V888)/V888</f>
        <v>4.3229152218624799E-3</v>
      </c>
      <c r="X893" s="35">
        <f t="shared" si="141"/>
        <v>1220812.4088539586</v>
      </c>
      <c r="Y893" s="35">
        <f>_xlfn.MAXIFS($V$2:$V893,$E$2:$E893,$E893)</f>
        <v>52695759.63128227</v>
      </c>
      <c r="Z893" s="34">
        <f>(ClientPortfolioValue[[#This Row],[TotalPortfolioValue]]-ClientPortfolioValue[[#This Row],[Running Max]])/ClientPortfolioValue[[#This Row],[Running Max]]</f>
        <v>-2.619334390676983E-3</v>
      </c>
      <c r="AA893" s="35">
        <f t="shared" si="140"/>
        <v>1.0820678685978453</v>
      </c>
      <c r="AB893" s="46">
        <f>ClientPortfolioValue[[#This Row],[Cumulative_Returns]]-1</f>
        <v>8.2067868597845317E-2</v>
      </c>
    </row>
    <row r="894" spans="4:28" x14ac:dyDescent="0.35">
      <c r="D894" s="31">
        <f t="shared" si="132"/>
        <v>45836</v>
      </c>
      <c r="E894" s="32" t="s">
        <v>12</v>
      </c>
      <c r="F894" s="33">
        <f>_xlfn.IFNA(VLOOKUP(ClientPortfolioValue[[#This Row],[Date]],CleanAssets[#All],RowWiseApproach!$B$2,0)*VLOOKUP(ClientPortfolioValue[[#This Row],[Client]],Client_Portfolios!$A$1:$I$6,RowWiseApproach!$B$2,0),F889)</f>
        <v>2416626.1910473276</v>
      </c>
      <c r="G894" s="33">
        <f>_xlfn.IFNA(VLOOKUP(ClientPortfolioValue[[#This Row],[Date]],CleanAssets[#All],RowWiseApproach!$B$3,0)*VLOOKUP(ClientPortfolioValue[[#This Row],[Client]],Client_Portfolios!$A$1:$I$6,RowWiseApproach!$B$3,0),G889)</f>
        <v>10968393.542032488</v>
      </c>
      <c r="H894" s="33">
        <f>_xlfn.IFNA(VLOOKUP(ClientPortfolioValue[[#This Row],[Date]],CleanAssets[#All],RowWiseApproach!$B$4,0)*VLOOKUP(ClientPortfolioValue[[#This Row],[Client]],Client_Portfolios!$A$1:$I$6,RowWiseApproach!$B$4,0),H889)</f>
        <v>1659438.0651658704</v>
      </c>
      <c r="I894" s="33">
        <f>_xlfn.IFNA(VLOOKUP(ClientPortfolioValue[[#This Row],[Date]],CleanAssets[#All],RowWiseApproach!$B$5,0)*VLOOKUP(ClientPortfolioValue[[#This Row],[Client]],Client_Portfolios!$A$1:$I$6,RowWiseApproach!$B$5,0),I889)</f>
        <v>3669740.3923231955</v>
      </c>
      <c r="J894" s="33">
        <f>_xlfn.IFNA(VLOOKUP(ClientPortfolioValue[[#This Row],[Date]],CleanAssets[#All],RowWiseApproach!$B$6,0)*VLOOKUP(ClientPortfolioValue[[#This Row],[Client]],Client_Portfolios!$A$1:$I$6,RowWiseApproach!$B$6,0),J889)</f>
        <v>1466533.4974875224</v>
      </c>
      <c r="K894" s="33">
        <f>_xlfn.IFNA(VLOOKUP(ClientPortfolioValue[[#This Row],[Date]],CleanAssets[#All],RowWiseApproach!$B$7,0)*VLOOKUP(ClientPortfolioValue[[#This Row],[Client]],Client_Portfolios!$A$1:$I$6,RowWiseApproach!$B$7,0),K889)</f>
        <v>11008744.780488957</v>
      </c>
      <c r="L894" s="33">
        <f>_xlfn.IFNA(VLOOKUP(ClientPortfolioValue[[#This Row],[Date]],CleanAssets[#All],RowWiseApproach!$B$8,0)*VLOOKUP(ClientPortfolioValue[[#This Row],[Client]],Client_Portfolios!$A$1:$I$6,RowWiseApproach!$B$8,0),L889)</f>
        <v>5833825.0091525177</v>
      </c>
      <c r="M894" s="33">
        <f>_xlfn.IFNA(VLOOKUP(ClientPortfolioValue[[#This Row],[Date]],CleanAssets[#All],RowWiseApproach!$B$9,0)*VLOOKUP(ClientPortfolioValue[[#This Row],[Client]],Client_Portfolios!$A$1:$I$6,RowWiseApproach!$B$9,0),M889)</f>
        <v>2235887.5736165289</v>
      </c>
      <c r="N894" s="34">
        <f t="shared" si="133"/>
        <v>6.1555682871814656E-2</v>
      </c>
      <c r="O894" s="34">
        <f t="shared" si="133"/>
        <v>0.27938410871646019</v>
      </c>
      <c r="P894" s="34">
        <f t="shared" si="134"/>
        <v>4.2268781023389781E-2</v>
      </c>
      <c r="Q894" s="34">
        <f t="shared" si="135"/>
        <v>9.3474686589338288E-2</v>
      </c>
      <c r="R894" s="34">
        <f t="shared" si="136"/>
        <v>3.7355165323732599E-2</v>
      </c>
      <c r="S894" s="34">
        <f t="shared" si="137"/>
        <v>0.2804119251189775</v>
      </c>
      <c r="T894" s="34">
        <f t="shared" si="138"/>
        <v>0.14859769521798616</v>
      </c>
      <c r="U894" s="34">
        <f t="shared" si="139"/>
        <v>5.6951955138300821E-2</v>
      </c>
      <c r="V894" s="33">
        <f>SUM(ClientPortfolioValue[[#This Row],[TCS]:[Cash]])</f>
        <v>39259189.051314406</v>
      </c>
      <c r="W894" s="35">
        <f>(ClientPortfolioValue[[#This Row],[TotalPortfolioValue]]-V889)/V889</f>
        <v>-8.9495896095226324E-4</v>
      </c>
      <c r="X894" s="35">
        <f t="shared" si="141"/>
        <v>1457326.8807559516</v>
      </c>
      <c r="Y894" s="35">
        <f>_xlfn.MAXIFS($V$2:$V894,$E$2:$E894,$E894)</f>
        <v>40148946.003547296</v>
      </c>
      <c r="Z894" s="34">
        <f>(ClientPortfolioValue[[#This Row],[TotalPortfolioValue]]-ClientPortfolioValue[[#This Row],[Running Max]])/ClientPortfolioValue[[#This Row],[Running Max]]</f>
        <v>-2.2161402497447299E-2</v>
      </c>
      <c r="AA894" s="35">
        <f t="shared" si="140"/>
        <v>1.0482573932289343</v>
      </c>
      <c r="AB894" s="46">
        <f>ClientPortfolioValue[[#This Row],[Cumulative_Returns]]-1</f>
        <v>4.8257393228934298E-2</v>
      </c>
    </row>
    <row r="895" spans="4:28" x14ac:dyDescent="0.35">
      <c r="D895" s="31">
        <f t="shared" si="132"/>
        <v>45836</v>
      </c>
      <c r="E895" s="32" t="s">
        <v>13</v>
      </c>
      <c r="F895" s="33">
        <f>_xlfn.IFNA(VLOOKUP(ClientPortfolioValue[[#This Row],[Date]],CleanAssets[#All],RowWiseApproach!$B$2,0)*VLOOKUP(ClientPortfolioValue[[#This Row],[Client]],Client_Portfolios!$A$1:$I$6,RowWiseApproach!$B$2,0),F890)</f>
        <v>174010.76192063664</v>
      </c>
      <c r="G895" s="33">
        <f>_xlfn.IFNA(VLOOKUP(ClientPortfolioValue[[#This Row],[Date]],CleanAssets[#All],RowWiseApproach!$B$3,0)*VLOOKUP(ClientPortfolioValue[[#This Row],[Client]],Client_Portfolios!$A$1:$I$6,RowWiseApproach!$B$3,0),G890)</f>
        <v>2330480.6401715036</v>
      </c>
      <c r="H895" s="33">
        <f>_xlfn.IFNA(VLOOKUP(ClientPortfolioValue[[#This Row],[Date]],CleanAssets[#All],RowWiseApproach!$B$4,0)*VLOOKUP(ClientPortfolioValue[[#This Row],[Client]],Client_Portfolios!$A$1:$I$6,RowWiseApproach!$B$4,0),H890)</f>
        <v>2657767.9893899029</v>
      </c>
      <c r="I895" s="33">
        <f>_xlfn.IFNA(VLOOKUP(ClientPortfolioValue[[#This Row],[Date]],CleanAssets[#All],RowWiseApproach!$B$5,0)*VLOOKUP(ClientPortfolioValue[[#This Row],[Client]],Client_Portfolios!$A$1:$I$6,RowWiseApproach!$B$5,0),I890)</f>
        <v>3150173.2157850377</v>
      </c>
      <c r="J895" s="33">
        <f>_xlfn.IFNA(VLOOKUP(ClientPortfolioValue[[#This Row],[Date]],CleanAssets[#All],RowWiseApproach!$B$6,0)*VLOOKUP(ClientPortfolioValue[[#This Row],[Client]],Client_Portfolios!$A$1:$I$6,RowWiseApproach!$B$6,0),J890)</f>
        <v>12710205.904067315</v>
      </c>
      <c r="K895" s="33">
        <f>_xlfn.IFNA(VLOOKUP(ClientPortfolioValue[[#This Row],[Date]],CleanAssets[#All],RowWiseApproach!$B$7,0)*VLOOKUP(ClientPortfolioValue[[#This Row],[Client]],Client_Portfolios!$A$1:$I$6,RowWiseApproach!$B$7,0),K890)</f>
        <v>521703.21061599738</v>
      </c>
      <c r="L895" s="33">
        <f>_xlfn.IFNA(VLOOKUP(ClientPortfolioValue[[#This Row],[Date]],CleanAssets[#All],RowWiseApproach!$B$8,0)*VLOOKUP(ClientPortfolioValue[[#This Row],[Client]],Client_Portfolios!$A$1:$I$6,RowWiseApproach!$B$8,0),L890)</f>
        <v>24126864.953537021</v>
      </c>
      <c r="M895" s="33">
        <f>_xlfn.IFNA(VLOOKUP(ClientPortfolioValue[[#This Row],[Date]],CleanAssets[#All],RowWiseApproach!$B$9,0)*VLOOKUP(ClientPortfolioValue[[#This Row],[Client]],Client_Portfolios!$A$1:$I$6,RowWiseApproach!$B$9,0),M890)</f>
        <v>6412901.0496556256</v>
      </c>
      <c r="N895" s="34">
        <f t="shared" si="133"/>
        <v>3.3409569544499431E-3</v>
      </c>
      <c r="O895" s="34">
        <f t="shared" si="133"/>
        <v>4.4744563014688828E-2</v>
      </c>
      <c r="P895" s="34">
        <f t="shared" si="134"/>
        <v>5.1028386689763609E-2</v>
      </c>
      <c r="Q895" s="34">
        <f t="shared" si="135"/>
        <v>6.0482426470835474E-2</v>
      </c>
      <c r="R895" s="34">
        <f t="shared" si="136"/>
        <v>0.24403232500672373</v>
      </c>
      <c r="S895" s="34">
        <f t="shared" si="137"/>
        <v>1.0016552714488584E-2</v>
      </c>
      <c r="T895" s="34">
        <f t="shared" si="138"/>
        <v>0.46322891967082769</v>
      </c>
      <c r="U895" s="34">
        <f t="shared" si="139"/>
        <v>0.12312586947822218</v>
      </c>
      <c r="V895" s="33">
        <f>SUM(ClientPortfolioValue[[#This Row],[TCS]:[Cash]])</f>
        <v>52084107.725143038</v>
      </c>
      <c r="W895" s="35">
        <f>(ClientPortfolioValue[[#This Row],[TotalPortfolioValue]]-V890)/V890</f>
        <v>3.2955733675610194E-3</v>
      </c>
      <c r="X895" s="35">
        <f t="shared" si="141"/>
        <v>322023.32043494569</v>
      </c>
      <c r="Y895" s="35">
        <f>_xlfn.MAXIFS($V$2:$V895,$E$2:$E895,$E895)</f>
        <v>52402113.518419206</v>
      </c>
      <c r="Z895" s="34">
        <f>(ClientPortfolioValue[[#This Row],[TotalPortfolioValue]]-ClientPortfolioValue[[#This Row],[Running Max]])/ClientPortfolioValue[[#This Row],[Running Max]]</f>
        <v>-6.0685680772091417E-3</v>
      </c>
      <c r="AA895" s="35">
        <f t="shared" si="140"/>
        <v>1.154188960985657</v>
      </c>
      <c r="AB895" s="46">
        <f>ClientPortfolioValue[[#This Row],[Cumulative_Returns]]-1</f>
        <v>0.15418896098565704</v>
      </c>
    </row>
    <row r="896" spans="4:28" x14ac:dyDescent="0.35">
      <c r="D896" s="31">
        <f t="shared" si="132"/>
        <v>45836</v>
      </c>
      <c r="E896" s="32" t="s">
        <v>15</v>
      </c>
      <c r="F896" s="33">
        <f>_xlfn.IFNA(VLOOKUP(ClientPortfolioValue[[#This Row],[Date]],CleanAssets[#All],RowWiseApproach!$B$2,0)*VLOOKUP(ClientPortfolioValue[[#This Row],[Client]],Client_Portfolios!$A$1:$I$6,RowWiseApproach!$B$2,0),F891)</f>
        <v>871853.65165623603</v>
      </c>
      <c r="G896" s="33">
        <f>_xlfn.IFNA(VLOOKUP(ClientPortfolioValue[[#This Row],[Date]],CleanAssets[#All],RowWiseApproach!$B$3,0)*VLOOKUP(ClientPortfolioValue[[#This Row],[Client]],Client_Portfolios!$A$1:$I$6,RowWiseApproach!$B$3,0),G891)</f>
        <v>5326008.6296066791</v>
      </c>
      <c r="H896" s="33">
        <f>_xlfn.IFNA(VLOOKUP(ClientPortfolioValue[[#This Row],[Date]],CleanAssets[#All],RowWiseApproach!$B$4,0)*VLOOKUP(ClientPortfolioValue[[#This Row],[Client]],Client_Portfolios!$A$1:$I$6,RowWiseApproach!$B$4,0),H891)</f>
        <v>14499156.773681706</v>
      </c>
      <c r="I896" s="33">
        <f>_xlfn.IFNA(VLOOKUP(ClientPortfolioValue[[#This Row],[Date]],CleanAssets[#All],RowWiseApproach!$B$5,0)*VLOOKUP(ClientPortfolioValue[[#This Row],[Client]],Client_Portfolios!$A$1:$I$6,RowWiseApproach!$B$5,0),I891)</f>
        <v>10058761.809473496</v>
      </c>
      <c r="J896" s="33">
        <f>_xlfn.IFNA(VLOOKUP(ClientPortfolioValue[[#This Row],[Date]],CleanAssets[#All],RowWiseApproach!$B$6,0)*VLOOKUP(ClientPortfolioValue[[#This Row],[Client]],Client_Portfolios!$A$1:$I$6,RowWiseApproach!$B$6,0),J891)</f>
        <v>15147222.651818495</v>
      </c>
      <c r="K896" s="33">
        <f>_xlfn.IFNA(VLOOKUP(ClientPortfolioValue[[#This Row],[Date]],CleanAssets[#All],RowWiseApproach!$B$7,0)*VLOOKUP(ClientPortfolioValue[[#This Row],[Client]],Client_Portfolios!$A$1:$I$6,RowWiseApproach!$B$7,0),K891)</f>
        <v>2249697.7469177134</v>
      </c>
      <c r="L896" s="33">
        <f>_xlfn.IFNA(VLOOKUP(ClientPortfolioValue[[#This Row],[Date]],CleanAssets[#All],RowWiseApproach!$B$8,0)*VLOOKUP(ClientPortfolioValue[[#This Row],[Client]],Client_Portfolios!$A$1:$I$6,RowWiseApproach!$B$8,0),L891)</f>
        <v>3532824.0887039076</v>
      </c>
      <c r="M896" s="33">
        <f>_xlfn.IFNA(VLOOKUP(ClientPortfolioValue[[#This Row],[Date]],CleanAssets[#All],RowWiseApproach!$B$9,0)*VLOOKUP(ClientPortfolioValue[[#This Row],[Client]],Client_Portfolios!$A$1:$I$6,RowWiseApproach!$B$9,0),M891)</f>
        <v>941920.89249756455</v>
      </c>
      <c r="N896" s="34">
        <f t="shared" si="133"/>
        <v>1.6566520207119888E-2</v>
      </c>
      <c r="O896" s="34">
        <f t="shared" si="133"/>
        <v>0.10120211048959808</v>
      </c>
      <c r="P896" s="34">
        <f t="shared" si="134"/>
        <v>0.27550561177451616</v>
      </c>
      <c r="Q896" s="34">
        <f t="shared" si="135"/>
        <v>0.19113148228339658</v>
      </c>
      <c r="R896" s="34">
        <f t="shared" si="136"/>
        <v>0.28781983038827402</v>
      </c>
      <c r="S896" s="34">
        <f t="shared" si="137"/>
        <v>4.2747613792090272E-2</v>
      </c>
      <c r="T896" s="34">
        <f t="shared" si="138"/>
        <v>6.7128928739968965E-2</v>
      </c>
      <c r="U896" s="34">
        <f t="shared" si="139"/>
        <v>1.7897902325036033E-2</v>
      </c>
      <c r="V896" s="33">
        <f>SUM(ClientPortfolioValue[[#This Row],[TCS]:[Cash]])</f>
        <v>52627446.244355798</v>
      </c>
      <c r="W896" s="35">
        <f>(ClientPortfolioValue[[#This Row],[TotalPortfolioValue]]-V891)/V891</f>
        <v>7.2250288505899592E-3</v>
      </c>
      <c r="X896" s="35">
        <f t="shared" si="141"/>
        <v>1775421.6348351934</v>
      </c>
      <c r="Y896" s="35">
        <f>_xlfn.MAXIFS($V$2:$V896,$E$2:$E896,$E896)</f>
        <v>52627446.244355798</v>
      </c>
      <c r="Z896" s="34">
        <f>(ClientPortfolioValue[[#This Row],[TotalPortfolioValue]]-ClientPortfolioValue[[#This Row],[Running Max]])/ClientPortfolioValue[[#This Row],[Running Max]]</f>
        <v>0</v>
      </c>
      <c r="AA896" s="35">
        <f t="shared" si="140"/>
        <v>1.0548971527435107</v>
      </c>
      <c r="AB896" s="46">
        <f>ClientPortfolioValue[[#This Row],[Cumulative_Returns]]-1</f>
        <v>5.4897152743510702E-2</v>
      </c>
    </row>
    <row r="897" spans="4:28" x14ac:dyDescent="0.35">
      <c r="D897" s="31">
        <f t="shared" si="132"/>
        <v>45837</v>
      </c>
      <c r="E897" s="32" t="s">
        <v>14</v>
      </c>
      <c r="F897" s="33">
        <f>_xlfn.IFNA(VLOOKUP(ClientPortfolioValue[[#This Row],[Date]],CleanAssets[#All],RowWiseApproach!$B$2,0)*VLOOKUP(ClientPortfolioValue[[#This Row],[Client]],Client_Portfolios!$A$1:$I$6,RowWiseApproach!$B$2,0),F892)</f>
        <v>1503101.8437663373</v>
      </c>
      <c r="G897" s="33">
        <f>_xlfn.IFNA(VLOOKUP(ClientPortfolioValue[[#This Row],[Date]],CleanAssets[#All],RowWiseApproach!$B$3,0)*VLOOKUP(ClientPortfolioValue[[#This Row],[Client]],Client_Portfolios!$A$1:$I$6,RowWiseApproach!$B$3,0),G892)</f>
        <v>12306230.900573362</v>
      </c>
      <c r="H897" s="33">
        <f>_xlfn.IFNA(VLOOKUP(ClientPortfolioValue[[#This Row],[Date]],CleanAssets[#All],RowWiseApproach!$B$4,0)*VLOOKUP(ClientPortfolioValue[[#This Row],[Client]],Client_Portfolios!$A$1:$I$6,RowWiseApproach!$B$4,0),H892)</f>
        <v>1853122.4902496885</v>
      </c>
      <c r="I897" s="33">
        <f>_xlfn.IFNA(VLOOKUP(ClientPortfolioValue[[#This Row],[Date]],CleanAssets[#All],RowWiseApproach!$B$5,0)*VLOOKUP(ClientPortfolioValue[[#This Row],[Client]],Client_Portfolios!$A$1:$I$6,RowWiseApproach!$B$5,0),I892)</f>
        <v>532988.88113684638</v>
      </c>
      <c r="J897" s="33">
        <f>_xlfn.IFNA(VLOOKUP(ClientPortfolioValue[[#This Row],[Date]],CleanAssets[#All],RowWiseApproach!$B$6,0)*VLOOKUP(ClientPortfolioValue[[#This Row],[Client]],Client_Portfolios!$A$1:$I$6,RowWiseApproach!$B$6,0),J892)</f>
        <v>13257294.180098809</v>
      </c>
      <c r="K897" s="33">
        <f>_xlfn.IFNA(VLOOKUP(ClientPortfolioValue[[#This Row],[Date]],CleanAssets[#All],RowWiseApproach!$B$7,0)*VLOOKUP(ClientPortfolioValue[[#This Row],[Client]],Client_Portfolios!$A$1:$I$6,RowWiseApproach!$B$7,0),K892)</f>
        <v>12043693.071922727</v>
      </c>
      <c r="L897" s="33">
        <f>_xlfn.IFNA(VLOOKUP(ClientPortfolioValue[[#This Row],[Date]],CleanAssets[#All],RowWiseApproach!$B$8,0)*VLOOKUP(ClientPortfolioValue[[#This Row],[Client]],Client_Portfolios!$A$1:$I$6,RowWiseApproach!$B$8,0),L892)</f>
        <v>3427698.4851346551</v>
      </c>
      <c r="M897" s="33">
        <f>_xlfn.IFNA(VLOOKUP(ClientPortfolioValue[[#This Row],[Date]],CleanAssets[#All],RowWiseApproach!$B$9,0)*VLOOKUP(ClientPortfolioValue[[#This Row],[Client]],Client_Portfolios!$A$1:$I$6,RowWiseApproach!$B$9,0),M892)</f>
        <v>1151517.3347322817</v>
      </c>
      <c r="N897" s="34">
        <f t="shared" si="133"/>
        <v>3.2622479238237946E-2</v>
      </c>
      <c r="O897" s="34">
        <f t="shared" si="133"/>
        <v>0.2670875321721215</v>
      </c>
      <c r="P897" s="34">
        <f t="shared" si="134"/>
        <v>4.0219131002197067E-2</v>
      </c>
      <c r="Q897" s="34">
        <f t="shared" si="135"/>
        <v>1.1567691691156878E-2</v>
      </c>
      <c r="R897" s="34">
        <f t="shared" si="136"/>
        <v>0.28772887608320818</v>
      </c>
      <c r="S897" s="34">
        <f t="shared" si="137"/>
        <v>0.26138955841210876</v>
      </c>
      <c r="T897" s="34">
        <f t="shared" si="138"/>
        <v>7.439284512222831E-2</v>
      </c>
      <c r="U897" s="34">
        <f t="shared" si="139"/>
        <v>2.499188627874149E-2</v>
      </c>
      <c r="V897" s="33">
        <f>SUM(ClientPortfolioValue[[#This Row],[TCS]:[Cash]])</f>
        <v>46075647.187614702</v>
      </c>
      <c r="W897" s="35">
        <f>(ClientPortfolioValue[[#This Row],[TotalPortfolioValue]]-V892)/V892</f>
        <v>3.3000968427146504E-3</v>
      </c>
      <c r="X897" s="35">
        <f t="shared" si="141"/>
        <v>205760.7651069265</v>
      </c>
      <c r="Y897" s="35">
        <f>_xlfn.MAXIFS($V$2:$V897,$E$2:$E897,$E897)</f>
        <v>46291564.270118587</v>
      </c>
      <c r="Z897" s="34">
        <f>(ClientPortfolioValue[[#This Row],[TotalPortfolioValue]]-ClientPortfolioValue[[#This Row],[Running Max]])/ClientPortfolioValue[[#This Row],[Running Max]]</f>
        <v>-4.6642857269625793E-3</v>
      </c>
      <c r="AA897" s="35">
        <f t="shared" si="140"/>
        <v>1.0858610832138595</v>
      </c>
      <c r="AB897" s="46">
        <f>ClientPortfolioValue[[#This Row],[Cumulative_Returns]]-1</f>
        <v>8.5861083213859546E-2</v>
      </c>
    </row>
    <row r="898" spans="4:28" x14ac:dyDescent="0.35">
      <c r="D898" s="31">
        <f t="shared" ref="D898:D906" si="142">DATE(2025,1,1) + INT((ROW(D898)-2)/5)</f>
        <v>45837</v>
      </c>
      <c r="E898" s="32" t="s">
        <v>16</v>
      </c>
      <c r="F898" s="33">
        <f>_xlfn.IFNA(VLOOKUP(ClientPortfolioValue[[#This Row],[Date]],CleanAssets[#All],RowWiseApproach!$B$2,0)*VLOOKUP(ClientPortfolioValue[[#This Row],[Client]],Client_Portfolios!$A$1:$I$6,RowWiseApproach!$B$2,0),F893)</f>
        <v>180820.22867818378</v>
      </c>
      <c r="G898" s="33">
        <f>_xlfn.IFNA(VLOOKUP(ClientPortfolioValue[[#This Row],[Date]],CleanAssets[#All],RowWiseApproach!$B$3,0)*VLOOKUP(ClientPortfolioValue[[#This Row],[Client]],Client_Portfolios!$A$1:$I$6,RowWiseApproach!$B$3,0),G893)</f>
        <v>3182397.5700781709</v>
      </c>
      <c r="H898" s="33">
        <f>_xlfn.IFNA(VLOOKUP(ClientPortfolioValue[[#This Row],[Date]],CleanAssets[#All],RowWiseApproach!$B$4,0)*VLOOKUP(ClientPortfolioValue[[#This Row],[Client]],Client_Portfolios!$A$1:$I$6,RowWiseApproach!$B$4,0),H893)</f>
        <v>9947603.3569006436</v>
      </c>
      <c r="I898" s="33">
        <f>_xlfn.IFNA(VLOOKUP(ClientPortfolioValue[[#This Row],[Date]],CleanAssets[#All],RowWiseApproach!$B$5,0)*VLOOKUP(ClientPortfolioValue[[#This Row],[Client]],Client_Portfolios!$A$1:$I$6,RowWiseApproach!$B$5,0),I893)</f>
        <v>7334766.754049236</v>
      </c>
      <c r="J898" s="33">
        <f>_xlfn.IFNA(VLOOKUP(ClientPortfolioValue[[#This Row],[Date]],CleanAssets[#All],RowWiseApproach!$B$6,0)*VLOOKUP(ClientPortfolioValue[[#This Row],[Client]],Client_Portfolios!$A$1:$I$6,RowWiseApproach!$B$6,0),J893)</f>
        <v>10132634.219559399</v>
      </c>
      <c r="K898" s="33">
        <f>_xlfn.IFNA(VLOOKUP(ClientPortfolioValue[[#This Row],[Date]],CleanAssets[#All],RowWiseApproach!$B$7,0)*VLOOKUP(ClientPortfolioValue[[#This Row],[Client]],Client_Portfolios!$A$1:$I$6,RowWiseApproach!$B$7,0),K893)</f>
        <v>1362137.4047637437</v>
      </c>
      <c r="L898" s="33">
        <f>_xlfn.IFNA(VLOOKUP(ClientPortfolioValue[[#This Row],[Date]],CleanAssets[#All],RowWiseApproach!$B$8,0)*VLOOKUP(ClientPortfolioValue[[#This Row],[Client]],Client_Portfolios!$A$1:$I$6,RowWiseApproach!$B$8,0),L893)</f>
        <v>15921240.106947996</v>
      </c>
      <c r="M898" s="33">
        <f>_xlfn.IFNA(VLOOKUP(ClientPortfolioValue[[#This Row],[Date]],CleanAssets[#All],RowWiseApproach!$B$9,0)*VLOOKUP(ClientPortfolioValue[[#This Row],[Client]],Client_Portfolios!$A$1:$I$6,RowWiseApproach!$B$9,0),M893)</f>
        <v>4667064.9601679845</v>
      </c>
      <c r="N898" s="34">
        <f t="shared" ref="N898:O906" si="143">F898/$V898</f>
        <v>3.4292586403611679E-3</v>
      </c>
      <c r="O898" s="34">
        <f t="shared" si="143"/>
        <v>6.0354222777131428E-2</v>
      </c>
      <c r="P898" s="34">
        <f t="shared" si="134"/>
        <v>0.18865646289636101</v>
      </c>
      <c r="Q898" s="34">
        <f t="shared" si="135"/>
        <v>0.13910397332326738</v>
      </c>
      <c r="R898" s="34">
        <f t="shared" si="136"/>
        <v>0.19216557628010367</v>
      </c>
      <c r="S898" s="34">
        <f t="shared" si="137"/>
        <v>2.5832958506864134E-2</v>
      </c>
      <c r="T898" s="34">
        <f t="shared" si="138"/>
        <v>0.30194658308494615</v>
      </c>
      <c r="U898" s="34">
        <f t="shared" si="139"/>
        <v>8.8510964490965086E-2</v>
      </c>
      <c r="V898" s="33">
        <f>SUM(ClientPortfolioValue[[#This Row],[TCS]:[Cash]])</f>
        <v>52728664.601145357</v>
      </c>
      <c r="W898" s="35">
        <f>(ClientPortfolioValue[[#This Row],[TotalPortfolioValue]]-V893)/V893</f>
        <v>3.2522861889684005E-3</v>
      </c>
      <c r="X898" s="35">
        <f t="shared" si="141"/>
        <v>1258945.4209906913</v>
      </c>
      <c r="Y898" s="35">
        <f>_xlfn.MAXIFS($V$2:$V898,$E$2:$E898,$E898)</f>
        <v>52728664.601145357</v>
      </c>
      <c r="Z898" s="34">
        <f>(ClientPortfolioValue[[#This Row],[TotalPortfolioValue]]-ClientPortfolioValue[[#This Row],[Running Max]])/ClientPortfolioValue[[#This Row],[Running Max]]</f>
        <v>0</v>
      </c>
      <c r="AA898" s="35">
        <f t="shared" si="140"/>
        <v>1.0855870629824125</v>
      </c>
      <c r="AB898" s="46">
        <f>ClientPortfolioValue[[#This Row],[Cumulative_Returns]]-1</f>
        <v>8.5587062982412476E-2</v>
      </c>
    </row>
    <row r="899" spans="4:28" x14ac:dyDescent="0.35">
      <c r="D899" s="31">
        <f t="shared" si="142"/>
        <v>45837</v>
      </c>
      <c r="E899" s="32" t="s">
        <v>12</v>
      </c>
      <c r="F899" s="33">
        <f>_xlfn.IFNA(VLOOKUP(ClientPortfolioValue[[#This Row],[Date]],CleanAssets[#All],RowWiseApproach!$B$2,0)*VLOOKUP(ClientPortfolioValue[[#This Row],[Client]],Client_Portfolios!$A$1:$I$6,RowWiseApproach!$B$2,0),F894)</f>
        <v>2383263.297810914</v>
      </c>
      <c r="G899" s="33">
        <f>_xlfn.IFNA(VLOOKUP(ClientPortfolioValue[[#This Row],[Date]],CleanAssets[#All],RowWiseApproach!$B$3,0)*VLOOKUP(ClientPortfolioValue[[#This Row],[Client]],Client_Portfolios!$A$1:$I$6,RowWiseApproach!$B$3,0),G894)</f>
        <v>10989672.917632032</v>
      </c>
      <c r="H899" s="33">
        <f>_xlfn.IFNA(VLOOKUP(ClientPortfolioValue[[#This Row],[Date]],CleanAssets[#All],RowWiseApproach!$B$4,0)*VLOOKUP(ClientPortfolioValue[[#This Row],[Client]],Client_Portfolios!$A$1:$I$6,RowWiseApproach!$B$4,0),H894)</f>
        <v>1637456.809417285</v>
      </c>
      <c r="I899" s="33">
        <f>_xlfn.IFNA(VLOOKUP(ClientPortfolioValue[[#This Row],[Date]],CleanAssets[#All],RowWiseApproach!$B$5,0)*VLOOKUP(ClientPortfolioValue[[#This Row],[Client]],Client_Portfolios!$A$1:$I$6,RowWiseApproach!$B$5,0),I894)</f>
        <v>3741594.7939435742</v>
      </c>
      <c r="J899" s="33">
        <f>_xlfn.IFNA(VLOOKUP(ClientPortfolioValue[[#This Row],[Date]],CleanAssets[#All],RowWiseApproach!$B$6,0)*VLOOKUP(ClientPortfolioValue[[#This Row],[Client]],Client_Portfolios!$A$1:$I$6,RowWiseApproach!$B$6,0),J894)</f>
        <v>1482445.1418921007</v>
      </c>
      <c r="K899" s="33">
        <f>_xlfn.IFNA(VLOOKUP(ClientPortfolioValue[[#This Row],[Date]],CleanAssets[#All],RowWiseApproach!$B$7,0)*VLOOKUP(ClientPortfolioValue[[#This Row],[Client]],Client_Portfolios!$A$1:$I$6,RowWiseApproach!$B$7,0),K894)</f>
        <v>11018192.666553525</v>
      </c>
      <c r="L899" s="33">
        <f>_xlfn.IFNA(VLOOKUP(ClientPortfolioValue[[#This Row],[Date]],CleanAssets[#All],RowWiseApproach!$B$8,0)*VLOOKUP(ClientPortfolioValue[[#This Row],[Client]],Client_Portfolios!$A$1:$I$6,RowWiseApproach!$B$8,0),L894)</f>
        <v>5852123.6537052179</v>
      </c>
      <c r="M899" s="33">
        <f>_xlfn.IFNA(VLOOKUP(ClientPortfolioValue[[#This Row],[Date]],CleanAssets[#All],RowWiseApproach!$B$9,0)*VLOOKUP(ClientPortfolioValue[[#This Row],[Client]],Client_Portfolios!$A$1:$I$6,RowWiseApproach!$B$9,0),M894)</f>
        <v>2236017.7937332732</v>
      </c>
      <c r="N899" s="34">
        <f t="shared" si="143"/>
        <v>6.0579990554996549E-2</v>
      </c>
      <c r="O899" s="34">
        <f t="shared" si="143"/>
        <v>0.27934566951295797</v>
      </c>
      <c r="P899" s="34">
        <f t="shared" ref="P899:P906" si="144">H899/$V899</f>
        <v>4.162239150824372E-2</v>
      </c>
      <c r="Q899" s="34">
        <f t="shared" ref="Q899:Q906" si="145">I899/$V899</f>
        <v>9.5107316713987949E-2</v>
      </c>
      <c r="R899" s="34">
        <f t="shared" ref="R899:R906" si="146">J899/$V899</f>
        <v>3.7682161587690909E-2</v>
      </c>
      <c r="S899" s="34">
        <f t="shared" ref="S899:S906" si="147">K899/$V899</f>
        <v>0.28007061086622004</v>
      </c>
      <c r="T899" s="34">
        <f t="shared" ref="T899:T906" si="148">L899/$V899</f>
        <v>0.14875469109677089</v>
      </c>
      <c r="U899" s="34">
        <f t="shared" ref="U899:U906" si="149">M899/$V899</f>
        <v>5.6837168159131791E-2</v>
      </c>
      <c r="V899" s="33">
        <f>SUM(ClientPortfolioValue[[#This Row],[TCS]:[Cash]])</f>
        <v>39340767.074687928</v>
      </c>
      <c r="W899" s="35">
        <f>(ClientPortfolioValue[[#This Row],[TotalPortfolioValue]]-V894)/V894</f>
        <v>2.0779345000451715E-3</v>
      </c>
      <c r="X899" s="35">
        <f t="shared" si="141"/>
        <v>211782.97880195163</v>
      </c>
      <c r="Y899" s="35">
        <f>_xlfn.MAXIFS($V$2:$V899,$E$2:$E899,$E899)</f>
        <v>40148946.003547296</v>
      </c>
      <c r="Z899" s="34">
        <f>(ClientPortfolioValue[[#This Row],[TotalPortfolioValue]]-ClientPortfolioValue[[#This Row],[Running Max]])/ClientPortfolioValue[[#This Row],[Running Max]]</f>
        <v>-2.0129517940220963E-2</v>
      </c>
      <c r="AA899" s="35">
        <f t="shared" si="140"/>
        <v>1.0504356034312521</v>
      </c>
      <c r="AB899" s="46">
        <f>ClientPortfolioValue[[#This Row],[Cumulative_Returns]]-1</f>
        <v>5.0435603431252085E-2</v>
      </c>
    </row>
    <row r="900" spans="4:28" x14ac:dyDescent="0.35">
      <c r="D900" s="31">
        <f t="shared" si="142"/>
        <v>45837</v>
      </c>
      <c r="E900" s="32" t="s">
        <v>13</v>
      </c>
      <c r="F900" s="33">
        <f>_xlfn.IFNA(VLOOKUP(ClientPortfolioValue[[#This Row],[Date]],CleanAssets[#All],RowWiseApproach!$B$2,0)*VLOOKUP(ClientPortfolioValue[[#This Row],[Client]],Client_Portfolios!$A$1:$I$6,RowWiseApproach!$B$2,0),F895)</f>
        <v>171608.4448004083</v>
      </c>
      <c r="G900" s="33">
        <f>_xlfn.IFNA(VLOOKUP(ClientPortfolioValue[[#This Row],[Date]],CleanAssets[#All],RowWiseApproach!$B$3,0)*VLOOKUP(ClientPortfolioValue[[#This Row],[Client]],Client_Portfolios!$A$1:$I$6,RowWiseApproach!$B$3,0),G895)</f>
        <v>2335001.9196715178</v>
      </c>
      <c r="H900" s="33">
        <f>_xlfn.IFNA(VLOOKUP(ClientPortfolioValue[[#This Row],[Date]],CleanAssets[#All],RowWiseApproach!$B$4,0)*VLOOKUP(ClientPortfolioValue[[#This Row],[Client]],Client_Portfolios!$A$1:$I$6,RowWiseApproach!$B$4,0),H895)</f>
        <v>2622562.6514375382</v>
      </c>
      <c r="I900" s="33">
        <f>_xlfn.IFNA(VLOOKUP(ClientPortfolioValue[[#This Row],[Date]],CleanAssets[#All],RowWiseApproach!$B$5,0)*VLOOKUP(ClientPortfolioValue[[#This Row],[Client]],Client_Portfolios!$A$1:$I$6,RowWiseApproach!$B$5,0),I895)</f>
        <v>3211854.3668262102</v>
      </c>
      <c r="J900" s="33">
        <f>_xlfn.IFNA(VLOOKUP(ClientPortfolioValue[[#This Row],[Date]],CleanAssets[#All],RowWiseApproach!$B$6,0)*VLOOKUP(ClientPortfolioValue[[#This Row],[Client]],Client_Portfolios!$A$1:$I$6,RowWiseApproach!$B$6,0),J895)</f>
        <v>12848109.52304429</v>
      </c>
      <c r="K900" s="33">
        <f>_xlfn.IFNA(VLOOKUP(ClientPortfolioValue[[#This Row],[Date]],CleanAssets[#All],RowWiseApproach!$B$7,0)*VLOOKUP(ClientPortfolioValue[[#This Row],[Client]],Client_Portfolios!$A$1:$I$6,RowWiseApproach!$B$7,0),K895)</f>
        <v>522150.94490284863</v>
      </c>
      <c r="L900" s="33">
        <f>_xlfn.IFNA(VLOOKUP(ClientPortfolioValue[[#This Row],[Date]],CleanAssets[#All],RowWiseApproach!$B$8,0)*VLOOKUP(ClientPortfolioValue[[#This Row],[Client]],Client_Portfolios!$A$1:$I$6,RowWiseApproach!$B$8,0),L895)</f>
        <v>24202542.39076956</v>
      </c>
      <c r="M900" s="33">
        <f>_xlfn.IFNA(VLOOKUP(ClientPortfolioValue[[#This Row],[Date]],CleanAssets[#All],RowWiseApproach!$B$9,0)*VLOOKUP(ClientPortfolioValue[[#This Row],[Client]],Client_Portfolios!$A$1:$I$6,RowWiseApproach!$B$9,0),M895)</f>
        <v>6413274.5428192401</v>
      </c>
      <c r="N900" s="34">
        <f t="shared" si="143"/>
        <v>3.2795325770056754E-3</v>
      </c>
      <c r="O900" s="34">
        <f t="shared" si="143"/>
        <v>4.462318198757613E-2</v>
      </c>
      <c r="P900" s="34">
        <f t="shared" si="144"/>
        <v>5.0118627091056321E-2</v>
      </c>
      <c r="Q900" s="34">
        <f t="shared" si="145"/>
        <v>6.138031867170346E-2</v>
      </c>
      <c r="R900" s="34">
        <f t="shared" si="146"/>
        <v>0.24553450025590087</v>
      </c>
      <c r="S900" s="34">
        <f t="shared" si="147"/>
        <v>9.9785942114610521E-3</v>
      </c>
      <c r="T900" s="34">
        <f t="shared" si="148"/>
        <v>0.46252401103690177</v>
      </c>
      <c r="U900" s="34">
        <f t="shared" si="149"/>
        <v>0.12256123416839471</v>
      </c>
      <c r="V900" s="33">
        <f>SUM(ClientPortfolioValue[[#This Row],[TCS]:[Cash]])</f>
        <v>52327104.784271613</v>
      </c>
      <c r="W900" s="35">
        <f>(ClientPortfolioValue[[#This Row],[TotalPortfolioValue]]-V895)/V895</f>
        <v>4.6654741674929537E-3</v>
      </c>
      <c r="X900" s="35">
        <f t="shared" si="141"/>
        <v>296466.77902787452</v>
      </c>
      <c r="Y900" s="35">
        <f>_xlfn.MAXIFS($V$2:$V900,$E$2:$E900,$E900)</f>
        <v>52402113.518419206</v>
      </c>
      <c r="Z900" s="34">
        <f>(ClientPortfolioValue[[#This Row],[TotalPortfolioValue]]-ClientPortfolioValue[[#This Row],[Running Max]])/ClientPortfolioValue[[#This Row],[Running Max]]</f>
        <v>-1.4314066573140796E-3</v>
      </c>
      <c r="AA900" s="35">
        <f t="shared" si="140"/>
        <v>1.1595737997675413</v>
      </c>
      <c r="AB900" s="46">
        <f>ClientPortfolioValue[[#This Row],[Cumulative_Returns]]-1</f>
        <v>0.15957379976754127</v>
      </c>
    </row>
    <row r="901" spans="4:28" x14ac:dyDescent="0.35">
      <c r="D901" s="31">
        <f t="shared" si="142"/>
        <v>45837</v>
      </c>
      <c r="E901" s="32" t="s">
        <v>15</v>
      </c>
      <c r="F901" s="33">
        <f>_xlfn.IFNA(VLOOKUP(ClientPortfolioValue[[#This Row],[Date]],CleanAssets[#All],RowWiseApproach!$B$2,0)*VLOOKUP(ClientPortfolioValue[[#This Row],[Client]],Client_Portfolios!$A$1:$I$6,RowWiseApproach!$B$2,0),F896)</f>
        <v>859817.21821620187</v>
      </c>
      <c r="G901" s="33">
        <f>_xlfn.IFNA(VLOOKUP(ClientPortfolioValue[[#This Row],[Date]],CleanAssets[#All],RowWiseApproach!$B$3,0)*VLOOKUP(ClientPortfolioValue[[#This Row],[Client]],Client_Portfolios!$A$1:$I$6,RowWiseApproach!$B$3,0),G896)</f>
        <v>5336341.4224301232</v>
      </c>
      <c r="H901" s="33">
        <f>_xlfn.IFNA(VLOOKUP(ClientPortfolioValue[[#This Row],[Date]],CleanAssets[#All],RowWiseApproach!$B$4,0)*VLOOKUP(ClientPortfolioValue[[#This Row],[Client]],Client_Portfolios!$A$1:$I$6,RowWiseApproach!$B$4,0),H896)</f>
        <v>14307097.979881966</v>
      </c>
      <c r="I901" s="33">
        <f>_xlfn.IFNA(VLOOKUP(ClientPortfolioValue[[#This Row],[Date]],CleanAssets[#All],RowWiseApproach!$B$5,0)*VLOOKUP(ClientPortfolioValue[[#This Row],[Client]],Client_Portfolios!$A$1:$I$6,RowWiseApproach!$B$5,0),I896)</f>
        <v>10255714.790772555</v>
      </c>
      <c r="J901" s="33">
        <f>_xlfn.IFNA(VLOOKUP(ClientPortfolioValue[[#This Row],[Date]],CleanAssets[#All],RowWiseApproach!$B$6,0)*VLOOKUP(ClientPortfolioValue[[#This Row],[Client]],Client_Portfolios!$A$1:$I$6,RowWiseApproach!$B$6,0),J896)</f>
        <v>15311567.496969065</v>
      </c>
      <c r="K901" s="33">
        <f>_xlfn.IFNA(VLOOKUP(ClientPortfolioValue[[#This Row],[Date]],CleanAssets[#All],RowWiseApproach!$B$7,0)*VLOOKUP(ClientPortfolioValue[[#This Row],[Client]],Client_Portfolios!$A$1:$I$6,RowWiseApproach!$B$7,0),K896)</f>
        <v>2251628.4745725379</v>
      </c>
      <c r="L901" s="33">
        <f>_xlfn.IFNA(VLOOKUP(ClientPortfolioValue[[#This Row],[Date]],CleanAssets[#All],RowWiseApproach!$B$8,0)*VLOOKUP(ClientPortfolioValue[[#This Row],[Client]],Client_Portfolios!$A$1:$I$6,RowWiseApproach!$B$8,0),L896)</f>
        <v>3543905.3076580218</v>
      </c>
      <c r="M901" s="33">
        <f>_xlfn.IFNA(VLOOKUP(ClientPortfolioValue[[#This Row],[Date]],CleanAssets[#All],RowWiseApproach!$B$9,0)*VLOOKUP(ClientPortfolioValue[[#This Row],[Client]],Client_Portfolios!$A$1:$I$6,RowWiseApproach!$B$9,0),M896)</f>
        <v>941975.75082319428</v>
      </c>
      <c r="N901" s="34">
        <f t="shared" si="143"/>
        <v>1.6281935113954572E-2</v>
      </c>
      <c r="O901" s="34">
        <f t="shared" si="143"/>
        <v>0.10105166882581287</v>
      </c>
      <c r="P901" s="34">
        <f t="shared" si="144"/>
        <v>0.27092646674453302</v>
      </c>
      <c r="Q901" s="34">
        <f t="shared" si="145"/>
        <v>0.19420741901053085</v>
      </c>
      <c r="R901" s="34">
        <f t="shared" si="146"/>
        <v>0.28994761118624041</v>
      </c>
      <c r="S901" s="34">
        <f t="shared" si="147"/>
        <v>4.2637979267012266E-2</v>
      </c>
      <c r="T901" s="34">
        <f t="shared" si="148"/>
        <v>6.7109189077413894E-2</v>
      </c>
      <c r="U901" s="34">
        <f t="shared" si="149"/>
        <v>1.7837730774502052E-2</v>
      </c>
      <c r="V901" s="33">
        <f>SUM(ClientPortfolioValue[[#This Row],[TCS]:[Cash]])</f>
        <v>52808048.441323668</v>
      </c>
      <c r="W901" s="35">
        <f>(ClientPortfolioValue[[#This Row],[TotalPortfolioValue]]-V896)/V896</f>
        <v>3.4317112050110026E-3</v>
      </c>
      <c r="X901" s="35">
        <f t="shared" si="141"/>
        <v>1855562.421903163</v>
      </c>
      <c r="Y901" s="35">
        <f>_xlfn.MAXIFS($V$2:$V901,$E$2:$E901,$E901)</f>
        <v>52808048.441323668</v>
      </c>
      <c r="Z901" s="34">
        <f>(ClientPortfolioValue[[#This Row],[TotalPortfolioValue]]-ClientPortfolioValue[[#This Row],[Running Max]])/ClientPortfolioValue[[#This Row],[Running Max]]</f>
        <v>0</v>
      </c>
      <c r="AA901" s="35">
        <f t="shared" si="140"/>
        <v>1.0585172551227149</v>
      </c>
      <c r="AB901" s="46">
        <f>ClientPortfolioValue[[#This Row],[Cumulative_Returns]]-1</f>
        <v>5.8517255122714884E-2</v>
      </c>
    </row>
    <row r="902" spans="4:28" x14ac:dyDescent="0.35">
      <c r="D902" s="31">
        <f t="shared" si="142"/>
        <v>45838</v>
      </c>
      <c r="E902" s="32" t="s">
        <v>14</v>
      </c>
      <c r="F902" s="33">
        <f>_xlfn.IFNA(VLOOKUP(ClientPortfolioValue[[#This Row],[Date]],CleanAssets[#All],RowWiseApproach!$B$2,0)*VLOOKUP(ClientPortfolioValue[[#This Row],[Client]],Client_Portfolios!$A$1:$I$6,RowWiseApproach!$B$2,0),F897)</f>
        <v>1521225.1152837218</v>
      </c>
      <c r="G902" s="33">
        <f>_xlfn.IFNA(VLOOKUP(ClientPortfolioValue[[#This Row],[Date]],CleanAssets[#All],RowWiseApproach!$B$3,0)*VLOOKUP(ClientPortfolioValue[[#This Row],[Client]],Client_Portfolios!$A$1:$I$6,RowWiseApproach!$B$3,0),G897)</f>
        <v>12389742.634183178</v>
      </c>
      <c r="H902" s="33">
        <f>_xlfn.IFNA(VLOOKUP(ClientPortfolioValue[[#This Row],[Date]],CleanAssets[#All],RowWiseApproach!$B$4,0)*VLOOKUP(ClientPortfolioValue[[#This Row],[Client]],Client_Portfolios!$A$1:$I$6,RowWiseApproach!$B$4,0),H897)</f>
        <v>1860253.1416572803</v>
      </c>
      <c r="I902" s="33">
        <f>_xlfn.IFNA(VLOOKUP(ClientPortfolioValue[[#This Row],[Date]],CleanAssets[#All],RowWiseApproach!$B$5,0)*VLOOKUP(ClientPortfolioValue[[#This Row],[Client]],Client_Portfolios!$A$1:$I$6,RowWiseApproach!$B$5,0),I897)</f>
        <v>539286.12166055839</v>
      </c>
      <c r="J902" s="33">
        <f>_xlfn.IFNA(VLOOKUP(ClientPortfolioValue[[#This Row],[Date]],CleanAssets[#All],RowWiseApproach!$B$6,0)*VLOOKUP(ClientPortfolioValue[[#This Row],[Client]],Client_Portfolios!$A$1:$I$6,RowWiseApproach!$B$6,0),J897)</f>
        <v>13189371.805243839</v>
      </c>
      <c r="K902" s="33">
        <f>_xlfn.IFNA(VLOOKUP(ClientPortfolioValue[[#This Row],[Date]],CleanAssets[#All],RowWiseApproach!$B$7,0)*VLOOKUP(ClientPortfolioValue[[#This Row],[Client]],Client_Portfolios!$A$1:$I$6,RowWiseApproach!$B$7,0),K897)</f>
        <v>12047797.787796872</v>
      </c>
      <c r="L902" s="33">
        <f>_xlfn.IFNA(VLOOKUP(ClientPortfolioValue[[#This Row],[Date]],CleanAssets[#All],RowWiseApproach!$B$8,0)*VLOOKUP(ClientPortfolioValue[[#This Row],[Client]],Client_Portfolios!$A$1:$I$6,RowWiseApproach!$B$8,0),L897)</f>
        <v>3409942.7427775459</v>
      </c>
      <c r="M902" s="33">
        <f>_xlfn.IFNA(VLOOKUP(ClientPortfolioValue[[#This Row],[Date]],CleanAssets[#All],RowWiseApproach!$B$9,0)*VLOOKUP(ClientPortfolioValue[[#This Row],[Client]],Client_Portfolios!$A$1:$I$6,RowWiseApproach!$B$9,0),M897)</f>
        <v>1151419.8705521079</v>
      </c>
      <c r="N902" s="34">
        <f t="shared" si="143"/>
        <v>3.299190659890737E-2</v>
      </c>
      <c r="O902" s="34">
        <f t="shared" si="143"/>
        <v>0.26870528737966198</v>
      </c>
      <c r="P902" s="34">
        <f t="shared" si="144"/>
        <v>4.0344652006638955E-2</v>
      </c>
      <c r="Q902" s="34">
        <f t="shared" si="145"/>
        <v>1.1695887201148239E-2</v>
      </c>
      <c r="R902" s="34">
        <f t="shared" si="146"/>
        <v>0.28604742212378548</v>
      </c>
      <c r="S902" s="34">
        <f t="shared" si="147"/>
        <v>0.26128928279190533</v>
      </c>
      <c r="T902" s="34">
        <f t="shared" si="148"/>
        <v>7.3953888446258317E-2</v>
      </c>
      <c r="U902" s="34">
        <f t="shared" si="149"/>
        <v>2.4971673451694324E-2</v>
      </c>
      <c r="V902" s="33">
        <f>SUM(ClientPortfolioValue[[#This Row],[TCS]:[Cash]])</f>
        <v>46109039.219155103</v>
      </c>
      <c r="W902" s="35">
        <f>(ClientPortfolioValue[[#This Row],[TotalPortfolioValue]]-V897)/V897</f>
        <v>7.2472192098426292E-4</v>
      </c>
      <c r="X902" s="35">
        <f t="shared" si="141"/>
        <v>143917.67460021932</v>
      </c>
      <c r="Y902" s="35">
        <f>_xlfn.MAXIFS($V$2:$V902,$E$2:$E902,$E902)</f>
        <v>46291564.270118587</v>
      </c>
      <c r="Z902" s="34">
        <f>(ClientPortfolioValue[[#This Row],[TotalPortfolioValue]]-ClientPortfolioValue[[#This Row],[Running Max]])/ClientPortfolioValue[[#This Row],[Running Max]]</f>
        <v>-3.9429441160903798E-3</v>
      </c>
      <c r="AA902" s="35">
        <f t="shared" si="140"/>
        <v>1.0866480305440083</v>
      </c>
      <c r="AB902" s="46">
        <f>ClientPortfolioValue[[#This Row],[Cumulative_Returns]]-1</f>
        <v>8.664803054400827E-2</v>
      </c>
    </row>
    <row r="903" spans="4:28" x14ac:dyDescent="0.35">
      <c r="D903" s="31">
        <f t="shared" si="142"/>
        <v>45838</v>
      </c>
      <c r="E903" s="32" t="s">
        <v>16</v>
      </c>
      <c r="F903" s="33">
        <f>_xlfn.IFNA(VLOOKUP(ClientPortfolioValue[[#This Row],[Date]],CleanAssets[#All],RowWiseApproach!$B$2,0)*VLOOKUP(ClientPortfolioValue[[#This Row],[Client]],Client_Portfolios!$A$1:$I$6,RowWiseApproach!$B$2,0),F898)</f>
        <v>183000.42299685944</v>
      </c>
      <c r="G903" s="33">
        <f>_xlfn.IFNA(VLOOKUP(ClientPortfolioValue[[#This Row],[Date]],CleanAssets[#All],RowWiseApproach!$B$3,0)*VLOOKUP(ClientPortfolioValue[[#This Row],[Client]],Client_Portfolios!$A$1:$I$6,RowWiseApproach!$B$3,0),G898)</f>
        <v>3203993.7468653712</v>
      </c>
      <c r="H903" s="33">
        <f>_xlfn.IFNA(VLOOKUP(ClientPortfolioValue[[#This Row],[Date]],CleanAssets[#All],RowWiseApproach!$B$4,0)*VLOOKUP(ClientPortfolioValue[[#This Row],[Client]],Client_Portfolios!$A$1:$I$6,RowWiseApproach!$B$4,0),H898)</f>
        <v>9985880.8546118122</v>
      </c>
      <c r="I903" s="33">
        <f>_xlfn.IFNA(VLOOKUP(ClientPortfolioValue[[#This Row],[Date]],CleanAssets[#All],RowWiseApproach!$B$5,0)*VLOOKUP(ClientPortfolioValue[[#This Row],[Client]],Client_Portfolios!$A$1:$I$6,RowWiseApproach!$B$5,0),I898)</f>
        <v>7421426.7052607052</v>
      </c>
      <c r="J903" s="33">
        <f>_xlfn.IFNA(VLOOKUP(ClientPortfolioValue[[#This Row],[Date]],CleanAssets[#All],RowWiseApproach!$B$6,0)*VLOOKUP(ClientPortfolioValue[[#This Row],[Client]],Client_Portfolios!$A$1:$I$6,RowWiseApproach!$B$6,0),J898)</f>
        <v>10080720.716669619</v>
      </c>
      <c r="K903" s="33">
        <f>_xlfn.IFNA(VLOOKUP(ClientPortfolioValue[[#This Row],[Date]],CleanAssets[#All],RowWiseApproach!$B$7,0)*VLOOKUP(ClientPortfolioValue[[#This Row],[Client]],Client_Portfolios!$A$1:$I$6,RowWiseApproach!$B$7,0),K898)</f>
        <v>1362601.646669836</v>
      </c>
      <c r="L903" s="33">
        <f>_xlfn.IFNA(VLOOKUP(ClientPortfolioValue[[#This Row],[Date]],CleanAssets[#All],RowWiseApproach!$B$8,0)*VLOOKUP(ClientPortfolioValue[[#This Row],[Client]],Client_Portfolios!$A$1:$I$6,RowWiseApproach!$B$8,0),L898)</f>
        <v>15838766.855998229</v>
      </c>
      <c r="M903" s="33">
        <f>_xlfn.IFNA(VLOOKUP(ClientPortfolioValue[[#This Row],[Date]],CleanAssets[#All],RowWiseApproach!$B$9,0)*VLOOKUP(ClientPortfolioValue[[#This Row],[Client]],Client_Portfolios!$A$1:$I$6,RowWiseApproach!$B$9,0),M898)</f>
        <v>4666669.9407909932</v>
      </c>
      <c r="N903" s="34">
        <f t="shared" si="143"/>
        <v>3.469658755281491E-3</v>
      </c>
      <c r="O903" s="34">
        <f t="shared" si="143"/>
        <v>6.0747209069944963E-2</v>
      </c>
      <c r="P903" s="34">
        <f t="shared" si="144"/>
        <v>0.18933070409895333</v>
      </c>
      <c r="Q903" s="34">
        <f t="shared" si="145"/>
        <v>0.14070906352511317</v>
      </c>
      <c r="R903" s="34">
        <f t="shared" si="146"/>
        <v>0.19112885271713553</v>
      </c>
      <c r="S903" s="34">
        <f t="shared" si="147"/>
        <v>2.5834709318732607E-2</v>
      </c>
      <c r="T903" s="34">
        <f t="shared" si="148"/>
        <v>0.30030048671373649</v>
      </c>
      <c r="U903" s="34">
        <f t="shared" si="149"/>
        <v>8.8479315801102285E-2</v>
      </c>
      <c r="V903" s="33">
        <f>SUM(ClientPortfolioValue[[#This Row],[TCS]:[Cash]])</f>
        <v>52743060.889863431</v>
      </c>
      <c r="W903" s="35">
        <f>(ClientPortfolioValue[[#This Row],[TotalPortfolioValue]]-V898)/V898</f>
        <v>2.7302585466505155E-4</v>
      </c>
      <c r="X903" s="35">
        <f t="shared" si="141"/>
        <v>1262944.6540832899</v>
      </c>
      <c r="Y903" s="35">
        <f>_xlfn.MAXIFS($V$2:$V903,$E$2:$E903,$E903)</f>
        <v>52743060.889863431</v>
      </c>
      <c r="Z903" s="34">
        <f>(ClientPortfolioValue[[#This Row],[TotalPortfolioValue]]-ClientPortfolioValue[[#This Row],[Running Max]])/ClientPortfolioValue[[#This Row],[Running Max]]</f>
        <v>0</v>
      </c>
      <c r="AA903" s="35">
        <f t="shared" ref="AA903:AA906" si="150">AA898*(1+W903)</f>
        <v>1.0858834563180966</v>
      </c>
      <c r="AB903" s="46">
        <f>ClientPortfolioValue[[#This Row],[Cumulative_Returns]]-1</f>
        <v>8.5883456318096574E-2</v>
      </c>
    </row>
    <row r="904" spans="4:28" x14ac:dyDescent="0.35">
      <c r="D904" s="31">
        <f t="shared" si="142"/>
        <v>45838</v>
      </c>
      <c r="E904" s="32" t="s">
        <v>12</v>
      </c>
      <c r="F904" s="33">
        <f>_xlfn.IFNA(VLOOKUP(ClientPortfolioValue[[#This Row],[Date]],CleanAssets[#All],RowWiseApproach!$B$2,0)*VLOOKUP(ClientPortfolioValue[[#This Row],[Client]],Client_Portfolios!$A$1:$I$6,RowWiseApproach!$B$2,0),F899)</f>
        <v>2411998.894153086</v>
      </c>
      <c r="G904" s="33">
        <f>_xlfn.IFNA(VLOOKUP(ClientPortfolioValue[[#This Row],[Date]],CleanAssets[#All],RowWiseApproach!$B$3,0)*VLOOKUP(ClientPortfolioValue[[#This Row],[Client]],Client_Portfolios!$A$1:$I$6,RowWiseApproach!$B$3,0),G899)</f>
        <v>11064250.312170723</v>
      </c>
      <c r="H904" s="33">
        <f>_xlfn.IFNA(VLOOKUP(ClientPortfolioValue[[#This Row],[Date]],CleanAssets[#All],RowWiseApproach!$B$4,0)*VLOOKUP(ClientPortfolioValue[[#This Row],[Client]],Client_Portfolios!$A$1:$I$6,RowWiseApproach!$B$4,0),H899)</f>
        <v>1643757.5983637129</v>
      </c>
      <c r="I904" s="33">
        <f>_xlfn.IFNA(VLOOKUP(ClientPortfolioValue[[#This Row],[Date]],CleanAssets[#All],RowWiseApproach!$B$5,0)*VLOOKUP(ClientPortfolioValue[[#This Row],[Client]],Client_Portfolios!$A$1:$I$6,RowWiseApproach!$B$5,0),I899)</f>
        <v>3785801.5742228832</v>
      </c>
      <c r="J904" s="33">
        <f>_xlfn.IFNA(VLOOKUP(ClientPortfolioValue[[#This Row],[Date]],CleanAssets[#All],RowWiseApproach!$B$6,0)*VLOOKUP(ClientPortfolioValue[[#This Row],[Client]],Client_Portfolios!$A$1:$I$6,RowWiseApproach!$B$6,0),J899)</f>
        <v>1474849.9876123776</v>
      </c>
      <c r="K904" s="33">
        <f>_xlfn.IFNA(VLOOKUP(ClientPortfolioValue[[#This Row],[Date]],CleanAssets[#All],RowWiseApproach!$B$7,0)*VLOOKUP(ClientPortfolioValue[[#This Row],[Client]],Client_Portfolios!$A$1:$I$6,RowWiseApproach!$B$7,0),K899)</f>
        <v>11021947.87270771</v>
      </c>
      <c r="L904" s="33">
        <f>_xlfn.IFNA(VLOOKUP(ClientPortfolioValue[[#This Row],[Date]],CleanAssets[#All],RowWiseApproach!$B$8,0)*VLOOKUP(ClientPortfolioValue[[#This Row],[Client]],Client_Portfolios!$A$1:$I$6,RowWiseApproach!$B$8,0),L899)</f>
        <v>5821809.2021022625</v>
      </c>
      <c r="M904" s="33">
        <f>_xlfn.IFNA(VLOOKUP(ClientPortfolioValue[[#This Row],[Date]],CleanAssets[#All],RowWiseApproach!$B$9,0)*VLOOKUP(ClientPortfolioValue[[#This Row],[Client]],Client_Portfolios!$A$1:$I$6,RowWiseApproach!$B$9,0),M899)</f>
        <v>2235828.5376669099</v>
      </c>
      <c r="N904" s="34">
        <f t="shared" si="143"/>
        <v>6.112478411022311E-2</v>
      </c>
      <c r="O904" s="34">
        <f t="shared" si="143"/>
        <v>0.28038981000875218</v>
      </c>
      <c r="P904" s="34">
        <f t="shared" si="144"/>
        <v>4.1656042452208449E-2</v>
      </c>
      <c r="Q904" s="34">
        <f t="shared" si="145"/>
        <v>9.5939639304755631E-2</v>
      </c>
      <c r="R904" s="34">
        <f t="shared" si="146"/>
        <v>3.7375592213704442E-2</v>
      </c>
      <c r="S904" s="34">
        <f t="shared" si="147"/>
        <v>0.27931778319904654</v>
      </c>
      <c r="T904" s="34">
        <f t="shared" si="148"/>
        <v>0.14753606706538785</v>
      </c>
      <c r="U904" s="34">
        <f t="shared" si="149"/>
        <v>5.6660281645921767E-2</v>
      </c>
      <c r="V904" s="33">
        <f>SUM(ClientPortfolioValue[[#This Row],[TCS]:[Cash]])</f>
        <v>39460243.978999667</v>
      </c>
      <c r="W904" s="35">
        <f>(ClientPortfolioValue[[#This Row],[TotalPortfolioValue]]-V899)/V899</f>
        <v>3.0369744465051631E-3</v>
      </c>
      <c r="X904" s="35">
        <f t="shared" si="141"/>
        <v>129318.4773797708</v>
      </c>
      <c r="Y904" s="35">
        <f>_xlfn.MAXIFS($V$2:$V904,$E$2:$E904,$E904)</f>
        <v>40148946.003547296</v>
      </c>
      <c r="Z904" s="34">
        <f>(ClientPortfolioValue[[#This Row],[TotalPortfolioValue]]-ClientPortfolioValue[[#This Row],[Running Max]])/ClientPortfolioValue[[#This Row],[Running Max]]</f>
        <v>-1.7153676325320718E-2</v>
      </c>
      <c r="AA904" s="35">
        <f t="shared" si="150"/>
        <v>1.053625749516572</v>
      </c>
      <c r="AB904" s="46">
        <f>ClientPortfolioValue[[#This Row],[Cumulative_Returns]]-1</f>
        <v>5.3625749516571952E-2</v>
      </c>
    </row>
    <row r="905" spans="4:28" x14ac:dyDescent="0.35">
      <c r="D905" s="31">
        <f t="shared" si="142"/>
        <v>45838</v>
      </c>
      <c r="E905" s="32" t="s">
        <v>13</v>
      </c>
      <c r="F905" s="33">
        <f>_xlfn.IFNA(VLOOKUP(ClientPortfolioValue[[#This Row],[Date]],CleanAssets[#All],RowWiseApproach!$B$2,0)*VLOOKUP(ClientPortfolioValue[[#This Row],[Client]],Client_Portfolios!$A$1:$I$6,RowWiseApproach!$B$2,0),F900)</f>
        <v>173677.57035746361</v>
      </c>
      <c r="G905" s="33">
        <f>_xlfn.IFNA(VLOOKUP(ClientPortfolioValue[[#This Row],[Date]],CleanAssets[#All],RowWiseApproach!$B$3,0)*VLOOKUP(ClientPortfolioValue[[#This Row],[Client]],Client_Portfolios!$A$1:$I$6,RowWiseApproach!$B$3,0),G900)</f>
        <v>2350847.5559081114</v>
      </c>
      <c r="H905" s="33">
        <f>_xlfn.IFNA(VLOOKUP(ClientPortfolioValue[[#This Row],[Date]],CleanAssets[#All],RowWiseApproach!$B$4,0)*VLOOKUP(ClientPortfolioValue[[#This Row],[Client]],Client_Portfolios!$A$1:$I$6,RowWiseApproach!$B$4,0),H900)</f>
        <v>2632654.0405175178</v>
      </c>
      <c r="I905" s="33">
        <f>_xlfn.IFNA(VLOOKUP(ClientPortfolioValue[[#This Row],[Date]],CleanAssets[#All],RowWiseApproach!$B$5,0)*VLOOKUP(ClientPortfolioValue[[#This Row],[Client]],Client_Portfolios!$A$1:$I$6,RowWiseApproach!$B$5,0),I900)</f>
        <v>3249802.2869252157</v>
      </c>
      <c r="J905" s="33">
        <f>_xlfn.IFNA(VLOOKUP(ClientPortfolioValue[[#This Row],[Date]],CleanAssets[#All],RowWiseApproach!$B$6,0)*VLOOKUP(ClientPortfolioValue[[#This Row],[Client]],Client_Portfolios!$A$1:$I$6,RowWiseApproach!$B$6,0),J900)</f>
        <v>12782283.563436942</v>
      </c>
      <c r="K905" s="33">
        <f>_xlfn.IFNA(VLOOKUP(ClientPortfolioValue[[#This Row],[Date]],CleanAssets[#All],RowWiseApproach!$B$7,0)*VLOOKUP(ClientPortfolioValue[[#This Row],[Client]],Client_Portfolios!$A$1:$I$6,RowWiseApproach!$B$7,0),K900)</f>
        <v>522328.90371161624</v>
      </c>
      <c r="L905" s="33">
        <f>_xlfn.IFNA(VLOOKUP(ClientPortfolioValue[[#This Row],[Date]],CleanAssets[#All],RowWiseApproach!$B$8,0)*VLOOKUP(ClientPortfolioValue[[#This Row],[Client]],Client_Portfolios!$A$1:$I$6,RowWiseApproach!$B$8,0),L900)</f>
        <v>24077171.355673794</v>
      </c>
      <c r="M905" s="33">
        <f>_xlfn.IFNA(VLOOKUP(ClientPortfolioValue[[#This Row],[Date]],CleanAssets[#All],RowWiseApproach!$B$9,0)*VLOOKUP(ClientPortfolioValue[[#This Row],[Client]],Client_Portfolios!$A$1:$I$6,RowWiseApproach!$B$9,0),M900)</f>
        <v>6412731.7246377906</v>
      </c>
      <c r="N905" s="34">
        <f t="shared" si="143"/>
        <v>3.3270611061896578E-3</v>
      </c>
      <c r="O905" s="34">
        <f t="shared" si="143"/>
        <v>4.5034102295102595E-2</v>
      </c>
      <c r="P905" s="34">
        <f t="shared" si="144"/>
        <v>5.0432539136925324E-2</v>
      </c>
      <c r="Q905" s="34">
        <f t="shared" si="145"/>
        <v>6.2254963432417917E-2</v>
      </c>
      <c r="R905" s="34">
        <f t="shared" si="146"/>
        <v>0.2448643103693143</v>
      </c>
      <c r="S905" s="34">
        <f t="shared" si="147"/>
        <v>1.0006013883087006E-2</v>
      </c>
      <c r="T905" s="34">
        <f t="shared" si="148"/>
        <v>0.46123526601420767</v>
      </c>
      <c r="U905" s="34">
        <f t="shared" si="149"/>
        <v>0.12284574376275552</v>
      </c>
      <c r="V905" s="33">
        <f>SUM(ClientPortfolioValue[[#This Row],[TCS]:[Cash]])</f>
        <v>52201497.001168452</v>
      </c>
      <c r="W905" s="35">
        <f>(ClientPortfolioValue[[#This Row],[TotalPortfolioValue]]-V900)/V900</f>
        <v>-2.4004344138855455E-3</v>
      </c>
      <c r="X905" s="35">
        <f t="shared" si="141"/>
        <v>280451.68548361585</v>
      </c>
      <c r="Y905" s="35">
        <f>_xlfn.MAXIFS($V$2:$V905,$E$2:$E905,$E905)</f>
        <v>52402113.518419206</v>
      </c>
      <c r="Z905" s="34">
        <f>(ClientPortfolioValue[[#This Row],[TotalPortfolioValue]]-ClientPortfolioValue[[#This Row],[Running Max]])/ClientPortfolioValue[[#This Row],[Running Max]]</f>
        <v>-3.8284050733991435E-3</v>
      </c>
      <c r="AA905" s="35">
        <f t="shared" si="150"/>
        <v>1.1567903189131392</v>
      </c>
      <c r="AB905" s="46">
        <f>ClientPortfolioValue[[#This Row],[Cumulative_Returns]]-1</f>
        <v>0.15679031891313921</v>
      </c>
    </row>
    <row r="906" spans="4:28" x14ac:dyDescent="0.35">
      <c r="D906" s="31">
        <f t="shared" si="142"/>
        <v>45838</v>
      </c>
      <c r="E906" s="32" t="s">
        <v>15</v>
      </c>
      <c r="F906" s="33">
        <f>_xlfn.IFNA(VLOOKUP(ClientPortfolioValue[[#This Row],[Date]],CleanAssets[#All],RowWiseApproach!$B$2,0)*VLOOKUP(ClientPortfolioValue[[#This Row],[Client]],Client_Portfolios!$A$1:$I$6,RowWiseApproach!$B$2,0),F901)</f>
        <v>870184.24754670204</v>
      </c>
      <c r="G906" s="33">
        <f>_xlfn.IFNA(VLOOKUP(ClientPortfolioValue[[#This Row],[Date]],CleanAssets[#All],RowWiseApproach!$B$3,0)*VLOOKUP(ClientPortfolioValue[[#This Row],[Client]],Client_Portfolios!$A$1:$I$6,RowWiseApproach!$B$3,0),G901)</f>
        <v>5372554.551122536</v>
      </c>
      <c r="H906" s="33">
        <f>_xlfn.IFNA(VLOOKUP(ClientPortfolioValue[[#This Row],[Date]],CleanAssets[#All],RowWiseApproach!$B$4,0)*VLOOKUP(ClientPortfolioValue[[#This Row],[Client]],Client_Portfolios!$A$1:$I$6,RowWiseApproach!$B$4,0),H901)</f>
        <v>14362150.427243421</v>
      </c>
      <c r="I906" s="33">
        <f>_xlfn.IFNA(VLOOKUP(ClientPortfolioValue[[#This Row],[Date]],CleanAssets[#All],RowWiseApproach!$B$5,0)*VLOOKUP(ClientPortfolioValue[[#This Row],[Client]],Client_Portfolios!$A$1:$I$6,RowWiseApproach!$B$5,0),I901)</f>
        <v>10376885.616404666</v>
      </c>
      <c r="J906" s="33">
        <f>_xlfn.IFNA(VLOOKUP(ClientPortfolioValue[[#This Row],[Date]],CleanAssets[#All],RowWiseApproach!$B$6,0)*VLOOKUP(ClientPortfolioValue[[#This Row],[Client]],Client_Portfolios!$A$1:$I$6,RowWiseApproach!$B$6,0),J901)</f>
        <v>15233120.265353166</v>
      </c>
      <c r="K906" s="33">
        <f>_xlfn.IFNA(VLOOKUP(ClientPortfolioValue[[#This Row],[Date]],CleanAssets[#All],RowWiseApproach!$B$7,0)*VLOOKUP(ClientPortfolioValue[[#This Row],[Client]],Client_Portfolios!$A$1:$I$6,RowWiseApproach!$B$7,0),K901)</f>
        <v>2252395.8716730005</v>
      </c>
      <c r="L906" s="33">
        <f>_xlfn.IFNA(VLOOKUP(ClientPortfolioValue[[#This Row],[Date]],CleanAssets[#All],RowWiseApproach!$B$8,0)*VLOOKUP(ClientPortfolioValue[[#This Row],[Client]],Client_Portfolios!$A$1:$I$6,RowWiseApproach!$B$8,0),L901)</f>
        <v>3525547.6050031171</v>
      </c>
      <c r="M906" s="33">
        <f>_xlfn.IFNA(VLOOKUP(ClientPortfolioValue[[#This Row],[Date]],CleanAssets[#All],RowWiseApproach!$B$9,0)*VLOOKUP(ClientPortfolioValue[[#This Row],[Client]],Client_Portfolios!$A$1:$I$6,RowWiseApproach!$B$9,0),M901)</f>
        <v>941896.02219772898</v>
      </c>
      <c r="N906" s="34">
        <f t="shared" si="143"/>
        <v>1.6438813833953195E-2</v>
      </c>
      <c r="O906" s="34">
        <f t="shared" si="143"/>
        <v>0.10149393571264499</v>
      </c>
      <c r="P906" s="34">
        <f t="shared" si="144"/>
        <v>0.27131807751554915</v>
      </c>
      <c r="Q906" s="34">
        <f t="shared" si="145"/>
        <v>0.19603169248952401</v>
      </c>
      <c r="R906" s="34">
        <f t="shared" si="146"/>
        <v>0.28777173208817575</v>
      </c>
      <c r="S906" s="34">
        <f t="shared" si="147"/>
        <v>4.2550432875780128E-2</v>
      </c>
      <c r="T906" s="34">
        <f t="shared" si="148"/>
        <v>6.6601781065078802E-2</v>
      </c>
      <c r="U906" s="34">
        <f t="shared" si="149"/>
        <v>1.779353441929379E-2</v>
      </c>
      <c r="V906" s="33">
        <f>SUM(ClientPortfolioValue[[#This Row],[TCS]:[Cash]])</f>
        <v>52934734.606544346</v>
      </c>
      <c r="W906" s="35">
        <f>(ClientPortfolioValue[[#This Row],[TotalPortfolioValue]]-V901)/V901</f>
        <v>2.3989935049662362E-3</v>
      </c>
      <c r="X906" s="35">
        <f t="shared" si="141"/>
        <v>1890610.2778534687</v>
      </c>
      <c r="Y906" s="35">
        <f>_xlfn.MAXIFS($V$2:$V906,$E$2:$E906,$E906)</f>
        <v>52934734.606544346</v>
      </c>
      <c r="Z906" s="34">
        <f>(ClientPortfolioValue[[#This Row],[TotalPortfolioValue]]-ClientPortfolioValue[[#This Row],[Running Max]])/ClientPortfolioValue[[#This Row],[Running Max]]</f>
        <v>0</v>
      </c>
      <c r="AA906" s="35">
        <f t="shared" si="150"/>
        <v>1.061056631142649</v>
      </c>
      <c r="AB906" s="46">
        <f>ClientPortfolioValue[[#This Row],[Cumulative_Returns]]-1</f>
        <v>6.1056631142649032E-2</v>
      </c>
    </row>
    <row r="1087" spans="1:1" x14ac:dyDescent="0.35">
      <c r="A1087" s="27"/>
    </row>
    <row r="1088" spans="1:1" x14ac:dyDescent="0.35">
      <c r="A1088" s="27"/>
    </row>
    <row r="1089" spans="1:1" x14ac:dyDescent="0.35">
      <c r="A1089" s="27"/>
    </row>
    <row r="1090" spans="1:1" x14ac:dyDescent="0.35">
      <c r="A1090" s="27"/>
    </row>
    <row r="1091" spans="1:1" x14ac:dyDescent="0.35">
      <c r="A1091" s="27"/>
    </row>
    <row r="1092" spans="1:1" x14ac:dyDescent="0.35">
      <c r="A1092" s="27"/>
    </row>
    <row r="1093" spans="1:1" x14ac:dyDescent="0.35">
      <c r="A1093" s="27"/>
    </row>
    <row r="1094" spans="1:1" x14ac:dyDescent="0.35">
      <c r="A1094" s="27"/>
    </row>
    <row r="1095" spans="1:1" x14ac:dyDescent="0.35">
      <c r="A1095" s="27"/>
    </row>
    <row r="1096" spans="1:1" x14ac:dyDescent="0.35">
      <c r="A1096" s="27"/>
    </row>
    <row r="1097" spans="1:1" x14ac:dyDescent="0.35">
      <c r="A1097" s="27"/>
    </row>
    <row r="1098" spans="1:1" x14ac:dyDescent="0.35">
      <c r="A1098" s="27"/>
    </row>
    <row r="1099" spans="1:1" x14ac:dyDescent="0.35">
      <c r="A1099" s="27"/>
    </row>
    <row r="1100" spans="1:1" x14ac:dyDescent="0.35">
      <c r="A1100" s="27"/>
    </row>
    <row r="1101" spans="1:1" x14ac:dyDescent="0.35">
      <c r="A1101" s="27"/>
    </row>
    <row r="1102" spans="1:1" x14ac:dyDescent="0.35">
      <c r="A1102" s="27"/>
    </row>
    <row r="1103" spans="1:1" x14ac:dyDescent="0.35">
      <c r="A1103" s="27"/>
    </row>
    <row r="1104" spans="1:1" x14ac:dyDescent="0.35">
      <c r="A1104" s="27"/>
    </row>
    <row r="1105" spans="1:1" x14ac:dyDescent="0.35">
      <c r="A1105" s="27"/>
    </row>
    <row r="1106" spans="1:1" x14ac:dyDescent="0.35">
      <c r="A1106" s="27"/>
    </row>
    <row r="1107" spans="1:1" x14ac:dyDescent="0.35">
      <c r="A1107" s="27"/>
    </row>
    <row r="1108" spans="1:1" x14ac:dyDescent="0.35">
      <c r="A1108" s="27"/>
    </row>
    <row r="1109" spans="1:1" x14ac:dyDescent="0.35">
      <c r="A1109" s="27"/>
    </row>
    <row r="1110" spans="1:1" x14ac:dyDescent="0.35">
      <c r="A1110" s="27"/>
    </row>
    <row r="1111" spans="1:1" x14ac:dyDescent="0.35">
      <c r="A1111" s="27"/>
    </row>
    <row r="1112" spans="1:1" x14ac:dyDescent="0.35">
      <c r="A1112" s="27"/>
    </row>
    <row r="1113" spans="1:1" x14ac:dyDescent="0.35">
      <c r="A1113" s="27"/>
    </row>
    <row r="1114" spans="1:1" x14ac:dyDescent="0.35">
      <c r="A1114" s="27"/>
    </row>
    <row r="1115" spans="1:1" x14ac:dyDescent="0.35">
      <c r="A1115" s="27"/>
    </row>
    <row r="1116" spans="1:1" x14ac:dyDescent="0.35">
      <c r="A1116" s="27"/>
    </row>
    <row r="1117" spans="1:1" x14ac:dyDescent="0.35">
      <c r="A1117" s="27"/>
    </row>
    <row r="1118" spans="1:1" x14ac:dyDescent="0.35">
      <c r="A1118" s="27"/>
    </row>
    <row r="1119" spans="1:1" x14ac:dyDescent="0.35">
      <c r="A1119" s="27"/>
    </row>
    <row r="1120" spans="1:1" x14ac:dyDescent="0.35">
      <c r="A1120" s="27"/>
    </row>
    <row r="1121" spans="1:1" x14ac:dyDescent="0.35">
      <c r="A1121" s="27"/>
    </row>
    <row r="1122" spans="1:1" x14ac:dyDescent="0.35">
      <c r="A1122" s="27"/>
    </row>
    <row r="1123" spans="1:1" x14ac:dyDescent="0.35">
      <c r="A1123" s="27"/>
    </row>
    <row r="1124" spans="1:1" x14ac:dyDescent="0.35">
      <c r="A1124" s="27"/>
    </row>
    <row r="1125" spans="1:1" x14ac:dyDescent="0.35">
      <c r="A1125" s="27"/>
    </row>
    <row r="1126" spans="1:1" x14ac:dyDescent="0.35">
      <c r="A1126" s="27"/>
    </row>
    <row r="1127" spans="1:1" x14ac:dyDescent="0.35">
      <c r="A1127" s="27"/>
    </row>
    <row r="1128" spans="1:1" x14ac:dyDescent="0.35">
      <c r="A1128" s="27"/>
    </row>
    <row r="1129" spans="1:1" x14ac:dyDescent="0.35">
      <c r="A1129" s="27"/>
    </row>
    <row r="1130" spans="1:1" x14ac:dyDescent="0.35">
      <c r="A1130" s="27"/>
    </row>
    <row r="1131" spans="1:1" x14ac:dyDescent="0.35">
      <c r="A1131" s="27"/>
    </row>
    <row r="1132" spans="1:1" x14ac:dyDescent="0.35">
      <c r="A1132" s="27"/>
    </row>
    <row r="1133" spans="1:1" x14ac:dyDescent="0.35">
      <c r="A1133" s="27"/>
    </row>
    <row r="1134" spans="1:1" x14ac:dyDescent="0.35">
      <c r="A1134" s="27"/>
    </row>
    <row r="1135" spans="1:1" x14ac:dyDescent="0.35">
      <c r="A1135" s="27"/>
    </row>
    <row r="1136" spans="1:1" x14ac:dyDescent="0.35">
      <c r="A1136" s="27"/>
    </row>
    <row r="1137" spans="1:1" x14ac:dyDescent="0.35">
      <c r="A1137" s="27"/>
    </row>
    <row r="1138" spans="1:1" x14ac:dyDescent="0.35">
      <c r="A1138" s="27"/>
    </row>
    <row r="1139" spans="1:1" x14ac:dyDescent="0.35">
      <c r="A1139" s="27"/>
    </row>
    <row r="1140" spans="1:1" x14ac:dyDescent="0.35">
      <c r="A1140" s="27"/>
    </row>
    <row r="1141" spans="1:1" x14ac:dyDescent="0.35">
      <c r="A1141" s="27"/>
    </row>
    <row r="1142" spans="1:1" x14ac:dyDescent="0.35">
      <c r="A1142" s="27"/>
    </row>
    <row r="1143" spans="1:1" x14ac:dyDescent="0.35">
      <c r="A1143" s="27"/>
    </row>
    <row r="1144" spans="1:1" x14ac:dyDescent="0.35">
      <c r="A1144" s="27"/>
    </row>
    <row r="1145" spans="1:1" x14ac:dyDescent="0.35">
      <c r="A1145" s="27"/>
    </row>
    <row r="1146" spans="1:1" x14ac:dyDescent="0.35">
      <c r="A1146" s="27"/>
    </row>
    <row r="1147" spans="1:1" x14ac:dyDescent="0.35">
      <c r="A1147" s="27"/>
    </row>
    <row r="1148" spans="1:1" x14ac:dyDescent="0.35">
      <c r="A1148" s="27"/>
    </row>
    <row r="1149" spans="1:1" x14ac:dyDescent="0.35">
      <c r="A1149" s="27"/>
    </row>
    <row r="1150" spans="1:1" x14ac:dyDescent="0.35">
      <c r="A1150" s="27"/>
    </row>
    <row r="1151" spans="1:1" x14ac:dyDescent="0.35">
      <c r="A1151" s="27"/>
    </row>
    <row r="1152" spans="1:1" x14ac:dyDescent="0.35">
      <c r="A1152" s="27"/>
    </row>
    <row r="1153" spans="1:1" x14ac:dyDescent="0.35">
      <c r="A1153" s="27"/>
    </row>
    <row r="1154" spans="1:1" x14ac:dyDescent="0.35">
      <c r="A1154" s="27"/>
    </row>
    <row r="1155" spans="1:1" x14ac:dyDescent="0.35">
      <c r="A1155" s="27"/>
    </row>
    <row r="1156" spans="1:1" x14ac:dyDescent="0.35">
      <c r="A1156" s="27"/>
    </row>
    <row r="1157" spans="1:1" x14ac:dyDescent="0.35">
      <c r="A1157" s="27"/>
    </row>
    <row r="1158" spans="1:1" x14ac:dyDescent="0.35">
      <c r="A1158" s="27"/>
    </row>
    <row r="1159" spans="1:1" x14ac:dyDescent="0.35">
      <c r="A1159" s="27"/>
    </row>
    <row r="1160" spans="1:1" x14ac:dyDescent="0.35">
      <c r="A1160" s="27"/>
    </row>
    <row r="1161" spans="1:1" x14ac:dyDescent="0.35">
      <c r="A1161" s="27"/>
    </row>
    <row r="1162" spans="1:1" x14ac:dyDescent="0.35">
      <c r="A1162" s="27"/>
    </row>
    <row r="1163" spans="1:1" x14ac:dyDescent="0.35">
      <c r="A1163" s="27"/>
    </row>
    <row r="1164" spans="1:1" x14ac:dyDescent="0.35">
      <c r="A1164" s="27"/>
    </row>
    <row r="1165" spans="1:1" x14ac:dyDescent="0.35">
      <c r="A1165" s="27"/>
    </row>
    <row r="1166" spans="1:1" x14ac:dyDescent="0.35">
      <c r="A1166" s="27"/>
    </row>
    <row r="1167" spans="1:1" x14ac:dyDescent="0.35">
      <c r="A1167" s="27"/>
    </row>
    <row r="1168" spans="1:1" x14ac:dyDescent="0.35">
      <c r="A1168" s="27"/>
    </row>
    <row r="1169" spans="1:1" x14ac:dyDescent="0.35">
      <c r="A1169" s="27"/>
    </row>
    <row r="1170" spans="1:1" x14ac:dyDescent="0.35">
      <c r="A1170" s="27"/>
    </row>
    <row r="1171" spans="1:1" x14ac:dyDescent="0.35">
      <c r="A1171" s="27"/>
    </row>
    <row r="1172" spans="1:1" x14ac:dyDescent="0.35">
      <c r="A1172" s="27"/>
    </row>
    <row r="1173" spans="1:1" x14ac:dyDescent="0.35">
      <c r="A1173" s="27"/>
    </row>
    <row r="1174" spans="1:1" x14ac:dyDescent="0.35">
      <c r="A1174" s="27"/>
    </row>
    <row r="1175" spans="1:1" x14ac:dyDescent="0.35">
      <c r="A1175" s="27"/>
    </row>
    <row r="1176" spans="1:1" x14ac:dyDescent="0.35">
      <c r="A1176" s="27"/>
    </row>
    <row r="1177" spans="1:1" x14ac:dyDescent="0.35">
      <c r="A1177" s="27"/>
    </row>
    <row r="1178" spans="1:1" x14ac:dyDescent="0.35">
      <c r="A1178" s="27"/>
    </row>
    <row r="1179" spans="1:1" x14ac:dyDescent="0.35">
      <c r="A1179" s="27"/>
    </row>
    <row r="1180" spans="1:1" x14ac:dyDescent="0.35">
      <c r="A1180" s="27"/>
    </row>
    <row r="1181" spans="1:1" x14ac:dyDescent="0.35">
      <c r="A1181" s="27"/>
    </row>
    <row r="1182" spans="1:1" x14ac:dyDescent="0.35">
      <c r="A1182" s="27"/>
    </row>
    <row r="1183" spans="1:1" x14ac:dyDescent="0.35">
      <c r="A1183" s="27"/>
    </row>
    <row r="1184" spans="1:1" x14ac:dyDescent="0.35">
      <c r="A1184" s="27"/>
    </row>
    <row r="1185" spans="1:1" x14ac:dyDescent="0.35">
      <c r="A1185" s="27"/>
    </row>
    <row r="1186" spans="1:1" x14ac:dyDescent="0.35">
      <c r="A1186" s="27"/>
    </row>
    <row r="1187" spans="1:1" x14ac:dyDescent="0.35">
      <c r="A1187" s="27"/>
    </row>
    <row r="1188" spans="1:1" x14ac:dyDescent="0.35">
      <c r="A1188" s="27"/>
    </row>
    <row r="1189" spans="1:1" x14ac:dyDescent="0.35">
      <c r="A1189" s="27"/>
    </row>
    <row r="1190" spans="1:1" x14ac:dyDescent="0.35">
      <c r="A1190" s="27"/>
    </row>
    <row r="1191" spans="1:1" x14ac:dyDescent="0.35">
      <c r="A1191" s="27"/>
    </row>
    <row r="1192" spans="1:1" x14ac:dyDescent="0.35">
      <c r="A1192" s="27"/>
    </row>
    <row r="1193" spans="1:1" x14ac:dyDescent="0.35">
      <c r="A1193" s="27"/>
    </row>
    <row r="1194" spans="1:1" x14ac:dyDescent="0.35">
      <c r="A1194" s="27"/>
    </row>
    <row r="1195" spans="1:1" x14ac:dyDescent="0.35">
      <c r="A1195" s="27"/>
    </row>
    <row r="1196" spans="1:1" x14ac:dyDescent="0.35">
      <c r="A1196" s="27"/>
    </row>
    <row r="1197" spans="1:1" x14ac:dyDescent="0.35">
      <c r="A1197" s="27"/>
    </row>
    <row r="1198" spans="1:1" x14ac:dyDescent="0.35">
      <c r="A1198" s="27"/>
    </row>
    <row r="1199" spans="1:1" x14ac:dyDescent="0.35">
      <c r="A1199" s="27"/>
    </row>
    <row r="1200" spans="1:1" x14ac:dyDescent="0.35">
      <c r="A1200" s="27"/>
    </row>
    <row r="1201" spans="1:1" x14ac:dyDescent="0.35">
      <c r="A1201" s="27"/>
    </row>
    <row r="1202" spans="1:1" x14ac:dyDescent="0.35">
      <c r="A1202" s="27"/>
    </row>
    <row r="1203" spans="1:1" x14ac:dyDescent="0.35">
      <c r="A1203" s="27"/>
    </row>
    <row r="1204" spans="1:1" x14ac:dyDescent="0.35">
      <c r="A1204" s="27"/>
    </row>
    <row r="1205" spans="1:1" x14ac:dyDescent="0.35">
      <c r="A1205" s="27"/>
    </row>
    <row r="1206" spans="1:1" x14ac:dyDescent="0.35">
      <c r="A1206" s="27"/>
    </row>
    <row r="1207" spans="1:1" x14ac:dyDescent="0.35">
      <c r="A1207" s="27"/>
    </row>
    <row r="1208" spans="1:1" x14ac:dyDescent="0.35">
      <c r="A1208" s="27"/>
    </row>
    <row r="1209" spans="1:1" x14ac:dyDescent="0.35">
      <c r="A1209" s="27"/>
    </row>
    <row r="1210" spans="1:1" x14ac:dyDescent="0.35">
      <c r="A1210" s="27"/>
    </row>
    <row r="1211" spans="1:1" x14ac:dyDescent="0.35">
      <c r="A1211" s="27"/>
    </row>
    <row r="1212" spans="1:1" x14ac:dyDescent="0.35">
      <c r="A1212" s="27"/>
    </row>
    <row r="1213" spans="1:1" x14ac:dyDescent="0.35">
      <c r="A1213" s="27"/>
    </row>
    <row r="1214" spans="1:1" x14ac:dyDescent="0.35">
      <c r="A1214" s="27"/>
    </row>
    <row r="1215" spans="1:1" x14ac:dyDescent="0.35">
      <c r="A1215" s="27"/>
    </row>
    <row r="1216" spans="1:1" x14ac:dyDescent="0.35">
      <c r="A1216" s="27"/>
    </row>
    <row r="1217" spans="1:1" x14ac:dyDescent="0.35">
      <c r="A1217" s="27"/>
    </row>
    <row r="1218" spans="1:1" x14ac:dyDescent="0.35">
      <c r="A1218" s="27"/>
    </row>
    <row r="1219" spans="1:1" x14ac:dyDescent="0.35">
      <c r="A1219" s="27"/>
    </row>
    <row r="1220" spans="1:1" x14ac:dyDescent="0.35">
      <c r="A1220" s="27"/>
    </row>
    <row r="1221" spans="1:1" x14ac:dyDescent="0.35">
      <c r="A1221" s="27"/>
    </row>
    <row r="1222" spans="1:1" x14ac:dyDescent="0.35">
      <c r="A1222" s="27"/>
    </row>
    <row r="1223" spans="1:1" x14ac:dyDescent="0.35">
      <c r="A1223" s="27"/>
    </row>
    <row r="1224" spans="1:1" x14ac:dyDescent="0.35">
      <c r="A1224" s="27"/>
    </row>
    <row r="1225" spans="1:1" x14ac:dyDescent="0.35">
      <c r="A1225" s="27"/>
    </row>
    <row r="1226" spans="1:1" x14ac:dyDescent="0.35">
      <c r="A1226" s="27"/>
    </row>
    <row r="1227" spans="1:1" x14ac:dyDescent="0.35">
      <c r="A1227" s="27"/>
    </row>
    <row r="1228" spans="1:1" x14ac:dyDescent="0.35">
      <c r="A1228" s="27"/>
    </row>
    <row r="1229" spans="1:1" x14ac:dyDescent="0.35">
      <c r="A1229" s="27"/>
    </row>
    <row r="1230" spans="1:1" x14ac:dyDescent="0.35">
      <c r="A1230" s="27"/>
    </row>
    <row r="1231" spans="1:1" x14ac:dyDescent="0.35">
      <c r="A1231" s="27"/>
    </row>
    <row r="1232" spans="1:1" x14ac:dyDescent="0.35">
      <c r="A1232" s="27"/>
    </row>
    <row r="1233" spans="1:1" x14ac:dyDescent="0.35">
      <c r="A1233" s="27"/>
    </row>
    <row r="1234" spans="1:1" x14ac:dyDescent="0.35">
      <c r="A1234" s="27"/>
    </row>
    <row r="1235" spans="1:1" x14ac:dyDescent="0.35">
      <c r="A1235" s="27"/>
    </row>
    <row r="1236" spans="1:1" x14ac:dyDescent="0.35">
      <c r="A1236" s="27"/>
    </row>
    <row r="1237" spans="1:1" x14ac:dyDescent="0.35">
      <c r="A1237" s="27"/>
    </row>
    <row r="1238" spans="1:1" x14ac:dyDescent="0.35">
      <c r="A1238" s="27"/>
    </row>
    <row r="1239" spans="1:1" x14ac:dyDescent="0.35">
      <c r="A1239" s="27"/>
    </row>
    <row r="1240" spans="1:1" x14ac:dyDescent="0.35">
      <c r="A1240" s="27"/>
    </row>
    <row r="1241" spans="1:1" x14ac:dyDescent="0.35">
      <c r="A1241" s="27"/>
    </row>
    <row r="1242" spans="1:1" x14ac:dyDescent="0.35">
      <c r="A1242" s="27"/>
    </row>
    <row r="1243" spans="1:1" x14ac:dyDescent="0.35">
      <c r="A1243" s="27"/>
    </row>
    <row r="1244" spans="1:1" x14ac:dyDescent="0.35">
      <c r="A1244" s="27"/>
    </row>
    <row r="1245" spans="1:1" x14ac:dyDescent="0.35">
      <c r="A1245" s="27"/>
    </row>
    <row r="1246" spans="1:1" x14ac:dyDescent="0.35">
      <c r="A1246" s="27"/>
    </row>
    <row r="1247" spans="1:1" x14ac:dyDescent="0.35">
      <c r="A1247" s="27"/>
    </row>
    <row r="1248" spans="1:1" x14ac:dyDescent="0.35">
      <c r="A1248" s="27"/>
    </row>
    <row r="1249" spans="1:1" x14ac:dyDescent="0.35">
      <c r="A1249" s="27"/>
    </row>
    <row r="1250" spans="1:1" x14ac:dyDescent="0.35">
      <c r="A1250" s="27"/>
    </row>
    <row r="1251" spans="1:1" x14ac:dyDescent="0.35">
      <c r="A1251" s="27"/>
    </row>
    <row r="1252" spans="1:1" x14ac:dyDescent="0.35">
      <c r="A1252" s="27"/>
    </row>
    <row r="1253" spans="1:1" x14ac:dyDescent="0.35">
      <c r="A1253" s="27"/>
    </row>
    <row r="1254" spans="1:1" x14ac:dyDescent="0.35">
      <c r="A1254" s="27"/>
    </row>
    <row r="1255" spans="1:1" x14ac:dyDescent="0.35">
      <c r="A1255" s="27"/>
    </row>
    <row r="1256" spans="1:1" x14ac:dyDescent="0.35">
      <c r="A1256" s="27"/>
    </row>
    <row r="1257" spans="1:1" x14ac:dyDescent="0.35">
      <c r="A1257" s="27"/>
    </row>
    <row r="1258" spans="1:1" x14ac:dyDescent="0.35">
      <c r="A1258" s="27"/>
    </row>
    <row r="1259" spans="1:1" x14ac:dyDescent="0.35">
      <c r="A1259" s="27"/>
    </row>
    <row r="1260" spans="1:1" x14ac:dyDescent="0.35">
      <c r="A1260" s="27"/>
    </row>
    <row r="1261" spans="1:1" x14ac:dyDescent="0.35">
      <c r="A1261" s="27"/>
    </row>
    <row r="1262" spans="1:1" x14ac:dyDescent="0.35">
      <c r="A1262" s="27"/>
    </row>
    <row r="1263" spans="1:1" x14ac:dyDescent="0.35">
      <c r="A1263" s="27"/>
    </row>
    <row r="1264" spans="1:1" x14ac:dyDescent="0.35">
      <c r="A1264" s="27"/>
    </row>
    <row r="1265" spans="1:1" x14ac:dyDescent="0.35">
      <c r="A1265" s="27"/>
    </row>
    <row r="1266" spans="1:1" x14ac:dyDescent="0.35">
      <c r="A1266" s="27"/>
    </row>
    <row r="1267" spans="1:1" x14ac:dyDescent="0.35">
      <c r="A1267" s="27"/>
    </row>
    <row r="1268" spans="1:1" x14ac:dyDescent="0.35">
      <c r="A1268" s="27"/>
    </row>
    <row r="1269" spans="1:1" x14ac:dyDescent="0.35">
      <c r="A1269" s="27"/>
    </row>
    <row r="1270" spans="1:1" x14ac:dyDescent="0.35">
      <c r="A1270" s="27"/>
    </row>
    <row r="1271" spans="1:1" x14ac:dyDescent="0.35">
      <c r="A1271" s="27"/>
    </row>
    <row r="1272" spans="1:1" x14ac:dyDescent="0.35">
      <c r="A1272" s="27"/>
    </row>
    <row r="1273" spans="1:1" x14ac:dyDescent="0.35">
      <c r="A1273" s="27"/>
    </row>
    <row r="1274" spans="1:1" x14ac:dyDescent="0.35">
      <c r="A1274" s="27"/>
    </row>
    <row r="1275" spans="1:1" x14ac:dyDescent="0.35">
      <c r="A1275" s="27"/>
    </row>
    <row r="1276" spans="1:1" x14ac:dyDescent="0.35">
      <c r="A1276" s="27"/>
    </row>
    <row r="1277" spans="1:1" x14ac:dyDescent="0.35">
      <c r="A1277" s="27"/>
    </row>
    <row r="1278" spans="1:1" x14ac:dyDescent="0.35">
      <c r="A1278" s="27"/>
    </row>
    <row r="1279" spans="1:1" x14ac:dyDescent="0.35">
      <c r="A1279" s="27"/>
    </row>
    <row r="1280" spans="1:1" x14ac:dyDescent="0.35">
      <c r="A1280" s="27"/>
    </row>
    <row r="1281" spans="1:1" x14ac:dyDescent="0.35">
      <c r="A1281" s="27"/>
    </row>
    <row r="1282" spans="1:1" x14ac:dyDescent="0.35">
      <c r="A1282" s="27"/>
    </row>
    <row r="1283" spans="1:1" x14ac:dyDescent="0.35">
      <c r="A1283" s="27"/>
    </row>
    <row r="1284" spans="1:1" x14ac:dyDescent="0.35">
      <c r="A1284" s="27"/>
    </row>
    <row r="1285" spans="1:1" x14ac:dyDescent="0.35">
      <c r="A1285" s="27"/>
    </row>
    <row r="1286" spans="1:1" x14ac:dyDescent="0.35">
      <c r="A1286" s="27"/>
    </row>
    <row r="1287" spans="1:1" x14ac:dyDescent="0.35">
      <c r="A1287" s="27"/>
    </row>
    <row r="1288" spans="1:1" x14ac:dyDescent="0.35">
      <c r="A1288" s="27"/>
    </row>
    <row r="1289" spans="1:1" x14ac:dyDescent="0.35">
      <c r="A1289" s="27"/>
    </row>
    <row r="1290" spans="1:1" x14ac:dyDescent="0.35">
      <c r="A1290" s="27"/>
    </row>
    <row r="1291" spans="1:1" x14ac:dyDescent="0.35">
      <c r="A1291" s="27"/>
    </row>
    <row r="1292" spans="1:1" x14ac:dyDescent="0.35">
      <c r="A1292" s="27"/>
    </row>
    <row r="1293" spans="1:1" x14ac:dyDescent="0.35">
      <c r="A1293" s="27"/>
    </row>
    <row r="1294" spans="1:1" x14ac:dyDescent="0.35">
      <c r="A1294" s="27"/>
    </row>
    <row r="1295" spans="1:1" x14ac:dyDescent="0.35">
      <c r="A1295" s="27"/>
    </row>
    <row r="1296" spans="1:1" x14ac:dyDescent="0.35">
      <c r="A1296" s="27"/>
    </row>
    <row r="1297" spans="1:1" x14ac:dyDescent="0.35">
      <c r="A1297" s="27"/>
    </row>
    <row r="1298" spans="1:1" x14ac:dyDescent="0.35">
      <c r="A1298" s="27"/>
    </row>
    <row r="1299" spans="1:1" x14ac:dyDescent="0.35">
      <c r="A1299" s="27"/>
    </row>
    <row r="1300" spans="1:1" x14ac:dyDescent="0.35">
      <c r="A1300" s="27"/>
    </row>
    <row r="1301" spans="1:1" x14ac:dyDescent="0.35">
      <c r="A1301" s="27"/>
    </row>
    <row r="1302" spans="1:1" x14ac:dyDescent="0.35">
      <c r="A1302" s="27"/>
    </row>
    <row r="1303" spans="1:1" x14ac:dyDescent="0.35">
      <c r="A1303" s="27"/>
    </row>
    <row r="1304" spans="1:1" x14ac:dyDescent="0.35">
      <c r="A1304" s="27"/>
    </row>
    <row r="1305" spans="1:1" x14ac:dyDescent="0.35">
      <c r="A1305" s="27"/>
    </row>
    <row r="1306" spans="1:1" x14ac:dyDescent="0.35">
      <c r="A1306" s="27"/>
    </row>
    <row r="1307" spans="1:1" x14ac:dyDescent="0.35">
      <c r="A1307" s="27"/>
    </row>
    <row r="1308" spans="1:1" x14ac:dyDescent="0.35">
      <c r="A1308" s="27"/>
    </row>
    <row r="1309" spans="1:1" x14ac:dyDescent="0.35">
      <c r="A1309" s="27"/>
    </row>
    <row r="1310" spans="1:1" x14ac:dyDescent="0.35">
      <c r="A1310" s="27"/>
    </row>
    <row r="1311" spans="1:1" x14ac:dyDescent="0.35">
      <c r="A1311" s="27"/>
    </row>
    <row r="1312" spans="1:1" x14ac:dyDescent="0.35">
      <c r="A1312" s="27"/>
    </row>
    <row r="1313" spans="1:1" x14ac:dyDescent="0.35">
      <c r="A1313" s="27"/>
    </row>
    <row r="1314" spans="1:1" x14ac:dyDescent="0.35">
      <c r="A1314" s="27"/>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26952-1118-4CC8-B682-D2650F67409E}">
  <dimension ref="A1:AR202"/>
  <sheetViews>
    <sheetView topLeftCell="AK1" workbookViewId="0">
      <selection activeCell="AM11" sqref="AM11"/>
    </sheetView>
  </sheetViews>
  <sheetFormatPr defaultRowHeight="14.5" x14ac:dyDescent="0.35"/>
  <cols>
    <col min="1" max="1" width="23.7265625" bestFit="1" customWidth="1"/>
    <col min="2" max="2" width="15.26953125" bestFit="1" customWidth="1"/>
    <col min="3" max="6" width="13.453125" bestFit="1" customWidth="1"/>
    <col min="7" max="7" width="14.453125" bestFit="1" customWidth="1"/>
    <col min="8" max="8" width="16.08984375" bestFit="1" customWidth="1"/>
    <col min="9" max="9" width="16.1796875" bestFit="1" customWidth="1"/>
    <col min="10" max="10" width="16.7265625" bestFit="1" customWidth="1"/>
    <col min="11" max="11" width="15.90625" bestFit="1" customWidth="1"/>
    <col min="12" max="12" width="26.90625" bestFit="1" customWidth="1"/>
    <col min="13" max="13" width="15.26953125" bestFit="1" customWidth="1"/>
    <col min="14" max="14" width="7.81640625" bestFit="1" customWidth="1"/>
    <col min="15" max="15" width="8.453125" bestFit="1" customWidth="1"/>
    <col min="16" max="16" width="7.90625" bestFit="1" customWidth="1"/>
    <col min="17" max="17" width="7.81640625" bestFit="1" customWidth="1"/>
    <col min="18" max="18" width="10.7265625" bestFit="1" customWidth="1"/>
    <col min="19" max="21" width="22.08984375" bestFit="1" customWidth="1"/>
    <col min="22" max="22" width="37.7265625" bestFit="1" customWidth="1"/>
    <col min="23" max="23" width="15.26953125" bestFit="1" customWidth="1"/>
    <col min="24" max="27" width="10.36328125" bestFit="1" customWidth="1"/>
    <col min="28" max="28" width="10.7265625" bestFit="1" customWidth="1"/>
    <col min="29" max="29" width="15.1796875" bestFit="1" customWidth="1"/>
    <col min="30" max="30" width="16.7265625" bestFit="1" customWidth="1"/>
    <col min="31" max="31" width="15.90625" bestFit="1" customWidth="1"/>
    <col min="32" max="32" width="22.08984375" bestFit="1" customWidth="1"/>
    <col min="33" max="33" width="18.453125" bestFit="1" customWidth="1"/>
    <col min="34" max="34" width="21.90625" bestFit="1" customWidth="1"/>
    <col min="35" max="35" width="16.08984375" bestFit="1" customWidth="1"/>
    <col min="36" max="36" width="16.1796875" bestFit="1" customWidth="1"/>
    <col min="37" max="37" width="22.08984375" bestFit="1" customWidth="1"/>
    <col min="38" max="38" width="24.36328125" bestFit="1" customWidth="1"/>
    <col min="39" max="39" width="15.26953125" bestFit="1" customWidth="1"/>
    <col min="40" max="41" width="7.81640625" bestFit="1" customWidth="1"/>
    <col min="42" max="42" width="7.90625" bestFit="1" customWidth="1"/>
    <col min="43" max="43" width="7.81640625" bestFit="1" customWidth="1"/>
    <col min="44" max="44" width="10.7265625" bestFit="1" customWidth="1"/>
    <col min="45" max="56" width="22.08984375" bestFit="1" customWidth="1"/>
    <col min="57" max="57" width="20" bestFit="1" customWidth="1"/>
    <col min="58" max="58" width="21.6328125" bestFit="1" customWidth="1"/>
    <col min="59" max="59" width="20.7265625" bestFit="1" customWidth="1"/>
    <col min="60" max="60" width="26.90625" bestFit="1" customWidth="1"/>
    <col min="61" max="61" width="20.08984375" bestFit="1" customWidth="1"/>
    <col min="62" max="62" width="20.90625" bestFit="1" customWidth="1"/>
    <col min="63" max="63" width="21.08984375" bestFit="1" customWidth="1"/>
    <col min="64" max="65" width="23.54296875" bestFit="1" customWidth="1"/>
    <col min="66" max="893" width="15.26953125" bestFit="1" customWidth="1"/>
    <col min="894" max="894" width="10.7265625" bestFit="1" customWidth="1"/>
  </cols>
  <sheetData>
    <row r="1" spans="1:44" x14ac:dyDescent="0.35">
      <c r="AB1" s="41" t="s">
        <v>77</v>
      </c>
      <c r="AC1" t="s">
        <v>87</v>
      </c>
      <c r="AD1" t="s">
        <v>88</v>
      </c>
      <c r="AE1" t="s">
        <v>89</v>
      </c>
      <c r="AF1" t="s">
        <v>90</v>
      </c>
      <c r="AG1" t="s">
        <v>93</v>
      </c>
      <c r="AH1" t="s">
        <v>94</v>
      </c>
      <c r="AI1" t="s">
        <v>91</v>
      </c>
      <c r="AJ1" t="s">
        <v>92</v>
      </c>
      <c r="AL1" s="41" t="s">
        <v>281</v>
      </c>
      <c r="AM1" s="41" t="s">
        <v>85</v>
      </c>
    </row>
    <row r="2" spans="1:44" x14ac:dyDescent="0.35">
      <c r="AB2" s="42" t="s">
        <v>14</v>
      </c>
      <c r="AC2" s="43">
        <v>3.7060400054861511E-2</v>
      </c>
      <c r="AD2" s="43">
        <v>0.25597495590043845</v>
      </c>
      <c r="AE2" s="43">
        <v>4.8344549650288393E-2</v>
      </c>
      <c r="AF2" s="43">
        <v>1.0218368088139114E-2</v>
      </c>
      <c r="AG2" s="43">
        <v>0.25692448279030755</v>
      </c>
      <c r="AH2" s="43">
        <v>0.29465452745842641</v>
      </c>
      <c r="AI2" s="43">
        <v>7.0990949593191244E-2</v>
      </c>
      <c r="AJ2" s="43">
        <v>2.5831766464347525E-2</v>
      </c>
      <c r="AL2" s="41" t="s">
        <v>77</v>
      </c>
      <c r="AM2" t="s">
        <v>14</v>
      </c>
      <c r="AN2" t="s">
        <v>16</v>
      </c>
      <c r="AO2" t="s">
        <v>12</v>
      </c>
      <c r="AP2" t="s">
        <v>13</v>
      </c>
      <c r="AQ2" t="s">
        <v>15</v>
      </c>
      <c r="AR2" t="s">
        <v>78</v>
      </c>
    </row>
    <row r="3" spans="1:44" x14ac:dyDescent="0.35">
      <c r="A3" s="41" t="s">
        <v>86</v>
      </c>
      <c r="B3" s="41" t="s">
        <v>85</v>
      </c>
      <c r="L3" s="41" t="s">
        <v>95</v>
      </c>
      <c r="M3" s="41" t="s">
        <v>85</v>
      </c>
      <c r="AB3" s="42" t="s">
        <v>16</v>
      </c>
      <c r="AC3" s="43">
        <v>3.9303816651423797E-3</v>
      </c>
      <c r="AD3" s="43">
        <v>5.8370423054631575E-2</v>
      </c>
      <c r="AE3" s="43">
        <v>0.22871976343061701</v>
      </c>
      <c r="AF3" s="43">
        <v>0.12385427261624492</v>
      </c>
      <c r="AG3" s="43">
        <v>0.17301852989811758</v>
      </c>
      <c r="AH3" s="43">
        <v>2.9415536196963063E-2</v>
      </c>
      <c r="AI3" s="43">
        <v>0.29043153711000802</v>
      </c>
      <c r="AJ3" s="43">
        <v>9.2259556028275541E-2</v>
      </c>
      <c r="AL3" s="42" t="s">
        <v>79</v>
      </c>
      <c r="AM3" s="44"/>
      <c r="AN3" s="44"/>
      <c r="AO3" s="44"/>
      <c r="AP3" s="44"/>
      <c r="AQ3" s="44"/>
      <c r="AR3" s="44"/>
    </row>
    <row r="4" spans="1:44" x14ac:dyDescent="0.35">
      <c r="A4" s="41" t="s">
        <v>77</v>
      </c>
      <c r="B4" t="s">
        <v>14</v>
      </c>
      <c r="C4" t="s">
        <v>16</v>
      </c>
      <c r="D4" t="s">
        <v>12</v>
      </c>
      <c r="E4" t="s">
        <v>13</v>
      </c>
      <c r="F4" t="s">
        <v>15</v>
      </c>
      <c r="G4" t="s">
        <v>78</v>
      </c>
      <c r="L4" s="41" t="s">
        <v>77</v>
      </c>
      <c r="M4" t="s">
        <v>14</v>
      </c>
      <c r="N4" t="s">
        <v>16</v>
      </c>
      <c r="O4" t="s">
        <v>12</v>
      </c>
      <c r="P4" t="s">
        <v>13</v>
      </c>
      <c r="Q4" t="s">
        <v>15</v>
      </c>
      <c r="R4" t="s">
        <v>78</v>
      </c>
      <c r="V4" s="41" t="s">
        <v>77</v>
      </c>
      <c r="W4" t="s">
        <v>277</v>
      </c>
      <c r="X4" t="s">
        <v>278</v>
      </c>
      <c r="AB4" s="42" t="s">
        <v>12</v>
      </c>
      <c r="AC4" s="43">
        <v>6.7409093532194611E-2</v>
      </c>
      <c r="AD4" s="43">
        <v>0.26236278017651293</v>
      </c>
      <c r="AE4" s="43">
        <v>4.8999679338551018E-2</v>
      </c>
      <c r="AF4" s="43">
        <v>8.2351485418739934E-2</v>
      </c>
      <c r="AG4" s="43">
        <v>3.3009505358597924E-2</v>
      </c>
      <c r="AH4" s="43">
        <v>0.30919216535551403</v>
      </c>
      <c r="AI4" s="43">
        <v>0.13911545772503453</v>
      </c>
      <c r="AJ4" s="43">
        <v>5.7559833094855191E-2</v>
      </c>
      <c r="AL4" s="45" t="s">
        <v>96</v>
      </c>
      <c r="AM4" s="44">
        <v>5.2994971523117563E-3</v>
      </c>
      <c r="AN4" s="44">
        <v>5.3475228143419354E-3</v>
      </c>
      <c r="AO4" s="44">
        <v>5.3682640849279121E-3</v>
      </c>
      <c r="AP4" s="44">
        <v>5.1730842466851407E-3</v>
      </c>
      <c r="AQ4" s="44">
        <v>5.4283726628807944E-3</v>
      </c>
      <c r="AR4" s="44">
        <v>5.3219507315825556E-3</v>
      </c>
    </row>
    <row r="5" spans="1:44" x14ac:dyDescent="0.35">
      <c r="A5" s="42" t="s">
        <v>79</v>
      </c>
      <c r="B5" s="10">
        <v>1337014655.4794695</v>
      </c>
      <c r="C5" s="10">
        <v>1521450708.2886429</v>
      </c>
      <c r="D5" s="10">
        <v>1173709024.1859922</v>
      </c>
      <c r="E5" s="10">
        <v>1411929385.5113692</v>
      </c>
      <c r="F5" s="10">
        <v>1567105340.3704128</v>
      </c>
      <c r="G5" s="10">
        <v>7011209113.835886</v>
      </c>
      <c r="L5" s="42" t="s">
        <v>79</v>
      </c>
      <c r="M5" s="44"/>
      <c r="N5" s="44"/>
      <c r="O5" s="44"/>
      <c r="P5" s="44"/>
      <c r="Q5" s="44"/>
      <c r="R5" s="44"/>
      <c r="V5" s="42" t="s">
        <v>14</v>
      </c>
      <c r="W5" s="44">
        <v>0.20602266580101986</v>
      </c>
      <c r="X5" s="44">
        <v>0.21747904328492623</v>
      </c>
      <c r="AB5" s="42" t="s">
        <v>13</v>
      </c>
      <c r="AC5" s="43">
        <v>3.8951218842335927E-3</v>
      </c>
      <c r="AD5" s="43">
        <v>4.4630194302391367E-2</v>
      </c>
      <c r="AE5" s="43">
        <v>6.3086807371838333E-2</v>
      </c>
      <c r="AF5" s="43">
        <v>5.6482688330470023E-2</v>
      </c>
      <c r="AG5" s="43">
        <v>0.22845139558338606</v>
      </c>
      <c r="AH5" s="43">
        <v>1.1773760051490901E-2</v>
      </c>
      <c r="AI5" s="43">
        <v>0.45947268427468568</v>
      </c>
      <c r="AJ5" s="43">
        <v>0.13220734820150409</v>
      </c>
      <c r="AL5" s="45" t="s">
        <v>97</v>
      </c>
      <c r="AM5" s="44">
        <v>5.339868030165275E-3</v>
      </c>
      <c r="AN5" s="44">
        <v>5.3677756708316376E-3</v>
      </c>
      <c r="AO5" s="44">
        <v>5.4103183997836245E-3</v>
      </c>
      <c r="AP5" s="44">
        <v>5.1841670664419092E-3</v>
      </c>
      <c r="AQ5" s="44">
        <v>5.4515466083025791E-3</v>
      </c>
      <c r="AR5" s="44">
        <v>5.3492528939448622E-3</v>
      </c>
    </row>
    <row r="6" spans="1:44" x14ac:dyDescent="0.35">
      <c r="A6" s="42" t="s">
        <v>80</v>
      </c>
      <c r="B6" s="10">
        <v>1240673042.9949009</v>
      </c>
      <c r="C6" s="10">
        <v>1386259402.3909121</v>
      </c>
      <c r="D6" s="10">
        <v>1086877176.9186442</v>
      </c>
      <c r="E6" s="10">
        <v>1292572075.7855668</v>
      </c>
      <c r="F6" s="10">
        <v>1432925741.7385054</v>
      </c>
      <c r="G6" s="10">
        <v>6439307439.8285284</v>
      </c>
      <c r="L6" s="45" t="s">
        <v>96</v>
      </c>
      <c r="M6" s="44">
        <v>0</v>
      </c>
      <c r="N6" s="44">
        <v>0</v>
      </c>
      <c r="O6" s="44">
        <v>0</v>
      </c>
      <c r="P6" s="44">
        <v>0</v>
      </c>
      <c r="Q6" s="44">
        <v>0</v>
      </c>
      <c r="R6" s="44">
        <v>0</v>
      </c>
      <c r="V6" s="42" t="s">
        <v>16</v>
      </c>
      <c r="W6" s="44">
        <v>0.17420529461593323</v>
      </c>
      <c r="X6" s="44">
        <v>0.13679813662182191</v>
      </c>
      <c r="AB6" s="42" t="s">
        <v>15</v>
      </c>
      <c r="AC6" s="43">
        <v>1.8458636560982813E-2</v>
      </c>
      <c r="AD6" s="43">
        <v>9.6784396155117122E-2</v>
      </c>
      <c r="AE6" s="43">
        <v>0.32448816304057942</v>
      </c>
      <c r="AF6" s="43">
        <v>0.17128947009720899</v>
      </c>
      <c r="AG6" s="43">
        <v>0.25853286410736381</v>
      </c>
      <c r="AH6" s="43">
        <v>4.80338746323817E-2</v>
      </c>
      <c r="AI6" s="43">
        <v>6.400269866995606E-2</v>
      </c>
      <c r="AJ6" s="43">
        <v>1.8409896736410199E-2</v>
      </c>
      <c r="AL6" s="45" t="s">
        <v>98</v>
      </c>
      <c r="AM6" s="44">
        <v>4.9221303831075451E-3</v>
      </c>
      <c r="AN6" s="44">
        <v>5.0748502151698842E-3</v>
      </c>
      <c r="AO6" s="44">
        <v>5.3675421461491912E-3</v>
      </c>
      <c r="AP6" s="44">
        <v>4.8018871693072699E-3</v>
      </c>
      <c r="AQ6" s="44">
        <v>5.0159161663591058E-3</v>
      </c>
      <c r="AR6" s="44">
        <v>5.0344908375092E-3</v>
      </c>
    </row>
    <row r="7" spans="1:44" x14ac:dyDescent="0.35">
      <c r="A7" s="42" t="s">
        <v>81</v>
      </c>
      <c r="B7" s="10">
        <v>1379865573.3016684</v>
      </c>
      <c r="C7" s="10">
        <v>1568058279.1939378</v>
      </c>
      <c r="D7" s="10">
        <v>1203842503.0458024</v>
      </c>
      <c r="E7" s="10">
        <v>1496573107.726006</v>
      </c>
      <c r="F7" s="10">
        <v>1590096261.0244668</v>
      </c>
      <c r="G7" s="10">
        <v>7238435724.2918806</v>
      </c>
      <c r="L7" s="45" t="s">
        <v>97</v>
      </c>
      <c r="M7" s="44">
        <v>3.0285858373821344E-2</v>
      </c>
      <c r="N7" s="44">
        <v>1.8637997431620392E-2</v>
      </c>
      <c r="O7" s="44">
        <v>3.6186394525220489E-2</v>
      </c>
      <c r="P7" s="44">
        <v>6.5943117652943768E-3</v>
      </c>
      <c r="Q7" s="44">
        <v>1.9207669666549413E-2</v>
      </c>
      <c r="R7" s="44">
        <v>2.1053192766601846E-2</v>
      </c>
      <c r="V7" s="42" t="s">
        <v>12</v>
      </c>
      <c r="W7" s="44">
        <v>0.20418098877106708</v>
      </c>
      <c r="X7" s="44">
        <v>0.2602372138394759</v>
      </c>
      <c r="AB7" s="42" t="s">
        <v>78</v>
      </c>
      <c r="AC7" s="43">
        <v>2.6150726739482995E-2</v>
      </c>
      <c r="AD7" s="43">
        <v>0.14362454991781826</v>
      </c>
      <c r="AE7" s="43">
        <v>0.14272779256637497</v>
      </c>
      <c r="AF7" s="43">
        <v>8.8839256910160549E-2</v>
      </c>
      <c r="AG7" s="43">
        <v>0.1899873555475548</v>
      </c>
      <c r="AH7" s="43">
        <v>0.13861397273895534</v>
      </c>
      <c r="AI7" s="43">
        <v>0.20480266547457507</v>
      </c>
      <c r="AJ7" s="43">
        <v>6.5253680105078399E-2</v>
      </c>
      <c r="AL7" s="45" t="s">
        <v>99</v>
      </c>
      <c r="AM7" s="44">
        <v>5.3263692070634671E-3</v>
      </c>
      <c r="AN7" s="44">
        <v>5.3674466373698406E-3</v>
      </c>
      <c r="AO7" s="44">
        <v>5.4023101466950472E-3</v>
      </c>
      <c r="AP7" s="44">
        <v>5.1800797277600369E-3</v>
      </c>
      <c r="AQ7" s="44">
        <v>5.4457620366470212E-3</v>
      </c>
      <c r="AR7" s="44">
        <v>5.3429131404279717E-3</v>
      </c>
    </row>
    <row r="8" spans="1:44" x14ac:dyDescent="0.35">
      <c r="A8" s="42" t="s">
        <v>82</v>
      </c>
      <c r="B8" s="10">
        <v>1349109990.5868914</v>
      </c>
      <c r="C8" s="10">
        <v>1504591216.3748407</v>
      </c>
      <c r="D8" s="10">
        <v>1178972514.6983459</v>
      </c>
      <c r="E8" s="10">
        <v>1460074599.4020083</v>
      </c>
      <c r="F8" s="10">
        <v>1509416553.2575908</v>
      </c>
      <c r="G8" s="10">
        <v>7002164874.3196774</v>
      </c>
      <c r="L8" s="45" t="s">
        <v>98</v>
      </c>
      <c r="M8" s="44">
        <v>-0.31101364947015075</v>
      </c>
      <c r="N8" s="44">
        <v>-0.26855198381423079</v>
      </c>
      <c r="O8" s="44">
        <v>-3.6521494921897824E-2</v>
      </c>
      <c r="P8" s="44">
        <v>-0.22697144809440636</v>
      </c>
      <c r="Q8" s="44">
        <v>-0.35953638241384811</v>
      </c>
      <c r="R8" s="44">
        <v>-0.24159946441037522</v>
      </c>
      <c r="V8" s="42" t="s">
        <v>13</v>
      </c>
      <c r="W8" s="44">
        <v>0.21305330812411838</v>
      </c>
      <c r="X8" s="44">
        <v>0.17676853897296657</v>
      </c>
      <c r="AL8" s="45" t="s">
        <v>100</v>
      </c>
      <c r="AM8" s="44">
        <v>5.4099232429077214E-3</v>
      </c>
      <c r="AN8" s="44">
        <v>5.4206614971056095E-3</v>
      </c>
      <c r="AO8" s="44">
        <v>5.4596393011907482E-3</v>
      </c>
      <c r="AP8" s="44">
        <v>5.2220375553268649E-3</v>
      </c>
      <c r="AQ8" s="44">
        <v>5.523220055526034E-3</v>
      </c>
      <c r="AR8" s="44">
        <v>5.4054746844400163E-3</v>
      </c>
    </row>
    <row r="9" spans="1:44" x14ac:dyDescent="0.35">
      <c r="A9" s="42" t="s">
        <v>83</v>
      </c>
      <c r="B9" s="10">
        <v>1369036417.6935647</v>
      </c>
      <c r="C9" s="10">
        <v>1570584977.4977884</v>
      </c>
      <c r="D9" s="10">
        <v>1183424984.5347619</v>
      </c>
      <c r="E9" s="10">
        <v>1541291905.6068552</v>
      </c>
      <c r="F9" s="10">
        <v>1570750735.8415716</v>
      </c>
      <c r="G9" s="10">
        <v>7235089021.1745415</v>
      </c>
      <c r="L9" s="45" t="s">
        <v>99</v>
      </c>
      <c r="M9" s="44">
        <v>0.32650607427965367</v>
      </c>
      <c r="N9" s="44">
        <v>0.28373400685892891</v>
      </c>
      <c r="O9" s="44">
        <v>2.9920777647651858E-2</v>
      </c>
      <c r="P9" s="44">
        <v>0.24242074680928205</v>
      </c>
      <c r="Q9" s="44">
        <v>0.38557320229964531</v>
      </c>
      <c r="R9" s="44">
        <v>0.25502650818288558</v>
      </c>
      <c r="V9" s="42" t="s">
        <v>15</v>
      </c>
      <c r="W9" s="44">
        <v>0.20253774268786148</v>
      </c>
      <c r="X9" s="44">
        <v>0.20871706728080938</v>
      </c>
      <c r="AL9" s="45" t="s">
        <v>101</v>
      </c>
      <c r="AM9" s="44">
        <v>5.4117699648545221E-3</v>
      </c>
      <c r="AN9" s="44">
        <v>5.4125427369320087E-3</v>
      </c>
      <c r="AO9" s="44">
        <v>5.4488798001394627E-3</v>
      </c>
      <c r="AP9" s="44">
        <v>5.2485968790807252E-3</v>
      </c>
      <c r="AQ9" s="44">
        <v>5.4934323182602648E-3</v>
      </c>
      <c r="AR9" s="44">
        <v>5.4017202450620744E-3</v>
      </c>
    </row>
    <row r="10" spans="1:44" x14ac:dyDescent="0.35">
      <c r="A10" s="42" t="s">
        <v>84</v>
      </c>
      <c r="B10" s="10">
        <v>1331165437.6066272</v>
      </c>
      <c r="C10" s="10">
        <v>1532058619.1073716</v>
      </c>
      <c r="D10" s="10">
        <v>1149704631.8171434</v>
      </c>
      <c r="E10" s="10">
        <v>1520817801.7377868</v>
      </c>
      <c r="F10" s="10">
        <v>1520065320.6017292</v>
      </c>
      <c r="G10" s="10">
        <v>7053811810.8706579</v>
      </c>
      <c r="L10" s="45" t="s">
        <v>100</v>
      </c>
      <c r="M10" s="44">
        <v>6.2365229113745167E-2</v>
      </c>
      <c r="N10" s="44">
        <v>4.8789997365298682E-2</v>
      </c>
      <c r="O10" s="44">
        <v>4.9019022597372709E-2</v>
      </c>
      <c r="P10" s="44">
        <v>2.4931321921428863E-2</v>
      </c>
      <c r="Q10" s="44">
        <v>6.3995889222307312E-2</v>
      </c>
      <c r="R10" s="44">
        <v>4.8045109260880035E-2</v>
      </c>
      <c r="V10" s="42" t="s">
        <v>78</v>
      </c>
      <c r="W10" s="44">
        <v>1</v>
      </c>
      <c r="X10" s="44">
        <v>1</v>
      </c>
      <c r="AL10" s="45" t="s">
        <v>102</v>
      </c>
      <c r="AM10" s="44">
        <v>5.390581333728695E-3</v>
      </c>
      <c r="AN10" s="44">
        <v>5.4256453624625302E-3</v>
      </c>
      <c r="AO10" s="44">
        <v>5.4226955113015809E-3</v>
      </c>
      <c r="AP10" s="44">
        <v>5.250723359083386E-3</v>
      </c>
      <c r="AQ10" s="44">
        <v>5.5131267063599828E-3</v>
      </c>
      <c r="AR10" s="44">
        <v>5.3991800711308919E-3</v>
      </c>
    </row>
    <row r="11" spans="1:44" x14ac:dyDescent="0.35">
      <c r="A11" s="42" t="s">
        <v>78</v>
      </c>
      <c r="B11" s="10">
        <v>8006865117.6631222</v>
      </c>
      <c r="C11" s="10">
        <v>9083003202.8534946</v>
      </c>
      <c r="D11" s="10">
        <v>6976530835.2006903</v>
      </c>
      <c r="E11" s="10">
        <v>8723258875.7695923</v>
      </c>
      <c r="F11" s="10">
        <v>9190359952.8342762</v>
      </c>
      <c r="G11" s="10">
        <v>41980017984.321175</v>
      </c>
      <c r="L11" s="45" t="s">
        <v>101</v>
      </c>
      <c r="M11" s="44">
        <v>1.3571153548811584E-3</v>
      </c>
      <c r="N11" s="44">
        <v>-7.3706032293446907E-3</v>
      </c>
      <c r="O11" s="44">
        <v>-9.10325702872424E-3</v>
      </c>
      <c r="P11" s="44">
        <v>1.565473711121626E-2</v>
      </c>
      <c r="Q11" s="44">
        <v>-2.4265515445692068E-2</v>
      </c>
      <c r="R11" s="44">
        <v>-2.8187684525990751E-3</v>
      </c>
      <c r="AL11" s="45" t="s">
        <v>103</v>
      </c>
      <c r="AM11" s="44">
        <v>5.4167227515809933E-3</v>
      </c>
      <c r="AN11" s="44">
        <v>5.4275976119068673E-3</v>
      </c>
      <c r="AO11" s="44">
        <v>5.4492746673818274E-3</v>
      </c>
      <c r="AP11" s="44">
        <v>5.254667054742034E-3</v>
      </c>
      <c r="AQ11" s="44">
        <v>5.519124334804797E-3</v>
      </c>
      <c r="AR11" s="44">
        <v>5.4120765055624522E-3</v>
      </c>
    </row>
    <row r="12" spans="1:44" x14ac:dyDescent="0.35">
      <c r="L12" s="45" t="s">
        <v>102</v>
      </c>
      <c r="M12" s="44">
        <v>-1.5565745644798552E-2</v>
      </c>
      <c r="N12" s="44">
        <v>1.1913039971477531E-2</v>
      </c>
      <c r="O12" s="44">
        <v>-2.2197403647506449E-2</v>
      </c>
      <c r="P12" s="44">
        <v>1.2470585431977879E-3</v>
      </c>
      <c r="Q12" s="44">
        <v>1.6130323105722908E-2</v>
      </c>
      <c r="R12" s="44">
        <v>-1.8957426623272308E-3</v>
      </c>
      <c r="AL12" s="45" t="s">
        <v>104</v>
      </c>
      <c r="AM12" s="44">
        <v>5.4316651944892854E-3</v>
      </c>
      <c r="AN12" s="44">
        <v>5.2400592841123405E-3</v>
      </c>
      <c r="AO12" s="44">
        <v>5.3493504447261935E-3</v>
      </c>
      <c r="AP12" s="44">
        <v>5.1828450083154917E-3</v>
      </c>
      <c r="AQ12" s="44">
        <v>5.2485706246015468E-3</v>
      </c>
      <c r="AR12" s="44">
        <v>5.2901092338438448E-3</v>
      </c>
    </row>
    <row r="13" spans="1:44" x14ac:dyDescent="0.35">
      <c r="L13" s="45" t="s">
        <v>103</v>
      </c>
      <c r="M13" s="44">
        <v>1.927968318538735E-2</v>
      </c>
      <c r="N13" s="44">
        <v>1.7707184511227153E-3</v>
      </c>
      <c r="O13" s="44">
        <v>2.2640947230450792E-2</v>
      </c>
      <c r="P13" s="44">
        <v>2.3118146504382325E-3</v>
      </c>
      <c r="Q13" s="44">
        <v>4.8946984003775699E-3</v>
      </c>
      <c r="R13" s="44">
        <v>9.8079654976496698E-3</v>
      </c>
      <c r="V13" s="41" t="s">
        <v>279</v>
      </c>
      <c r="W13" s="41" t="s">
        <v>85</v>
      </c>
      <c r="AL13" s="45" t="s">
        <v>105</v>
      </c>
      <c r="AM13" s="44">
        <v>5.3988908467838522E-3</v>
      </c>
      <c r="AN13" s="44">
        <v>5.4001408043080771E-3</v>
      </c>
      <c r="AO13" s="44">
        <v>5.4391403405153593E-3</v>
      </c>
      <c r="AP13" s="44">
        <v>5.2318740554943774E-3</v>
      </c>
      <c r="AQ13" s="44">
        <v>5.4841737561820607E-3</v>
      </c>
      <c r="AR13" s="44">
        <v>5.3894776739754346E-3</v>
      </c>
    </row>
    <row r="14" spans="1:44" x14ac:dyDescent="0.35">
      <c r="L14" s="45" t="s">
        <v>104</v>
      </c>
      <c r="M14" s="44">
        <v>1.0967088674274605E-2</v>
      </c>
      <c r="N14" s="44">
        <v>-0.17003878960738608</v>
      </c>
      <c r="O14" s="44">
        <v>-8.4703372792271373E-2</v>
      </c>
      <c r="P14" s="44">
        <v>-4.2070854066987101E-2</v>
      </c>
      <c r="Q14" s="44">
        <v>-0.22056046517168573</v>
      </c>
      <c r="R14" s="44">
        <v>-9.2599896407765211E-2</v>
      </c>
      <c r="V14" s="41" t="s">
        <v>77</v>
      </c>
      <c r="W14" t="s">
        <v>14</v>
      </c>
      <c r="X14" t="s">
        <v>16</v>
      </c>
      <c r="Y14" t="s">
        <v>12</v>
      </c>
      <c r="Z14" t="s">
        <v>13</v>
      </c>
      <c r="AA14" t="s">
        <v>15</v>
      </c>
      <c r="AB14" t="s">
        <v>78</v>
      </c>
      <c r="AL14" s="45" t="s">
        <v>106</v>
      </c>
      <c r="AM14" s="44">
        <v>5.3888324573711614E-3</v>
      </c>
      <c r="AN14" s="44">
        <v>5.4225946156941018E-3</v>
      </c>
      <c r="AO14" s="44">
        <v>5.4352302733437913E-3</v>
      </c>
      <c r="AP14" s="44">
        <v>5.2771686445106407E-3</v>
      </c>
      <c r="AQ14" s="44">
        <v>5.4803706608495678E-3</v>
      </c>
      <c r="AR14" s="44">
        <v>5.3997253932993126E-3</v>
      </c>
    </row>
    <row r="15" spans="1:44" x14ac:dyDescent="0.35">
      <c r="L15" s="45" t="s">
        <v>105</v>
      </c>
      <c r="M15" s="44">
        <v>-2.39887391273437E-2</v>
      </c>
      <c r="N15" s="44">
        <v>0.15033863672052514</v>
      </c>
      <c r="O15" s="44">
        <v>7.7534509093809476E-2</v>
      </c>
      <c r="P15" s="44">
        <v>2.9117493592238017E-2</v>
      </c>
      <c r="Q15" s="44">
        <v>0.20196883776051608</v>
      </c>
      <c r="R15" s="44">
        <v>7.8506455354799581E-2</v>
      </c>
      <c r="V15" s="42" t="s">
        <v>79</v>
      </c>
      <c r="W15" s="10"/>
      <c r="X15" s="10"/>
      <c r="Y15" s="10"/>
      <c r="Z15" s="10"/>
      <c r="AA15" s="10"/>
      <c r="AB15" s="10"/>
      <c r="AL15" s="45" t="s">
        <v>107</v>
      </c>
      <c r="AM15" s="44">
        <v>5.3888324573711614E-3</v>
      </c>
      <c r="AN15" s="44">
        <v>5.4225946156941018E-3</v>
      </c>
      <c r="AO15" s="44">
        <v>5.4352302733437913E-3</v>
      </c>
      <c r="AP15" s="44">
        <v>5.2771686445106407E-3</v>
      </c>
      <c r="AQ15" s="44">
        <v>5.4803706608495678E-3</v>
      </c>
      <c r="AR15" s="44">
        <v>5.3997253932993126E-3</v>
      </c>
    </row>
    <row r="16" spans="1:44" x14ac:dyDescent="0.35">
      <c r="L16" s="45" t="s">
        <v>106</v>
      </c>
      <c r="M16" s="44">
        <v>-7.4067938178762147E-3</v>
      </c>
      <c r="N16" s="44">
        <v>2.0462118464753126E-2</v>
      </c>
      <c r="O16" s="44">
        <v>-3.3206459851152464E-3</v>
      </c>
      <c r="P16" s="44">
        <v>2.6647581512051911E-2</v>
      </c>
      <c r="Q16" s="44">
        <v>-3.1201132581468016E-3</v>
      </c>
      <c r="R16" s="44">
        <v>7.8301882014802458E-3</v>
      </c>
      <c r="V16" s="45" t="s">
        <v>96</v>
      </c>
      <c r="W16" s="10">
        <v>0</v>
      </c>
      <c r="X16" s="10">
        <v>0</v>
      </c>
      <c r="Y16" s="10">
        <v>0</v>
      </c>
      <c r="Z16" s="10">
        <v>0</v>
      </c>
      <c r="AA16" s="10">
        <v>0</v>
      </c>
      <c r="AB16" s="10">
        <v>0</v>
      </c>
      <c r="AL16" s="45" t="s">
        <v>108</v>
      </c>
      <c r="AM16" s="44">
        <v>5.3683445391755737E-3</v>
      </c>
      <c r="AN16" s="44">
        <v>5.4413457707886267E-3</v>
      </c>
      <c r="AO16" s="44">
        <v>5.407666794775938E-3</v>
      </c>
      <c r="AP16" s="44">
        <v>5.289718708063035E-3</v>
      </c>
      <c r="AQ16" s="44">
        <v>5.4995341952357229E-3</v>
      </c>
      <c r="AR16" s="44">
        <v>5.4002174206850091E-3</v>
      </c>
    </row>
    <row r="17" spans="12:44" x14ac:dyDescent="0.35">
      <c r="L17" s="45" t="s">
        <v>107</v>
      </c>
      <c r="M17" s="44">
        <v>0</v>
      </c>
      <c r="N17" s="44">
        <v>0</v>
      </c>
      <c r="O17" s="44">
        <v>0</v>
      </c>
      <c r="P17" s="44">
        <v>0</v>
      </c>
      <c r="Q17" s="44">
        <v>0</v>
      </c>
      <c r="R17" s="44">
        <v>0</v>
      </c>
      <c r="V17" s="45" t="s">
        <v>97</v>
      </c>
      <c r="W17" s="10">
        <v>0</v>
      </c>
      <c r="X17" s="10">
        <v>0</v>
      </c>
      <c r="Y17" s="10">
        <v>0</v>
      </c>
      <c r="Z17" s="10">
        <v>0</v>
      </c>
      <c r="AA17" s="10">
        <v>0</v>
      </c>
      <c r="AB17" s="10">
        <v>0</v>
      </c>
      <c r="AL17" s="45" t="s">
        <v>109</v>
      </c>
      <c r="AM17" s="44">
        <v>5.3540075145873944E-3</v>
      </c>
      <c r="AN17" s="44">
        <v>5.4432866869946698E-3</v>
      </c>
      <c r="AO17" s="44">
        <v>5.3901888597409926E-3</v>
      </c>
      <c r="AP17" s="44">
        <v>5.2727712943247068E-3</v>
      </c>
      <c r="AQ17" s="44">
        <v>5.5180704668162054E-3</v>
      </c>
      <c r="AR17" s="44">
        <v>5.3944063161916736E-3</v>
      </c>
    </row>
    <row r="18" spans="12:44" x14ac:dyDescent="0.35">
      <c r="L18" s="45" t="s">
        <v>108</v>
      </c>
      <c r="M18" s="44">
        <v>-1.5115047184267091E-2</v>
      </c>
      <c r="N18" s="44">
        <v>1.7017137020418301E-2</v>
      </c>
      <c r="O18" s="44">
        <v>-2.3425275176592614E-2</v>
      </c>
      <c r="P18" s="44">
        <v>7.3200442861227448E-3</v>
      </c>
      <c r="Q18" s="44">
        <v>1.5732945227095865E-2</v>
      </c>
      <c r="R18" s="44">
        <v>3.773275383669496E-4</v>
      </c>
      <c r="V18" s="45" t="s">
        <v>98</v>
      </c>
      <c r="W18" s="10">
        <v>0</v>
      </c>
      <c r="X18" s="10">
        <v>0</v>
      </c>
      <c r="Y18" s="10">
        <v>0</v>
      </c>
      <c r="Z18" s="10">
        <v>0</v>
      </c>
      <c r="AA18" s="10">
        <v>0</v>
      </c>
      <c r="AB18" s="10">
        <v>0</v>
      </c>
      <c r="AL18" s="45" t="s">
        <v>110</v>
      </c>
      <c r="AM18" s="44">
        <v>5.3428314213695921E-3</v>
      </c>
      <c r="AN18" s="44">
        <v>5.3754021035620422E-3</v>
      </c>
      <c r="AO18" s="44">
        <v>5.3498877183023215E-3</v>
      </c>
      <c r="AP18" s="44">
        <v>5.2003058991078209E-3</v>
      </c>
      <c r="AQ18" s="44">
        <v>5.4844079330739334E-3</v>
      </c>
      <c r="AR18" s="44">
        <v>5.3491482793581804E-3</v>
      </c>
    </row>
    <row r="19" spans="12:44" x14ac:dyDescent="0.35">
      <c r="L19" s="45" t="s">
        <v>109</v>
      </c>
      <c r="M19" s="44">
        <v>-1.0617566902206034E-2</v>
      </c>
      <c r="N19" s="44">
        <v>1.7553594858686244E-3</v>
      </c>
      <c r="O19" s="44">
        <v>-1.4929622313515734E-2</v>
      </c>
      <c r="P19" s="44">
        <v>-9.8614235157515606E-3</v>
      </c>
      <c r="Q19" s="44">
        <v>1.516494466961394E-2</v>
      </c>
      <c r="R19" s="44">
        <v>-4.4152136338946367E-3</v>
      </c>
      <c r="V19" s="45" t="s">
        <v>99</v>
      </c>
      <c r="W19" s="10">
        <v>0</v>
      </c>
      <c r="X19" s="10">
        <v>0</v>
      </c>
      <c r="Y19" s="10">
        <v>0</v>
      </c>
      <c r="Z19" s="10">
        <v>0</v>
      </c>
      <c r="AA19" s="10">
        <v>0</v>
      </c>
      <c r="AB19" s="10">
        <v>0</v>
      </c>
      <c r="AL19" s="45" t="s">
        <v>111</v>
      </c>
      <c r="AM19" s="44">
        <v>5.3641786994832515E-3</v>
      </c>
      <c r="AN19" s="44">
        <v>5.4122940008369813E-3</v>
      </c>
      <c r="AO19" s="44">
        <v>5.3724860275744515E-3</v>
      </c>
      <c r="AP19" s="44">
        <v>5.2349012590162062E-3</v>
      </c>
      <c r="AQ19" s="44">
        <v>5.5186634607032438E-3</v>
      </c>
      <c r="AR19" s="44">
        <v>5.3790945639160389E-3</v>
      </c>
    </row>
    <row r="20" spans="12:44" x14ac:dyDescent="0.35">
      <c r="L20" s="45" t="s">
        <v>110</v>
      </c>
      <c r="M20" s="44">
        <v>-8.2988400888920934E-3</v>
      </c>
      <c r="N20" s="44">
        <v>-6.1372746276150608E-2</v>
      </c>
      <c r="O20" s="44">
        <v>-3.4536791502039504E-2</v>
      </c>
      <c r="P20" s="44">
        <v>-4.2301959747756711E-2</v>
      </c>
      <c r="Q20" s="44">
        <v>-2.7447570711069073E-2</v>
      </c>
      <c r="R20" s="44">
        <v>-3.4373192207360376E-2</v>
      </c>
      <c r="V20" s="45" t="s">
        <v>100</v>
      </c>
      <c r="W20" s="10">
        <v>0</v>
      </c>
      <c r="X20" s="10">
        <v>0</v>
      </c>
      <c r="Y20" s="10">
        <v>0</v>
      </c>
      <c r="Z20" s="10">
        <v>0</v>
      </c>
      <c r="AA20" s="10">
        <v>0</v>
      </c>
      <c r="AB20" s="10">
        <v>0</v>
      </c>
      <c r="AL20" s="45" t="s">
        <v>112</v>
      </c>
      <c r="AM20" s="44">
        <v>5.4063622095825905E-3</v>
      </c>
      <c r="AN20" s="44">
        <v>5.4203972306122788E-3</v>
      </c>
      <c r="AO20" s="44">
        <v>5.4029430420274088E-3</v>
      </c>
      <c r="AP20" s="44">
        <v>5.2356080821406616E-3</v>
      </c>
      <c r="AQ20" s="44">
        <v>5.5416083390863909E-3</v>
      </c>
      <c r="AR20" s="44">
        <v>5.399863201028544E-3</v>
      </c>
    </row>
    <row r="21" spans="12:44" x14ac:dyDescent="0.35">
      <c r="L21" s="45" t="s">
        <v>111</v>
      </c>
      <c r="M21" s="44">
        <v>1.5884640627792962E-2</v>
      </c>
      <c r="N21" s="44">
        <v>3.3774244425219112E-2</v>
      </c>
      <c r="O21" s="44">
        <v>1.9511915424177084E-2</v>
      </c>
      <c r="P21" s="44">
        <v>2.0476593975659256E-2</v>
      </c>
      <c r="Q21" s="44">
        <v>2.8102519893890544E-2</v>
      </c>
      <c r="R21" s="44">
        <v>2.2966155912202881E-2</v>
      </c>
      <c r="V21" s="45" t="s">
        <v>101</v>
      </c>
      <c r="W21" s="10">
        <v>1382086.4030035019</v>
      </c>
      <c r="X21" s="10">
        <v>1115604.3479447067</v>
      </c>
      <c r="Y21" s="10">
        <v>235891.24695228061</v>
      </c>
      <c r="Z21" s="10">
        <v>1361790.5998961749</v>
      </c>
      <c r="AA21" s="10">
        <v>1667511.9280407152</v>
      </c>
      <c r="AB21" s="10">
        <v>1152576.9051674758</v>
      </c>
      <c r="AL21" s="45" t="s">
        <v>113</v>
      </c>
      <c r="AM21" s="44">
        <v>5.4453691434713548E-3</v>
      </c>
      <c r="AN21" s="44">
        <v>5.4107704327753152E-3</v>
      </c>
      <c r="AO21" s="44">
        <v>5.4405298360694276E-3</v>
      </c>
      <c r="AP21" s="44">
        <v>5.2438730514056762E-3</v>
      </c>
      <c r="AQ21" s="44">
        <v>5.5263981731476204E-3</v>
      </c>
      <c r="AR21" s="44">
        <v>5.4119521613684735E-3</v>
      </c>
    </row>
    <row r="22" spans="12:44" x14ac:dyDescent="0.35">
      <c r="L22" s="45" t="s">
        <v>112</v>
      </c>
      <c r="M22" s="44">
        <v>3.1264093040581406E-2</v>
      </c>
      <c r="N22" s="44">
        <v>7.3678772596226082E-3</v>
      </c>
      <c r="O22" s="44">
        <v>2.6186693126838616E-2</v>
      </c>
      <c r="P22" s="44">
        <v>4.1559566786655399E-4</v>
      </c>
      <c r="Q22" s="44">
        <v>1.8706657828320913E-2</v>
      </c>
      <c r="R22" s="44">
        <v>1.5859665886901055E-2</v>
      </c>
      <c r="V22" s="45" t="s">
        <v>102</v>
      </c>
      <c r="W22" s="10">
        <v>1467805.2517861407</v>
      </c>
      <c r="X22" s="10">
        <v>1169941.8309220162</v>
      </c>
      <c r="Y22" s="10">
        <v>232187.99425636386</v>
      </c>
      <c r="Z22" s="10">
        <v>1436565.7867969864</v>
      </c>
      <c r="AA22" s="10">
        <v>1720345.7671446055</v>
      </c>
      <c r="AB22" s="10">
        <v>1205369.3261812225</v>
      </c>
      <c r="AL22" s="45" t="s">
        <v>114</v>
      </c>
      <c r="AM22" s="44">
        <v>5.4279673436466863E-3</v>
      </c>
      <c r="AN22" s="44">
        <v>5.4313404837768101E-3</v>
      </c>
      <c r="AO22" s="44">
        <v>5.4335135370904971E-3</v>
      </c>
      <c r="AP22" s="44">
        <v>5.2615876208604098E-3</v>
      </c>
      <c r="AQ22" s="44">
        <v>5.5470422485739907E-3</v>
      </c>
      <c r="AR22" s="44">
        <v>5.4188529781062306E-3</v>
      </c>
    </row>
    <row r="23" spans="12:44" x14ac:dyDescent="0.35">
      <c r="L23" s="45" t="s">
        <v>113</v>
      </c>
      <c r="M23" s="44">
        <v>2.868421919984359E-2</v>
      </c>
      <c r="N23" s="44">
        <v>-8.7400988659586242E-3</v>
      </c>
      <c r="O23" s="44">
        <v>3.2134645938357478E-2</v>
      </c>
      <c r="P23" s="44">
        <v>4.85895492480754E-3</v>
      </c>
      <c r="Q23" s="44">
        <v>-1.2349303866893202E-2</v>
      </c>
      <c r="R23" s="44">
        <v>9.2169140445196446E-3</v>
      </c>
      <c r="V23" s="45" t="s">
        <v>103</v>
      </c>
      <c r="W23" s="10">
        <v>1502023.3237454558</v>
      </c>
      <c r="X23" s="10">
        <v>1219704.3969435864</v>
      </c>
      <c r="Y23" s="10">
        <v>230903.41039457044</v>
      </c>
      <c r="Z23" s="10">
        <v>1494238.8138593705</v>
      </c>
      <c r="AA23" s="10">
        <v>1774050.8278757622</v>
      </c>
      <c r="AB23" s="10">
        <v>1244184.154563749</v>
      </c>
      <c r="AL23" s="45" t="s">
        <v>115</v>
      </c>
      <c r="AM23" s="44">
        <v>5.4508458413566495E-3</v>
      </c>
      <c r="AN23" s="44">
        <v>5.4468546311131688E-3</v>
      </c>
      <c r="AO23" s="44">
        <v>5.4482021128648677E-3</v>
      </c>
      <c r="AP23" s="44">
        <v>5.2720769629484767E-3</v>
      </c>
      <c r="AQ23" s="44">
        <v>5.5695542535724183E-3</v>
      </c>
      <c r="AR23" s="44">
        <v>5.4360207984628164E-3</v>
      </c>
    </row>
    <row r="24" spans="12:44" x14ac:dyDescent="0.35">
      <c r="L24" s="45" t="s">
        <v>114</v>
      </c>
      <c r="M24" s="44">
        <v>-1.2704957003939286E-2</v>
      </c>
      <c r="N24" s="44">
        <v>1.8708624942431595E-2</v>
      </c>
      <c r="O24" s="44">
        <v>-5.9571085626616178E-3</v>
      </c>
      <c r="P24" s="44">
        <v>1.0397937171303554E-2</v>
      </c>
      <c r="Q24" s="44">
        <v>1.6807287068838484E-2</v>
      </c>
      <c r="R24" s="44">
        <v>5.277579100867358E-3</v>
      </c>
      <c r="V24" s="45" t="s">
        <v>104</v>
      </c>
      <c r="W24" s="10">
        <v>268640.2483418276</v>
      </c>
      <c r="X24" s="10">
        <v>202383.60424023541</v>
      </c>
      <c r="Y24" s="10">
        <v>146718.64567524797</v>
      </c>
      <c r="Z24" s="10">
        <v>244616.91703564415</v>
      </c>
      <c r="AA24" s="10">
        <v>261769.49897779679</v>
      </c>
      <c r="AB24" s="10">
        <v>224825.78285415037</v>
      </c>
      <c r="AL24" s="45" t="s">
        <v>116</v>
      </c>
      <c r="AM24" s="44">
        <v>5.4705487564627045E-3</v>
      </c>
      <c r="AN24" s="44">
        <v>5.4385317693573486E-3</v>
      </c>
      <c r="AO24" s="44">
        <v>5.4648611754028811E-3</v>
      </c>
      <c r="AP24" s="44">
        <v>5.2432781673085365E-3</v>
      </c>
      <c r="AQ24" s="44">
        <v>5.5800092178066897E-3</v>
      </c>
      <c r="AR24" s="44">
        <v>5.4377490242892238E-3</v>
      </c>
    </row>
    <row r="25" spans="12:44" x14ac:dyDescent="0.35">
      <c r="L25" s="45" t="s">
        <v>115</v>
      </c>
      <c r="M25" s="44">
        <v>1.6757014080467397E-2</v>
      </c>
      <c r="N25" s="44">
        <v>1.4056800813562345E-2</v>
      </c>
      <c r="O25" s="44">
        <v>1.2487271628465154E-2</v>
      </c>
      <c r="P25" s="44">
        <v>6.1362097865935786E-3</v>
      </c>
      <c r="Q25" s="44">
        <v>1.8259843706694579E-2</v>
      </c>
      <c r="R25" s="44">
        <v>1.2990023893721675E-2</v>
      </c>
      <c r="V25" s="45" t="s">
        <v>105</v>
      </c>
      <c r="W25" s="10">
        <v>105742.86840984873</v>
      </c>
      <c r="X25" s="10">
        <v>661306.31070627563</v>
      </c>
      <c r="Y25" s="10">
        <v>280502.81709688861</v>
      </c>
      <c r="Z25" s="10">
        <v>235851.62660692027</v>
      </c>
      <c r="AA25" s="10">
        <v>973776.93836212554</v>
      </c>
      <c r="AB25" s="10">
        <v>451436.11223641178</v>
      </c>
      <c r="AL25" s="45" t="s">
        <v>117</v>
      </c>
      <c r="AM25" s="44">
        <v>5.4828467272486853E-3</v>
      </c>
      <c r="AN25" s="44">
        <v>5.4393732447027806E-3</v>
      </c>
      <c r="AO25" s="44">
        <v>5.5062935867429899E-3</v>
      </c>
      <c r="AP25" s="44">
        <v>5.2389648276002622E-3</v>
      </c>
      <c r="AQ25" s="44">
        <v>5.5671536254886045E-3</v>
      </c>
      <c r="AR25" s="44">
        <v>5.4451933172066031E-3</v>
      </c>
    </row>
    <row r="26" spans="12:44" x14ac:dyDescent="0.35">
      <c r="L26" s="45" t="s">
        <v>116</v>
      </c>
      <c r="M26" s="44">
        <v>1.4370535224837049E-2</v>
      </c>
      <c r="N26" s="44">
        <v>-7.5195613084768536E-3</v>
      </c>
      <c r="O26" s="44">
        <v>1.4124268746285891E-2</v>
      </c>
      <c r="P26" s="44">
        <v>-1.6813624392187688E-2</v>
      </c>
      <c r="Q26" s="44">
        <v>8.445910320072322E-3</v>
      </c>
      <c r="R26" s="44">
        <v>1.2795870635655359E-3</v>
      </c>
      <c r="V26" s="45" t="s">
        <v>106</v>
      </c>
      <c r="W26" s="10">
        <v>114258.79762195081</v>
      </c>
      <c r="X26" s="10">
        <v>647254.98033902363</v>
      </c>
      <c r="Y26" s="10">
        <v>261756.18495242085</v>
      </c>
      <c r="Z26" s="10">
        <v>232139.83028626718</v>
      </c>
      <c r="AA26" s="10">
        <v>940627.43284827098</v>
      </c>
      <c r="AB26" s="10">
        <v>439207.4452095867</v>
      </c>
      <c r="AL26" s="45" t="s">
        <v>118</v>
      </c>
      <c r="AM26" s="44">
        <v>5.4832416182024214E-3</v>
      </c>
      <c r="AN26" s="44">
        <v>5.4504714061202851E-3</v>
      </c>
      <c r="AO26" s="44">
        <v>5.5140311435178772E-3</v>
      </c>
      <c r="AP26" s="44">
        <v>5.2513626453507788E-3</v>
      </c>
      <c r="AQ26" s="44">
        <v>5.5716499173919095E-3</v>
      </c>
      <c r="AR26" s="44">
        <v>5.4524483554124724E-3</v>
      </c>
    </row>
    <row r="27" spans="12:44" x14ac:dyDescent="0.35">
      <c r="L27" s="45" t="s">
        <v>117</v>
      </c>
      <c r="M27" s="44">
        <v>8.9373531941085976E-3</v>
      </c>
      <c r="N27" s="44">
        <v>7.6142184857351015E-4</v>
      </c>
      <c r="O27" s="44">
        <v>3.502109329827377E-2</v>
      </c>
      <c r="P27" s="44">
        <v>-2.5320922366195804E-3</v>
      </c>
      <c r="Q27" s="44">
        <v>-1.0365769041236162E-2</v>
      </c>
      <c r="R27" s="44">
        <v>5.6287239531667786E-3</v>
      </c>
      <c r="V27" s="45" t="s">
        <v>107</v>
      </c>
      <c r="W27" s="10">
        <v>131784.90800462716</v>
      </c>
      <c r="X27" s="10">
        <v>656254.96553486073</v>
      </c>
      <c r="Y27" s="10">
        <v>250577.57153963944</v>
      </c>
      <c r="Z27" s="10">
        <v>277033.5455571402</v>
      </c>
      <c r="AA27" s="10">
        <v>932021.00568619452</v>
      </c>
      <c r="AB27" s="10">
        <v>449534.39926449239</v>
      </c>
      <c r="AL27" s="45" t="s">
        <v>119</v>
      </c>
      <c r="AM27" s="44">
        <v>5.4833452687947223E-3</v>
      </c>
      <c r="AN27" s="44">
        <v>5.4239314754906138E-3</v>
      </c>
      <c r="AO27" s="44">
        <v>5.5197282098491535E-3</v>
      </c>
      <c r="AP27" s="44">
        <v>5.2139684586650584E-3</v>
      </c>
      <c r="AQ27" s="44">
        <v>5.5547553947297903E-3</v>
      </c>
      <c r="AR27" s="44">
        <v>5.4373094348261781E-3</v>
      </c>
    </row>
    <row r="28" spans="12:44" x14ac:dyDescent="0.35">
      <c r="L28" s="45" t="s">
        <v>118</v>
      </c>
      <c r="M28" s="44">
        <v>2.8633697771258699E-4</v>
      </c>
      <c r="N28" s="44">
        <v>1.0040787703745849E-2</v>
      </c>
      <c r="O28" s="44">
        <v>6.4910224219869974E-3</v>
      </c>
      <c r="P28" s="44">
        <v>7.2839762640629618E-3</v>
      </c>
      <c r="Q28" s="44">
        <v>3.6338386974983845E-3</v>
      </c>
      <c r="R28" s="44">
        <v>5.49234333222618E-3</v>
      </c>
      <c r="V28" s="45" t="s">
        <v>108</v>
      </c>
      <c r="W28" s="10">
        <v>134389.23777875394</v>
      </c>
      <c r="X28" s="10">
        <v>653085.73113386449</v>
      </c>
      <c r="Y28" s="10">
        <v>254717.09594654743</v>
      </c>
      <c r="Z28" s="10">
        <v>307135.59633397241</v>
      </c>
      <c r="AA28" s="10">
        <v>901264.30373040889</v>
      </c>
      <c r="AB28" s="10">
        <v>450118.39298470953</v>
      </c>
      <c r="AL28" s="45" t="s">
        <v>120</v>
      </c>
      <c r="AM28" s="44">
        <v>4.8942003409086334E-3</v>
      </c>
      <c r="AN28" s="44">
        <v>5.3685979759623458E-3</v>
      </c>
      <c r="AO28" s="44">
        <v>4.919596766397305E-3</v>
      </c>
      <c r="AP28" s="44">
        <v>5.1856074106951316E-3</v>
      </c>
      <c r="AQ28" s="44">
        <v>5.4603232038211644E-3</v>
      </c>
      <c r="AR28" s="44">
        <v>5.1646250324743547E-3</v>
      </c>
    </row>
    <row r="29" spans="12:44" x14ac:dyDescent="0.35">
      <c r="L29" s="45" t="s">
        <v>119</v>
      </c>
      <c r="M29" s="44">
        <v>7.5152037901103535E-5</v>
      </c>
      <c r="N29" s="44">
        <v>-2.3962455868625675E-2</v>
      </c>
      <c r="O29" s="44">
        <v>4.772552181046553E-3</v>
      </c>
      <c r="P29" s="44">
        <v>-2.1917995735986663E-2</v>
      </c>
      <c r="Q29" s="44">
        <v>-1.3642892532452034E-2</v>
      </c>
      <c r="R29" s="44">
        <v>-1.146639200658634E-2</v>
      </c>
      <c r="V29" s="45" t="s">
        <v>109</v>
      </c>
      <c r="W29" s="10">
        <v>165862.9704907524</v>
      </c>
      <c r="X29" s="10">
        <v>670397.12875798263</v>
      </c>
      <c r="Y29" s="10">
        <v>236603.62657166249</v>
      </c>
      <c r="Z29" s="10">
        <v>346232.9183249934</v>
      </c>
      <c r="AA29" s="10">
        <v>875650.65802967967</v>
      </c>
      <c r="AB29" s="10">
        <v>458949.4604350141</v>
      </c>
      <c r="AL29" s="45" t="s">
        <v>121</v>
      </c>
      <c r="AM29" s="44">
        <v>5.4598363846210668E-3</v>
      </c>
      <c r="AN29" s="44">
        <v>5.4278818670764097E-3</v>
      </c>
      <c r="AO29" s="44">
        <v>5.5011866184451657E-3</v>
      </c>
      <c r="AP29" s="44">
        <v>5.2215421077613901E-3</v>
      </c>
      <c r="AQ29" s="44">
        <v>5.5576494473868875E-3</v>
      </c>
      <c r="AR29" s="44">
        <v>5.4318234938217245E-3</v>
      </c>
    </row>
    <row r="30" spans="12:44" x14ac:dyDescent="0.35">
      <c r="L30" s="45" t="s">
        <v>120</v>
      </c>
      <c r="M30" s="44">
        <v>-0.42715245553882103</v>
      </c>
      <c r="N30" s="44">
        <v>-5.0204142302580683E-2</v>
      </c>
      <c r="O30" s="44">
        <v>-0.50222382617925987</v>
      </c>
      <c r="P30" s="44">
        <v>-1.6742589593141764E-2</v>
      </c>
      <c r="Q30" s="44">
        <v>-7.6489087420143639E-2</v>
      </c>
      <c r="R30" s="44">
        <v>-0.20421496909624887</v>
      </c>
      <c r="V30" s="45" t="s">
        <v>110</v>
      </c>
      <c r="W30" s="10">
        <v>130298.49823992842</v>
      </c>
      <c r="X30" s="10">
        <v>142241.87372351615</v>
      </c>
      <c r="Y30" s="10">
        <v>134557.26443337215</v>
      </c>
      <c r="Z30" s="10">
        <v>172382.57824608052</v>
      </c>
      <c r="AA30" s="10">
        <v>134248.27041288777</v>
      </c>
      <c r="AB30" s="10">
        <v>142745.697011157</v>
      </c>
      <c r="AL30" s="45" t="s">
        <v>122</v>
      </c>
      <c r="AM30" s="44">
        <v>5.4590470854278556E-3</v>
      </c>
      <c r="AN30" s="44">
        <v>5.4429464426587046E-3</v>
      </c>
      <c r="AO30" s="44">
        <v>5.494451677957239E-3</v>
      </c>
      <c r="AP30" s="44">
        <v>5.2319505729146211E-3</v>
      </c>
      <c r="AQ30" s="44">
        <v>5.5743507565588161E-3</v>
      </c>
      <c r="AR30" s="44">
        <v>5.438744480053318E-3</v>
      </c>
    </row>
    <row r="31" spans="12:44" x14ac:dyDescent="0.35">
      <c r="L31" s="45" t="s">
        <v>121</v>
      </c>
      <c r="M31" s="44">
        <v>0.45947479233679034</v>
      </c>
      <c r="N31" s="44">
        <v>5.4342726718526524E-2</v>
      </c>
      <c r="O31" s="44">
        <v>0.54607957993849976</v>
      </c>
      <c r="P31" s="44">
        <v>2.1329619618024678E-2</v>
      </c>
      <c r="Q31" s="44">
        <v>8.0196601522182429E-2</v>
      </c>
      <c r="R31" s="44">
        <v>0.22127022447223488</v>
      </c>
      <c r="V31" s="45" t="s">
        <v>111</v>
      </c>
      <c r="W31" s="10">
        <v>147453.57239709303</v>
      </c>
      <c r="X31" s="10">
        <v>222297.68639424539</v>
      </c>
      <c r="Y31" s="10">
        <v>222426.5691237885</v>
      </c>
      <c r="Z31" s="10">
        <v>279702.79661030247</v>
      </c>
      <c r="AA31" s="10">
        <v>134005.34816274323</v>
      </c>
      <c r="AB31" s="10">
        <v>201177.19453763455</v>
      </c>
      <c r="AL31" s="45" t="s">
        <v>123</v>
      </c>
      <c r="AM31" s="44">
        <v>5.4904072090030337E-3</v>
      </c>
      <c r="AN31" s="44">
        <v>5.4523216639563877E-3</v>
      </c>
      <c r="AO31" s="44">
        <v>5.5142239247312217E-3</v>
      </c>
      <c r="AP31" s="44">
        <v>5.2581923519500022E-3</v>
      </c>
      <c r="AQ31" s="44">
        <v>5.5817755881185389E-3</v>
      </c>
      <c r="AR31" s="44">
        <v>5.4576847322248467E-3</v>
      </c>
    </row>
    <row r="32" spans="12:44" x14ac:dyDescent="0.35">
      <c r="L32" s="45" t="s">
        <v>122</v>
      </c>
      <c r="M32" s="44">
        <v>-5.7473598221038685E-4</v>
      </c>
      <c r="N32" s="44">
        <v>1.3658157670970231E-2</v>
      </c>
      <c r="O32" s="44">
        <v>-5.6551744794139207E-3</v>
      </c>
      <c r="P32" s="44">
        <v>6.135594715993546E-3</v>
      </c>
      <c r="Q32" s="44">
        <v>1.3520841410472269E-2</v>
      </c>
      <c r="R32" s="44">
        <v>5.2570713473514058E-3</v>
      </c>
      <c r="V32" s="45" t="s">
        <v>112</v>
      </c>
      <c r="W32" s="10">
        <v>123153.00431123978</v>
      </c>
      <c r="X32" s="10">
        <v>224254.31704428699</v>
      </c>
      <c r="Y32" s="10">
        <v>203822.22761020926</v>
      </c>
      <c r="Z32" s="10">
        <v>286889.32126427279</v>
      </c>
      <c r="AA32" s="10">
        <v>148377.38056878984</v>
      </c>
      <c r="AB32" s="10">
        <v>197299.25015975971</v>
      </c>
      <c r="AL32" s="45" t="s">
        <v>124</v>
      </c>
      <c r="AM32" s="44">
        <v>5.4913364610262756E-3</v>
      </c>
      <c r="AN32" s="44">
        <v>5.4497917021870115E-3</v>
      </c>
      <c r="AO32" s="44">
        <v>5.510525049911349E-3</v>
      </c>
      <c r="AP32" s="44">
        <v>5.2407076203381843E-3</v>
      </c>
      <c r="AQ32" s="44">
        <v>5.6002848708723114E-3</v>
      </c>
      <c r="AR32" s="44">
        <v>5.4566661088170194E-3</v>
      </c>
    </row>
    <row r="33" spans="12:44" x14ac:dyDescent="0.35">
      <c r="L33" s="45" t="s">
        <v>123</v>
      </c>
      <c r="M33" s="44">
        <v>2.2838484518471973E-2</v>
      </c>
      <c r="N33" s="44">
        <v>8.4764318596866756E-3</v>
      </c>
      <c r="O33" s="44">
        <v>1.6622651051029814E-2</v>
      </c>
      <c r="P33" s="44">
        <v>1.5438261701131667E-2</v>
      </c>
      <c r="Q33" s="44">
        <v>5.9928949674132948E-3</v>
      </c>
      <c r="R33" s="44">
        <v>1.4292318855105093E-2</v>
      </c>
      <c r="V33" s="45" t="s">
        <v>113</v>
      </c>
      <c r="W33" s="10">
        <v>172174.44846079129</v>
      </c>
      <c r="X33" s="10">
        <v>223812.33123313202</v>
      </c>
      <c r="Y33" s="10">
        <v>148042.72230023655</v>
      </c>
      <c r="Z33" s="10">
        <v>274331.37664222409</v>
      </c>
      <c r="AA33" s="10">
        <v>177903.18763385082</v>
      </c>
      <c r="AB33" s="10">
        <v>199252.81325404695</v>
      </c>
      <c r="AL33" s="45" t="s">
        <v>125</v>
      </c>
      <c r="AM33" s="44">
        <v>5.4926961160121071E-3</v>
      </c>
      <c r="AN33" s="44">
        <v>5.4429059871095014E-3</v>
      </c>
      <c r="AO33" s="44">
        <v>5.5216185438478329E-3</v>
      </c>
      <c r="AP33" s="44">
        <v>5.2396462362316624E-3</v>
      </c>
      <c r="AQ33" s="44">
        <v>5.580345714204525E-3</v>
      </c>
      <c r="AR33" s="44">
        <v>5.4536401556227474E-3</v>
      </c>
    </row>
    <row r="34" spans="12:44" x14ac:dyDescent="0.35">
      <c r="L34" s="45" t="s">
        <v>124</v>
      </c>
      <c r="M34" s="44">
        <v>6.7287643086390812E-4</v>
      </c>
      <c r="N34" s="44">
        <v>-2.2834846544051083E-3</v>
      </c>
      <c r="O34" s="44">
        <v>-3.0985168327821405E-3</v>
      </c>
      <c r="P34" s="44">
        <v>-1.0235080386926344E-2</v>
      </c>
      <c r="Q34" s="44">
        <v>1.4919750857774264E-2</v>
      </c>
      <c r="R34" s="44">
        <v>-8.0006164358019816E-4</v>
      </c>
      <c r="V34" s="45" t="s">
        <v>114</v>
      </c>
      <c r="W34" s="10">
        <v>304745.32041680487</v>
      </c>
      <c r="X34" s="10">
        <v>198560.75190811127</v>
      </c>
      <c r="Y34" s="10">
        <v>212280.85716967346</v>
      </c>
      <c r="Z34" s="10">
        <v>201898.26198842871</v>
      </c>
      <c r="AA34" s="10">
        <v>172260.30009797809</v>
      </c>
      <c r="AB34" s="10">
        <v>217949.09831619923</v>
      </c>
      <c r="AL34" s="45" t="s">
        <v>126</v>
      </c>
      <c r="AM34" s="44">
        <v>5.4910410293844917E-3</v>
      </c>
      <c r="AN34" s="44">
        <v>5.4573717224788171E-3</v>
      </c>
      <c r="AO34" s="44">
        <v>5.5369615141536172E-3</v>
      </c>
      <c r="AP34" s="44">
        <v>5.2376545529841572E-3</v>
      </c>
      <c r="AQ34" s="44">
        <v>5.598645805011006E-3</v>
      </c>
      <c r="AR34" s="44">
        <v>5.4624076330159746E-3</v>
      </c>
    </row>
    <row r="35" spans="12:44" x14ac:dyDescent="0.35">
      <c r="L35" s="45" t="s">
        <v>125</v>
      </c>
      <c r="M35" s="44">
        <v>9.8436694663158386E-4</v>
      </c>
      <c r="N35" s="44">
        <v>-6.2177714320827363E-3</v>
      </c>
      <c r="O35" s="44">
        <v>9.2991658531780992E-3</v>
      </c>
      <c r="P35" s="44">
        <v>-6.2337790609982521E-4</v>
      </c>
      <c r="Q35" s="44">
        <v>-1.6019207240701654E-2</v>
      </c>
      <c r="R35" s="44">
        <v>-2.2699601676419703E-3</v>
      </c>
      <c r="V35" s="45" t="s">
        <v>115</v>
      </c>
      <c r="W35" s="10">
        <v>307969.68097103131</v>
      </c>
      <c r="X35" s="10">
        <v>170720.8746476497</v>
      </c>
      <c r="Y35" s="10">
        <v>242531.82442257099</v>
      </c>
      <c r="Z35" s="10">
        <v>174000.79545319319</v>
      </c>
      <c r="AA35" s="10">
        <v>203107.10926247924</v>
      </c>
      <c r="AB35" s="10">
        <v>219666.0569513849</v>
      </c>
      <c r="AL35" s="42" t="s">
        <v>80</v>
      </c>
      <c r="AM35" s="44"/>
      <c r="AN35" s="44"/>
      <c r="AO35" s="44"/>
      <c r="AP35" s="44"/>
      <c r="AQ35" s="44"/>
      <c r="AR35" s="44"/>
    </row>
    <row r="36" spans="12:44" x14ac:dyDescent="0.35">
      <c r="L36" s="45" t="s">
        <v>126</v>
      </c>
      <c r="M36" s="44">
        <v>-1.1979577862101932E-3</v>
      </c>
      <c r="N36" s="44">
        <v>1.3079022632931817E-2</v>
      </c>
      <c r="O36" s="44">
        <v>1.2835466814822272E-2</v>
      </c>
      <c r="P36" s="44">
        <v>-1.1700032319162624E-3</v>
      </c>
      <c r="Q36" s="44">
        <v>1.4754907545941137E-2</v>
      </c>
      <c r="R36" s="44">
        <v>6.5943757631307907E-3</v>
      </c>
      <c r="V36" s="45" t="s">
        <v>116</v>
      </c>
      <c r="W36" s="10">
        <v>252056.72455886006</v>
      </c>
      <c r="X36" s="10">
        <v>121908.63622617253</v>
      </c>
      <c r="Y36" s="10">
        <v>196011.58721472599</v>
      </c>
      <c r="Z36" s="10">
        <v>129006.42119697765</v>
      </c>
      <c r="AA36" s="10">
        <v>162529.51137717496</v>
      </c>
      <c r="AB36" s="10">
        <v>172302.57611478225</v>
      </c>
      <c r="AL36" s="45" t="s">
        <v>158</v>
      </c>
      <c r="AM36" s="44">
        <v>5.4910410293844917E-3</v>
      </c>
      <c r="AN36" s="44">
        <v>5.4573717224788171E-3</v>
      </c>
      <c r="AO36" s="44">
        <v>5.5369615141536172E-3</v>
      </c>
      <c r="AP36" s="44">
        <v>5.2376545529841572E-3</v>
      </c>
      <c r="AQ36" s="44">
        <v>5.598645805011006E-3</v>
      </c>
      <c r="AR36" s="44">
        <v>5.4624076330159746E-3</v>
      </c>
    </row>
    <row r="37" spans="12:44" x14ac:dyDescent="0.35">
      <c r="L37" s="42" t="s">
        <v>80</v>
      </c>
      <c r="M37" s="44"/>
      <c r="N37" s="44"/>
      <c r="O37" s="44"/>
      <c r="P37" s="44"/>
      <c r="Q37" s="44"/>
      <c r="R37" s="44"/>
      <c r="V37" s="45" t="s">
        <v>117</v>
      </c>
      <c r="W37" s="10">
        <v>173796.3141958788</v>
      </c>
      <c r="X37" s="10">
        <v>116302.84090304901</v>
      </c>
      <c r="Y37" s="10">
        <v>142332.31168467426</v>
      </c>
      <c r="Z37" s="10">
        <v>117246.68885465139</v>
      </c>
      <c r="AA37" s="10">
        <v>178038.55153278934</v>
      </c>
      <c r="AB37" s="10">
        <v>145543.34143420856</v>
      </c>
      <c r="AL37" s="45" t="s">
        <v>159</v>
      </c>
      <c r="AM37" s="44">
        <v>5.4889175880251792E-3</v>
      </c>
      <c r="AN37" s="44">
        <v>5.4530556781929584E-3</v>
      </c>
      <c r="AO37" s="44">
        <v>5.5094984122799062E-3</v>
      </c>
      <c r="AP37" s="44">
        <v>5.2416236522788298E-3</v>
      </c>
      <c r="AQ37" s="44">
        <v>5.6072890063500408E-3</v>
      </c>
      <c r="AR37" s="44">
        <v>5.4581882446521875E-3</v>
      </c>
    </row>
    <row r="38" spans="12:44" x14ac:dyDescent="0.35">
      <c r="L38" s="45" t="s">
        <v>158</v>
      </c>
      <c r="M38" s="44">
        <v>0</v>
      </c>
      <c r="N38" s="44">
        <v>0</v>
      </c>
      <c r="O38" s="44">
        <v>0</v>
      </c>
      <c r="P38" s="44">
        <v>0</v>
      </c>
      <c r="Q38" s="44">
        <v>0</v>
      </c>
      <c r="R38" s="44">
        <v>0</v>
      </c>
      <c r="V38" s="45" t="s">
        <v>118</v>
      </c>
      <c r="W38" s="10">
        <v>154291.68682730099</v>
      </c>
      <c r="X38" s="10">
        <v>111936.90439059213</v>
      </c>
      <c r="Y38" s="10">
        <v>181331.45771473073</v>
      </c>
      <c r="Z38" s="10">
        <v>110825.26498922601</v>
      </c>
      <c r="AA38" s="10">
        <v>175361.99580711543</v>
      </c>
      <c r="AB38" s="10">
        <v>146749.46194579307</v>
      </c>
      <c r="AL38" s="45" t="s">
        <v>160</v>
      </c>
      <c r="AM38" s="44">
        <v>5.4754113826185613E-3</v>
      </c>
      <c r="AN38" s="44">
        <v>5.43340106342692E-3</v>
      </c>
      <c r="AO38" s="44">
        <v>5.5049070570403723E-3</v>
      </c>
      <c r="AP38" s="44">
        <v>5.2415743111316332E-3</v>
      </c>
      <c r="AQ38" s="44">
        <v>5.5682843327241084E-3</v>
      </c>
      <c r="AR38" s="44">
        <v>5.4429949331072057E-3</v>
      </c>
    </row>
    <row r="39" spans="12:44" x14ac:dyDescent="0.35">
      <c r="L39" s="45" t="s">
        <v>159</v>
      </c>
      <c r="M39" s="44">
        <v>-1.5374179254284519E-3</v>
      </c>
      <c r="N39" s="44">
        <v>-3.8919563809743998E-3</v>
      </c>
      <c r="O39" s="44">
        <v>-2.2911140427492982E-2</v>
      </c>
      <c r="P39" s="44">
        <v>2.3325119059430582E-3</v>
      </c>
      <c r="Q39" s="44">
        <v>6.9460193666432525E-3</v>
      </c>
      <c r="R39" s="44">
        <v>-3.1484192898079029E-3</v>
      </c>
      <c r="V39" s="45" t="s">
        <v>119</v>
      </c>
      <c r="W39" s="10">
        <v>169305.70519424815</v>
      </c>
      <c r="X39" s="10">
        <v>61003.040481168289</v>
      </c>
      <c r="Y39" s="10">
        <v>221314.4480060944</v>
      </c>
      <c r="Z39" s="10">
        <v>105463.29712612332</v>
      </c>
      <c r="AA39" s="10">
        <v>100312.90598954326</v>
      </c>
      <c r="AB39" s="10">
        <v>131479.87935943549</v>
      </c>
      <c r="AL39" s="45" t="s">
        <v>161</v>
      </c>
      <c r="AM39" s="44">
        <v>5.4903946339398598E-3</v>
      </c>
      <c r="AN39" s="44">
        <v>5.4821669459686083E-3</v>
      </c>
      <c r="AO39" s="44">
        <v>5.5254452639309773E-3</v>
      </c>
      <c r="AP39" s="44">
        <v>5.2864314766825557E-3</v>
      </c>
      <c r="AQ39" s="44">
        <v>5.6152888218239843E-3</v>
      </c>
      <c r="AR39" s="44">
        <v>5.4782292207355889E-3</v>
      </c>
    </row>
    <row r="40" spans="12:44" x14ac:dyDescent="0.35">
      <c r="L40" s="45" t="s">
        <v>160</v>
      </c>
      <c r="M40" s="44">
        <v>-9.7825707432999901E-3</v>
      </c>
      <c r="N40" s="44">
        <v>-1.7737410301783829E-2</v>
      </c>
      <c r="O40" s="44">
        <v>-3.8494391415764052E-3</v>
      </c>
      <c r="P40" s="44">
        <v>-2.897424740155421E-5</v>
      </c>
      <c r="Q40" s="44">
        <v>-3.1297385595788943E-2</v>
      </c>
      <c r="R40" s="44">
        <v>-1.1378994329554385E-2</v>
      </c>
      <c r="V40" s="45" t="s">
        <v>120</v>
      </c>
      <c r="W40" s="10">
        <v>101209.75837639603</v>
      </c>
      <c r="X40" s="10">
        <v>82973.325723160538</v>
      </c>
      <c r="Y40" s="10">
        <v>199870.60702939096</v>
      </c>
      <c r="Z40" s="10">
        <v>164139.53912821616</v>
      </c>
      <c r="AA40" s="10">
        <v>75130.272950144703</v>
      </c>
      <c r="AB40" s="10">
        <v>124664.70064146169</v>
      </c>
      <c r="AL40" s="45" t="s">
        <v>162</v>
      </c>
      <c r="AM40" s="44">
        <v>5.4903946339398598E-3</v>
      </c>
      <c r="AN40" s="44">
        <v>5.4821669459686083E-3</v>
      </c>
      <c r="AO40" s="44">
        <v>5.5254452639309773E-3</v>
      </c>
      <c r="AP40" s="44">
        <v>5.2864314766825557E-3</v>
      </c>
      <c r="AQ40" s="44">
        <v>5.6152888218239843E-3</v>
      </c>
      <c r="AR40" s="44">
        <v>5.4782292207355889E-3</v>
      </c>
    </row>
    <row r="41" spans="12:44" x14ac:dyDescent="0.35">
      <c r="L41" s="45" t="s">
        <v>161</v>
      </c>
      <c r="M41" s="44">
        <v>1.0879167587174509E-2</v>
      </c>
      <c r="N41" s="44">
        <v>4.416822364340809E-2</v>
      </c>
      <c r="O41" s="44">
        <v>1.7233804327844722E-2</v>
      </c>
      <c r="P41" s="44">
        <v>2.6341399032912133E-2</v>
      </c>
      <c r="Q41" s="44">
        <v>3.7980640660043273E-2</v>
      </c>
      <c r="R41" s="44">
        <v>2.6627421665475048E-2</v>
      </c>
      <c r="V41" s="45" t="s">
        <v>121</v>
      </c>
      <c r="W41" s="10">
        <v>1876560.4565503837</v>
      </c>
      <c r="X41" s="10">
        <v>263797.34654755756</v>
      </c>
      <c r="Y41" s="10">
        <v>1628659.9990898161</v>
      </c>
      <c r="Z41" s="10">
        <v>209510.10459944559</v>
      </c>
      <c r="AA41" s="10">
        <v>404295.68240422633</v>
      </c>
      <c r="AB41" s="10">
        <v>876564.71783828584</v>
      </c>
      <c r="AL41" s="45" t="s">
        <v>163</v>
      </c>
      <c r="AM41" s="44">
        <v>5.4903946339398598E-3</v>
      </c>
      <c r="AN41" s="44">
        <v>5.4821669459686083E-3</v>
      </c>
      <c r="AO41" s="44">
        <v>5.5254452639309773E-3</v>
      </c>
      <c r="AP41" s="44">
        <v>5.2864314766825557E-3</v>
      </c>
      <c r="AQ41" s="44">
        <v>5.6152888218239843E-3</v>
      </c>
      <c r="AR41" s="44">
        <v>5.4782292207355889E-3</v>
      </c>
    </row>
    <row r="42" spans="12:44" x14ac:dyDescent="0.35">
      <c r="L42" s="45" t="s">
        <v>162</v>
      </c>
      <c r="M42" s="44">
        <v>0</v>
      </c>
      <c r="N42" s="44">
        <v>0</v>
      </c>
      <c r="O42" s="44">
        <v>0</v>
      </c>
      <c r="P42" s="44">
        <v>0</v>
      </c>
      <c r="Q42" s="44">
        <v>0</v>
      </c>
      <c r="R42" s="44">
        <v>0</v>
      </c>
      <c r="V42" s="45" t="s">
        <v>122</v>
      </c>
      <c r="W42" s="10">
        <v>1868974.8239298293</v>
      </c>
      <c r="X42" s="10">
        <v>256987.70108486517</v>
      </c>
      <c r="Y42" s="10">
        <v>1649047.3983873306</v>
      </c>
      <c r="Z42" s="10">
        <v>196561.49750732552</v>
      </c>
      <c r="AA42" s="10">
        <v>380930.33503734786</v>
      </c>
      <c r="AB42" s="10">
        <v>870500.35118933953</v>
      </c>
      <c r="AL42" s="45" t="s">
        <v>164</v>
      </c>
      <c r="AM42" s="44">
        <v>5.510452449304184E-3</v>
      </c>
      <c r="AN42" s="44">
        <v>5.4884146921867945E-3</v>
      </c>
      <c r="AO42" s="44">
        <v>5.5458446594670169E-3</v>
      </c>
      <c r="AP42" s="44">
        <v>5.3318598468308628E-3</v>
      </c>
      <c r="AQ42" s="44">
        <v>5.594928273428737E-3</v>
      </c>
      <c r="AR42" s="44">
        <v>5.4929008919634027E-3</v>
      </c>
    </row>
    <row r="43" spans="12:44" x14ac:dyDescent="0.35">
      <c r="L43" s="45" t="s">
        <v>163</v>
      </c>
      <c r="M43" s="44">
        <v>0</v>
      </c>
      <c r="N43" s="44">
        <v>0</v>
      </c>
      <c r="O43" s="44">
        <v>0</v>
      </c>
      <c r="P43" s="44">
        <v>0</v>
      </c>
      <c r="Q43" s="44">
        <v>0</v>
      </c>
      <c r="R43" s="44">
        <v>0</v>
      </c>
      <c r="V43" s="45" t="s">
        <v>123</v>
      </c>
      <c r="W43" s="10">
        <v>1850493.2269588944</v>
      </c>
      <c r="X43" s="10">
        <v>261254.23816436826</v>
      </c>
      <c r="Y43" s="10">
        <v>1641382.8969076793</v>
      </c>
      <c r="Z43" s="10">
        <v>188878.69582046627</v>
      </c>
      <c r="AA43" s="10">
        <v>389678.96260825137</v>
      </c>
      <c r="AB43" s="10">
        <v>866337.60409193183</v>
      </c>
      <c r="AL43" s="45" t="s">
        <v>165</v>
      </c>
      <c r="AM43" s="44">
        <v>5.4533494863766487E-3</v>
      </c>
      <c r="AN43" s="44">
        <v>5.327198402817152E-3</v>
      </c>
      <c r="AO43" s="44">
        <v>5.4284361088018174E-3</v>
      </c>
      <c r="AP43" s="44">
        <v>5.0848320616601727E-3</v>
      </c>
      <c r="AQ43" s="44">
        <v>5.5809519295529283E-3</v>
      </c>
      <c r="AR43" s="44">
        <v>5.3724959393049547E-3</v>
      </c>
    </row>
    <row r="44" spans="12:44" x14ac:dyDescent="0.35">
      <c r="L44" s="45" t="s">
        <v>164</v>
      </c>
      <c r="M44" s="44">
        <v>1.4524006176577413E-2</v>
      </c>
      <c r="N44" s="44">
        <v>5.6083709593424923E-3</v>
      </c>
      <c r="O44" s="44">
        <v>1.7053700907593613E-2</v>
      </c>
      <c r="P44" s="44">
        <v>2.6450464633798968E-2</v>
      </c>
      <c r="Q44" s="44">
        <v>-1.6314047602282514E-2</v>
      </c>
      <c r="R44" s="44">
        <v>1.1041237803900365E-2</v>
      </c>
      <c r="V44" s="45" t="s">
        <v>124</v>
      </c>
      <c r="W44" s="10">
        <v>1856945.1084668676</v>
      </c>
      <c r="X44" s="10">
        <v>264557.45583792328</v>
      </c>
      <c r="Y44" s="10">
        <v>1641525.0148501769</v>
      </c>
      <c r="Z44" s="10">
        <v>206345.84985950834</v>
      </c>
      <c r="AA44" s="10">
        <v>403461.52443368785</v>
      </c>
      <c r="AB44" s="10">
        <v>874566.99068963283</v>
      </c>
      <c r="AL44" s="45" t="s">
        <v>166</v>
      </c>
      <c r="AM44" s="44">
        <v>5.481411636421846E-3</v>
      </c>
      <c r="AN44" s="44">
        <v>5.2389782526507467E-3</v>
      </c>
      <c r="AO44" s="44">
        <v>5.4072502107889286E-3</v>
      </c>
      <c r="AP44" s="44">
        <v>5.1898733996645846E-3</v>
      </c>
      <c r="AQ44" s="44">
        <v>5.2696674143813101E-3</v>
      </c>
      <c r="AR44" s="44">
        <v>5.3169483224281252E-3</v>
      </c>
    </row>
    <row r="45" spans="12:44" x14ac:dyDescent="0.35">
      <c r="L45" s="45" t="s">
        <v>165</v>
      </c>
      <c r="M45" s="44">
        <v>-4.1198152536507576E-2</v>
      </c>
      <c r="N45" s="44">
        <v>-0.14455316701373574</v>
      </c>
      <c r="O45" s="44">
        <v>-9.7791397036508493E-2</v>
      </c>
      <c r="P45" s="44">
        <v>-0.14260535572884458</v>
      </c>
      <c r="Q45" s="44">
        <v>-1.1239407238218431E-2</v>
      </c>
      <c r="R45" s="44">
        <v>-9.0067816509580206E-2</v>
      </c>
      <c r="V45" s="45" t="s">
        <v>125</v>
      </c>
      <c r="W45" s="10">
        <v>1864059.0973471403</v>
      </c>
      <c r="X45" s="10">
        <v>281952.51552425022</v>
      </c>
      <c r="Y45" s="10">
        <v>1634622.5435271931</v>
      </c>
      <c r="Z45" s="10">
        <v>211048.96144960666</v>
      </c>
      <c r="AA45" s="10">
        <v>452343.93037716567</v>
      </c>
      <c r="AB45" s="10">
        <v>888805.40964507125</v>
      </c>
      <c r="AL45" s="45" t="s">
        <v>167</v>
      </c>
      <c r="AM45" s="44">
        <v>5.5205356949302236E-3</v>
      </c>
      <c r="AN45" s="44">
        <v>5.4678746028175009E-3</v>
      </c>
      <c r="AO45" s="44">
        <v>5.5597821393812167E-3</v>
      </c>
      <c r="AP45" s="44">
        <v>5.3089130111792678E-3</v>
      </c>
      <c r="AQ45" s="44">
        <v>5.5840128120499604E-3</v>
      </c>
      <c r="AR45" s="44">
        <v>5.4867394306893956E-3</v>
      </c>
    </row>
    <row r="46" spans="12:44" x14ac:dyDescent="0.35">
      <c r="L46" s="45" t="s">
        <v>166</v>
      </c>
      <c r="M46" s="44">
        <v>2.0458037414267643E-2</v>
      </c>
      <c r="N46" s="44">
        <v>-8.1495669015155481E-2</v>
      </c>
      <c r="O46" s="44">
        <v>-1.8027718615772764E-2</v>
      </c>
      <c r="P46" s="44">
        <v>6.3584665069724572E-2</v>
      </c>
      <c r="Q46" s="44">
        <v>-0.25095369150782593</v>
      </c>
      <c r="R46" s="44">
        <v>-4.1396133635076632E-2</v>
      </c>
      <c r="V46" s="45" t="s">
        <v>126</v>
      </c>
      <c r="W46" s="10">
        <v>125822.32227660247</v>
      </c>
      <c r="X46" s="10">
        <v>77226.530779703622</v>
      </c>
      <c r="Y46" s="10">
        <v>66898.520750046315</v>
      </c>
      <c r="Z46" s="10">
        <v>104998.381572051</v>
      </c>
      <c r="AA46" s="10">
        <v>126008.62602139021</v>
      </c>
      <c r="AB46" s="10">
        <v>100190.87627995871</v>
      </c>
      <c r="AL46" s="45" t="s">
        <v>168</v>
      </c>
      <c r="AM46" s="44">
        <v>5.4664331285697735E-3</v>
      </c>
      <c r="AN46" s="44">
        <v>5.2035804107958741E-3</v>
      </c>
      <c r="AO46" s="44">
        <v>5.3778523073509318E-3</v>
      </c>
      <c r="AP46" s="44">
        <v>5.1949605488160709E-3</v>
      </c>
      <c r="AQ46" s="44">
        <v>5.2135359462646465E-3</v>
      </c>
      <c r="AR46" s="44">
        <v>5.2911058623184683E-3</v>
      </c>
    </row>
    <row r="47" spans="12:44" x14ac:dyDescent="0.35">
      <c r="L47" s="45" t="s">
        <v>167</v>
      </c>
      <c r="M47" s="44">
        <v>2.8376435412749399E-2</v>
      </c>
      <c r="N47" s="44">
        <v>0.21500961443325428</v>
      </c>
      <c r="O47" s="44">
        <v>0.1303025513561771</v>
      </c>
      <c r="P47" s="44">
        <v>7.0599803741651895E-2</v>
      </c>
      <c r="Q47" s="44">
        <v>0.2683911881474153</v>
      </c>
      <c r="R47" s="44">
        <v>0.13265798050299568</v>
      </c>
      <c r="V47" s="42" t="s">
        <v>80</v>
      </c>
      <c r="W47" s="10"/>
      <c r="X47" s="10"/>
      <c r="Y47" s="10"/>
      <c r="Z47" s="10"/>
      <c r="AA47" s="10"/>
      <c r="AB47" s="10"/>
      <c r="AL47" s="45" t="s">
        <v>169</v>
      </c>
      <c r="AM47" s="44">
        <v>5.5418196704034054E-3</v>
      </c>
      <c r="AN47" s="44">
        <v>5.4734941010049299E-3</v>
      </c>
      <c r="AO47" s="44">
        <v>5.57534177938204E-3</v>
      </c>
      <c r="AP47" s="44">
        <v>5.3616662070012713E-3</v>
      </c>
      <c r="AQ47" s="44">
        <v>5.5576829558644184E-3</v>
      </c>
      <c r="AR47" s="44">
        <v>5.50090939029941E-3</v>
      </c>
    </row>
    <row r="48" spans="12:44" x14ac:dyDescent="0.35">
      <c r="L48" s="45" t="s">
        <v>168</v>
      </c>
      <c r="M48" s="44">
        <v>-3.8962157823476812E-2</v>
      </c>
      <c r="N48" s="44">
        <v>-0.23786726637667502</v>
      </c>
      <c r="O48" s="44">
        <v>-0.15115230302649926</v>
      </c>
      <c r="P48" s="44">
        <v>-6.6067346091129964E-2</v>
      </c>
      <c r="Q48" s="44">
        <v>-0.29851010751960277</v>
      </c>
      <c r="R48" s="44">
        <v>-0.14664616455341761</v>
      </c>
      <c r="V48" s="45" t="s">
        <v>158</v>
      </c>
      <c r="W48" s="10">
        <v>103695.67856084154</v>
      </c>
      <c r="X48" s="10">
        <v>50654.459651526035</v>
      </c>
      <c r="Y48" s="10">
        <v>97042.90525388786</v>
      </c>
      <c r="Z48" s="10">
        <v>76902.648497473434</v>
      </c>
      <c r="AA48" s="10">
        <v>95831.923744172935</v>
      </c>
      <c r="AB48" s="10">
        <v>84825.523141580357</v>
      </c>
      <c r="AL48" s="45" t="s">
        <v>170</v>
      </c>
      <c r="AM48" s="44">
        <v>5.5775313253221557E-3</v>
      </c>
      <c r="AN48" s="44">
        <v>5.4758077142123811E-3</v>
      </c>
      <c r="AO48" s="44">
        <v>5.6111037578374353E-3</v>
      </c>
      <c r="AP48" s="44">
        <v>5.3483864053173111E-3</v>
      </c>
      <c r="AQ48" s="44">
        <v>5.5753871793676061E-3</v>
      </c>
      <c r="AR48" s="44">
        <v>5.5163722189471845E-3</v>
      </c>
    </row>
    <row r="49" spans="12:44" x14ac:dyDescent="0.35">
      <c r="L49" s="45" t="s">
        <v>169</v>
      </c>
      <c r="M49" s="44">
        <v>5.4827209063574786E-2</v>
      </c>
      <c r="N49" s="44">
        <v>0.25526322454520572</v>
      </c>
      <c r="O49" s="44">
        <v>0.1696304061690353</v>
      </c>
      <c r="P49" s="44">
        <v>9.8772681337621557E-2</v>
      </c>
      <c r="Q49" s="44">
        <v>0.29699967972025332</v>
      </c>
      <c r="R49" s="44">
        <v>0.16455175901473165</v>
      </c>
      <c r="V49" s="45" t="s">
        <v>159</v>
      </c>
      <c r="W49" s="10">
        <v>6078.4513087934511</v>
      </c>
      <c r="X49" s="10">
        <v>48977.633493656278</v>
      </c>
      <c r="Y49" s="10">
        <v>77612.271967542751</v>
      </c>
      <c r="Z49" s="10">
        <v>68040.954024120147</v>
      </c>
      <c r="AA49" s="10">
        <v>81924.75147597451</v>
      </c>
      <c r="AB49" s="10">
        <v>56526.812454017425</v>
      </c>
      <c r="AL49" s="45" t="s">
        <v>171</v>
      </c>
      <c r="AM49" s="44">
        <v>5.1267914826911062E-3</v>
      </c>
      <c r="AN49" s="44">
        <v>5.1901527279074357E-3</v>
      </c>
      <c r="AO49" s="44">
        <v>5.549172145000638E-3</v>
      </c>
      <c r="AP49" s="44">
        <v>4.9650180285380719E-3</v>
      </c>
      <c r="AQ49" s="44">
        <v>5.1391528636147311E-3</v>
      </c>
      <c r="AR49" s="44">
        <v>5.1922885103329926E-3</v>
      </c>
    </row>
    <row r="50" spans="12:44" x14ac:dyDescent="0.35">
      <c r="L50" s="45" t="s">
        <v>170</v>
      </c>
      <c r="M50" s="44">
        <v>2.5619104409717562E-2</v>
      </c>
      <c r="N50" s="44">
        <v>2.080135897289657E-3</v>
      </c>
      <c r="O50" s="44">
        <v>2.9629114053424038E-2</v>
      </c>
      <c r="P50" s="44">
        <v>-7.6236082786301481E-3</v>
      </c>
      <c r="Q50" s="44">
        <v>1.4332682101030541E-2</v>
      </c>
      <c r="R50" s="44">
        <v>1.1482392348994754E-2</v>
      </c>
      <c r="V50" s="45" t="s">
        <v>160</v>
      </c>
      <c r="W50" s="10">
        <v>9694.3360889576961</v>
      </c>
      <c r="X50" s="10">
        <v>49141.237673861724</v>
      </c>
      <c r="Y50" s="10">
        <v>84275.197312828241</v>
      </c>
      <c r="Z50" s="10">
        <v>13952.782980421913</v>
      </c>
      <c r="AA50" s="10">
        <v>82142.251771013849</v>
      </c>
      <c r="AB50" s="10">
        <v>47841.161165416685</v>
      </c>
      <c r="AL50" s="45" t="s">
        <v>172</v>
      </c>
      <c r="AM50" s="44">
        <v>5.555467437856813E-3</v>
      </c>
      <c r="AN50" s="44">
        <v>5.351759004372081E-3</v>
      </c>
      <c r="AO50" s="44">
        <v>5.5110004835070897E-3</v>
      </c>
      <c r="AP50" s="44">
        <v>5.1438498112056615E-3</v>
      </c>
      <c r="AQ50" s="44">
        <v>5.6014296206372627E-3</v>
      </c>
      <c r="AR50" s="44">
        <v>5.4304235757470683E-3</v>
      </c>
    </row>
    <row r="51" spans="12:44" x14ac:dyDescent="0.35">
      <c r="L51" s="45" t="s">
        <v>171</v>
      </c>
      <c r="M51" s="44">
        <v>-0.32128488004036582</v>
      </c>
      <c r="N51" s="44">
        <v>-0.25671971882443606</v>
      </c>
      <c r="O51" s="44">
        <v>-5.0983860218958642E-2</v>
      </c>
      <c r="P51" s="44">
        <v>-0.22062883237020536</v>
      </c>
      <c r="Q51" s="44">
        <v>-0.35203767714267814</v>
      </c>
      <c r="R51" s="44">
        <v>-0.24125704899839556</v>
      </c>
      <c r="V51" s="45" t="s">
        <v>161</v>
      </c>
      <c r="W51" s="10">
        <v>50602.506088500486</v>
      </c>
      <c r="X51" s="10">
        <v>84907.76919843987</v>
      </c>
      <c r="Y51" s="10">
        <v>93407.236750986151</v>
      </c>
      <c r="Z51" s="10">
        <v>15388.599310817623</v>
      </c>
      <c r="AA51" s="10">
        <v>130692.17908630577</v>
      </c>
      <c r="AB51" s="10">
        <v>74999.658087009986</v>
      </c>
      <c r="AL51" s="45" t="s">
        <v>173</v>
      </c>
      <c r="AM51" s="44">
        <v>5.6388972970996872E-3</v>
      </c>
      <c r="AN51" s="44">
        <v>5.5390199407235564E-3</v>
      </c>
      <c r="AO51" s="44">
        <v>5.6457023046832403E-3</v>
      </c>
      <c r="AP51" s="44">
        <v>5.4248583345832269E-3</v>
      </c>
      <c r="AQ51" s="44">
        <v>5.6381763881673697E-3</v>
      </c>
      <c r="AR51" s="44">
        <v>5.5761855764215884E-3</v>
      </c>
    </row>
    <row r="52" spans="12:44" x14ac:dyDescent="0.35">
      <c r="L52" s="45" t="s">
        <v>172</v>
      </c>
      <c r="M52" s="44">
        <v>0.33242205290000976</v>
      </c>
      <c r="N52" s="44">
        <v>0.15322996218623103</v>
      </c>
      <c r="O52" s="44">
        <v>-3.1774702308967194E-2</v>
      </c>
      <c r="P52" s="44">
        <v>0.11086453321759723</v>
      </c>
      <c r="Q52" s="44">
        <v>0.40472019445810686</v>
      </c>
      <c r="R52" s="44">
        <v>0.19193181384044386</v>
      </c>
      <c r="V52" s="45" t="s">
        <v>162</v>
      </c>
      <c r="W52" s="10">
        <v>48241.543624611106</v>
      </c>
      <c r="X52" s="10">
        <v>141040.39614207527</v>
      </c>
      <c r="Y52" s="10">
        <v>93868.634883394756</v>
      </c>
      <c r="Z52" s="10">
        <v>164039.22539132216</v>
      </c>
      <c r="AA52" s="10">
        <v>146375.76610744413</v>
      </c>
      <c r="AB52" s="10">
        <v>118713.11322976947</v>
      </c>
      <c r="AL52" s="45" t="s">
        <v>174</v>
      </c>
      <c r="AM52" s="44">
        <v>5.6713782015672025E-3</v>
      </c>
      <c r="AN52" s="44">
        <v>5.5655461181492605E-3</v>
      </c>
      <c r="AO52" s="44">
        <v>5.6834126363662398E-3</v>
      </c>
      <c r="AP52" s="44">
        <v>5.4609449893098265E-3</v>
      </c>
      <c r="AQ52" s="44">
        <v>5.6499255590196813E-3</v>
      </c>
      <c r="AR52" s="44">
        <v>5.6051949370373236E-3</v>
      </c>
    </row>
    <row r="53" spans="12:44" x14ac:dyDescent="0.35">
      <c r="L53" s="45" t="s">
        <v>173</v>
      </c>
      <c r="M53" s="44">
        <v>5.970452693296717E-2</v>
      </c>
      <c r="N53" s="44">
        <v>0.1721933005349772</v>
      </c>
      <c r="O53" s="44">
        <v>0.11290460156633272</v>
      </c>
      <c r="P53" s="44">
        <v>0.16815119961354133</v>
      </c>
      <c r="Q53" s="44">
        <v>2.9516483198121123E-2</v>
      </c>
      <c r="R53" s="44">
        <v>0.11132993813262534</v>
      </c>
      <c r="V53" s="45" t="s">
        <v>163</v>
      </c>
      <c r="W53" s="10">
        <v>47650.120231918227</v>
      </c>
      <c r="X53" s="10">
        <v>169054.04299800869</v>
      </c>
      <c r="Y53" s="10">
        <v>81601.899534523036</v>
      </c>
      <c r="Z53" s="10">
        <v>197610.67803374463</v>
      </c>
      <c r="AA53" s="10">
        <v>160436.48613367471</v>
      </c>
      <c r="AB53" s="10">
        <v>131270.64538637386</v>
      </c>
      <c r="AL53" s="45" t="s">
        <v>175</v>
      </c>
      <c r="AM53" s="44">
        <v>5.6700570206360051E-3</v>
      </c>
      <c r="AN53" s="44">
        <v>5.5625956372963694E-3</v>
      </c>
      <c r="AO53" s="44">
        <v>5.6750336121654038E-3</v>
      </c>
      <c r="AP53" s="44">
        <v>5.4530253802095498E-3</v>
      </c>
      <c r="AQ53" s="44">
        <v>5.6534973837997545E-3</v>
      </c>
      <c r="AR53" s="44">
        <v>5.601751817212554E-3</v>
      </c>
    </row>
    <row r="54" spans="12:44" x14ac:dyDescent="0.35">
      <c r="L54" s="45" t="s">
        <v>174</v>
      </c>
      <c r="M54" s="44">
        <v>2.2900253323465881E-2</v>
      </c>
      <c r="N54" s="44">
        <v>2.3567165401935493E-2</v>
      </c>
      <c r="O54" s="44">
        <v>3.0853966396394622E-2</v>
      </c>
      <c r="P54" s="44">
        <v>2.0475144702148923E-2</v>
      </c>
      <c r="Q54" s="44">
        <v>9.3758988581160944E-3</v>
      </c>
      <c r="R54" s="44">
        <v>2.1310934126304457E-2</v>
      </c>
      <c r="V54" s="45" t="s">
        <v>164</v>
      </c>
      <c r="W54" s="10">
        <v>47028.485380418431</v>
      </c>
      <c r="X54" s="10">
        <v>182231.71640893703</v>
      </c>
      <c r="Y54" s="10">
        <v>63166.553532557737</v>
      </c>
      <c r="Z54" s="10">
        <v>191592.01278083897</v>
      </c>
      <c r="AA54" s="10">
        <v>167875.67121582542</v>
      </c>
      <c r="AB54" s="10">
        <v>130378.8878637155</v>
      </c>
      <c r="AL54" s="45" t="s">
        <v>176</v>
      </c>
      <c r="AM54" s="44">
        <v>5.6542555860494299E-3</v>
      </c>
      <c r="AN54" s="44">
        <v>5.5366367471033516E-3</v>
      </c>
      <c r="AO54" s="44">
        <v>5.6701373625479513E-3</v>
      </c>
      <c r="AP54" s="44">
        <v>5.418416314602428E-3</v>
      </c>
      <c r="AQ54" s="44">
        <v>5.6321679974642878E-3</v>
      </c>
      <c r="AR54" s="44">
        <v>5.5811371391982752E-3</v>
      </c>
    </row>
    <row r="55" spans="12:44" x14ac:dyDescent="0.35">
      <c r="L55" s="45" t="s">
        <v>175</v>
      </c>
      <c r="M55" s="44">
        <v>-9.261472559905856E-4</v>
      </c>
      <c r="N55" s="44">
        <v>-2.608859093283269E-3</v>
      </c>
      <c r="O55" s="44">
        <v>-6.8100904541090034E-3</v>
      </c>
      <c r="P55" s="44">
        <v>-4.4637997251131241E-3</v>
      </c>
      <c r="Q55" s="44">
        <v>2.8444072256115813E-3</v>
      </c>
      <c r="R55" s="44">
        <v>-2.5077994144024791E-3</v>
      </c>
      <c r="V55" s="45" t="s">
        <v>165</v>
      </c>
      <c r="W55" s="10">
        <v>89280.210998257811</v>
      </c>
      <c r="X55" s="10">
        <v>184167.25827829557</v>
      </c>
      <c r="Y55" s="10">
        <v>90315.734877622337</v>
      </c>
      <c r="Z55" s="10">
        <v>249058.95132590662</v>
      </c>
      <c r="AA55" s="10">
        <v>170275.53441077648</v>
      </c>
      <c r="AB55" s="10">
        <v>156619.53797817178</v>
      </c>
      <c r="AL55" s="45" t="s">
        <v>177</v>
      </c>
      <c r="AM55" s="44">
        <v>5.6161757982390514E-3</v>
      </c>
      <c r="AN55" s="44">
        <v>5.5419328203354578E-3</v>
      </c>
      <c r="AO55" s="44">
        <v>5.6391914184723592E-3</v>
      </c>
      <c r="AP55" s="44">
        <v>5.4175923214682224E-3</v>
      </c>
      <c r="AQ55" s="44">
        <v>5.6329946180541362E-3</v>
      </c>
      <c r="AR55" s="44">
        <v>5.5683998116034354E-3</v>
      </c>
    </row>
    <row r="56" spans="12:44" x14ac:dyDescent="0.35">
      <c r="L56" s="45" t="s">
        <v>176</v>
      </c>
      <c r="M56" s="44">
        <v>-1.1079379753586298E-2</v>
      </c>
      <c r="N56" s="44">
        <v>-2.2965411880544594E-2</v>
      </c>
      <c r="O56" s="44">
        <v>-3.9853249370721631E-3</v>
      </c>
      <c r="P56" s="44">
        <v>-1.9535346192648479E-2</v>
      </c>
      <c r="Q56" s="44">
        <v>-1.6974833304336606E-2</v>
      </c>
      <c r="R56" s="44">
        <v>-1.5131577485990408E-2</v>
      </c>
      <c r="V56" s="45" t="s">
        <v>166</v>
      </c>
      <c r="W56" s="10">
        <v>148373.28259289885</v>
      </c>
      <c r="X56" s="10">
        <v>569131.27735141385</v>
      </c>
      <c r="Y56" s="10">
        <v>290228.72163627809</v>
      </c>
      <c r="Z56" s="10">
        <v>758754.87283524463</v>
      </c>
      <c r="AA56" s="10">
        <v>129659.79863833633</v>
      </c>
      <c r="AB56" s="10">
        <v>379229.59061083436</v>
      </c>
      <c r="AL56" s="45" t="s">
        <v>178</v>
      </c>
      <c r="AM56" s="44">
        <v>5.5697381539805213E-3</v>
      </c>
      <c r="AN56" s="44">
        <v>5.5119593945487395E-3</v>
      </c>
      <c r="AO56" s="44">
        <v>5.5927654155340954E-3</v>
      </c>
      <c r="AP56" s="44">
        <v>5.3894440558494398E-3</v>
      </c>
      <c r="AQ56" s="44">
        <v>5.6014681019116684E-3</v>
      </c>
      <c r="AR56" s="44">
        <v>5.5319284713796074E-3</v>
      </c>
    </row>
    <row r="57" spans="12:44" x14ac:dyDescent="0.35">
      <c r="L57" s="45" t="s">
        <v>177</v>
      </c>
      <c r="M57" s="44">
        <v>-2.6774751025649208E-2</v>
      </c>
      <c r="N57" s="44">
        <v>4.7073182319377922E-3</v>
      </c>
      <c r="O57" s="44">
        <v>-2.5210344505879403E-2</v>
      </c>
      <c r="P57" s="44">
        <v>-4.680798862720901E-4</v>
      </c>
      <c r="Q57" s="44">
        <v>6.6035119970509317E-4</v>
      </c>
      <c r="R57" s="44">
        <v>-9.2264241534772227E-3</v>
      </c>
      <c r="V57" s="45" t="s">
        <v>167</v>
      </c>
      <c r="W57" s="10">
        <v>148525.14891858154</v>
      </c>
      <c r="X57" s="10">
        <v>930521.77888654883</v>
      </c>
      <c r="Y57" s="10">
        <v>397199.32287500001</v>
      </c>
      <c r="Z57" s="10">
        <v>772933.12712706137</v>
      </c>
      <c r="AA57" s="10">
        <v>1226124.1870394349</v>
      </c>
      <c r="AB57" s="10">
        <v>695060.71296932525</v>
      </c>
      <c r="AL57" s="45" t="s">
        <v>179</v>
      </c>
      <c r="AM57" s="44">
        <v>5.5866907291578193E-3</v>
      </c>
      <c r="AN57" s="44">
        <v>5.5275596831918829E-3</v>
      </c>
      <c r="AO57" s="44">
        <v>5.6336269747695273E-3</v>
      </c>
      <c r="AP57" s="44">
        <v>5.4041009366986408E-3</v>
      </c>
      <c r="AQ57" s="44">
        <v>5.6090984534043764E-3</v>
      </c>
      <c r="AR57" s="44">
        <v>5.5510521813352826E-3</v>
      </c>
    </row>
    <row r="58" spans="12:44" x14ac:dyDescent="0.35">
      <c r="L58" s="45" t="s">
        <v>178</v>
      </c>
      <c r="M58" s="44">
        <v>-3.2872735374769466E-2</v>
      </c>
      <c r="N58" s="44">
        <v>-2.6615874156794086E-2</v>
      </c>
      <c r="O58" s="44">
        <v>-3.8028840332896989E-2</v>
      </c>
      <c r="P58" s="44">
        <v>-1.5992415933876382E-2</v>
      </c>
      <c r="Q58" s="44">
        <v>-2.518146531341111E-2</v>
      </c>
      <c r="R58" s="44">
        <v>-2.684104121055118E-2</v>
      </c>
      <c r="V58" s="45" t="s">
        <v>168</v>
      </c>
      <c r="W58" s="10">
        <v>188130.926161968</v>
      </c>
      <c r="X58" s="10">
        <v>911920.03662511415</v>
      </c>
      <c r="Y58" s="10">
        <v>439311.11456754088</v>
      </c>
      <c r="Z58" s="10">
        <v>798853.8563010504</v>
      </c>
      <c r="AA58" s="10">
        <v>1196661.7737238065</v>
      </c>
      <c r="AB58" s="10">
        <v>706975.54147589603</v>
      </c>
      <c r="AL58" s="45" t="s">
        <v>180</v>
      </c>
      <c r="AM58" s="44">
        <v>5.5930041232871933E-3</v>
      </c>
      <c r="AN58" s="44">
        <v>5.5375408103260021E-3</v>
      </c>
      <c r="AO58" s="44">
        <v>5.6391364716168492E-3</v>
      </c>
      <c r="AP58" s="44">
        <v>5.370147048855284E-3</v>
      </c>
      <c r="AQ58" s="44">
        <v>5.6500056226258481E-3</v>
      </c>
      <c r="AR58" s="44">
        <v>5.556434124639637E-3</v>
      </c>
    </row>
    <row r="59" spans="12:44" x14ac:dyDescent="0.35">
      <c r="L59" s="45" t="s">
        <v>179</v>
      </c>
      <c r="M59" s="44">
        <v>1.2100609822867984E-2</v>
      </c>
      <c r="N59" s="44">
        <v>1.3928111431326485E-2</v>
      </c>
      <c r="O59" s="44">
        <v>3.3748692773845922E-2</v>
      </c>
      <c r="P59" s="44">
        <v>8.3707880562818287E-3</v>
      </c>
      <c r="Q59" s="44">
        <v>6.1289634308409552E-3</v>
      </c>
      <c r="R59" s="44">
        <v>1.4168026448058747E-2</v>
      </c>
      <c r="V59" s="45" t="s">
        <v>169</v>
      </c>
      <c r="W59" s="10">
        <v>204438.81867034634</v>
      </c>
      <c r="X59" s="10">
        <v>1053179.8494660207</v>
      </c>
      <c r="Y59" s="10">
        <v>520014.91323634004</v>
      </c>
      <c r="Z59" s="10">
        <v>782192.91090765153</v>
      </c>
      <c r="AA59" s="10">
        <v>1562564.4707378421</v>
      </c>
      <c r="AB59" s="10">
        <v>824478.19260364003</v>
      </c>
      <c r="AL59" s="45" t="s">
        <v>181</v>
      </c>
      <c r="AM59" s="44">
        <v>5.4564666597386067E-3</v>
      </c>
      <c r="AN59" s="44">
        <v>5.0382213740888561E-3</v>
      </c>
      <c r="AO59" s="44">
        <v>5.3756130653117625E-3</v>
      </c>
      <c r="AP59" s="44">
        <v>4.5913661007312059E-3</v>
      </c>
      <c r="AQ59" s="44">
        <v>5.5358705885632077E-3</v>
      </c>
      <c r="AR59" s="44">
        <v>5.1947567197745299E-3</v>
      </c>
    </row>
    <row r="60" spans="12:44" x14ac:dyDescent="0.35">
      <c r="L60" s="45" t="s">
        <v>180</v>
      </c>
      <c r="M60" s="44">
        <v>4.492774581860726E-3</v>
      </c>
      <c r="N60" s="44">
        <v>8.8861114363610987E-3</v>
      </c>
      <c r="O60" s="44">
        <v>4.5174408614638952E-3</v>
      </c>
      <c r="P60" s="44">
        <v>-1.933903567140053E-2</v>
      </c>
      <c r="Q60" s="44">
        <v>3.2813361067456602E-2</v>
      </c>
      <c r="R60" s="44">
        <v>4.0412797998528247E-3</v>
      </c>
      <c r="V60" s="45" t="s">
        <v>170</v>
      </c>
      <c r="W60" s="10">
        <v>266843.86652009783</v>
      </c>
      <c r="X60" s="10">
        <v>1020595.0433491062</v>
      </c>
      <c r="Y60" s="10">
        <v>569463.19704975653</v>
      </c>
      <c r="Z60" s="10">
        <v>849842.96171378752</v>
      </c>
      <c r="AA60" s="10">
        <v>1508724.1826294491</v>
      </c>
      <c r="AB60" s="10">
        <v>843093.8502524395</v>
      </c>
      <c r="AL60" s="45" t="s">
        <v>182</v>
      </c>
      <c r="AM60" s="44">
        <v>5.5847707894720773E-3</v>
      </c>
      <c r="AN60" s="44">
        <v>5.5276311195801599E-3</v>
      </c>
      <c r="AO60" s="44">
        <v>5.6452481868548418E-3</v>
      </c>
      <c r="AP60" s="44">
        <v>5.4023758846906906E-3</v>
      </c>
      <c r="AQ60" s="44">
        <v>5.6015179798608577E-3</v>
      </c>
      <c r="AR60" s="44">
        <v>5.5511436651750493E-3</v>
      </c>
    </row>
    <row r="61" spans="12:44" x14ac:dyDescent="0.35">
      <c r="L61" s="45" t="s">
        <v>181</v>
      </c>
      <c r="M61" s="44">
        <v>-9.7053912655979332E-2</v>
      </c>
      <c r="N61" s="44">
        <v>-0.44373852958105786</v>
      </c>
      <c r="O61" s="44">
        <v>-0.2158615119956773</v>
      </c>
      <c r="P61" s="44">
        <v>-0.44637297944864029</v>
      </c>
      <c r="Q61" s="44">
        <v>-9.0889653092532927E-2</v>
      </c>
      <c r="R61" s="44">
        <v>-0.26800992172267551</v>
      </c>
      <c r="V61" s="45" t="s">
        <v>171</v>
      </c>
      <c r="W61" s="10">
        <v>322560.54303355631</v>
      </c>
      <c r="X61" s="10">
        <v>1122248.7895251734</v>
      </c>
      <c r="Y61" s="10">
        <v>661267.66198319686</v>
      </c>
      <c r="Z61" s="10">
        <v>647329.96026818501</v>
      </c>
      <c r="AA61" s="10">
        <v>1500129.1277306157</v>
      </c>
      <c r="AB61" s="10">
        <v>850707.21650814544</v>
      </c>
      <c r="AL61" s="45" t="s">
        <v>183</v>
      </c>
      <c r="AM61" s="44">
        <v>5.5993345524997023E-3</v>
      </c>
      <c r="AN61" s="44">
        <v>5.5638000124382768E-3</v>
      </c>
      <c r="AO61" s="44">
        <v>5.6475753109054448E-3</v>
      </c>
      <c r="AP61" s="44">
        <v>5.4307495552332781E-3</v>
      </c>
      <c r="AQ61" s="44">
        <v>5.6502580277484294E-3</v>
      </c>
      <c r="AR61" s="44">
        <v>5.577124293550513E-3</v>
      </c>
    </row>
    <row r="62" spans="12:44" x14ac:dyDescent="0.35">
      <c r="L62" s="45" t="s">
        <v>182</v>
      </c>
      <c r="M62" s="44">
        <v>9.3483612484475648E-2</v>
      </c>
      <c r="N62" s="44">
        <v>0.47803640906228967</v>
      </c>
      <c r="O62" s="44">
        <v>0.23169522541218435</v>
      </c>
      <c r="P62" s="44">
        <v>0.54369198022694298</v>
      </c>
      <c r="Q62" s="44">
        <v>5.3355094896711613E-2</v>
      </c>
      <c r="R62" s="44">
        <v>0.29491028375799905</v>
      </c>
      <c r="V62" s="45" t="s">
        <v>172</v>
      </c>
      <c r="W62" s="10">
        <v>1312476.9813785329</v>
      </c>
      <c r="X62" s="10">
        <v>1226848.7950927517</v>
      </c>
      <c r="Y62" s="10">
        <v>566166.27358656609</v>
      </c>
      <c r="Z62" s="10">
        <v>1287112.3353156743</v>
      </c>
      <c r="AA62" s="10">
        <v>1797751.6060334963</v>
      </c>
      <c r="AB62" s="10">
        <v>1238071.1982814043</v>
      </c>
      <c r="AL62" s="45" t="s">
        <v>184</v>
      </c>
      <c r="AM62" s="44">
        <v>5.5800009744593907E-3</v>
      </c>
      <c r="AN62" s="44">
        <v>5.577885229197924E-3</v>
      </c>
      <c r="AO62" s="44">
        <v>5.6208664830452388E-3</v>
      </c>
      <c r="AP62" s="44">
        <v>5.4487300648036318E-3</v>
      </c>
      <c r="AQ62" s="44">
        <v>5.6646828356887845E-3</v>
      </c>
      <c r="AR62" s="44">
        <v>5.5772770762535871E-3</v>
      </c>
    </row>
    <row r="63" spans="12:44" x14ac:dyDescent="0.35">
      <c r="L63" s="45" t="s">
        <v>183</v>
      </c>
      <c r="M63" s="44">
        <v>1.0367513448544845E-2</v>
      </c>
      <c r="N63" s="44">
        <v>3.2200437337603735E-2</v>
      </c>
      <c r="O63" s="44">
        <v>1.9041673701800221E-3</v>
      </c>
      <c r="P63" s="44">
        <v>1.6165884827414038E-2</v>
      </c>
      <c r="Q63" s="44">
        <v>3.914935130333061E-2</v>
      </c>
      <c r="R63" s="44">
        <v>1.9301712075012741E-2</v>
      </c>
      <c r="V63" s="45" t="s">
        <v>173</v>
      </c>
      <c r="W63" s="10">
        <v>1342133.813933521</v>
      </c>
      <c r="X63" s="10">
        <v>1130545.8551747978</v>
      </c>
      <c r="Y63" s="10">
        <v>561433.63296586124</v>
      </c>
      <c r="Z63" s="10">
        <v>1273181.7801454617</v>
      </c>
      <c r="AA63" s="10">
        <v>1826493.2192220178</v>
      </c>
      <c r="AB63" s="10">
        <v>1226757.6602883318</v>
      </c>
      <c r="AL63" s="45" t="s">
        <v>185</v>
      </c>
      <c r="AM63" s="44">
        <v>5.5700445307311497E-3</v>
      </c>
      <c r="AN63" s="44">
        <v>5.5833428917225741E-3</v>
      </c>
      <c r="AO63" s="44">
        <v>5.6286972007377816E-3</v>
      </c>
      <c r="AP63" s="44">
        <v>5.454108649516975E-3</v>
      </c>
      <c r="AQ63" s="44">
        <v>5.6596736856040965E-3</v>
      </c>
      <c r="AR63" s="44">
        <v>5.5780407789414958E-3</v>
      </c>
    </row>
    <row r="64" spans="12:44" x14ac:dyDescent="0.35">
      <c r="L64" s="45" t="s">
        <v>184</v>
      </c>
      <c r="M64" s="44">
        <v>-1.3727206792767364E-2</v>
      </c>
      <c r="N64" s="44">
        <v>1.2458266934749124E-2</v>
      </c>
      <c r="O64" s="44">
        <v>-2.1845471476580829E-2</v>
      </c>
      <c r="P64" s="44">
        <v>1.0190863324141687E-2</v>
      </c>
      <c r="Q64" s="44">
        <v>1.1486457538692875E-2</v>
      </c>
      <c r="R64" s="44">
        <v>1.7507768923054603E-4</v>
      </c>
      <c r="V64" s="45" t="s">
        <v>174</v>
      </c>
      <c r="W64" s="10">
        <v>1470762.4216708825</v>
      </c>
      <c r="X64" s="10">
        <v>1124643.0260653461</v>
      </c>
      <c r="Y64" s="10">
        <v>327309.06510045717</v>
      </c>
      <c r="Z64" s="10">
        <v>1486539.0893499246</v>
      </c>
      <c r="AA64" s="10">
        <v>1687495.7610363422</v>
      </c>
      <c r="AB64" s="10">
        <v>1219349.8726445907</v>
      </c>
      <c r="AL64" s="42" t="s">
        <v>81</v>
      </c>
      <c r="AM64" s="44"/>
      <c r="AN64" s="44"/>
      <c r="AO64" s="44"/>
      <c r="AP64" s="44"/>
      <c r="AQ64" s="44"/>
      <c r="AR64" s="44"/>
    </row>
    <row r="65" spans="12:44" x14ac:dyDescent="0.35">
      <c r="L65" s="45" t="s">
        <v>185</v>
      </c>
      <c r="M65" s="44">
        <v>-7.0937573014108728E-3</v>
      </c>
      <c r="N65" s="44">
        <v>4.8150711830146492E-3</v>
      </c>
      <c r="O65" s="44">
        <v>6.4352722118944704E-3</v>
      </c>
      <c r="P65" s="44">
        <v>3.0383757201082155E-3</v>
      </c>
      <c r="Q65" s="44">
        <v>-3.9786230876874473E-3</v>
      </c>
      <c r="R65" s="44">
        <v>5.6644523095242044E-4</v>
      </c>
      <c r="V65" s="45" t="s">
        <v>175</v>
      </c>
      <c r="W65" s="10">
        <v>1585494.5382931142</v>
      </c>
      <c r="X65" s="10">
        <v>1257602.0205150589</v>
      </c>
      <c r="Y65" s="10">
        <v>437623.89551331266</v>
      </c>
      <c r="Z65" s="10">
        <v>1634319.5095453071</v>
      </c>
      <c r="AA65" s="10">
        <v>1770598.9114677811</v>
      </c>
      <c r="AB65" s="10">
        <v>1337127.7750669147</v>
      </c>
      <c r="AL65" s="45" t="s">
        <v>127</v>
      </c>
      <c r="AM65" s="44">
        <v>5.580403436018966E-3</v>
      </c>
      <c r="AN65" s="44">
        <v>5.5997289556414713E-3</v>
      </c>
      <c r="AO65" s="44">
        <v>5.6270610013975072E-3</v>
      </c>
      <c r="AP65" s="44">
        <v>5.4896353686868108E-3</v>
      </c>
      <c r="AQ65" s="44">
        <v>5.6625055568584109E-3</v>
      </c>
      <c r="AR65" s="44">
        <v>5.5909235481196359E-3</v>
      </c>
    </row>
    <row r="66" spans="12:44" x14ac:dyDescent="0.35">
      <c r="L66" s="42" t="s">
        <v>81</v>
      </c>
      <c r="M66" s="44"/>
      <c r="N66" s="44"/>
      <c r="O66" s="44"/>
      <c r="P66" s="44"/>
      <c r="Q66" s="44"/>
      <c r="R66" s="44"/>
      <c r="V66" s="45" t="s">
        <v>176</v>
      </c>
      <c r="W66" s="10">
        <v>1659011.5401821954</v>
      </c>
      <c r="X66" s="10">
        <v>1352057.0248738674</v>
      </c>
      <c r="Y66" s="10">
        <v>486893.41561344953</v>
      </c>
      <c r="Z66" s="10">
        <v>1748826.6718403765</v>
      </c>
      <c r="AA66" s="10">
        <v>1833436.1115719294</v>
      </c>
      <c r="AB66" s="10">
        <v>1416044.9528163637</v>
      </c>
      <c r="AL66" s="45" t="s">
        <v>128</v>
      </c>
      <c r="AM66" s="44">
        <v>5.5804621757332461E-3</v>
      </c>
      <c r="AN66" s="44">
        <v>5.5825958411879059E-3</v>
      </c>
      <c r="AO66" s="44">
        <v>5.6377814864641638E-3</v>
      </c>
      <c r="AP66" s="44">
        <v>5.4585054933228745E-3</v>
      </c>
      <c r="AQ66" s="44">
        <v>5.6571613250254683E-3</v>
      </c>
      <c r="AR66" s="44">
        <v>5.5821976759380977E-3</v>
      </c>
    </row>
    <row r="67" spans="12:44" x14ac:dyDescent="0.35">
      <c r="L67" s="45" t="s">
        <v>127</v>
      </c>
      <c r="M67" s="44">
        <v>7.3936953544352603E-3</v>
      </c>
      <c r="N67" s="44">
        <v>1.4442618939798389E-2</v>
      </c>
      <c r="O67" s="44">
        <v>-1.3427555349248279E-3</v>
      </c>
      <c r="P67" s="44">
        <v>2.0049339720146764E-2</v>
      </c>
      <c r="Q67" s="44">
        <v>2.2512642039113936E-3</v>
      </c>
      <c r="R67" s="44">
        <v>9.4536263739566032E-3</v>
      </c>
      <c r="V67" s="45" t="s">
        <v>177</v>
      </c>
      <c r="W67" s="10">
        <v>343800.08177240327</v>
      </c>
      <c r="X67" s="10">
        <v>731589.32115733717</v>
      </c>
      <c r="Y67" s="10">
        <v>448351.24842250405</v>
      </c>
      <c r="Z67" s="10">
        <v>1040517.345226721</v>
      </c>
      <c r="AA67" s="10">
        <v>169959.44204256244</v>
      </c>
      <c r="AB67" s="10">
        <v>546843.4877243056</v>
      </c>
      <c r="AL67" s="45" t="s">
        <v>129</v>
      </c>
      <c r="AM67" s="44">
        <v>5.5781200606538333E-3</v>
      </c>
      <c r="AN67" s="44">
        <v>5.5697603423302744E-3</v>
      </c>
      <c r="AO67" s="44">
        <v>5.6335198729198319E-3</v>
      </c>
      <c r="AP67" s="44">
        <v>5.4437235891446768E-3</v>
      </c>
      <c r="AQ67" s="44">
        <v>5.6438743539254646E-3</v>
      </c>
      <c r="AR67" s="44">
        <v>5.5726807213271109E-3</v>
      </c>
    </row>
    <row r="68" spans="12:44" x14ac:dyDescent="0.35">
      <c r="L68" s="45" t="s">
        <v>128</v>
      </c>
      <c r="M68" s="44">
        <v>4.1847795948085125E-5</v>
      </c>
      <c r="N68" s="44">
        <v>-1.5056877535188296E-2</v>
      </c>
      <c r="O68" s="44">
        <v>8.8003802381884603E-3</v>
      </c>
      <c r="P68" s="44">
        <v>-1.7454308184712983E-2</v>
      </c>
      <c r="Q68" s="44">
        <v>-4.2464009801221779E-3</v>
      </c>
      <c r="R68" s="44">
        <v>-6.3678639204483153E-3</v>
      </c>
      <c r="V68" s="45" t="s">
        <v>178</v>
      </c>
      <c r="W68" s="10">
        <v>165827.24191999916</v>
      </c>
      <c r="X68" s="10">
        <v>112049.44308417385</v>
      </c>
      <c r="Y68" s="10">
        <v>119948.48310840754</v>
      </c>
      <c r="Z68" s="10">
        <v>159850.03704575129</v>
      </c>
      <c r="AA68" s="10">
        <v>80675.710891078226</v>
      </c>
      <c r="AB68" s="10">
        <v>127670.18320988203</v>
      </c>
      <c r="AL68" s="45" t="s">
        <v>130</v>
      </c>
      <c r="AM68" s="44">
        <v>5.5182705272806762E-3</v>
      </c>
      <c r="AN68" s="44">
        <v>5.4078229283259279E-3</v>
      </c>
      <c r="AO68" s="44">
        <v>5.4998644792092558E-3</v>
      </c>
      <c r="AP68" s="44">
        <v>5.2232370177814746E-3</v>
      </c>
      <c r="AQ68" s="44">
        <v>5.6081773502063958E-3</v>
      </c>
      <c r="AR68" s="44">
        <v>5.4495612888495878E-3</v>
      </c>
    </row>
    <row r="69" spans="12:44" x14ac:dyDescent="0.35">
      <c r="L69" s="45" t="s">
        <v>129</v>
      </c>
      <c r="M69" s="44">
        <v>-1.6685699523027301E-3</v>
      </c>
      <c r="N69" s="44">
        <v>-1.1314677320971328E-2</v>
      </c>
      <c r="O69" s="44">
        <v>-3.4916801107689847E-3</v>
      </c>
      <c r="P69" s="44">
        <v>-8.335379696919356E-3</v>
      </c>
      <c r="Q69" s="44">
        <v>-1.056748839984907E-2</v>
      </c>
      <c r="R69" s="44">
        <v>-7.0024448240194387E-3</v>
      </c>
      <c r="V69" s="45" t="s">
        <v>179</v>
      </c>
      <c r="W69" s="10">
        <v>310680.40684058826</v>
      </c>
      <c r="X69" s="10">
        <v>176816.50034975752</v>
      </c>
      <c r="Y69" s="10">
        <v>231784.71998413827</v>
      </c>
      <c r="Z69" s="10">
        <v>227417.98660137813</v>
      </c>
      <c r="AA69" s="10">
        <v>169285.444865164</v>
      </c>
      <c r="AB69" s="10">
        <v>223197.01172820525</v>
      </c>
      <c r="AL69" s="45" t="s">
        <v>131</v>
      </c>
      <c r="AM69" s="44">
        <v>5.5374927070876035E-3</v>
      </c>
      <c r="AN69" s="44">
        <v>5.5387109730666026E-3</v>
      </c>
      <c r="AO69" s="44">
        <v>5.6070499401155412E-3</v>
      </c>
      <c r="AP69" s="44">
        <v>5.4284017194566239E-3</v>
      </c>
      <c r="AQ69" s="44">
        <v>5.591126505551239E-3</v>
      </c>
      <c r="AR69" s="44">
        <v>5.5395970258822567E-3</v>
      </c>
    </row>
    <row r="70" spans="12:44" x14ac:dyDescent="0.35">
      <c r="L70" s="45" t="s">
        <v>130</v>
      </c>
      <c r="M70" s="44">
        <v>-4.2655915583010073E-2</v>
      </c>
      <c r="N70" s="44">
        <v>-0.14307913285842103</v>
      </c>
      <c r="O70" s="44">
        <v>-0.10959109922832375</v>
      </c>
      <c r="P70" s="44">
        <v>-0.12466795500537502</v>
      </c>
      <c r="Q70" s="44">
        <v>-2.8457633427970922E-2</v>
      </c>
      <c r="R70" s="44">
        <v>-9.0577418304401247E-2</v>
      </c>
      <c r="V70" s="45" t="s">
        <v>180</v>
      </c>
      <c r="W70" s="10">
        <v>306520.43046805251</v>
      </c>
      <c r="X70" s="10">
        <v>151554.35117918949</v>
      </c>
      <c r="Y70" s="10">
        <v>206600.90568315721</v>
      </c>
      <c r="Z70" s="10">
        <v>184006.11859658395</v>
      </c>
      <c r="AA70" s="10">
        <v>170971.90233465427</v>
      </c>
      <c r="AB70" s="10">
        <v>203930.74165232747</v>
      </c>
      <c r="AL70" s="45" t="s">
        <v>132</v>
      </c>
      <c r="AM70" s="44">
        <v>5.5754956031909665E-3</v>
      </c>
      <c r="AN70" s="44">
        <v>5.5486188254835469E-3</v>
      </c>
      <c r="AO70" s="44">
        <v>5.6289577762909894E-3</v>
      </c>
      <c r="AP70" s="44">
        <v>5.4601714212853814E-3</v>
      </c>
      <c r="AQ70" s="44">
        <v>5.5950666048157393E-3</v>
      </c>
      <c r="AR70" s="44">
        <v>5.5608550284954273E-3</v>
      </c>
    </row>
    <row r="71" spans="12:44" x14ac:dyDescent="0.35">
      <c r="L71" s="45" t="s">
        <v>131</v>
      </c>
      <c r="M71" s="44">
        <v>1.3848604261388561E-2</v>
      </c>
      <c r="N71" s="44">
        <v>0.11910860153871085</v>
      </c>
      <c r="O71" s="44">
        <v>9.0022799773646522E-2</v>
      </c>
      <c r="P71" s="44">
        <v>0.12090149366737626</v>
      </c>
      <c r="Q71" s="44">
        <v>-1.3679446072177545E-2</v>
      </c>
      <c r="R71" s="44">
        <v>6.8464124769293061E-2</v>
      </c>
      <c r="V71" s="45" t="s">
        <v>181</v>
      </c>
      <c r="W71" s="10">
        <v>233939.29458520369</v>
      </c>
      <c r="X71" s="10">
        <v>96842.26888788768</v>
      </c>
      <c r="Y71" s="10">
        <v>172447.47774375047</v>
      </c>
      <c r="Z71" s="10">
        <v>159331.55102421861</v>
      </c>
      <c r="AA71" s="10">
        <v>161660.32270821944</v>
      </c>
      <c r="AB71" s="10">
        <v>164844.18298985597</v>
      </c>
      <c r="AL71" s="45" t="s">
        <v>133</v>
      </c>
      <c r="AM71" s="44">
        <v>5.5956070073963707E-3</v>
      </c>
      <c r="AN71" s="44">
        <v>5.5335034073376753E-3</v>
      </c>
      <c r="AO71" s="44">
        <v>5.6270653046593139E-3</v>
      </c>
      <c r="AP71" s="44">
        <v>5.4462359294195845E-3</v>
      </c>
      <c r="AQ71" s="44">
        <v>5.6011883300284213E-3</v>
      </c>
      <c r="AR71" s="44">
        <v>5.5598435343758518E-3</v>
      </c>
    </row>
    <row r="72" spans="12:44" x14ac:dyDescent="0.35">
      <c r="L72" s="45" t="s">
        <v>132</v>
      </c>
      <c r="M72" s="44">
        <v>2.7284115805907835E-2</v>
      </c>
      <c r="N72" s="44">
        <v>8.8031161951588645E-3</v>
      </c>
      <c r="O72" s="44">
        <v>1.8048191258962155E-2</v>
      </c>
      <c r="P72" s="44">
        <v>1.8013989955049256E-2</v>
      </c>
      <c r="Q72" s="44">
        <v>3.1706784260328753E-3</v>
      </c>
      <c r="R72" s="44">
        <v>1.568990635892345E-2</v>
      </c>
      <c r="V72" s="45" t="s">
        <v>182</v>
      </c>
      <c r="W72" s="10">
        <v>448297.3126730331</v>
      </c>
      <c r="X72" s="10">
        <v>1788264.5651447116</v>
      </c>
      <c r="Y72" s="10">
        <v>709662.4979377517</v>
      </c>
      <c r="Z72" s="10">
        <v>2808608.3197561582</v>
      </c>
      <c r="AA72" s="10">
        <v>358622.25432984688</v>
      </c>
      <c r="AB72" s="10">
        <v>1222690.9899683003</v>
      </c>
      <c r="AL72" s="45" t="s">
        <v>134</v>
      </c>
      <c r="AM72" s="44">
        <v>5.6132495736045188E-3</v>
      </c>
      <c r="AN72" s="44">
        <v>5.5381713509264421E-3</v>
      </c>
      <c r="AO72" s="44">
        <v>5.6306662701687106E-3</v>
      </c>
      <c r="AP72" s="44">
        <v>5.4597492100030599E-3</v>
      </c>
      <c r="AQ72" s="44">
        <v>5.6042068388938186E-3</v>
      </c>
      <c r="AR72" s="44">
        <v>5.5684023988731533E-3</v>
      </c>
    </row>
    <row r="73" spans="12:44" x14ac:dyDescent="0.35">
      <c r="L73" s="45" t="s">
        <v>133</v>
      </c>
      <c r="M73" s="44">
        <v>1.4340532369701972E-2</v>
      </c>
      <c r="N73" s="44">
        <v>-1.340605148926087E-2</v>
      </c>
      <c r="O73" s="44">
        <v>-1.5529948349240908E-3</v>
      </c>
      <c r="P73" s="44">
        <v>-7.8556980376298137E-3</v>
      </c>
      <c r="Q73" s="44">
        <v>4.9228082942116384E-3</v>
      </c>
      <c r="R73" s="44">
        <v>-7.4801097247602117E-4</v>
      </c>
      <c r="V73" s="45" t="s">
        <v>183</v>
      </c>
      <c r="W73" s="10">
        <v>411584.57078541053</v>
      </c>
      <c r="X73" s="10">
        <v>1774385.2634954136</v>
      </c>
      <c r="Y73" s="10">
        <v>715087.46598013805</v>
      </c>
      <c r="Z73" s="10">
        <v>2793977.9449217007</v>
      </c>
      <c r="AA73" s="10">
        <v>336411.20061875612</v>
      </c>
      <c r="AB73" s="10">
        <v>1206289.2891602837</v>
      </c>
      <c r="AL73" s="45" t="s">
        <v>135</v>
      </c>
      <c r="AM73" s="44">
        <v>5.5880329030205634E-3</v>
      </c>
      <c r="AN73" s="44">
        <v>5.5401505235311635E-3</v>
      </c>
      <c r="AO73" s="44">
        <v>5.6292963320809519E-3</v>
      </c>
      <c r="AP73" s="44">
        <v>5.4457422595303598E-3</v>
      </c>
      <c r="AQ73" s="44">
        <v>5.6028462748063459E-3</v>
      </c>
      <c r="AR73" s="44">
        <v>5.5603112301310913E-3</v>
      </c>
    </row>
    <row r="74" spans="12:44" x14ac:dyDescent="0.35">
      <c r="L74" s="45" t="s">
        <v>134</v>
      </c>
      <c r="M74" s="44">
        <v>1.2534900982151018E-2</v>
      </c>
      <c r="N74" s="44">
        <v>4.1513660147105723E-3</v>
      </c>
      <c r="O74" s="44">
        <v>2.9560081727307654E-3</v>
      </c>
      <c r="P74" s="44">
        <v>7.6371812952135756E-3</v>
      </c>
      <c r="Q74" s="44">
        <v>2.4246923010291981E-3</v>
      </c>
      <c r="R74" s="44">
        <v>6.2842842459742698E-3</v>
      </c>
      <c r="V74" s="45" t="s">
        <v>184</v>
      </c>
      <c r="W74" s="10">
        <v>432659.30724610609</v>
      </c>
      <c r="X74" s="10">
        <v>1823884.7840100154</v>
      </c>
      <c r="Y74" s="10">
        <v>742476.31752231088</v>
      </c>
      <c r="Z74" s="10">
        <v>2832962.9255875419</v>
      </c>
      <c r="AA74" s="10">
        <v>385271.77392701141</v>
      </c>
      <c r="AB74" s="10">
        <v>1243451.0216585973</v>
      </c>
      <c r="AL74" s="45" t="s">
        <v>136</v>
      </c>
      <c r="AM74" s="44">
        <v>5.5146265337497049E-3</v>
      </c>
      <c r="AN74" s="44">
        <v>5.5540934492952247E-3</v>
      </c>
      <c r="AO74" s="44">
        <v>5.4875179703908041E-3</v>
      </c>
      <c r="AP74" s="44">
        <v>5.4754406793328901E-3</v>
      </c>
      <c r="AQ74" s="44">
        <v>5.575003307365327E-3</v>
      </c>
      <c r="AR74" s="44">
        <v>5.5208831503588025E-3</v>
      </c>
    </row>
    <row r="75" spans="12:44" x14ac:dyDescent="0.35">
      <c r="L75" s="45" t="s">
        <v>135</v>
      </c>
      <c r="M75" s="44">
        <v>-1.7859929909249683E-2</v>
      </c>
      <c r="N75" s="44">
        <v>1.7586640684654324E-3</v>
      </c>
      <c r="O75" s="44">
        <v>-1.1238536930893385E-3</v>
      </c>
      <c r="P75" s="44">
        <v>-7.8965912031154512E-3</v>
      </c>
      <c r="Q75" s="44">
        <v>-1.0923182776694663E-3</v>
      </c>
      <c r="R75" s="44">
        <v>-5.8985061831689743E-3</v>
      </c>
      <c r="V75" s="45" t="s">
        <v>185</v>
      </c>
      <c r="W75" s="10">
        <v>428683.62799570232</v>
      </c>
      <c r="X75" s="10">
        <v>1872737.5189082944</v>
      </c>
      <c r="Y75" s="10">
        <v>735706.17554014875</v>
      </c>
      <c r="Z75" s="10">
        <v>2876315.4340905086</v>
      </c>
      <c r="AA75" s="10">
        <v>435562.83318778977</v>
      </c>
      <c r="AB75" s="10">
        <v>1269801.1179444888</v>
      </c>
      <c r="AL75" s="45" t="s">
        <v>137</v>
      </c>
      <c r="AM75" s="44">
        <v>5.57038247039752E-3</v>
      </c>
      <c r="AN75" s="44">
        <v>5.5446712273238422E-3</v>
      </c>
      <c r="AO75" s="44">
        <v>5.6105818458630132E-3</v>
      </c>
      <c r="AP75" s="44">
        <v>5.4564050379844117E-3</v>
      </c>
      <c r="AQ75" s="44">
        <v>5.6001567533530434E-3</v>
      </c>
      <c r="AR75" s="44">
        <v>5.5556219633753623E-3</v>
      </c>
    </row>
    <row r="76" spans="12:44" x14ac:dyDescent="0.35">
      <c r="L76" s="45" t="s">
        <v>136</v>
      </c>
      <c r="M76" s="44">
        <v>-5.2225324434672378E-2</v>
      </c>
      <c r="N76" s="44">
        <v>1.2385055551411586E-2</v>
      </c>
      <c r="O76" s="44">
        <v>-0.1163387697057046</v>
      </c>
      <c r="P76" s="44">
        <v>1.6785914855806855E-2</v>
      </c>
      <c r="Q76" s="44">
        <v>-2.2358937691645573E-2</v>
      </c>
      <c r="R76" s="44">
        <v>-2.8990743187721629E-2</v>
      </c>
      <c r="V76" s="42" t="s">
        <v>81</v>
      </c>
      <c r="W76" s="10"/>
      <c r="X76" s="10"/>
      <c r="Y76" s="10"/>
      <c r="Z76" s="10"/>
      <c r="AA76" s="10"/>
      <c r="AB76" s="10"/>
      <c r="AL76" s="45" t="s">
        <v>138</v>
      </c>
      <c r="AM76" s="44">
        <v>5.5841988246731313E-3</v>
      </c>
      <c r="AN76" s="44">
        <v>5.5598081862831029E-3</v>
      </c>
      <c r="AO76" s="44">
        <v>5.6220563177482724E-3</v>
      </c>
      <c r="AP76" s="44">
        <v>5.4907371706126602E-3</v>
      </c>
      <c r="AQ76" s="44">
        <v>5.5985155422501693E-3</v>
      </c>
      <c r="AR76" s="44">
        <v>5.5704271678506312E-3</v>
      </c>
    </row>
    <row r="77" spans="12:44" x14ac:dyDescent="0.35">
      <c r="L77" s="45" t="s">
        <v>137</v>
      </c>
      <c r="M77" s="44">
        <v>4.0195863890116069E-2</v>
      </c>
      <c r="N77" s="44">
        <v>-8.3484482024189718E-3</v>
      </c>
      <c r="O77" s="44">
        <v>0.10359129357766586</v>
      </c>
      <c r="P77" s="44">
        <v>-1.07008232882446E-2</v>
      </c>
      <c r="Q77" s="44">
        <v>2.0300031644379591E-2</v>
      </c>
      <c r="R77" s="44">
        <v>2.6162497056870421E-2</v>
      </c>
      <c r="V77" s="45" t="s">
        <v>127</v>
      </c>
      <c r="W77" s="10">
        <v>413936.75847879064</v>
      </c>
      <c r="X77" s="10">
        <v>1915369.9256162611</v>
      </c>
      <c r="Y77" s="10">
        <v>728868.54818401602</v>
      </c>
      <c r="Z77" s="10">
        <v>2944394.9242599299</v>
      </c>
      <c r="AA77" s="10">
        <v>447913.54307538399</v>
      </c>
      <c r="AB77" s="10">
        <v>1290096.7399228762</v>
      </c>
      <c r="AL77" s="45" t="s">
        <v>139</v>
      </c>
      <c r="AM77" s="44">
        <v>5.5887925224073487E-3</v>
      </c>
      <c r="AN77" s="44">
        <v>5.5642664624725178E-3</v>
      </c>
      <c r="AO77" s="44">
        <v>5.6094028456189129E-3</v>
      </c>
      <c r="AP77" s="44">
        <v>5.4928210746944478E-3</v>
      </c>
      <c r="AQ77" s="44">
        <v>5.6131105936018987E-3</v>
      </c>
      <c r="AR77" s="44">
        <v>5.5730188881903285E-3</v>
      </c>
    </row>
    <row r="78" spans="12:44" x14ac:dyDescent="0.35">
      <c r="L78" s="45" t="s">
        <v>138</v>
      </c>
      <c r="M78" s="44">
        <v>9.8608602154221046E-3</v>
      </c>
      <c r="N78" s="44">
        <v>1.3434714511599447E-2</v>
      </c>
      <c r="O78" s="44">
        <v>9.4469894035441107E-3</v>
      </c>
      <c r="P78" s="44">
        <v>1.9367026068945643E-2</v>
      </c>
      <c r="Q78" s="44">
        <v>-1.3185864723613673E-3</v>
      </c>
      <c r="R78" s="44">
        <v>1.0878893152191893E-2</v>
      </c>
      <c r="V78" s="45" t="s">
        <v>128</v>
      </c>
      <c r="W78" s="10">
        <v>76254.118915913059</v>
      </c>
      <c r="X78" s="10">
        <v>220866.1267269185</v>
      </c>
      <c r="Y78" s="10">
        <v>73800.256114869087</v>
      </c>
      <c r="Z78" s="10">
        <v>250070.60759774075</v>
      </c>
      <c r="AA78" s="10">
        <v>217106.92325705689</v>
      </c>
      <c r="AB78" s="10">
        <v>167619.60652249964</v>
      </c>
      <c r="AL78" s="45" t="s">
        <v>140</v>
      </c>
      <c r="AM78" s="44">
        <v>5.6000144828874266E-3</v>
      </c>
      <c r="AN78" s="44">
        <v>5.5916426089523191E-3</v>
      </c>
      <c r="AO78" s="44">
        <v>5.6086573948264246E-3</v>
      </c>
      <c r="AP78" s="44">
        <v>5.5131108001036429E-3</v>
      </c>
      <c r="AQ78" s="44">
        <v>5.6485827509262345E-3</v>
      </c>
      <c r="AR78" s="44">
        <v>5.5917041001286574E-3</v>
      </c>
    </row>
    <row r="79" spans="12:44" x14ac:dyDescent="0.35">
      <c r="L79" s="45" t="s">
        <v>139</v>
      </c>
      <c r="M79" s="44">
        <v>3.2704529034676857E-3</v>
      </c>
      <c r="N79" s="44">
        <v>3.946142545369625E-3</v>
      </c>
      <c r="O79" s="44">
        <v>-1.0396403942692953E-2</v>
      </c>
      <c r="P79" s="44">
        <v>1.1681963006906885E-3</v>
      </c>
      <c r="Q79" s="44">
        <v>1.1729434981102665E-2</v>
      </c>
      <c r="R79" s="44">
        <v>1.9372625149795719E-3</v>
      </c>
      <c r="V79" s="45" t="s">
        <v>129</v>
      </c>
      <c r="W79" s="10">
        <v>76155.1717163008</v>
      </c>
      <c r="X79" s="10">
        <v>104611.88941713175</v>
      </c>
      <c r="Y79" s="10">
        <v>65034.442923955583</v>
      </c>
      <c r="Z79" s="10">
        <v>166932.80340313312</v>
      </c>
      <c r="AA79" s="10">
        <v>45903.421765335188</v>
      </c>
      <c r="AB79" s="10">
        <v>91727.545845171291</v>
      </c>
      <c r="AL79" s="45" t="s">
        <v>141</v>
      </c>
      <c r="AM79" s="44">
        <v>5.6207241664862836E-3</v>
      </c>
      <c r="AN79" s="44">
        <v>5.6149772414205235E-3</v>
      </c>
      <c r="AO79" s="44">
        <v>5.656486508553815E-3</v>
      </c>
      <c r="AP79" s="44">
        <v>5.5459031636327701E-3</v>
      </c>
      <c r="AQ79" s="44">
        <v>5.6404874953241311E-3</v>
      </c>
      <c r="AR79" s="44">
        <v>5.6151513876578118E-3</v>
      </c>
    </row>
    <row r="80" spans="12:44" x14ac:dyDescent="0.35">
      <c r="L80" s="45" t="s">
        <v>140</v>
      </c>
      <c r="M80" s="44">
        <v>7.9828341185408519E-3</v>
      </c>
      <c r="N80" s="44">
        <v>2.4211963184778574E-2</v>
      </c>
      <c r="O80" s="44">
        <v>-6.1386231727024519E-4</v>
      </c>
      <c r="P80" s="44">
        <v>1.1369712262679894E-2</v>
      </c>
      <c r="Q80" s="44">
        <v>2.8433371270093998E-2</v>
      </c>
      <c r="R80" s="44">
        <v>1.3795856299007325E-2</v>
      </c>
      <c r="V80" s="45" t="s">
        <v>130</v>
      </c>
      <c r="W80" s="10">
        <v>31818.378382605009</v>
      </c>
      <c r="X80" s="10">
        <v>89089.332303657036</v>
      </c>
      <c r="Y80" s="10">
        <v>40178.629024052498</v>
      </c>
      <c r="Z80" s="10">
        <v>140740.43997230142</v>
      </c>
      <c r="AA80" s="10">
        <v>67173.286662615574</v>
      </c>
      <c r="AB80" s="10">
        <v>73800.013269046292</v>
      </c>
      <c r="AL80" s="45" t="s">
        <v>142</v>
      </c>
      <c r="AM80" s="44">
        <v>5.1567778124392387E-3</v>
      </c>
      <c r="AN80" s="44">
        <v>5.5279395555258405E-3</v>
      </c>
      <c r="AO80" s="44">
        <v>5.175308944520755E-3</v>
      </c>
      <c r="AP80" s="44">
        <v>5.4742731064142108E-3</v>
      </c>
      <c r="AQ80" s="44">
        <v>5.4957641961689892E-3</v>
      </c>
      <c r="AR80" s="44">
        <v>5.3661239372838178E-3</v>
      </c>
    </row>
    <row r="81" spans="12:44" x14ac:dyDescent="0.35">
      <c r="L81" s="45" t="s">
        <v>141</v>
      </c>
      <c r="M81" s="44">
        <v>1.4702482486617031E-2</v>
      </c>
      <c r="N81" s="44">
        <v>2.0536534903465364E-2</v>
      </c>
      <c r="O81" s="44">
        <v>3.9391457096914696E-2</v>
      </c>
      <c r="P81" s="44">
        <v>1.8308162386705702E-2</v>
      </c>
      <c r="Q81" s="44">
        <v>-6.4481543314952898E-3</v>
      </c>
      <c r="R81" s="44">
        <v>1.7165534092029019E-2</v>
      </c>
      <c r="V81" s="45" t="s">
        <v>131</v>
      </c>
      <c r="W81" s="10">
        <v>191379.58521556691</v>
      </c>
      <c r="X81" s="10">
        <v>645377.73554192542</v>
      </c>
      <c r="Y81" s="10">
        <v>369018.14245703974</v>
      </c>
      <c r="Z81" s="10">
        <v>842000.41610128002</v>
      </c>
      <c r="AA81" s="10">
        <v>184662.75058478734</v>
      </c>
      <c r="AB81" s="10">
        <v>446487.7259801199</v>
      </c>
      <c r="AL81" s="45" t="s">
        <v>143</v>
      </c>
      <c r="AM81" s="44">
        <v>5.6147920244067799E-3</v>
      </c>
      <c r="AN81" s="44">
        <v>5.6377566325629212E-3</v>
      </c>
      <c r="AO81" s="44">
        <v>5.6453675261389216E-3</v>
      </c>
      <c r="AP81" s="44">
        <v>5.567965126046551E-3</v>
      </c>
      <c r="AQ81" s="44">
        <v>5.6640074692373482E-3</v>
      </c>
      <c r="AR81" s="44">
        <v>5.6254405555709978E-3</v>
      </c>
    </row>
    <row r="82" spans="12:44" x14ac:dyDescent="0.35">
      <c r="L82" s="45" t="s">
        <v>142</v>
      </c>
      <c r="M82" s="44">
        <v>-0.32815713407045272</v>
      </c>
      <c r="N82" s="44">
        <v>-7.6282504571723614E-2</v>
      </c>
      <c r="O82" s="44">
        <v>-0.39294090201592308</v>
      </c>
      <c r="P82" s="44">
        <v>-3.9755001367854627E-2</v>
      </c>
      <c r="Q82" s="44">
        <v>-0.11544261785975453</v>
      </c>
      <c r="R82" s="44">
        <v>-0.18195119428435388</v>
      </c>
      <c r="V82" s="45" t="s">
        <v>132</v>
      </c>
      <c r="W82" s="10">
        <v>208969.96892325408</v>
      </c>
      <c r="X82" s="10">
        <v>625866.90795627004</v>
      </c>
      <c r="Y82" s="10">
        <v>360553.37314507196</v>
      </c>
      <c r="Z82" s="10">
        <v>827951.22610558674</v>
      </c>
      <c r="AA82" s="10">
        <v>258025.76232839093</v>
      </c>
      <c r="AB82" s="10">
        <v>456273.44769171474</v>
      </c>
      <c r="AL82" s="45" t="s">
        <v>144</v>
      </c>
      <c r="AM82" s="44">
        <v>5.6355355688857984E-3</v>
      </c>
      <c r="AN82" s="44">
        <v>5.6532714602792935E-3</v>
      </c>
      <c r="AO82" s="44">
        <v>5.6535525251732071E-3</v>
      </c>
      <c r="AP82" s="44">
        <v>5.6150851326570413E-3</v>
      </c>
      <c r="AQ82" s="44">
        <v>5.6652017122838134E-3</v>
      </c>
      <c r="AR82" s="44">
        <v>5.6442472092848566E-3</v>
      </c>
    </row>
    <row r="83" spans="12:44" x14ac:dyDescent="0.35">
      <c r="L83" s="45" t="s">
        <v>143</v>
      </c>
      <c r="M83" s="44">
        <v>0.35310745905198415</v>
      </c>
      <c r="N83" s="44">
        <v>9.7762478347235032E-2</v>
      </c>
      <c r="O83" s="44">
        <v>0.41955058353580382</v>
      </c>
      <c r="P83" s="44">
        <v>5.267989460061407E-2</v>
      </c>
      <c r="Q83" s="44">
        <v>0.13773806302942185</v>
      </c>
      <c r="R83" s="44">
        <v>0.202926587802778</v>
      </c>
      <c r="V83" s="45" t="s">
        <v>133</v>
      </c>
      <c r="W83" s="10">
        <v>203015.87134139391</v>
      </c>
      <c r="X83" s="10">
        <v>570073.25847752637</v>
      </c>
      <c r="Y83" s="10">
        <v>361921.3820694671</v>
      </c>
      <c r="Z83" s="10">
        <v>789612.84132564475</v>
      </c>
      <c r="AA83" s="10">
        <v>244603.67264550432</v>
      </c>
      <c r="AB83" s="10">
        <v>433845.40517190722</v>
      </c>
      <c r="AL83" s="45" t="s">
        <v>145</v>
      </c>
      <c r="AM83" s="44">
        <v>5.0400552185419301E-3</v>
      </c>
      <c r="AN83" s="44">
        <v>5.5567133739523114E-3</v>
      </c>
      <c r="AO83" s="44">
        <v>5.0271023431135214E-3</v>
      </c>
      <c r="AP83" s="44">
        <v>5.5320559022992884E-3</v>
      </c>
      <c r="AQ83" s="44">
        <v>5.5552325280409896E-3</v>
      </c>
      <c r="AR83" s="44">
        <v>5.3425717740736792E-3</v>
      </c>
    </row>
    <row r="84" spans="12:44" x14ac:dyDescent="0.35">
      <c r="L84" s="45" t="s">
        <v>144</v>
      </c>
      <c r="M84" s="44">
        <v>1.4687762780051515E-2</v>
      </c>
      <c r="N84" s="44">
        <v>1.3542730655406145E-2</v>
      </c>
      <c r="O84" s="44">
        <v>6.6972272546893218E-3</v>
      </c>
      <c r="P84" s="44">
        <v>2.604819251817871E-2</v>
      </c>
      <c r="Q84" s="44">
        <v>9.4866582763067906E-4</v>
      </c>
      <c r="R84" s="44">
        <v>1.3600006445472471E-2</v>
      </c>
      <c r="V84" s="45" t="s">
        <v>134</v>
      </c>
      <c r="W84" s="10">
        <v>228701.20190257856</v>
      </c>
      <c r="X84" s="10">
        <v>520365.96319511614</v>
      </c>
      <c r="Y84" s="10">
        <v>352559.65418771631</v>
      </c>
      <c r="Z84" s="10">
        <v>777509.07513372716</v>
      </c>
      <c r="AA84" s="10">
        <v>173662.44002902773</v>
      </c>
      <c r="AB84" s="10">
        <v>410559.66688963317</v>
      </c>
      <c r="AL84" s="45" t="s">
        <v>146</v>
      </c>
      <c r="AM84" s="44">
        <v>5.5224933784151168E-3</v>
      </c>
      <c r="AN84" s="44">
        <v>5.5571629461111469E-3</v>
      </c>
      <c r="AO84" s="44">
        <v>5.4920189253946433E-3</v>
      </c>
      <c r="AP84" s="44">
        <v>5.5277265203410022E-3</v>
      </c>
      <c r="AQ84" s="44">
        <v>5.5330352325976082E-3</v>
      </c>
      <c r="AR84" s="44">
        <v>5.5264956092972769E-3</v>
      </c>
    </row>
    <row r="85" spans="12:44" x14ac:dyDescent="0.35">
      <c r="L85" s="45" t="s">
        <v>145</v>
      </c>
      <c r="M85" s="44">
        <v>-0.42008637615059885</v>
      </c>
      <c r="N85" s="44">
        <v>-8.4053232137677292E-2</v>
      </c>
      <c r="O85" s="44">
        <v>-0.51183942229592427</v>
      </c>
      <c r="P85" s="44">
        <v>-4.5513834279835186E-2</v>
      </c>
      <c r="Q85" s="44">
        <v>-8.733734364240861E-2</v>
      </c>
      <c r="R85" s="44">
        <v>-0.21976125714250364</v>
      </c>
      <c r="V85" s="45" t="s">
        <v>135</v>
      </c>
      <c r="W85" s="10">
        <v>283528.2277842373</v>
      </c>
      <c r="X85" s="10">
        <v>481404.13881935226</v>
      </c>
      <c r="Y85" s="10">
        <v>349943.02980454045</v>
      </c>
      <c r="Z85" s="10">
        <v>792970.66245621117</v>
      </c>
      <c r="AA85" s="10">
        <v>56510.623438231611</v>
      </c>
      <c r="AB85" s="10">
        <v>392871.33646051458</v>
      </c>
      <c r="AL85" s="45" t="s">
        <v>147</v>
      </c>
      <c r="AM85" s="44">
        <v>5.1647670935837985E-3</v>
      </c>
      <c r="AN85" s="44">
        <v>5.4624303859344241E-3</v>
      </c>
      <c r="AO85" s="44">
        <v>5.1878704725031267E-3</v>
      </c>
      <c r="AP85" s="44">
        <v>5.4443636955731111E-3</v>
      </c>
      <c r="AQ85" s="44">
        <v>5.4098799965455711E-3</v>
      </c>
      <c r="AR85" s="44">
        <v>5.3341858987639929E-3</v>
      </c>
    </row>
    <row r="86" spans="12:44" x14ac:dyDescent="0.35">
      <c r="L86" s="45" t="s">
        <v>146</v>
      </c>
      <c r="M86" s="44">
        <v>0.38055086622619766</v>
      </c>
      <c r="N86" s="44">
        <v>3.9815027592854895E-4</v>
      </c>
      <c r="O86" s="44">
        <v>0.42719477666096278</v>
      </c>
      <c r="P86" s="44">
        <v>-2.4088408068946333E-3</v>
      </c>
      <c r="Q86" s="44">
        <v>-1.7978033005776113E-2</v>
      </c>
      <c r="R86" s="44">
        <v>0.15061582101603121</v>
      </c>
      <c r="V86" s="45" t="s">
        <v>136</v>
      </c>
      <c r="W86" s="10">
        <v>203232.02051834395</v>
      </c>
      <c r="X86" s="10">
        <v>44751.708143691452</v>
      </c>
      <c r="Y86" s="10">
        <v>61767.121324926171</v>
      </c>
      <c r="Z86" s="10">
        <v>101615.39293356246</v>
      </c>
      <c r="AA86" s="10">
        <v>45784.848818646045</v>
      </c>
      <c r="AB86" s="10">
        <v>91430.218347834016</v>
      </c>
      <c r="AL86" s="45" t="s">
        <v>148</v>
      </c>
      <c r="AM86" s="44">
        <v>5.6779521890396164E-3</v>
      </c>
      <c r="AN86" s="44">
        <v>5.6139547163849609E-3</v>
      </c>
      <c r="AO86" s="44">
        <v>5.6749394039762114E-3</v>
      </c>
      <c r="AP86" s="44">
        <v>5.5861799300949543E-3</v>
      </c>
      <c r="AQ86" s="44">
        <v>5.634567512888879E-3</v>
      </c>
      <c r="AR86" s="44">
        <v>5.6372270775021313E-3</v>
      </c>
    </row>
    <row r="87" spans="12:44" x14ac:dyDescent="0.35">
      <c r="L87" s="45" t="s">
        <v>147</v>
      </c>
      <c r="M87" s="44">
        <v>-0.257526547457124</v>
      </c>
      <c r="N87" s="44">
        <v>-8.3890300764423761E-2</v>
      </c>
      <c r="O87" s="44">
        <v>-0.25581276431526073</v>
      </c>
      <c r="P87" s="44">
        <v>-4.6418877124114598E-2</v>
      </c>
      <c r="Q87" s="44">
        <v>-0.10014604400561085</v>
      </c>
      <c r="R87" s="44">
        <v>-0.14325914581756927</v>
      </c>
      <c r="V87" s="45" t="s">
        <v>137</v>
      </c>
      <c r="W87" s="10">
        <v>269722.76327448827</v>
      </c>
      <c r="X87" s="10">
        <v>67509.837449309605</v>
      </c>
      <c r="Y87" s="10">
        <v>394892.97600360337</v>
      </c>
      <c r="Z87" s="10">
        <v>95493.352525139067</v>
      </c>
      <c r="AA87" s="10">
        <v>99179.652790025561</v>
      </c>
      <c r="AB87" s="10">
        <v>185359.7164085132</v>
      </c>
      <c r="AL87" s="45" t="s">
        <v>149</v>
      </c>
      <c r="AM87" s="44">
        <v>5.6736848345723973E-3</v>
      </c>
      <c r="AN87" s="44">
        <v>5.6545685322349588E-3</v>
      </c>
      <c r="AO87" s="44">
        <v>5.6507316471425201E-3</v>
      </c>
      <c r="AP87" s="44">
        <v>5.645310271339285E-3</v>
      </c>
      <c r="AQ87" s="44">
        <v>5.6637273048352251E-3</v>
      </c>
      <c r="AR87" s="44">
        <v>5.6575381409235724E-3</v>
      </c>
    </row>
    <row r="88" spans="12:44" x14ac:dyDescent="0.35">
      <c r="L88" s="45" t="s">
        <v>148</v>
      </c>
      <c r="M88" s="44">
        <v>0.39502961001123366</v>
      </c>
      <c r="N88" s="44">
        <v>0.13650924561840064</v>
      </c>
      <c r="O88" s="44">
        <v>0.43368053302752835</v>
      </c>
      <c r="P88" s="44">
        <v>8.0176589275638255E-2</v>
      </c>
      <c r="Q88" s="44">
        <v>0.18686831309581881</v>
      </c>
      <c r="R88" s="44">
        <v>0.23684911644204254</v>
      </c>
      <c r="V88" s="45" t="s">
        <v>138</v>
      </c>
      <c r="W88" s="10">
        <v>270681.64997035876</v>
      </c>
      <c r="X88" s="10">
        <v>63397.614034887083</v>
      </c>
      <c r="Y88" s="10">
        <v>385306.30654016742</v>
      </c>
      <c r="Z88" s="10">
        <v>94772.137837365735</v>
      </c>
      <c r="AA88" s="10">
        <v>100420.66279633281</v>
      </c>
      <c r="AB88" s="10">
        <v>182915.67423582237</v>
      </c>
      <c r="AL88" s="45" t="s">
        <v>150</v>
      </c>
      <c r="AM88" s="44">
        <v>5.6667985026677492E-3</v>
      </c>
      <c r="AN88" s="44">
        <v>5.6246610775686073E-3</v>
      </c>
      <c r="AO88" s="44">
        <v>5.6371261671912904E-3</v>
      </c>
      <c r="AP88" s="44">
        <v>5.6288077272870071E-3</v>
      </c>
      <c r="AQ88" s="44">
        <v>5.6289845389305019E-3</v>
      </c>
      <c r="AR88" s="44">
        <v>5.6372967151228481E-3</v>
      </c>
    </row>
    <row r="89" spans="12:44" x14ac:dyDescent="0.35">
      <c r="L89" s="45" t="s">
        <v>149</v>
      </c>
      <c r="M89" s="44">
        <v>-2.9879501311888454E-3</v>
      </c>
      <c r="N89" s="44">
        <v>3.5601680504925647E-2</v>
      </c>
      <c r="O89" s="44">
        <v>-1.9704342320539504E-2</v>
      </c>
      <c r="P89" s="44">
        <v>3.2580985905689704E-2</v>
      </c>
      <c r="Q89" s="44">
        <v>2.3284568120870677E-2</v>
      </c>
      <c r="R89" s="44">
        <v>1.4755334508044398E-2</v>
      </c>
      <c r="V89" s="45" t="s">
        <v>139</v>
      </c>
      <c r="W89" s="10">
        <v>262637.7315723041</v>
      </c>
      <c r="X89" s="10">
        <v>75332.24127156756</v>
      </c>
      <c r="Y89" s="10">
        <v>381741.91941882792</v>
      </c>
      <c r="Z89" s="10">
        <v>137475.02497692144</v>
      </c>
      <c r="AA89" s="10">
        <v>98862.400946059075</v>
      </c>
      <c r="AB89" s="10">
        <v>191209.863637136</v>
      </c>
      <c r="AL89" s="45" t="s">
        <v>151</v>
      </c>
      <c r="AM89" s="44">
        <v>5.6531295213153874E-3</v>
      </c>
      <c r="AN89" s="44">
        <v>5.6334808092820474E-3</v>
      </c>
      <c r="AO89" s="44">
        <v>5.6159204301169108E-3</v>
      </c>
      <c r="AP89" s="44">
        <v>5.6764590130993749E-3</v>
      </c>
      <c r="AQ89" s="44">
        <v>5.5988846693153203E-3</v>
      </c>
      <c r="AR89" s="44">
        <v>5.636004845815213E-3</v>
      </c>
    </row>
    <row r="90" spans="12:44" x14ac:dyDescent="0.35">
      <c r="L90" s="45" t="s">
        <v>150</v>
      </c>
      <c r="M90" s="44">
        <v>-4.8253531166903459E-3</v>
      </c>
      <c r="N90" s="44">
        <v>-2.6028287155225236E-2</v>
      </c>
      <c r="O90" s="44">
        <v>-1.1121869827292232E-2</v>
      </c>
      <c r="P90" s="44">
        <v>-8.9977068892181447E-3</v>
      </c>
      <c r="Q90" s="44">
        <v>-2.7599830073596274E-2</v>
      </c>
      <c r="R90" s="44">
        <v>-1.4747635361294621E-2</v>
      </c>
      <c r="V90" s="45" t="s">
        <v>140</v>
      </c>
      <c r="W90" s="10">
        <v>224853.84786873547</v>
      </c>
      <c r="X90" s="10">
        <v>82064.274630880012</v>
      </c>
      <c r="Y90" s="10">
        <v>367296.62651243899</v>
      </c>
      <c r="Z90" s="10">
        <v>162207.86695175711</v>
      </c>
      <c r="AA90" s="10">
        <v>115195.55447068525</v>
      </c>
      <c r="AB90" s="10">
        <v>190323.63408689937</v>
      </c>
      <c r="AL90" s="45" t="s">
        <v>152</v>
      </c>
      <c r="AM90" s="44">
        <v>5.6386505164431316E-3</v>
      </c>
      <c r="AN90" s="44">
        <v>5.6457765526495935E-3</v>
      </c>
      <c r="AO90" s="44">
        <v>5.6016627950790706E-3</v>
      </c>
      <c r="AP90" s="44">
        <v>5.6958040707098022E-3</v>
      </c>
      <c r="AQ90" s="44">
        <v>5.6015555222470063E-3</v>
      </c>
      <c r="AR90" s="44">
        <v>5.6372212871381912E-3</v>
      </c>
    </row>
    <row r="91" spans="12:44" x14ac:dyDescent="0.35">
      <c r="L91" s="45" t="s">
        <v>151</v>
      </c>
      <c r="M91" s="44">
        <v>-9.5896937414757279E-3</v>
      </c>
      <c r="N91" s="44">
        <v>7.7165757600371867E-3</v>
      </c>
      <c r="O91" s="44">
        <v>-1.7376577492285529E-2</v>
      </c>
      <c r="P91" s="44">
        <v>2.6057153230194311E-2</v>
      </c>
      <c r="Q91" s="44">
        <v>-2.4059074203327865E-2</v>
      </c>
      <c r="R91" s="44">
        <v>-1.2209459104176607E-3</v>
      </c>
      <c r="V91" s="45" t="s">
        <v>141</v>
      </c>
      <c r="W91" s="10">
        <v>240450.15191179171</v>
      </c>
      <c r="X91" s="10">
        <v>143465.88604324285</v>
      </c>
      <c r="Y91" s="10">
        <v>350921.36390741525</v>
      </c>
      <c r="Z91" s="10">
        <v>165092.51614306611</v>
      </c>
      <c r="AA91" s="10">
        <v>221677.94767768221</v>
      </c>
      <c r="AB91" s="10">
        <v>224321.57313663961</v>
      </c>
      <c r="AL91" s="45" t="s">
        <v>153</v>
      </c>
      <c r="AM91" s="44">
        <v>5.5152379023797127E-3</v>
      </c>
      <c r="AN91" s="44">
        <v>5.2358360423109913E-3</v>
      </c>
      <c r="AO91" s="44">
        <v>5.4204354723172152E-3</v>
      </c>
      <c r="AP91" s="44">
        <v>5.6090897241453334E-3</v>
      </c>
      <c r="AQ91" s="44">
        <v>4.9725045966677291E-3</v>
      </c>
      <c r="AR91" s="44">
        <v>5.3537197348321316E-3</v>
      </c>
    </row>
    <row r="92" spans="12:44" x14ac:dyDescent="0.35">
      <c r="L92" s="45" t="s">
        <v>152</v>
      </c>
      <c r="M92" s="44">
        <v>-1.01825402506368E-2</v>
      </c>
      <c r="N92" s="44">
        <v>1.0740971871130253E-2</v>
      </c>
      <c r="O92" s="44">
        <v>-1.172722268582671E-2</v>
      </c>
      <c r="P92" s="44">
        <v>1.0489656766931052E-2</v>
      </c>
      <c r="Q92" s="44">
        <v>2.1463117644743086E-3</v>
      </c>
      <c r="R92" s="44">
        <v>7.9415384745622696E-4</v>
      </c>
      <c r="V92" s="45" t="s">
        <v>142</v>
      </c>
      <c r="W92" s="10">
        <v>135142.55520947263</v>
      </c>
      <c r="X92" s="10">
        <v>227654.34536870639</v>
      </c>
      <c r="Y92" s="10">
        <v>126920.14892155264</v>
      </c>
      <c r="Z92" s="10">
        <v>256310.72238745392</v>
      </c>
      <c r="AA92" s="10">
        <v>190103.4711151495</v>
      </c>
      <c r="AB92" s="10">
        <v>187226.24860046702</v>
      </c>
      <c r="AL92" s="45" t="s">
        <v>154</v>
      </c>
      <c r="AM92" s="44">
        <v>5.669994194689258E-3</v>
      </c>
      <c r="AN92" s="44">
        <v>5.6400116498509763E-3</v>
      </c>
      <c r="AO92" s="44">
        <v>5.6591223698870628E-3</v>
      </c>
      <c r="AP92" s="44">
        <v>5.6860001332398246E-3</v>
      </c>
      <c r="AQ92" s="44">
        <v>5.5870293138691341E-3</v>
      </c>
      <c r="AR92" s="44">
        <v>5.6488963889117895E-3</v>
      </c>
    </row>
    <row r="93" spans="12:44" x14ac:dyDescent="0.35">
      <c r="L93" s="45" t="s">
        <v>153</v>
      </c>
      <c r="M93" s="44">
        <v>-8.7014320014634106E-2</v>
      </c>
      <c r="N93" s="44">
        <v>-0.35732447147110152</v>
      </c>
      <c r="O93" s="44">
        <v>-0.14944291733081824</v>
      </c>
      <c r="P93" s="44">
        <v>-4.6860257525777625E-2</v>
      </c>
      <c r="Q93" s="44">
        <v>-0.50526767386289595</v>
      </c>
      <c r="R93" s="44">
        <v>-0.20878188477504539</v>
      </c>
      <c r="V93" s="45" t="s">
        <v>143</v>
      </c>
      <c r="W93" s="10">
        <v>1418106.1751601882</v>
      </c>
      <c r="X93" s="10">
        <v>268902.08805738721</v>
      </c>
      <c r="Y93" s="10">
        <v>1258387.9380753404</v>
      </c>
      <c r="Z93" s="10">
        <v>214437.88178550542</v>
      </c>
      <c r="AA93" s="10">
        <v>503983.94763006689</v>
      </c>
      <c r="AB93" s="10">
        <v>732763.60614169762</v>
      </c>
      <c r="AL93" s="45" t="s">
        <v>155</v>
      </c>
      <c r="AM93" s="44">
        <v>5.6693820257052571E-3</v>
      </c>
      <c r="AN93" s="44">
        <v>5.6382889368995623E-3</v>
      </c>
      <c r="AO93" s="44">
        <v>5.6685783082199969E-3</v>
      </c>
      <c r="AP93" s="44">
        <v>5.6783524603654361E-3</v>
      </c>
      <c r="AQ93" s="44">
        <v>5.5840162411646983E-3</v>
      </c>
      <c r="AR93" s="44">
        <v>5.6481410627087676E-3</v>
      </c>
    </row>
    <row r="94" spans="12:44" x14ac:dyDescent="0.35">
      <c r="L94" s="45" t="s">
        <v>154</v>
      </c>
      <c r="M94" s="44">
        <v>0.11155535502207295</v>
      </c>
      <c r="N94" s="44">
        <v>0.3798828344136661</v>
      </c>
      <c r="O94" s="44">
        <v>0.2034056560350555</v>
      </c>
      <c r="P94" s="44">
        <v>4.2204765454107313E-2</v>
      </c>
      <c r="Q94" s="44">
        <v>0.55604317617209609</v>
      </c>
      <c r="R94" s="44">
        <v>0.23522035198631736</v>
      </c>
      <c r="V94" s="45" t="s">
        <v>144</v>
      </c>
      <c r="W94" s="10">
        <v>1441789.5891903467</v>
      </c>
      <c r="X94" s="10">
        <v>349074.94099651999</v>
      </c>
      <c r="Y94" s="10">
        <v>1275759.4059315459</v>
      </c>
      <c r="Z94" s="10">
        <v>298169.76336957089</v>
      </c>
      <c r="AA94" s="10">
        <v>556997.15415278438</v>
      </c>
      <c r="AB94" s="10">
        <v>784358.17072815367</v>
      </c>
      <c r="AL94" s="45" t="s">
        <v>156</v>
      </c>
      <c r="AM94" s="44">
        <v>5.7058407855354052E-3</v>
      </c>
      <c r="AN94" s="44">
        <v>5.643914315405122E-3</v>
      </c>
      <c r="AO94" s="44">
        <v>5.6822162621469243E-3</v>
      </c>
      <c r="AP94" s="44">
        <v>5.6962161334980672E-3</v>
      </c>
      <c r="AQ94" s="44">
        <v>5.5940088310729632E-3</v>
      </c>
      <c r="AR94" s="44">
        <v>5.6649223491845599E-3</v>
      </c>
    </row>
    <row r="95" spans="12:44" x14ac:dyDescent="0.35">
      <c r="L95" s="45" t="s">
        <v>155</v>
      </c>
      <c r="M95" s="44">
        <v>-4.2923493828451813E-4</v>
      </c>
      <c r="N95" s="44">
        <v>-1.5031368645037305E-3</v>
      </c>
      <c r="O95" s="44">
        <v>7.7183447049698562E-3</v>
      </c>
      <c r="P95" s="44">
        <v>-4.1399128059989776E-3</v>
      </c>
      <c r="Q95" s="44">
        <v>-2.4264593173828051E-3</v>
      </c>
      <c r="R95" s="44">
        <v>-5.1445082993321011E-4</v>
      </c>
      <c r="V95" s="45" t="s">
        <v>145</v>
      </c>
      <c r="W95" s="10">
        <v>1479243.0095540767</v>
      </c>
      <c r="X95" s="10">
        <v>398397.93991149188</v>
      </c>
      <c r="Y95" s="10">
        <v>1305073.6386481943</v>
      </c>
      <c r="Z95" s="10">
        <v>417339.24314478837</v>
      </c>
      <c r="AA95" s="10">
        <v>590070.54496914987</v>
      </c>
      <c r="AB95" s="10">
        <v>838024.87524554017</v>
      </c>
      <c r="AL95" s="45" t="s">
        <v>157</v>
      </c>
      <c r="AM95" s="44">
        <v>5.6843443278688554E-3</v>
      </c>
      <c r="AN95" s="44">
        <v>5.6222543715539613E-3</v>
      </c>
      <c r="AO95" s="44">
        <v>5.6481166439165736E-3</v>
      </c>
      <c r="AP95" s="44">
        <v>5.6677309067347109E-3</v>
      </c>
      <c r="AQ95" s="44">
        <v>5.5874343596113221E-3</v>
      </c>
      <c r="AR95" s="44">
        <v>5.6423823763519839E-3</v>
      </c>
    </row>
    <row r="96" spans="12:44" x14ac:dyDescent="0.35">
      <c r="L96" s="45" t="s">
        <v>156</v>
      </c>
      <c r="M96" s="44">
        <v>2.5566573485362887E-2</v>
      </c>
      <c r="N96" s="44">
        <v>4.9098704143219927E-3</v>
      </c>
      <c r="O96" s="44">
        <v>1.1113316745981166E-2</v>
      </c>
      <c r="P96" s="44">
        <v>9.6831614762365546E-3</v>
      </c>
      <c r="Q96" s="44">
        <v>8.0514804880363403E-3</v>
      </c>
      <c r="R96" s="44">
        <v>1.2122647888950516E-2</v>
      </c>
      <c r="V96" s="45" t="s">
        <v>146</v>
      </c>
      <c r="W96" s="10">
        <v>2082177.1834892097</v>
      </c>
      <c r="X96" s="10">
        <v>436300.34687853022</v>
      </c>
      <c r="Y96" s="10">
        <v>1910186.0503947753</v>
      </c>
      <c r="Z96" s="10">
        <v>401437.43578416458</v>
      </c>
      <c r="AA96" s="10">
        <v>620210.30471728253</v>
      </c>
      <c r="AB96" s="10">
        <v>1090062.2642527926</v>
      </c>
      <c r="AL96" s="42" t="s">
        <v>82</v>
      </c>
      <c r="AM96" s="44"/>
      <c r="AN96" s="44"/>
      <c r="AO96" s="44"/>
      <c r="AP96" s="44"/>
      <c r="AQ96" s="44"/>
      <c r="AR96" s="44"/>
    </row>
    <row r="97" spans="12:44" x14ac:dyDescent="0.35">
      <c r="L97" s="45" t="s">
        <v>157</v>
      </c>
      <c r="M97" s="44">
        <v>-1.4977992468587768E-2</v>
      </c>
      <c r="N97" s="44">
        <v>-1.8886110354347011E-2</v>
      </c>
      <c r="O97" s="44">
        <v>-2.7720456773338932E-2</v>
      </c>
      <c r="P97" s="44">
        <v>-1.5392245387240494E-2</v>
      </c>
      <c r="Q97" s="44">
        <v>-5.2878855884211954E-3</v>
      </c>
      <c r="R97" s="44">
        <v>-1.6236737772702056E-2</v>
      </c>
      <c r="V97" s="45" t="s">
        <v>147</v>
      </c>
      <c r="W97" s="10">
        <v>1978037.1555652632</v>
      </c>
      <c r="X97" s="10">
        <v>449821.97788090073</v>
      </c>
      <c r="Y97" s="10">
        <v>1771795.6741926672</v>
      </c>
      <c r="Z97" s="10">
        <v>407201.03957098577</v>
      </c>
      <c r="AA97" s="10">
        <v>639325.57597465627</v>
      </c>
      <c r="AB97" s="10">
        <v>1049236.2846368947</v>
      </c>
      <c r="AL97" s="45" t="s">
        <v>186</v>
      </c>
      <c r="AM97" s="44">
        <v>5.6761921714928755E-3</v>
      </c>
      <c r="AN97" s="44">
        <v>5.6475548736526085E-3</v>
      </c>
      <c r="AO97" s="44">
        <v>5.6574611647911216E-3</v>
      </c>
      <c r="AP97" s="44">
        <v>5.6879712130407691E-3</v>
      </c>
      <c r="AQ97" s="44">
        <v>5.602963367530917E-3</v>
      </c>
      <c r="AR97" s="44">
        <v>5.6548431864517357E-3</v>
      </c>
    </row>
    <row r="98" spans="12:44" x14ac:dyDescent="0.35">
      <c r="L98" s="42" t="s">
        <v>82</v>
      </c>
      <c r="M98" s="44"/>
      <c r="N98" s="44"/>
      <c r="O98" s="44"/>
      <c r="P98" s="44"/>
      <c r="Q98" s="44"/>
      <c r="R98" s="44"/>
      <c r="V98" s="45" t="s">
        <v>148</v>
      </c>
      <c r="W98" s="10">
        <v>1965883.6632961209</v>
      </c>
      <c r="X98" s="10">
        <v>621074.80528826232</v>
      </c>
      <c r="Y98" s="10">
        <v>1756662.7508712751</v>
      </c>
      <c r="Z98" s="10">
        <v>489546.43708902702</v>
      </c>
      <c r="AA98" s="10">
        <v>872078.64007610234</v>
      </c>
      <c r="AB98" s="10">
        <v>1141049.2593241576</v>
      </c>
      <c r="AL98" s="45" t="s">
        <v>187</v>
      </c>
      <c r="AM98" s="44">
        <v>5.7072476255709652E-3</v>
      </c>
      <c r="AN98" s="44">
        <v>5.6291229328975512E-3</v>
      </c>
      <c r="AO98" s="44">
        <v>5.6824692862551948E-3</v>
      </c>
      <c r="AP98" s="44">
        <v>5.6480913579269399E-3</v>
      </c>
      <c r="AQ98" s="44">
        <v>5.6181466940436655E-3</v>
      </c>
      <c r="AR98" s="44">
        <v>5.6571419432368793E-3</v>
      </c>
    </row>
    <row r="99" spans="12:44" x14ac:dyDescent="0.35">
      <c r="L99" s="45" t="s">
        <v>186</v>
      </c>
      <c r="M99" s="44">
        <v>-5.7016227879747531E-3</v>
      </c>
      <c r="N99" s="44">
        <v>2.2145437142496924E-2</v>
      </c>
      <c r="O99" s="44">
        <v>7.6422634613459396E-3</v>
      </c>
      <c r="P99" s="44">
        <v>1.0991997345301509E-2</v>
      </c>
      <c r="Q99" s="44">
        <v>1.2504767759409742E-2</v>
      </c>
      <c r="R99" s="44">
        <v>9.0865802290730942E-3</v>
      </c>
      <c r="V99" s="45" t="s">
        <v>149</v>
      </c>
      <c r="W99" s="10">
        <v>2064159.37004425</v>
      </c>
      <c r="X99" s="10">
        <v>585418.19034444343</v>
      </c>
      <c r="Y99" s="10">
        <v>1798126.4133561722</v>
      </c>
      <c r="Z99" s="10">
        <v>510509.02819043072</v>
      </c>
      <c r="AA99" s="10">
        <v>821113.16500852001</v>
      </c>
      <c r="AB99" s="10">
        <v>1155865.2333887632</v>
      </c>
      <c r="AL99" s="45" t="s">
        <v>188</v>
      </c>
      <c r="AM99" s="44">
        <v>5.6963270093767617E-3</v>
      </c>
      <c r="AN99" s="44">
        <v>5.6102917351621481E-3</v>
      </c>
      <c r="AO99" s="44">
        <v>5.6665149086391952E-3</v>
      </c>
      <c r="AP99" s="44">
        <v>5.6435738486176681E-3</v>
      </c>
      <c r="AQ99" s="44">
        <v>5.5903659953564621E-3</v>
      </c>
      <c r="AR99" s="44">
        <v>5.6416602747458196E-3</v>
      </c>
    </row>
    <row r="100" spans="12:44" x14ac:dyDescent="0.35">
      <c r="L100" s="45" t="s">
        <v>187</v>
      </c>
      <c r="M100" s="44">
        <v>2.175139676621261E-2</v>
      </c>
      <c r="N100" s="44">
        <v>-1.6061134342450968E-2</v>
      </c>
      <c r="O100" s="44">
        <v>2.0418701147696495E-2</v>
      </c>
      <c r="P100" s="44">
        <v>-2.1580670749283031E-2</v>
      </c>
      <c r="Q100" s="44">
        <v>1.2192520697795702E-2</v>
      </c>
      <c r="R100" s="44">
        <v>1.909494701605344E-3</v>
      </c>
      <c r="V100" s="45" t="s">
        <v>150</v>
      </c>
      <c r="W100" s="10">
        <v>2120877.8496144544</v>
      </c>
      <c r="X100" s="10">
        <v>588520.4919226456</v>
      </c>
      <c r="Y100" s="10">
        <v>1794376.0582847309</v>
      </c>
      <c r="Z100" s="10">
        <v>582944.78018195392</v>
      </c>
      <c r="AA100" s="10">
        <v>817921.17237879545</v>
      </c>
      <c r="AB100" s="10">
        <v>1180928.0704765159</v>
      </c>
      <c r="AL100" s="45" t="s">
        <v>189</v>
      </c>
      <c r="AM100" s="44">
        <v>5.7007070234465938E-3</v>
      </c>
      <c r="AN100" s="44">
        <v>5.6153348318494231E-3</v>
      </c>
      <c r="AO100" s="44">
        <v>5.6660184860803566E-3</v>
      </c>
      <c r="AP100" s="44">
        <v>5.6379009400238699E-3</v>
      </c>
      <c r="AQ100" s="44">
        <v>5.6079351842438967E-3</v>
      </c>
      <c r="AR100" s="44">
        <v>5.6457230753581208E-3</v>
      </c>
    </row>
    <row r="101" spans="12:44" x14ac:dyDescent="0.35">
      <c r="L101" s="45" t="s">
        <v>188</v>
      </c>
      <c r="M101" s="44">
        <v>-7.6072341689949726E-3</v>
      </c>
      <c r="N101" s="44">
        <v>-1.6462766513767678E-2</v>
      </c>
      <c r="O101" s="44">
        <v>-1.2969146439467867E-2</v>
      </c>
      <c r="P101" s="44">
        <v>-2.4618755783239197E-3</v>
      </c>
      <c r="Q101" s="44">
        <v>-2.224817758298615E-2</v>
      </c>
      <c r="R101" s="44">
        <v>-1.1335723366618011E-2</v>
      </c>
      <c r="V101" s="45" t="s">
        <v>151</v>
      </c>
      <c r="W101" s="10">
        <v>1577494.7924002393</v>
      </c>
      <c r="X101" s="10">
        <v>616300.23539833364</v>
      </c>
      <c r="Y101" s="10">
        <v>1269437.4642506323</v>
      </c>
      <c r="Z101" s="10">
        <v>639852.89353138406</v>
      </c>
      <c r="AA101" s="10">
        <v>855801.5864446481</v>
      </c>
      <c r="AB101" s="10">
        <v>991777.39440504741</v>
      </c>
      <c r="AL101" s="45" t="s">
        <v>190</v>
      </c>
      <c r="AM101" s="44">
        <v>5.6891978459654652E-3</v>
      </c>
      <c r="AN101" s="44">
        <v>5.5808963376016048E-3</v>
      </c>
      <c r="AO101" s="44">
        <v>5.6675898041768378E-3</v>
      </c>
      <c r="AP101" s="44">
        <v>5.604382064114931E-3</v>
      </c>
      <c r="AQ101" s="44">
        <v>5.570256232329724E-3</v>
      </c>
      <c r="AR101" s="44">
        <v>5.6225835343773666E-3</v>
      </c>
    </row>
    <row r="102" spans="12:44" x14ac:dyDescent="0.35">
      <c r="L102" s="45" t="s">
        <v>189</v>
      </c>
      <c r="M102" s="44">
        <v>3.0569402469094367E-3</v>
      </c>
      <c r="N102" s="44">
        <v>4.4236163825464936E-3</v>
      </c>
      <c r="O102" s="44">
        <v>-4.0467287726236824E-4</v>
      </c>
      <c r="P102" s="44">
        <v>-3.0940001498170932E-3</v>
      </c>
      <c r="Q102" s="44">
        <v>1.4140208830883638E-2</v>
      </c>
      <c r="R102" s="44">
        <v>3.0514423606479279E-3</v>
      </c>
      <c r="V102" s="45" t="s">
        <v>152</v>
      </c>
      <c r="W102" s="10">
        <v>1612786.3072650407</v>
      </c>
      <c r="X102" s="10">
        <v>626703.64871429349</v>
      </c>
      <c r="Y102" s="10">
        <v>1281769.108103862</v>
      </c>
      <c r="Z102" s="10">
        <v>709445.58533425722</v>
      </c>
      <c r="AA102" s="10">
        <v>836524.43545952218</v>
      </c>
      <c r="AB102" s="10">
        <v>1013445.8169753952</v>
      </c>
      <c r="AL102" s="45" t="s">
        <v>191</v>
      </c>
      <c r="AM102" s="44">
        <v>5.6406824570062056E-3</v>
      </c>
      <c r="AN102" s="44">
        <v>5.5372815589291077E-3</v>
      </c>
      <c r="AO102" s="44">
        <v>5.6370126150433715E-3</v>
      </c>
      <c r="AP102" s="44">
        <v>5.5494851392756629E-3</v>
      </c>
      <c r="AQ102" s="44">
        <v>5.5244508427551835E-3</v>
      </c>
      <c r="AR102" s="44">
        <v>5.5778186074653714E-3</v>
      </c>
    </row>
    <row r="103" spans="12:44" x14ac:dyDescent="0.35">
      <c r="L103" s="45" t="s">
        <v>190</v>
      </c>
      <c r="M103" s="44">
        <v>-8.0264207603468994E-3</v>
      </c>
      <c r="N103" s="44">
        <v>-3.0181033356988598E-2</v>
      </c>
      <c r="O103" s="44">
        <v>1.2810165754456554E-3</v>
      </c>
      <c r="P103" s="44">
        <v>-1.8299564805128489E-2</v>
      </c>
      <c r="Q103" s="44">
        <v>-3.0230141599727714E-2</v>
      </c>
      <c r="R103" s="44">
        <v>-1.685752465520915E-2</v>
      </c>
      <c r="V103" s="45" t="s">
        <v>153</v>
      </c>
      <c r="W103" s="10">
        <v>115360.43866795121</v>
      </c>
      <c r="X103" s="10">
        <v>131616.30623546097</v>
      </c>
      <c r="Y103" s="10">
        <v>179685.17169034292</v>
      </c>
      <c r="Z103" s="10">
        <v>332889.79765734472</v>
      </c>
      <c r="AA103" s="10">
        <v>218930.9962890087</v>
      </c>
      <c r="AB103" s="10">
        <v>195696.54210802173</v>
      </c>
      <c r="AL103" s="45" t="s">
        <v>192</v>
      </c>
      <c r="AM103" s="44">
        <v>5.6286921575685687E-3</v>
      </c>
      <c r="AN103" s="44">
        <v>5.5323920143821757E-3</v>
      </c>
      <c r="AO103" s="44">
        <v>5.6039274704096486E-3</v>
      </c>
      <c r="AP103" s="44">
        <v>5.5458355591672583E-3</v>
      </c>
      <c r="AQ103" s="44">
        <v>5.5354891837677495E-3</v>
      </c>
      <c r="AR103" s="44">
        <v>5.5692906789967037E-3</v>
      </c>
    </row>
    <row r="104" spans="12:44" x14ac:dyDescent="0.35">
      <c r="L104" s="45" t="s">
        <v>191</v>
      </c>
      <c r="M104" s="44">
        <v>-3.3902743021155882E-2</v>
      </c>
      <c r="N104" s="44">
        <v>-3.8458764251004786E-2</v>
      </c>
      <c r="O104" s="44">
        <v>-2.4921132451550577E-2</v>
      </c>
      <c r="P104" s="44">
        <v>-3.015011962094127E-2</v>
      </c>
      <c r="Q104" s="44">
        <v>-3.6998640040868398E-2</v>
      </c>
      <c r="R104" s="44">
        <v>-3.2630808002233121E-2</v>
      </c>
      <c r="V104" s="45" t="s">
        <v>154</v>
      </c>
      <c r="W104" s="10">
        <v>467444.4761252614</v>
      </c>
      <c r="X104" s="10">
        <v>1469971.9471809454</v>
      </c>
      <c r="Y104" s="10">
        <v>586633.23147357756</v>
      </c>
      <c r="Z104" s="10">
        <v>274106.47542618</v>
      </c>
      <c r="AA104" s="10">
        <v>2402012.1783322804</v>
      </c>
      <c r="AB104" s="10">
        <v>1040033.661707649</v>
      </c>
      <c r="AL104" s="45" t="s">
        <v>193</v>
      </c>
      <c r="AM104" s="44">
        <v>5.5979402129772921E-3</v>
      </c>
      <c r="AN104" s="44">
        <v>5.5179778490442068E-3</v>
      </c>
      <c r="AO104" s="44">
        <v>5.5772683442935423E-3</v>
      </c>
      <c r="AP104" s="44">
        <v>5.5362917135850414E-3</v>
      </c>
      <c r="AQ104" s="44">
        <v>5.5082623548213206E-3</v>
      </c>
      <c r="AR104" s="44">
        <v>5.5476570491466478E-3</v>
      </c>
    </row>
    <row r="105" spans="12:44" x14ac:dyDescent="0.35">
      <c r="L105" s="45" t="s">
        <v>192</v>
      </c>
      <c r="M105" s="44">
        <v>-8.4509344750131315E-3</v>
      </c>
      <c r="N105" s="44">
        <v>-4.3454765284059241E-3</v>
      </c>
      <c r="O105" s="44">
        <v>-2.7111444345928732E-2</v>
      </c>
      <c r="P105" s="44">
        <v>-2.0242258420010198E-3</v>
      </c>
      <c r="Q105" s="44">
        <v>8.9899866399687171E-3</v>
      </c>
      <c r="R105" s="44">
        <v>-6.1865817040495314E-3</v>
      </c>
      <c r="V105" s="45" t="s">
        <v>155</v>
      </c>
      <c r="W105" s="10">
        <v>463100.75716737367</v>
      </c>
      <c r="X105" s="10">
        <v>1455211.3829985792</v>
      </c>
      <c r="Y105" s="10">
        <v>596150.92571421585</v>
      </c>
      <c r="Z105" s="10">
        <v>296865.29042473965</v>
      </c>
      <c r="AA105" s="10">
        <v>2325317.9111137893</v>
      </c>
      <c r="AB105" s="10">
        <v>1027329.2534837394</v>
      </c>
      <c r="AL105" s="45" t="s">
        <v>194</v>
      </c>
      <c r="AM105" s="44">
        <v>5.6394336919911511E-3</v>
      </c>
      <c r="AN105" s="44">
        <v>5.5266281490372882E-3</v>
      </c>
      <c r="AO105" s="44">
        <v>5.6282415720235613E-3</v>
      </c>
      <c r="AP105" s="44">
        <v>5.5528690877861102E-3</v>
      </c>
      <c r="AQ105" s="44">
        <v>5.5080355694367587E-3</v>
      </c>
      <c r="AR105" s="44">
        <v>5.5711858032933348E-3</v>
      </c>
    </row>
    <row r="106" spans="12:44" x14ac:dyDescent="0.35">
      <c r="L106" s="45" t="s">
        <v>193</v>
      </c>
      <c r="M106" s="44">
        <v>-2.1720581281418953E-2</v>
      </c>
      <c r="N106" s="44">
        <v>-1.2821598167902157E-2</v>
      </c>
      <c r="O106" s="44">
        <v>-2.1974653087162972E-2</v>
      </c>
      <c r="P106" s="44">
        <v>-5.2969414521616765E-3</v>
      </c>
      <c r="Q106" s="44">
        <v>-2.2130203597078409E-2</v>
      </c>
      <c r="R106" s="44">
        <v>-1.5976757628138445E-2</v>
      </c>
      <c r="V106" s="45" t="s">
        <v>156</v>
      </c>
      <c r="W106" s="10">
        <v>465887.06021910137</v>
      </c>
      <c r="X106" s="10">
        <v>1466625.8172110608</v>
      </c>
      <c r="Y106" s="10">
        <v>627601.29471420962</v>
      </c>
      <c r="Z106" s="10">
        <v>268577.50374522025</v>
      </c>
      <c r="AA106" s="10">
        <v>2281387.7141085356</v>
      </c>
      <c r="AB106" s="10">
        <v>1022015.8779996255</v>
      </c>
      <c r="AL106" s="45" t="s">
        <v>195</v>
      </c>
      <c r="AM106" s="44">
        <v>5.6576408955645889E-3</v>
      </c>
      <c r="AN106" s="44">
        <v>5.5554656534665134E-3</v>
      </c>
      <c r="AO106" s="44">
        <v>5.6542525972468017E-3</v>
      </c>
      <c r="AP106" s="44">
        <v>5.5994759676822646E-3</v>
      </c>
      <c r="AQ106" s="44">
        <v>5.5187170239075923E-3</v>
      </c>
      <c r="AR106" s="44">
        <v>5.5974239450950446E-3</v>
      </c>
    </row>
    <row r="107" spans="12:44" x14ac:dyDescent="0.35">
      <c r="L107" s="45" t="s">
        <v>194</v>
      </c>
      <c r="M107" s="44">
        <v>2.9468494637745243E-2</v>
      </c>
      <c r="N107" s="44">
        <v>7.7146606044626595E-3</v>
      </c>
      <c r="O107" s="44">
        <v>4.2217179831953874E-2</v>
      </c>
      <c r="P107" s="44">
        <v>9.2164894902343284E-3</v>
      </c>
      <c r="Q107" s="44">
        <v>-1.8524427646027109E-4</v>
      </c>
      <c r="R107" s="44">
        <v>1.7295714813934843E-2</v>
      </c>
      <c r="V107" s="45" t="s">
        <v>157</v>
      </c>
      <c r="W107" s="10">
        <v>527058.62440543692</v>
      </c>
      <c r="X107" s="10">
        <v>1475866.9605014806</v>
      </c>
      <c r="Y107" s="10">
        <v>676393.58989921166</v>
      </c>
      <c r="Z107" s="10">
        <v>285109.07373367605</v>
      </c>
      <c r="AA107" s="10">
        <v>2276756.8899877914</v>
      </c>
      <c r="AB107" s="10">
        <v>1048237.0277055192</v>
      </c>
      <c r="AL107" s="45" t="s">
        <v>196</v>
      </c>
      <c r="AM107" s="44">
        <v>5.6721602149731355E-3</v>
      </c>
      <c r="AN107" s="44">
        <v>5.5857234190130447E-3</v>
      </c>
      <c r="AO107" s="44">
        <v>5.6517991559113323E-3</v>
      </c>
      <c r="AP107" s="44">
        <v>5.6165846413601976E-3</v>
      </c>
      <c r="AQ107" s="44">
        <v>5.5722665528714554E-3</v>
      </c>
      <c r="AR107" s="44">
        <v>5.6198964148835339E-3</v>
      </c>
    </row>
    <row r="108" spans="12:44" x14ac:dyDescent="0.35">
      <c r="L108" s="45" t="s">
        <v>195</v>
      </c>
      <c r="M108" s="44">
        <v>1.2835538997700015E-2</v>
      </c>
      <c r="N108" s="44">
        <v>2.5678108987441956E-2</v>
      </c>
      <c r="O108" s="44">
        <v>2.1347811763371007E-2</v>
      </c>
      <c r="P108" s="44">
        <v>2.5834576815917373E-2</v>
      </c>
      <c r="Q108" s="44">
        <v>8.7252526349008534E-3</v>
      </c>
      <c r="R108" s="44">
        <v>1.9206471995568086E-2</v>
      </c>
      <c r="V108" s="42" t="s">
        <v>82</v>
      </c>
      <c r="W108" s="10"/>
      <c r="X108" s="10"/>
      <c r="Y108" s="10"/>
      <c r="Z108" s="10"/>
      <c r="AA108" s="10"/>
      <c r="AB108" s="10"/>
      <c r="AL108" s="45" t="s">
        <v>197</v>
      </c>
      <c r="AM108" s="44">
        <v>5.6541590008642719E-3</v>
      </c>
      <c r="AN108" s="44">
        <v>5.6039287242978424E-3</v>
      </c>
      <c r="AO108" s="44">
        <v>5.6368552196162207E-3</v>
      </c>
      <c r="AP108" s="44">
        <v>5.66921550264561E-3</v>
      </c>
      <c r="AQ108" s="44">
        <v>5.5590150193834545E-3</v>
      </c>
      <c r="AR108" s="44">
        <v>5.625172302340214E-3</v>
      </c>
    </row>
    <row r="109" spans="12:44" x14ac:dyDescent="0.35">
      <c r="L109" s="45" t="s">
        <v>196</v>
      </c>
      <c r="M109" s="44">
        <v>1.0202749836049753E-2</v>
      </c>
      <c r="N109" s="44">
        <v>2.6802912883322653E-2</v>
      </c>
      <c r="O109" s="44">
        <v>-2.0043293958142924E-3</v>
      </c>
      <c r="P109" s="44">
        <v>9.4045433928006059E-3</v>
      </c>
      <c r="Q109" s="44">
        <v>4.3657803537471424E-2</v>
      </c>
      <c r="R109" s="44">
        <v>1.6692469284887212E-2</v>
      </c>
      <c r="V109" s="45" t="s">
        <v>186</v>
      </c>
      <c r="W109" s="10">
        <v>545743.72437179764</v>
      </c>
      <c r="X109" s="10">
        <v>1455849.504977806</v>
      </c>
      <c r="Y109" s="10">
        <v>685584.68404803809</v>
      </c>
      <c r="Z109" s="10">
        <v>267349.26603933674</v>
      </c>
      <c r="AA109" s="10">
        <v>2263297.3611233984</v>
      </c>
      <c r="AB109" s="10">
        <v>1043564.9081120754</v>
      </c>
      <c r="AL109" s="45" t="s">
        <v>198</v>
      </c>
      <c r="AM109" s="44">
        <v>5.6778455227425931E-3</v>
      </c>
      <c r="AN109" s="44">
        <v>5.6052695771338255E-3</v>
      </c>
      <c r="AO109" s="44">
        <v>5.6743865563810107E-3</v>
      </c>
      <c r="AP109" s="44">
        <v>5.6795442634266667E-3</v>
      </c>
      <c r="AQ109" s="44">
        <v>5.5476790032199736E-3</v>
      </c>
      <c r="AR109" s="44">
        <v>5.6375405187008825E-3</v>
      </c>
    </row>
    <row r="110" spans="12:44" x14ac:dyDescent="0.35">
      <c r="L110" s="45" t="s">
        <v>197</v>
      </c>
      <c r="M110" s="44">
        <v>-1.261710348802118E-2</v>
      </c>
      <c r="N110" s="44">
        <v>1.603925332870746E-2</v>
      </c>
      <c r="O110" s="44">
        <v>-1.2213690524587543E-2</v>
      </c>
      <c r="P110" s="44">
        <v>2.8842767284827792E-2</v>
      </c>
      <c r="Q110" s="44">
        <v>-1.0699872643317636E-2</v>
      </c>
      <c r="R110" s="44">
        <v>3.6393292314301096E-3</v>
      </c>
      <c r="V110" s="45" t="s">
        <v>187</v>
      </c>
      <c r="W110" s="10">
        <v>107861.47189757416</v>
      </c>
      <c r="X110" s="10">
        <v>78923.963937521097</v>
      </c>
      <c r="Y110" s="10">
        <v>80612.133635336795</v>
      </c>
      <c r="Z110" s="10">
        <v>83924.983181227362</v>
      </c>
      <c r="AA110" s="10">
        <v>62248.984821362166</v>
      </c>
      <c r="AB110" s="10">
        <v>82714.307494604305</v>
      </c>
      <c r="AL110" s="45" t="s">
        <v>199</v>
      </c>
      <c r="AM110" s="44">
        <v>5.2143408680981381E-3</v>
      </c>
      <c r="AN110" s="44">
        <v>5.4839183882772289E-3</v>
      </c>
      <c r="AO110" s="44">
        <v>5.2067284256997444E-3</v>
      </c>
      <c r="AP110" s="44">
        <v>5.5870255920940359E-3</v>
      </c>
      <c r="AQ110" s="44">
        <v>5.3526510418448279E-3</v>
      </c>
      <c r="AR110" s="44">
        <v>5.3702908232286942E-3</v>
      </c>
    </row>
    <row r="111" spans="12:44" x14ac:dyDescent="0.35">
      <c r="L111" s="45" t="s">
        <v>198</v>
      </c>
      <c r="M111" s="44">
        <v>1.6654808126160731E-2</v>
      </c>
      <c r="N111" s="44">
        <v>1.1774815755138976E-3</v>
      </c>
      <c r="O111" s="44">
        <v>3.0755711398555936E-2</v>
      </c>
      <c r="P111" s="44">
        <v>5.6078192853155264E-3</v>
      </c>
      <c r="Q111" s="44">
        <v>-9.1750187852216343E-3</v>
      </c>
      <c r="R111" s="44">
        <v>8.9212719403630684E-3</v>
      </c>
      <c r="V111" s="45" t="s">
        <v>188</v>
      </c>
      <c r="W111" s="10">
        <v>123335.5684413883</v>
      </c>
      <c r="X111" s="10">
        <v>84951.016993651254</v>
      </c>
      <c r="Y111" s="10">
        <v>94528.432063503773</v>
      </c>
      <c r="Z111" s="10">
        <v>146190.45668452105</v>
      </c>
      <c r="AA111" s="10">
        <v>112654.34520197293</v>
      </c>
      <c r="AB111" s="10">
        <v>112331.96387700745</v>
      </c>
      <c r="AL111" s="45" t="s">
        <v>200</v>
      </c>
      <c r="AM111" s="44">
        <v>5.6441176794281706E-3</v>
      </c>
      <c r="AN111" s="44">
        <v>5.5845292585191171E-3</v>
      </c>
      <c r="AO111" s="44">
        <v>5.6621237439474078E-3</v>
      </c>
      <c r="AP111" s="44">
        <v>5.6440930652341698E-3</v>
      </c>
      <c r="AQ111" s="44">
        <v>5.5315614138860755E-3</v>
      </c>
      <c r="AR111" s="44">
        <v>5.6137521405161261E-3</v>
      </c>
    </row>
    <row r="112" spans="12:44" x14ac:dyDescent="0.35">
      <c r="L112" s="45" t="s">
        <v>199</v>
      </c>
      <c r="M112" s="44">
        <v>-0.32454646599461801</v>
      </c>
      <c r="N112" s="44">
        <v>-0.10654010967422173</v>
      </c>
      <c r="O112" s="44">
        <v>-0.38069589651529118</v>
      </c>
      <c r="P112" s="44">
        <v>-5.0140037617640416E-2</v>
      </c>
      <c r="Q112" s="44">
        <v>-0.15817211066924</v>
      </c>
      <c r="R112" s="44">
        <v>-0.19464055617516127</v>
      </c>
      <c r="V112" s="45" t="s">
        <v>189</v>
      </c>
      <c r="W112" s="10">
        <v>96844.617819506529</v>
      </c>
      <c r="X112" s="10">
        <v>125134.10437248008</v>
      </c>
      <c r="Y112" s="10">
        <v>94531.701032677389</v>
      </c>
      <c r="Z112" s="10">
        <v>182376.39598470274</v>
      </c>
      <c r="AA112" s="10">
        <v>101897.85310818224</v>
      </c>
      <c r="AB112" s="10">
        <v>120156.9344635098</v>
      </c>
      <c r="AL112" s="45" t="s">
        <v>201</v>
      </c>
      <c r="AM112" s="44">
        <v>5.1222513806471609E-3</v>
      </c>
      <c r="AN112" s="44">
        <v>4.8738349875494628E-3</v>
      </c>
      <c r="AO112" s="44">
        <v>5.5595552839113578E-3</v>
      </c>
      <c r="AP112" s="44">
        <v>5.1425122303834685E-3</v>
      </c>
      <c r="AQ112" s="44">
        <v>4.47177287603803E-3</v>
      </c>
      <c r="AR112" s="44">
        <v>5.0361354978001949E-3</v>
      </c>
    </row>
    <row r="113" spans="12:44" x14ac:dyDescent="0.35">
      <c r="L113" s="45" t="s">
        <v>200</v>
      </c>
      <c r="M113" s="44">
        <v>0.32767998745986859</v>
      </c>
      <c r="N113" s="44">
        <v>9.0285816677625516E-2</v>
      </c>
      <c r="O113" s="44">
        <v>0.40401013453865964</v>
      </c>
      <c r="P113" s="44">
        <v>3.1439580253034206E-2</v>
      </c>
      <c r="Q113" s="44">
        <v>0.15038722330604251</v>
      </c>
      <c r="R113" s="44">
        <v>0.19031237494829287</v>
      </c>
      <c r="V113" s="45" t="s">
        <v>190</v>
      </c>
      <c r="W113" s="10">
        <v>89939.528953504516</v>
      </c>
      <c r="X113" s="10">
        <v>117937.04939271195</v>
      </c>
      <c r="Y113" s="10">
        <v>79329.233535719744</v>
      </c>
      <c r="Z113" s="10">
        <v>160789.96703820635</v>
      </c>
      <c r="AA113" s="10">
        <v>104170.86438099657</v>
      </c>
      <c r="AB113" s="10">
        <v>110433.32866022782</v>
      </c>
      <c r="AL113" s="45" t="s">
        <v>202</v>
      </c>
      <c r="AM113" s="44">
        <v>5.7141290868557154E-3</v>
      </c>
      <c r="AN113" s="44">
        <v>5.5809391002127739E-3</v>
      </c>
      <c r="AO113" s="44">
        <v>5.7306586095704918E-3</v>
      </c>
      <c r="AP113" s="44">
        <v>5.6465759482058325E-3</v>
      </c>
      <c r="AQ113" s="44">
        <v>5.5274972951889446E-3</v>
      </c>
      <c r="AR113" s="44">
        <v>5.6404018483960771E-3</v>
      </c>
    </row>
    <row r="114" spans="12:44" x14ac:dyDescent="0.35">
      <c r="L114" s="45" t="s">
        <v>201</v>
      </c>
      <c r="M114" s="44">
        <v>-0.36759496038575745</v>
      </c>
      <c r="N114" s="44">
        <v>-0.62627035165696554</v>
      </c>
      <c r="O114" s="44">
        <v>-8.3676422236052095E-2</v>
      </c>
      <c r="P114" s="44">
        <v>-0.27353665046972364</v>
      </c>
      <c r="Q114" s="44">
        <v>-0.86201700385428426</v>
      </c>
      <c r="R114" s="44">
        <v>-0.42540190337101197</v>
      </c>
      <c r="V114" s="45" t="s">
        <v>191</v>
      </c>
      <c r="W114" s="10">
        <v>85193.691989494007</v>
      </c>
      <c r="X114" s="10">
        <v>200286.55838209062</v>
      </c>
      <c r="Y114" s="10">
        <v>56395.823508848756</v>
      </c>
      <c r="Z114" s="10">
        <v>232648.87036251591</v>
      </c>
      <c r="AA114" s="10">
        <v>151415.45407115889</v>
      </c>
      <c r="AB114" s="10">
        <v>145188.07966282163</v>
      </c>
      <c r="AL114" s="45" t="s">
        <v>203</v>
      </c>
      <c r="AM114" s="44">
        <v>5.7185711328277197E-3</v>
      </c>
      <c r="AN114" s="44">
        <v>5.5890042164953553E-3</v>
      </c>
      <c r="AO114" s="44">
        <v>5.7548582457304289E-3</v>
      </c>
      <c r="AP114" s="44">
        <v>5.6717948118924881E-3</v>
      </c>
      <c r="AQ114" s="44">
        <v>5.5138056402909991E-3</v>
      </c>
      <c r="AR114" s="44">
        <v>5.650201774742597E-3</v>
      </c>
    </row>
    <row r="115" spans="12:44" x14ac:dyDescent="0.35">
      <c r="L115" s="45" t="s">
        <v>202</v>
      </c>
      <c r="M115" s="44">
        <v>0.45938567764595917</v>
      </c>
      <c r="N115" s="44">
        <v>0.71396701865571677</v>
      </c>
      <c r="O115" s="44">
        <v>0.14216314474648692</v>
      </c>
      <c r="P115" s="44">
        <v>0.30170246734857875</v>
      </c>
      <c r="Q115" s="44">
        <v>1.0622217326900476</v>
      </c>
      <c r="R115" s="44">
        <v>0.51340322715774211</v>
      </c>
      <c r="V115" s="45" t="s">
        <v>192</v>
      </c>
      <c r="W115" s="10">
        <v>190652.41311991078</v>
      </c>
      <c r="X115" s="10">
        <v>296868.05452359456</v>
      </c>
      <c r="Y115" s="10">
        <v>103134.17770563018</v>
      </c>
      <c r="Z115" s="10">
        <v>322328.1126868974</v>
      </c>
      <c r="AA115" s="10">
        <v>304775.44818662741</v>
      </c>
      <c r="AB115" s="10">
        <v>243551.64124453207</v>
      </c>
      <c r="AL115" s="45" t="s">
        <v>204</v>
      </c>
      <c r="AM115" s="44">
        <v>5.6866528343146264E-3</v>
      </c>
      <c r="AN115" s="44">
        <v>5.5601180173769846E-3</v>
      </c>
      <c r="AO115" s="44">
        <v>5.7422914753782897E-3</v>
      </c>
      <c r="AP115" s="44">
        <v>5.6412439720633749E-3</v>
      </c>
      <c r="AQ115" s="44">
        <v>5.4830747020209155E-3</v>
      </c>
      <c r="AR115" s="44">
        <v>5.6232380902316529E-3</v>
      </c>
    </row>
    <row r="116" spans="12:44" x14ac:dyDescent="0.35">
      <c r="L116" s="45" t="s">
        <v>203</v>
      </c>
      <c r="M116" s="44">
        <v>3.0905755091149793E-3</v>
      </c>
      <c r="N116" s="44">
        <v>7.1116268056901832E-3</v>
      </c>
      <c r="O116" s="44">
        <v>1.950621125832366E-2</v>
      </c>
      <c r="P116" s="44">
        <v>1.3747036858483828E-2</v>
      </c>
      <c r="Q116" s="44">
        <v>-1.1144786635091832E-2</v>
      </c>
      <c r="R116" s="44">
        <v>6.922829185389159E-3</v>
      </c>
      <c r="V116" s="45" t="s">
        <v>193</v>
      </c>
      <c r="W116" s="10">
        <v>241912.2844173293</v>
      </c>
      <c r="X116" s="10">
        <v>318423.89795607794</v>
      </c>
      <c r="Y116" s="10">
        <v>174109.17753584232</v>
      </c>
      <c r="Z116" s="10">
        <v>365317.01977636945</v>
      </c>
      <c r="AA116" s="10">
        <v>291413.19218913716</v>
      </c>
      <c r="AB116" s="10">
        <v>278235.11437495123</v>
      </c>
      <c r="AL116" s="45" t="s">
        <v>205</v>
      </c>
      <c r="AM116" s="44">
        <v>5.6726324262588125E-3</v>
      </c>
      <c r="AN116" s="44">
        <v>5.575621965929623E-3</v>
      </c>
      <c r="AO116" s="44">
        <v>5.7185561495138862E-3</v>
      </c>
      <c r="AP116" s="44">
        <v>5.653267622164242E-3</v>
      </c>
      <c r="AQ116" s="44">
        <v>5.5004439425192153E-3</v>
      </c>
      <c r="AR116" s="44">
        <v>5.6246816538594747E-3</v>
      </c>
    </row>
    <row r="117" spans="12:44" x14ac:dyDescent="0.35">
      <c r="L117" s="45" t="s">
        <v>204</v>
      </c>
      <c r="M117" s="44">
        <v>-2.2190064346628575E-2</v>
      </c>
      <c r="N117" s="44">
        <v>-2.5434404369427628E-2</v>
      </c>
      <c r="O117" s="44">
        <v>-1.0086899003733218E-2</v>
      </c>
      <c r="P117" s="44">
        <v>-1.6579498855194989E-2</v>
      </c>
      <c r="Q117" s="44">
        <v>-2.5076603895307106E-2</v>
      </c>
      <c r="R117" s="44">
        <v>-1.9611079785522702E-2</v>
      </c>
      <c r="V117" s="45" t="s">
        <v>194</v>
      </c>
      <c r="W117" s="10">
        <v>306952.56488137314</v>
      </c>
      <c r="X117" s="10">
        <v>327261.3989217389</v>
      </c>
      <c r="Y117" s="10">
        <v>246050.00228459618</v>
      </c>
      <c r="Z117" s="10">
        <v>344971.39644548093</v>
      </c>
      <c r="AA117" s="10">
        <v>328021.28489569633</v>
      </c>
      <c r="AB117" s="10">
        <v>310651.32948577713</v>
      </c>
      <c r="AL117" s="45" t="s">
        <v>206</v>
      </c>
      <c r="AM117" s="44">
        <v>5.6707073941353239E-3</v>
      </c>
      <c r="AN117" s="44">
        <v>5.5265936524654087E-3</v>
      </c>
      <c r="AO117" s="44">
        <v>5.7124086803460889E-3</v>
      </c>
      <c r="AP117" s="44">
        <v>5.622388641179925E-3</v>
      </c>
      <c r="AQ117" s="44">
        <v>5.4425948309382273E-3</v>
      </c>
      <c r="AR117" s="44">
        <v>5.5956208413133566E-3</v>
      </c>
    </row>
    <row r="118" spans="12:44" x14ac:dyDescent="0.35">
      <c r="L118" s="45" t="s">
        <v>205</v>
      </c>
      <c r="M118" s="44">
        <v>-9.801900623212954E-3</v>
      </c>
      <c r="N118" s="44">
        <v>1.3722205439357491E-2</v>
      </c>
      <c r="O118" s="44">
        <v>-1.9093194183319642E-2</v>
      </c>
      <c r="P118" s="44">
        <v>6.5603982446821203E-3</v>
      </c>
      <c r="Q118" s="44">
        <v>1.4252827166342838E-2</v>
      </c>
      <c r="R118" s="44">
        <v>1.2218627104297584E-3</v>
      </c>
      <c r="V118" s="45" t="s">
        <v>195</v>
      </c>
      <c r="W118" s="10">
        <v>235211.69250873962</v>
      </c>
      <c r="X118" s="10">
        <v>198870.43983873629</v>
      </c>
      <c r="Y118" s="10">
        <v>213145.04961035028</v>
      </c>
      <c r="Z118" s="10">
        <v>208961.29221513888</v>
      </c>
      <c r="AA118" s="10">
        <v>210937.95381745015</v>
      </c>
      <c r="AB118" s="10">
        <v>213425.28559808308</v>
      </c>
      <c r="AL118" s="45" t="s">
        <v>207</v>
      </c>
      <c r="AM118" s="44">
        <v>5.5037788960876442E-3</v>
      </c>
      <c r="AN118" s="44">
        <v>4.9699922551317936E-3</v>
      </c>
      <c r="AO118" s="44">
        <v>5.4176349994568525E-3</v>
      </c>
      <c r="AP118" s="44">
        <v>4.7395071802560614E-3</v>
      </c>
      <c r="AQ118" s="44">
        <v>5.3191693576473062E-3</v>
      </c>
      <c r="AR118" s="44">
        <v>5.1870008295287302E-3</v>
      </c>
    </row>
    <row r="119" spans="12:44" x14ac:dyDescent="0.35">
      <c r="L119" s="45" t="s">
        <v>206</v>
      </c>
      <c r="M119" s="44">
        <v>-1.3491483141600583E-3</v>
      </c>
      <c r="N119" s="44">
        <v>-4.3273222927431E-2</v>
      </c>
      <c r="O119" s="44">
        <v>-4.9656784508983753E-3</v>
      </c>
      <c r="P119" s="44">
        <v>-1.6812495135093711E-2</v>
      </c>
      <c r="Q119" s="44">
        <v>-4.731984395011158E-2</v>
      </c>
      <c r="R119" s="44">
        <v>-2.1493528412351786E-2</v>
      </c>
      <c r="V119" s="45" t="s">
        <v>196</v>
      </c>
      <c r="W119" s="10">
        <v>158335.95032088319</v>
      </c>
      <c r="X119" s="10">
        <v>113821.95783780402</v>
      </c>
      <c r="Y119" s="10">
        <v>187584.75757026693</v>
      </c>
      <c r="Z119" s="10">
        <v>192347.59665192725</v>
      </c>
      <c r="AA119" s="10">
        <v>95261.111034188099</v>
      </c>
      <c r="AB119" s="10">
        <v>149470.27468301388</v>
      </c>
      <c r="AL119" s="45" t="s">
        <v>208</v>
      </c>
      <c r="AM119" s="44">
        <v>5.6447956256340491E-3</v>
      </c>
      <c r="AN119" s="44">
        <v>5.5603023118724476E-3</v>
      </c>
      <c r="AO119" s="44">
        <v>5.6778231281529451E-3</v>
      </c>
      <c r="AP119" s="44">
        <v>5.6477930110756473E-3</v>
      </c>
      <c r="AQ119" s="44">
        <v>5.4870806191804891E-3</v>
      </c>
      <c r="AR119" s="44">
        <v>5.6042184061372742E-3</v>
      </c>
    </row>
    <row r="120" spans="12:44" x14ac:dyDescent="0.35">
      <c r="L120" s="45" t="s">
        <v>207</v>
      </c>
      <c r="M120" s="44">
        <v>-0.11703064657580863</v>
      </c>
      <c r="N120" s="44">
        <v>-0.4956240437128604</v>
      </c>
      <c r="O120" s="44">
        <v>-0.23836256947118181</v>
      </c>
      <c r="P120" s="44">
        <v>-0.48333727786539726</v>
      </c>
      <c r="Q120" s="44">
        <v>-0.10203358579344497</v>
      </c>
      <c r="R120" s="44">
        <v>-0.2966756434623995</v>
      </c>
      <c r="V120" s="45" t="s">
        <v>197</v>
      </c>
      <c r="W120" s="10">
        <v>203798.80756124167</v>
      </c>
      <c r="X120" s="10">
        <v>221942.45181361187</v>
      </c>
      <c r="Y120" s="10">
        <v>204322.76185413543</v>
      </c>
      <c r="Z120" s="10">
        <v>277294.68562729075</v>
      </c>
      <c r="AA120" s="10">
        <v>220890.33522300035</v>
      </c>
      <c r="AB120" s="10">
        <v>225649.80841585604</v>
      </c>
      <c r="AL120" s="45" t="s">
        <v>209</v>
      </c>
      <c r="AM120" s="44">
        <v>5.6435268672783839E-3</v>
      </c>
      <c r="AN120" s="44">
        <v>5.5524423122073271E-3</v>
      </c>
      <c r="AO120" s="44">
        <v>5.6718491293765447E-3</v>
      </c>
      <c r="AP120" s="44">
        <v>5.6344687454810546E-3</v>
      </c>
      <c r="AQ120" s="44">
        <v>5.4856293548716161E-3</v>
      </c>
      <c r="AR120" s="44">
        <v>5.5981885024058257E-3</v>
      </c>
    </row>
    <row r="121" spans="12:44" x14ac:dyDescent="0.35">
      <c r="L121" s="45" t="s">
        <v>208</v>
      </c>
      <c r="M121" s="44">
        <v>0.10186289544864617</v>
      </c>
      <c r="N121" s="44">
        <v>0.58450748698086563</v>
      </c>
      <c r="O121" s="44">
        <v>0.22184332185605418</v>
      </c>
      <c r="P121" s="44">
        <v>0.58987244677192163</v>
      </c>
      <c r="Q121" s="44">
        <v>0.14203008910013123</v>
      </c>
      <c r="R121" s="44">
        <v>0.3411380111057189</v>
      </c>
      <c r="V121" s="45" t="s">
        <v>198</v>
      </c>
      <c r="W121" s="10">
        <v>203326.33554648841</v>
      </c>
      <c r="X121" s="10">
        <v>300437.65355104132</v>
      </c>
      <c r="Y121" s="10">
        <v>194684.06600346166</v>
      </c>
      <c r="Z121" s="10">
        <v>413145.27508483676</v>
      </c>
      <c r="AA121" s="10">
        <v>248564.30761632303</v>
      </c>
      <c r="AB121" s="10">
        <v>272031.52756043023</v>
      </c>
      <c r="AL121" s="45" t="s">
        <v>210</v>
      </c>
      <c r="AM121" s="44">
        <v>5.6450097651422103E-3</v>
      </c>
      <c r="AN121" s="44">
        <v>5.5488667523025002E-3</v>
      </c>
      <c r="AO121" s="44">
        <v>5.6655052640223452E-3</v>
      </c>
      <c r="AP121" s="44">
        <v>5.6433141490424259E-3</v>
      </c>
      <c r="AQ121" s="44">
        <v>5.4747516332900488E-3</v>
      </c>
      <c r="AR121" s="44">
        <v>5.5962039157001668E-3</v>
      </c>
    </row>
    <row r="122" spans="12:44" x14ac:dyDescent="0.35">
      <c r="L122" s="45" t="s">
        <v>209</v>
      </c>
      <c r="M122" s="44">
        <v>-8.935874278952682E-4</v>
      </c>
      <c r="N122" s="44">
        <v>-6.9564830482151483E-3</v>
      </c>
      <c r="O122" s="44">
        <v>-4.8601748521690533E-3</v>
      </c>
      <c r="P122" s="44">
        <v>-7.2616157787617017E-3</v>
      </c>
      <c r="Q122" s="44">
        <v>-1.1900070290302416E-3</v>
      </c>
      <c r="R122" s="44">
        <v>-4.3617453863586545E-3</v>
      </c>
      <c r="V122" s="45" t="s">
        <v>199</v>
      </c>
      <c r="W122" s="10">
        <v>109121.67480977403</v>
      </c>
      <c r="X122" s="10">
        <v>275163.26097878715</v>
      </c>
      <c r="Y122" s="10">
        <v>110672.19212190266</v>
      </c>
      <c r="Z122" s="10">
        <v>406255.97147420479</v>
      </c>
      <c r="AA122" s="10">
        <v>222468.61639938186</v>
      </c>
      <c r="AB122" s="10">
        <v>224736.34315681009</v>
      </c>
      <c r="AL122" s="45" t="s">
        <v>211</v>
      </c>
      <c r="AM122" s="44">
        <v>5.641770837242638E-3</v>
      </c>
      <c r="AN122" s="44">
        <v>5.5547066988981724E-3</v>
      </c>
      <c r="AO122" s="44">
        <v>5.655726410111383E-3</v>
      </c>
      <c r="AP122" s="44">
        <v>5.639000023478025E-3</v>
      </c>
      <c r="AQ122" s="44">
        <v>5.4955812572914488E-3</v>
      </c>
      <c r="AR122" s="44">
        <v>5.5979734897006524E-3</v>
      </c>
    </row>
    <row r="123" spans="12:44" x14ac:dyDescent="0.35">
      <c r="L123" s="45" t="s">
        <v>210</v>
      </c>
      <c r="M123" s="44">
        <v>1.0446408382159037E-3</v>
      </c>
      <c r="N123" s="44">
        <v>-3.1690246097607266E-3</v>
      </c>
      <c r="O123" s="44">
        <v>-5.1665175709200359E-3</v>
      </c>
      <c r="P123" s="44">
        <v>4.8320724189672712E-3</v>
      </c>
      <c r="Q123" s="44">
        <v>-8.9218687763094728E-3</v>
      </c>
      <c r="R123" s="44">
        <v>-1.5699359977386664E-3</v>
      </c>
      <c r="V123" s="45" t="s">
        <v>200</v>
      </c>
      <c r="W123" s="10">
        <v>1446509.3604131904</v>
      </c>
      <c r="X123" s="10">
        <v>410534.79607744043</v>
      </c>
      <c r="Y123" s="10">
        <v>1251843.3143285429</v>
      </c>
      <c r="Z123" s="10">
        <v>325233.60912776453</v>
      </c>
      <c r="AA123" s="10">
        <v>741337.55354425882</v>
      </c>
      <c r="AB123" s="10">
        <v>835091.72669823945</v>
      </c>
      <c r="AL123" s="45" t="s">
        <v>212</v>
      </c>
      <c r="AM123" s="44">
        <v>5.5961107563963549E-3</v>
      </c>
      <c r="AN123" s="44">
        <v>5.5474186452517176E-3</v>
      </c>
      <c r="AO123" s="44">
        <v>5.6069907599198407E-3</v>
      </c>
      <c r="AP123" s="44">
        <v>5.6380319335023856E-3</v>
      </c>
      <c r="AQ123" s="44">
        <v>5.4830592066422252E-3</v>
      </c>
      <c r="AR123" s="44">
        <v>5.5750346008227271E-3</v>
      </c>
    </row>
    <row r="124" spans="12:44" x14ac:dyDescent="0.35">
      <c r="L124" s="45" t="s">
        <v>211</v>
      </c>
      <c r="M124" s="44">
        <v>-2.2810927282263384E-3</v>
      </c>
      <c r="N124" s="44">
        <v>5.179289512653177E-3</v>
      </c>
      <c r="O124" s="44">
        <v>-7.9729297020430211E-3</v>
      </c>
      <c r="P124" s="44">
        <v>-2.3530291699382609E-3</v>
      </c>
      <c r="Q124" s="44">
        <v>1.7118328717594535E-2</v>
      </c>
      <c r="R124" s="44">
        <v>1.471525701603038E-3</v>
      </c>
      <c r="V124" s="45" t="s">
        <v>201</v>
      </c>
      <c r="W124" s="10">
        <v>1437249.3851342383</v>
      </c>
      <c r="X124" s="10">
        <v>410803.30994756933</v>
      </c>
      <c r="Y124" s="10">
        <v>1257498.0542201344</v>
      </c>
      <c r="Z124" s="10">
        <v>296747.58602857817</v>
      </c>
      <c r="AA124" s="10">
        <v>745362.40250283421</v>
      </c>
      <c r="AB124" s="10">
        <v>829532.1475666709</v>
      </c>
      <c r="AL124" s="45" t="s">
        <v>213</v>
      </c>
      <c r="AM124" s="44">
        <v>5.5825194922334061E-3</v>
      </c>
      <c r="AN124" s="44">
        <v>5.5128765471534578E-3</v>
      </c>
      <c r="AO124" s="44">
        <v>5.5950149765792798E-3</v>
      </c>
      <c r="AP124" s="44">
        <v>5.605517388132677E-3</v>
      </c>
      <c r="AQ124" s="44">
        <v>5.4529097914550965E-3</v>
      </c>
      <c r="AR124" s="44">
        <v>5.5504532419040917E-3</v>
      </c>
    </row>
    <row r="125" spans="12:44" x14ac:dyDescent="0.35">
      <c r="L125" s="45" t="s">
        <v>212</v>
      </c>
      <c r="M125" s="44">
        <v>-3.2175669450060042E-2</v>
      </c>
      <c r="N125" s="44">
        <v>-6.4567807114404348E-3</v>
      </c>
      <c r="O125" s="44">
        <v>-3.9804025506561008E-2</v>
      </c>
      <c r="P125" s="44">
        <v>-5.2842381666106449E-4</v>
      </c>
      <c r="Q125" s="44">
        <v>-1.0251942824532406E-2</v>
      </c>
      <c r="R125" s="44">
        <v>-1.6803272741726653E-2</v>
      </c>
      <c r="V125" s="45" t="s">
        <v>202</v>
      </c>
      <c r="W125" s="10">
        <v>1939724.5647791123</v>
      </c>
      <c r="X125" s="10">
        <v>2559654.7420100025</v>
      </c>
      <c r="Y125" s="10">
        <v>1222358.3957722327</v>
      </c>
      <c r="Z125" s="10">
        <v>1775401.9086695353</v>
      </c>
      <c r="AA125" s="10">
        <v>3834722.3583123838</v>
      </c>
      <c r="AB125" s="10">
        <v>2266372.3939086534</v>
      </c>
      <c r="AL125" s="45" t="s">
        <v>214</v>
      </c>
      <c r="AM125" s="44">
        <v>5.5732103985784943E-3</v>
      </c>
      <c r="AN125" s="44">
        <v>5.5463406430911301E-3</v>
      </c>
      <c r="AO125" s="44">
        <v>5.5991134846721941E-3</v>
      </c>
      <c r="AP125" s="44">
        <v>5.6346539951172645E-3</v>
      </c>
      <c r="AQ125" s="44">
        <v>5.4772987936681401E-3</v>
      </c>
      <c r="AR125" s="44">
        <v>5.5668341657639691E-3</v>
      </c>
    </row>
    <row r="126" spans="12:44" x14ac:dyDescent="0.35">
      <c r="L126" s="45" t="s">
        <v>213</v>
      </c>
      <c r="M126" s="44">
        <v>-9.6556143033043537E-3</v>
      </c>
      <c r="N126" s="44">
        <v>-3.0642442487599744E-2</v>
      </c>
      <c r="O126" s="44">
        <v>-9.8660364165899829E-3</v>
      </c>
      <c r="P126" s="44">
        <v>-1.7750840078889239E-2</v>
      </c>
      <c r="Q126" s="44">
        <v>-2.4740035021291996E-2</v>
      </c>
      <c r="R126" s="44">
        <v>-1.8103665007927431E-2</v>
      </c>
      <c r="V126" s="45" t="s">
        <v>203</v>
      </c>
      <c r="W126" s="10">
        <v>2023388.8854016634</v>
      </c>
      <c r="X126" s="10">
        <v>2535168.5987686268</v>
      </c>
      <c r="Y126" s="10">
        <v>1313423.7584512492</v>
      </c>
      <c r="Z126" s="10">
        <v>1752807.8060578187</v>
      </c>
      <c r="AA126" s="10">
        <v>3799311.1514734859</v>
      </c>
      <c r="AB126" s="10">
        <v>2284820.0400305688</v>
      </c>
      <c r="AL126" s="45" t="s">
        <v>215</v>
      </c>
      <c r="AM126" s="44">
        <v>5.5818060257385822E-3</v>
      </c>
      <c r="AN126" s="44">
        <v>5.5337167399860891E-3</v>
      </c>
      <c r="AO126" s="44">
        <v>5.6105922932512637E-3</v>
      </c>
      <c r="AP126" s="44">
        <v>5.6147851073842696E-3</v>
      </c>
      <c r="AQ126" s="44">
        <v>5.4766467455536873E-3</v>
      </c>
      <c r="AR126" s="44">
        <v>5.5641078391904415E-3</v>
      </c>
    </row>
    <row r="127" spans="12:44" x14ac:dyDescent="0.35">
      <c r="L127" s="45" t="s">
        <v>214</v>
      </c>
      <c r="M127" s="44">
        <v>-6.6295417284905882E-3</v>
      </c>
      <c r="N127" s="44">
        <v>2.9872146999651183E-2</v>
      </c>
      <c r="O127" s="44">
        <v>3.3837102564644762E-3</v>
      </c>
      <c r="P127" s="44">
        <v>1.5998970169770883E-2</v>
      </c>
      <c r="Q127" s="44">
        <v>2.0123803733905217E-2</v>
      </c>
      <c r="R127" s="44">
        <v>1.2152047650339606E-2</v>
      </c>
      <c r="V127" s="45" t="s">
        <v>204</v>
      </c>
      <c r="W127" s="10">
        <v>2079289.327156022</v>
      </c>
      <c r="X127" s="10">
        <v>2516780.6485756049</v>
      </c>
      <c r="Y127" s="10">
        <v>1394359.163152064</v>
      </c>
      <c r="Z127" s="10">
        <v>1743599.4763405232</v>
      </c>
      <c r="AA127" s="10">
        <v>3761790.5212698625</v>
      </c>
      <c r="AB127" s="10">
        <v>2299163.8272988154</v>
      </c>
      <c r="AL127" s="42" t="s">
        <v>83</v>
      </c>
      <c r="AM127" s="44"/>
      <c r="AN127" s="44"/>
      <c r="AO127" s="44"/>
      <c r="AP127" s="44"/>
      <c r="AQ127" s="44"/>
      <c r="AR127" s="44"/>
    </row>
    <row r="128" spans="12:44" x14ac:dyDescent="0.35">
      <c r="L128" s="45" t="s">
        <v>215</v>
      </c>
      <c r="M128" s="44">
        <v>6.131665966234579E-3</v>
      </c>
      <c r="N128" s="44">
        <v>-1.1200894878407688E-2</v>
      </c>
      <c r="O128" s="44">
        <v>9.4699168953205418E-3</v>
      </c>
      <c r="P128" s="44">
        <v>-1.0853631189037925E-2</v>
      </c>
      <c r="Q128" s="44">
        <v>-5.3562095999309012E-4</v>
      </c>
      <c r="R128" s="44">
        <v>-1.9114882950112795E-3</v>
      </c>
      <c r="V128" s="45" t="s">
        <v>205</v>
      </c>
      <c r="W128" s="10">
        <v>1833454.9827690085</v>
      </c>
      <c r="X128" s="10">
        <v>2562305.8952908348</v>
      </c>
      <c r="Y128" s="10">
        <v>506814.78720956529</v>
      </c>
      <c r="Z128" s="10">
        <v>1776563.0720678712</v>
      </c>
      <c r="AA128" s="10">
        <v>3834509.5669041909</v>
      </c>
      <c r="AB128" s="10">
        <v>2102729.6608482944</v>
      </c>
      <c r="AL128" s="45" t="s">
        <v>216</v>
      </c>
      <c r="AM128" s="44">
        <v>5.5154966399062139E-3</v>
      </c>
      <c r="AN128" s="44">
        <v>5.5419614280145472E-3</v>
      </c>
      <c r="AO128" s="44">
        <v>5.4696188789837997E-3</v>
      </c>
      <c r="AP128" s="44">
        <v>5.6281678065041672E-3</v>
      </c>
      <c r="AQ128" s="44">
        <v>5.4613989305843389E-3</v>
      </c>
      <c r="AR128" s="44">
        <v>5.5242431703422419E-3</v>
      </c>
    </row>
    <row r="129" spans="12:44" x14ac:dyDescent="0.35">
      <c r="L129" s="42" t="s">
        <v>83</v>
      </c>
      <c r="M129" s="44"/>
      <c r="N129" s="44"/>
      <c r="O129" s="44"/>
      <c r="P129" s="44"/>
      <c r="Q129" s="44"/>
      <c r="R129" s="44"/>
      <c r="V129" s="45" t="s">
        <v>206</v>
      </c>
      <c r="W129" s="10">
        <v>1849018.7760775324</v>
      </c>
      <c r="X129" s="10">
        <v>2554074.1649729707</v>
      </c>
      <c r="Y129" s="10">
        <v>501145.98590497981</v>
      </c>
      <c r="Z129" s="10">
        <v>1784289.3107407028</v>
      </c>
      <c r="AA129" s="10">
        <v>3805119.4401255138</v>
      </c>
      <c r="AB129" s="10">
        <v>2098729.5355643397</v>
      </c>
      <c r="AL129" s="45" t="s">
        <v>217</v>
      </c>
      <c r="AM129" s="44">
        <v>5.5067001565281496E-3</v>
      </c>
      <c r="AN129" s="44">
        <v>5.5016856672159727E-3</v>
      </c>
      <c r="AO129" s="44">
        <v>5.5454917542941094E-3</v>
      </c>
      <c r="AP129" s="44">
        <v>5.3153500299416663E-3</v>
      </c>
      <c r="AQ129" s="44">
        <v>5.6280242727474858E-3</v>
      </c>
      <c r="AR129" s="44">
        <v>5.4978112318554073E-3</v>
      </c>
    </row>
    <row r="130" spans="12:44" x14ac:dyDescent="0.35">
      <c r="L130" s="45" t="s">
        <v>216</v>
      </c>
      <c r="M130" s="44">
        <v>-4.7228768604942205E-2</v>
      </c>
      <c r="N130" s="44">
        <v>7.3320076697074143E-3</v>
      </c>
      <c r="O130" s="44">
        <v>-0.1160638924570167</v>
      </c>
      <c r="P130" s="44">
        <v>7.3363379908590928E-3</v>
      </c>
      <c r="Q130" s="44">
        <v>-1.2526716169196976E-2</v>
      </c>
      <c r="R130" s="44">
        <v>-2.9479313740585295E-2</v>
      </c>
      <c r="V130" s="45" t="s">
        <v>207</v>
      </c>
      <c r="W130" s="10">
        <v>162179.69743208287</v>
      </c>
      <c r="X130" s="10">
        <v>200295.10973399604</v>
      </c>
      <c r="Y130" s="10">
        <v>107830.58792171045</v>
      </c>
      <c r="Z130" s="10">
        <v>140283.55117515667</v>
      </c>
      <c r="AA130" s="10">
        <v>270026.94919353817</v>
      </c>
      <c r="AB130" s="10">
        <v>176123.17909129686</v>
      </c>
      <c r="AL130" s="45" t="s">
        <v>218</v>
      </c>
      <c r="AM130" s="44">
        <v>5.560979119782216E-3</v>
      </c>
      <c r="AN130" s="44">
        <v>5.5572380844299309E-3</v>
      </c>
      <c r="AO130" s="44">
        <v>5.5498819974726466E-3</v>
      </c>
      <c r="AP130" s="44">
        <v>5.6347414964689454E-3</v>
      </c>
      <c r="AQ130" s="44">
        <v>5.5189846379894427E-3</v>
      </c>
      <c r="AR130" s="44">
        <v>5.5649769848507679E-3</v>
      </c>
    </row>
    <row r="131" spans="12:44" x14ac:dyDescent="0.35">
      <c r="L131" s="45" t="s">
        <v>217</v>
      </c>
      <c r="M131" s="44">
        <v>-6.3406067566554661E-3</v>
      </c>
      <c r="N131" s="44">
        <v>-3.5763981570363423E-2</v>
      </c>
      <c r="O131" s="44">
        <v>6.4076399560509867E-2</v>
      </c>
      <c r="P131" s="44">
        <v>-0.17107759801219735</v>
      </c>
      <c r="Q131" s="44">
        <v>0.13727185621971319</v>
      </c>
      <c r="R131" s="44">
        <v>-1.6466049908650599E-2</v>
      </c>
      <c r="V131" s="45" t="s">
        <v>208</v>
      </c>
      <c r="W131" s="10">
        <v>603081.91757664073</v>
      </c>
      <c r="X131" s="10">
        <v>2162207.5615749839</v>
      </c>
      <c r="Y131" s="10">
        <v>883944.10633039824</v>
      </c>
      <c r="Z131" s="10">
        <v>3170228.8535192423</v>
      </c>
      <c r="AA131" s="10">
        <v>648095.17096439668</v>
      </c>
      <c r="AB131" s="10">
        <v>1493511.5219931323</v>
      </c>
      <c r="AL131" s="45" t="s">
        <v>219</v>
      </c>
      <c r="AM131" s="44">
        <v>5.4164784597540211E-3</v>
      </c>
      <c r="AN131" s="44">
        <v>5.0593454808375493E-3</v>
      </c>
      <c r="AO131" s="44">
        <v>5.2767891052210676E-3</v>
      </c>
      <c r="AP131" s="44">
        <v>4.8203554031656798E-3</v>
      </c>
      <c r="AQ131" s="44">
        <v>5.4438903521539413E-3</v>
      </c>
      <c r="AR131" s="44">
        <v>5.2004159301614903E-3</v>
      </c>
    </row>
    <row r="132" spans="12:44" x14ac:dyDescent="0.35">
      <c r="L132" s="45" t="s">
        <v>218</v>
      </c>
      <c r="M132" s="44">
        <v>3.9187401947976888E-2</v>
      </c>
      <c r="N132" s="44">
        <v>4.9690434618233442E-2</v>
      </c>
      <c r="O132" s="44">
        <v>3.6569341244154499E-3</v>
      </c>
      <c r="P132" s="44">
        <v>0.18495249575355499</v>
      </c>
      <c r="Q132" s="44">
        <v>-8.7171150787701476E-2</v>
      </c>
      <c r="R132" s="44">
        <v>5.0444575144134467E-2</v>
      </c>
      <c r="V132" s="45" t="s">
        <v>209</v>
      </c>
      <c r="W132" s="10">
        <v>539161.3964745074</v>
      </c>
      <c r="X132" s="10">
        <v>2132820.5737280245</v>
      </c>
      <c r="Y132" s="10">
        <v>836078.81527167617</v>
      </c>
      <c r="Z132" s="10">
        <v>3147499.7934460775</v>
      </c>
      <c r="AA132" s="10">
        <v>611318.31028393551</v>
      </c>
      <c r="AB132" s="10">
        <v>1453375.7778408441</v>
      </c>
      <c r="AL132" s="45" t="s">
        <v>220</v>
      </c>
      <c r="AM132" s="44">
        <v>5.5595229929412768E-3</v>
      </c>
      <c r="AN132" s="44">
        <v>5.6456066642977011E-3</v>
      </c>
      <c r="AO132" s="44">
        <v>5.5502677562278115E-3</v>
      </c>
      <c r="AP132" s="44">
        <v>5.7545825907883473E-3</v>
      </c>
      <c r="AQ132" s="44">
        <v>5.5687678411215445E-3</v>
      </c>
      <c r="AR132" s="44">
        <v>5.6167696095934866E-3</v>
      </c>
    </row>
    <row r="133" spans="12:44" x14ac:dyDescent="0.35">
      <c r="L133" s="45" t="s">
        <v>219</v>
      </c>
      <c r="M133" s="44">
        <v>-0.10330585192374352</v>
      </c>
      <c r="N133" s="44">
        <v>-0.44090221402311924</v>
      </c>
      <c r="O133" s="44">
        <v>-0.22729782079079613</v>
      </c>
      <c r="P133" s="44">
        <v>-0.44486179399104103</v>
      </c>
      <c r="Q133" s="44">
        <v>-6.1219821536981328E-2</v>
      </c>
      <c r="R133" s="44">
        <v>-0.26504425307795992</v>
      </c>
      <c r="V133" s="45" t="s">
        <v>210</v>
      </c>
      <c r="W133" s="10">
        <v>503425.90926636686</v>
      </c>
      <c r="X133" s="10">
        <v>2125770.8750973796</v>
      </c>
      <c r="Y133" s="10">
        <v>785004.7430548236</v>
      </c>
      <c r="Z133" s="10">
        <v>3141673.1282149795</v>
      </c>
      <c r="AA133" s="10">
        <v>613968.53470964555</v>
      </c>
      <c r="AB133" s="10">
        <v>1433968.6380686392</v>
      </c>
      <c r="AL133" s="45" t="s">
        <v>221</v>
      </c>
      <c r="AM133" s="44">
        <v>5.5507645223372079E-3</v>
      </c>
      <c r="AN133" s="44">
        <v>5.6266455493561001E-3</v>
      </c>
      <c r="AO133" s="44">
        <v>5.5226087305300115E-3</v>
      </c>
      <c r="AP133" s="44">
        <v>5.7322612973492761E-3</v>
      </c>
      <c r="AQ133" s="44">
        <v>5.5616350297805562E-3</v>
      </c>
      <c r="AR133" s="44">
        <v>5.5997610023086524E-3</v>
      </c>
    </row>
    <row r="134" spans="12:44" x14ac:dyDescent="0.35">
      <c r="L134" s="45" t="s">
        <v>220</v>
      </c>
      <c r="M134" s="44">
        <v>0.10499306198057072</v>
      </c>
      <c r="N134" s="44">
        <v>0.57024621607128811</v>
      </c>
      <c r="O134" s="44">
        <v>0.23939899111855514</v>
      </c>
      <c r="P134" s="44">
        <v>0.59654361112925858</v>
      </c>
      <c r="Q134" s="44">
        <v>0.10320937333526482</v>
      </c>
      <c r="R134" s="44">
        <v>0.33722222627298587</v>
      </c>
      <c r="V134" s="45" t="s">
        <v>211</v>
      </c>
      <c r="W134" s="10">
        <v>478542.45344247727</v>
      </c>
      <c r="X134" s="10">
        <v>2099035.2177517693</v>
      </c>
      <c r="Y134" s="10">
        <v>746094.49944810488</v>
      </c>
      <c r="Z134" s="10">
        <v>3132508.095062234</v>
      </c>
      <c r="AA134" s="10">
        <v>582643.49567747931</v>
      </c>
      <c r="AB134" s="10">
        <v>1407764.7522764129</v>
      </c>
      <c r="AL134" s="45" t="s">
        <v>222</v>
      </c>
      <c r="AM134" s="44">
        <v>5.569917859943819E-3</v>
      </c>
      <c r="AN134" s="44">
        <v>5.6214556747358618E-3</v>
      </c>
      <c r="AO134" s="44">
        <v>5.5439776655771015E-3</v>
      </c>
      <c r="AP134" s="44">
        <v>5.7269642012651627E-3</v>
      </c>
      <c r="AQ134" s="44">
        <v>5.5581988736799811E-3</v>
      </c>
      <c r="AR134" s="44">
        <v>5.6050481403123863E-3</v>
      </c>
    </row>
    <row r="135" spans="12:44" x14ac:dyDescent="0.35">
      <c r="L135" s="45" t="s">
        <v>221</v>
      </c>
      <c r="M135" s="44">
        <v>-6.2632118694953831E-3</v>
      </c>
      <c r="N135" s="44">
        <v>-1.6527945120031327E-2</v>
      </c>
      <c r="O135" s="44">
        <v>-2.3019271070002515E-2</v>
      </c>
      <c r="P135" s="44">
        <v>-1.1939174123629727E-2</v>
      </c>
      <c r="Q135" s="44">
        <v>-5.7629649415896758E-3</v>
      </c>
      <c r="R135" s="44">
        <v>-1.2374807857998873E-2</v>
      </c>
      <c r="V135" s="45" t="s">
        <v>212</v>
      </c>
      <c r="W135" s="10">
        <v>448469.44253405312</v>
      </c>
      <c r="X135" s="10">
        <v>2122374.7114082403</v>
      </c>
      <c r="Y135" s="10">
        <v>699772.64089435991</v>
      </c>
      <c r="Z135" s="10">
        <v>3146321.7011376251</v>
      </c>
      <c r="AA135" s="10">
        <v>615432.32788325893</v>
      </c>
      <c r="AB135" s="10">
        <v>1406474.1647715073</v>
      </c>
      <c r="AL135" s="45" t="s">
        <v>223</v>
      </c>
      <c r="AM135" s="44">
        <v>5.5529305113816967E-3</v>
      </c>
      <c r="AN135" s="44">
        <v>5.5941379256539718E-3</v>
      </c>
      <c r="AO135" s="44">
        <v>5.5369477076808527E-3</v>
      </c>
      <c r="AP135" s="44">
        <v>5.7241802035865423E-3</v>
      </c>
      <c r="AQ135" s="44">
        <v>5.5046908223779214E-3</v>
      </c>
      <c r="AR135" s="44">
        <v>5.583740360736212E-3</v>
      </c>
    </row>
    <row r="136" spans="12:44" x14ac:dyDescent="0.35">
      <c r="L136" s="45" t="s">
        <v>222</v>
      </c>
      <c r="M136" s="44">
        <v>1.3718228014448363E-2</v>
      </c>
      <c r="N136" s="44">
        <v>-4.5391330904380181E-3</v>
      </c>
      <c r="O136" s="44">
        <v>1.7873402189863368E-2</v>
      </c>
      <c r="P136" s="44">
        <v>-2.8443342349867649E-3</v>
      </c>
      <c r="Q136" s="44">
        <v>-2.7798076919954562E-3</v>
      </c>
      <c r="R136" s="44">
        <v>3.9853665797281047E-3</v>
      </c>
      <c r="V136" s="45" t="s">
        <v>213</v>
      </c>
      <c r="W136" s="10">
        <v>152937.7331072955</v>
      </c>
      <c r="X136" s="10">
        <v>41517.110612017466</v>
      </c>
      <c r="Y136" s="10">
        <v>177013.92825746155</v>
      </c>
      <c r="Z136" s="10">
        <v>40131.244403706514</v>
      </c>
      <c r="AA136" s="10">
        <v>61683.797718005051</v>
      </c>
      <c r="AB136" s="10">
        <v>94656.762819697222</v>
      </c>
      <c r="AL136" s="45" t="s">
        <v>224</v>
      </c>
      <c r="AM136" s="44">
        <v>5.0670488768644007E-3</v>
      </c>
      <c r="AN136" s="44">
        <v>5.4856960867901991E-3</v>
      </c>
      <c r="AO136" s="44">
        <v>5.0224982488674399E-3</v>
      </c>
      <c r="AP136" s="44">
        <v>5.6358183206549556E-3</v>
      </c>
      <c r="AQ136" s="44">
        <v>5.3441357183269698E-3</v>
      </c>
      <c r="AR136" s="44">
        <v>5.3129029880416246E-3</v>
      </c>
    </row>
    <row r="137" spans="12:44" x14ac:dyDescent="0.35">
      <c r="L137" s="45" t="s">
        <v>223</v>
      </c>
      <c r="M137" s="44">
        <v>-1.2125039570357496E-2</v>
      </c>
      <c r="N137" s="44">
        <v>-2.3914523358643521E-2</v>
      </c>
      <c r="O137" s="44">
        <v>-5.8573324734407725E-3</v>
      </c>
      <c r="P137" s="44">
        <v>-1.4962809861938705E-3</v>
      </c>
      <c r="Q137" s="44">
        <v>-4.3314111080503585E-2</v>
      </c>
      <c r="R137" s="44">
        <v>-1.5833003657448278E-2</v>
      </c>
      <c r="V137" s="45" t="s">
        <v>214</v>
      </c>
      <c r="W137" s="10">
        <v>215218.78683993607</v>
      </c>
      <c r="X137" s="10">
        <v>139962.32781168862</v>
      </c>
      <c r="Y137" s="10">
        <v>221072.14695343043</v>
      </c>
      <c r="Z137" s="10">
        <v>118379.21127366042</v>
      </c>
      <c r="AA137" s="10">
        <v>132049.05077318774</v>
      </c>
      <c r="AB137" s="10">
        <v>165336.30473038065</v>
      </c>
      <c r="AL137" s="45" t="s">
        <v>225</v>
      </c>
      <c r="AM137" s="44">
        <v>5.4868966670973572E-3</v>
      </c>
      <c r="AN137" s="44">
        <v>5.2089485805546926E-3</v>
      </c>
      <c r="AO137" s="44">
        <v>5.4281586231177351E-3</v>
      </c>
      <c r="AP137" s="44">
        <v>5.6168975267719716E-3</v>
      </c>
      <c r="AQ137" s="44">
        <v>4.9914854996181207E-3</v>
      </c>
      <c r="AR137" s="44">
        <v>5.3495352542623793E-3</v>
      </c>
    </row>
    <row r="138" spans="12:44" x14ac:dyDescent="0.35">
      <c r="L138" s="45" t="s">
        <v>224</v>
      </c>
      <c r="M138" s="44">
        <v>-0.3478680975621668</v>
      </c>
      <c r="N138" s="44">
        <v>-9.5395812608766756E-2</v>
      </c>
      <c r="O138" s="44">
        <v>-0.42918142451891567</v>
      </c>
      <c r="P138" s="44">
        <v>-4.7513871765850313E-2</v>
      </c>
      <c r="Q138" s="44">
        <v>-0.13123072800457691</v>
      </c>
      <c r="R138" s="44">
        <v>-0.20059682423409037</v>
      </c>
      <c r="V138" s="45" t="s">
        <v>215</v>
      </c>
      <c r="W138" s="10">
        <v>240492.39461732542</v>
      </c>
      <c r="X138" s="10">
        <v>135027.45810647792</v>
      </c>
      <c r="Y138" s="10">
        <v>208758.76783815312</v>
      </c>
      <c r="Z138" s="10">
        <v>118438.17455377342</v>
      </c>
      <c r="AA138" s="10">
        <v>127813.29792768123</v>
      </c>
      <c r="AB138" s="10">
        <v>166106.01860868221</v>
      </c>
      <c r="AL138" s="45" t="s">
        <v>226</v>
      </c>
      <c r="AM138" s="44">
        <v>5.5851634307551882E-3</v>
      </c>
      <c r="AN138" s="44">
        <v>5.5755702515793712E-3</v>
      </c>
      <c r="AO138" s="44">
        <v>5.5310461144939746E-3</v>
      </c>
      <c r="AP138" s="44">
        <v>5.6999223261210178E-3</v>
      </c>
      <c r="AQ138" s="44">
        <v>5.5285840449460126E-3</v>
      </c>
      <c r="AR138" s="44">
        <v>5.5850421165099286E-3</v>
      </c>
    </row>
    <row r="139" spans="12:44" x14ac:dyDescent="0.35">
      <c r="L139" s="45" t="s">
        <v>225</v>
      </c>
      <c r="M139" s="44">
        <v>0.32941482123286558</v>
      </c>
      <c r="N139" s="44">
        <v>-0.24826619083874821</v>
      </c>
      <c r="O139" s="44">
        <v>0.3730881172965253</v>
      </c>
      <c r="P139" s="44">
        <v>-1.033358763669763E-2</v>
      </c>
      <c r="Q139" s="44">
        <v>-0.29690057025044453</v>
      </c>
      <c r="R139" s="44">
        <v>3.5976554583520219E-2</v>
      </c>
      <c r="V139" s="42" t="s">
        <v>83</v>
      </c>
      <c r="W139" s="10"/>
      <c r="X139" s="10"/>
      <c r="Y139" s="10"/>
      <c r="Z139" s="10"/>
      <c r="AA139" s="10"/>
      <c r="AB139" s="10"/>
      <c r="AL139" s="45" t="s">
        <v>227</v>
      </c>
      <c r="AM139" s="44">
        <v>5.60055782169574E-3</v>
      </c>
      <c r="AN139" s="44">
        <v>5.6098160671069963E-3</v>
      </c>
      <c r="AO139" s="44">
        <v>5.5365762229151608E-3</v>
      </c>
      <c r="AP139" s="44">
        <v>5.7271110202341087E-3</v>
      </c>
      <c r="AQ139" s="44">
        <v>5.5678062147884559E-3</v>
      </c>
      <c r="AR139" s="44">
        <v>5.6093317965976389E-3</v>
      </c>
    </row>
    <row r="140" spans="12:44" x14ac:dyDescent="0.35">
      <c r="L140" s="45" t="s">
        <v>226</v>
      </c>
      <c r="M140" s="44">
        <v>7.1201022240352879E-2</v>
      </c>
      <c r="N140" s="44">
        <v>0.34636473693307884</v>
      </c>
      <c r="O140" s="44">
        <v>8.7554540318202007E-2</v>
      </c>
      <c r="P140" s="44">
        <v>4.5496720267308458E-2</v>
      </c>
      <c r="Q140" s="44">
        <v>0.48413726828464243</v>
      </c>
      <c r="R140" s="44">
        <v>0.18847436383610416</v>
      </c>
      <c r="V140" s="45" t="s">
        <v>216</v>
      </c>
      <c r="W140" s="10">
        <v>195909.54673289083</v>
      </c>
      <c r="X140" s="10">
        <v>133603.90326493717</v>
      </c>
      <c r="Y140" s="10">
        <v>152291.82982819693</v>
      </c>
      <c r="Z140" s="10">
        <v>119172.62074564847</v>
      </c>
      <c r="AA140" s="10">
        <v>127509.75524332181</v>
      </c>
      <c r="AB140" s="10">
        <v>145697.53116299905</v>
      </c>
      <c r="AL140" s="45" t="s">
        <v>228</v>
      </c>
      <c r="AM140" s="44">
        <v>5.613203013141721E-3</v>
      </c>
      <c r="AN140" s="44">
        <v>5.640272009221921E-3</v>
      </c>
      <c r="AO140" s="44">
        <v>5.5483228714867236E-3</v>
      </c>
      <c r="AP140" s="44">
        <v>5.7541655134643478E-3</v>
      </c>
      <c r="AQ140" s="44">
        <v>5.601891417002308E-3</v>
      </c>
      <c r="AR140" s="44">
        <v>5.6325126745574959E-3</v>
      </c>
    </row>
    <row r="141" spans="12:44" x14ac:dyDescent="0.35">
      <c r="L141" s="45" t="s">
        <v>227</v>
      </c>
      <c r="M141" s="44">
        <v>1.0958042553533264E-2</v>
      </c>
      <c r="N141" s="44">
        <v>3.0226219302041123E-2</v>
      </c>
      <c r="O141" s="44">
        <v>4.6184366491470686E-3</v>
      </c>
      <c r="P141" s="44">
        <v>1.4682099671087684E-2</v>
      </c>
      <c r="Q141" s="44">
        <v>3.1919939015550111E-2</v>
      </c>
      <c r="R141" s="44">
        <v>1.786217902775673E-2</v>
      </c>
      <c r="V141" s="45" t="s">
        <v>217</v>
      </c>
      <c r="W141" s="10">
        <v>225295.24840704029</v>
      </c>
      <c r="X141" s="10">
        <v>115728.25497938195</v>
      </c>
      <c r="Y141" s="10">
        <v>374002.51175563055</v>
      </c>
      <c r="Z141" s="10">
        <v>107124.11904053343</v>
      </c>
      <c r="AA141" s="10">
        <v>103464.27700221475</v>
      </c>
      <c r="AB141" s="10">
        <v>185122.8822369602</v>
      </c>
      <c r="AL141" s="45" t="s">
        <v>229</v>
      </c>
      <c r="AM141" s="44">
        <v>5.6067506637132551E-3</v>
      </c>
      <c r="AN141" s="44">
        <v>5.6422034752557073E-3</v>
      </c>
      <c r="AO141" s="44">
        <v>5.5471809023432744E-3</v>
      </c>
      <c r="AP141" s="44">
        <v>5.7625594544262635E-3</v>
      </c>
      <c r="AQ141" s="44">
        <v>5.5923385889802809E-3</v>
      </c>
      <c r="AR141" s="44">
        <v>5.6312287490231389E-3</v>
      </c>
    </row>
    <row r="142" spans="12:44" x14ac:dyDescent="0.35">
      <c r="L142" s="45" t="s">
        <v>228</v>
      </c>
      <c r="M142" s="44">
        <v>8.9763645229991446E-3</v>
      </c>
      <c r="N142" s="44">
        <v>2.6717082080678172E-2</v>
      </c>
      <c r="O142" s="44">
        <v>9.8003439288099087E-3</v>
      </c>
      <c r="P142" s="44">
        <v>1.4540272916577165E-2</v>
      </c>
      <c r="Q142" s="44">
        <v>2.7543943349267377E-2</v>
      </c>
      <c r="R142" s="44">
        <v>1.6952445656160511E-2</v>
      </c>
      <c r="V142" s="45" t="s">
        <v>218</v>
      </c>
      <c r="W142" s="10">
        <v>269256.39574887598</v>
      </c>
      <c r="X142" s="10">
        <v>156418.0094744642</v>
      </c>
      <c r="Y142" s="10">
        <v>364066.27396548225</v>
      </c>
      <c r="Z142" s="10">
        <v>1069419.252538271</v>
      </c>
      <c r="AA142" s="10">
        <v>597807.22394982656</v>
      </c>
      <c r="AB142" s="10">
        <v>491393.43113538402</v>
      </c>
      <c r="AL142" s="45" t="s">
        <v>230</v>
      </c>
      <c r="AM142" s="44">
        <v>5.567844964967282E-3</v>
      </c>
      <c r="AN142" s="44">
        <v>5.6436213102775447E-3</v>
      </c>
      <c r="AO142" s="44">
        <v>5.5103345258399787E-3</v>
      </c>
      <c r="AP142" s="44">
        <v>5.7575062427267067E-3</v>
      </c>
      <c r="AQ142" s="44">
        <v>5.593341977309727E-3</v>
      </c>
      <c r="AR142" s="44">
        <v>5.6155481711174923E-3</v>
      </c>
    </row>
    <row r="143" spans="12:44" x14ac:dyDescent="0.35">
      <c r="L143" s="45" t="s">
        <v>229</v>
      </c>
      <c r="M143" s="44">
        <v>-4.5699714417270299E-3</v>
      </c>
      <c r="N143" s="44">
        <v>1.6852045948137185E-3</v>
      </c>
      <c r="O143" s="44">
        <v>-9.5073890843876791E-4</v>
      </c>
      <c r="P143" s="44">
        <v>4.4900617868654895E-3</v>
      </c>
      <c r="Q143" s="44">
        <v>-7.6725835406866805E-3</v>
      </c>
      <c r="R143" s="44">
        <v>-1.0336806147184527E-3</v>
      </c>
      <c r="V143" s="45" t="s">
        <v>219</v>
      </c>
      <c r="W143" s="10">
        <v>245704.0929937842</v>
      </c>
      <c r="X143" s="10">
        <v>171186.6738634978</v>
      </c>
      <c r="Y143" s="10">
        <v>348030.60106259276</v>
      </c>
      <c r="Z143" s="10">
        <v>1093076.4477959289</v>
      </c>
      <c r="AA143" s="10">
        <v>559387.30577542575</v>
      </c>
      <c r="AB143" s="10">
        <v>483477.0242982459</v>
      </c>
      <c r="AL143" s="45" t="s">
        <v>231</v>
      </c>
      <c r="AM143" s="44">
        <v>5.511895611510856E-3</v>
      </c>
      <c r="AN143" s="44">
        <v>5.6232010483070775E-3</v>
      </c>
      <c r="AO143" s="44">
        <v>5.4838788887481621E-3</v>
      </c>
      <c r="AP143" s="44">
        <v>5.7566749560506803E-3</v>
      </c>
      <c r="AQ143" s="44">
        <v>5.5335035390858952E-3</v>
      </c>
      <c r="AR143" s="44">
        <v>5.5830967821745544E-3</v>
      </c>
    </row>
    <row r="144" spans="12:44" x14ac:dyDescent="0.35">
      <c r="L144" s="45" t="s">
        <v>230</v>
      </c>
      <c r="M144" s="44">
        <v>-2.7587245114161253E-2</v>
      </c>
      <c r="N144" s="44">
        <v>1.2366379323856679E-3</v>
      </c>
      <c r="O144" s="44">
        <v>-3.0682523853636189E-2</v>
      </c>
      <c r="P144" s="44">
        <v>-2.6991115310887248E-3</v>
      </c>
      <c r="Q144" s="44">
        <v>8.0727209500576957E-4</v>
      </c>
      <c r="R144" s="44">
        <v>-1.151346819430989E-2</v>
      </c>
      <c r="V144" s="45" t="s">
        <v>220</v>
      </c>
      <c r="W144" s="10">
        <v>457785.53889366559</v>
      </c>
      <c r="X144" s="10">
        <v>1731113.5951668492</v>
      </c>
      <c r="Y144" s="10">
        <v>808078.87983759504</v>
      </c>
      <c r="Z144" s="10">
        <v>2748627.6544697299</v>
      </c>
      <c r="AA144" s="10">
        <v>606379.62413510191</v>
      </c>
      <c r="AB144" s="10">
        <v>1270397.0585005884</v>
      </c>
      <c r="AL144" s="45" t="s">
        <v>232</v>
      </c>
      <c r="AM144" s="44">
        <v>5.5153774020577553E-3</v>
      </c>
      <c r="AN144" s="44">
        <v>5.6103609578640736E-3</v>
      </c>
      <c r="AO144" s="44">
        <v>5.4923148131150994E-3</v>
      </c>
      <c r="AP144" s="44">
        <v>5.7325816486215667E-3</v>
      </c>
      <c r="AQ144" s="44">
        <v>5.5228731101813894E-3</v>
      </c>
      <c r="AR144" s="44">
        <v>5.575871249007088E-3</v>
      </c>
    </row>
    <row r="145" spans="12:44" x14ac:dyDescent="0.35">
      <c r="L145" s="45" t="s">
        <v>231</v>
      </c>
      <c r="M145" s="44">
        <v>-3.9949771110094685E-2</v>
      </c>
      <c r="N145" s="44">
        <v>-1.7806110039907466E-2</v>
      </c>
      <c r="O145" s="44">
        <v>-2.2177310831722818E-2</v>
      </c>
      <c r="P145" s="44">
        <v>-4.4441136726077027E-4</v>
      </c>
      <c r="Q145" s="44">
        <v>-4.8134141473369106E-2</v>
      </c>
      <c r="R145" s="44">
        <v>-2.4057259437664794E-2</v>
      </c>
      <c r="V145" s="45" t="s">
        <v>221</v>
      </c>
      <c r="W145" s="10">
        <v>420980.42745861807</v>
      </c>
      <c r="X145" s="10">
        <v>1874172.3555950571</v>
      </c>
      <c r="Y145" s="10">
        <v>735023.22766266286</v>
      </c>
      <c r="Z145" s="10">
        <v>2948803.5033032545</v>
      </c>
      <c r="AA145" s="10">
        <v>625843.74253342394</v>
      </c>
      <c r="AB145" s="10">
        <v>1320964.6513106034</v>
      </c>
      <c r="AL145" s="45" t="s">
        <v>233</v>
      </c>
      <c r="AM145" s="44">
        <v>5.5182020581287152E-3</v>
      </c>
      <c r="AN145" s="44">
        <v>5.6054321313457455E-3</v>
      </c>
      <c r="AO145" s="44">
        <v>5.50182231075494E-3</v>
      </c>
      <c r="AP145" s="44">
        <v>5.7433274104571235E-3</v>
      </c>
      <c r="AQ145" s="44">
        <v>5.4990768218190324E-3</v>
      </c>
      <c r="AR145" s="44">
        <v>5.5748876624906046E-3</v>
      </c>
    </row>
    <row r="146" spans="12:44" x14ac:dyDescent="0.35">
      <c r="L146" s="45" t="s">
        <v>232</v>
      </c>
      <c r="M146" s="44">
        <v>2.511354461894873E-3</v>
      </c>
      <c r="N146" s="44">
        <v>-1.123699221177084E-2</v>
      </c>
      <c r="O146" s="44">
        <v>7.1058076415815496E-3</v>
      </c>
      <c r="P146" s="44">
        <v>-1.2882301843064294E-2</v>
      </c>
      <c r="Q146" s="44">
        <v>-8.6436057216449976E-3</v>
      </c>
      <c r="R146" s="44">
        <v>-5.1050267785597396E-3</v>
      </c>
      <c r="V146" s="45" t="s">
        <v>222</v>
      </c>
      <c r="W146" s="10">
        <v>439652.51101518713</v>
      </c>
      <c r="X146" s="10">
        <v>1957798.0113783746</v>
      </c>
      <c r="Y146" s="10">
        <v>743677.79508490534</v>
      </c>
      <c r="Z146" s="10">
        <v>3074608.3834139467</v>
      </c>
      <c r="AA146" s="10">
        <v>561016.93182775727</v>
      </c>
      <c r="AB146" s="10">
        <v>1355350.7265440342</v>
      </c>
      <c r="AL146" s="45" t="s">
        <v>234</v>
      </c>
      <c r="AM146" s="44">
        <v>5.5172886993561073E-3</v>
      </c>
      <c r="AN146" s="44">
        <v>5.5835116417381854E-3</v>
      </c>
      <c r="AO146" s="44">
        <v>5.4869518066411969E-3</v>
      </c>
      <c r="AP146" s="44">
        <v>5.721975139044785E-3</v>
      </c>
      <c r="AQ146" s="44">
        <v>5.4910013384489569E-3</v>
      </c>
      <c r="AR146" s="44">
        <v>5.5614158625102491E-3</v>
      </c>
    </row>
    <row r="147" spans="12:44" x14ac:dyDescent="0.35">
      <c r="L147" s="45" t="s">
        <v>233</v>
      </c>
      <c r="M147" s="44">
        <v>2.0360887185176639E-3</v>
      </c>
      <c r="N147" s="44">
        <v>-4.3233295074113724E-3</v>
      </c>
      <c r="O147" s="44">
        <v>7.9961222985071873E-3</v>
      </c>
      <c r="P147" s="44">
        <v>5.7697330311332626E-3</v>
      </c>
      <c r="Q147" s="44">
        <v>-1.9386013499306683E-2</v>
      </c>
      <c r="R147" s="44">
        <v>-8.7781256278804799E-4</v>
      </c>
      <c r="V147" s="45" t="s">
        <v>223</v>
      </c>
      <c r="W147" s="10">
        <v>463172.1961041211</v>
      </c>
      <c r="X147" s="10">
        <v>2028677.3177274729</v>
      </c>
      <c r="Y147" s="10">
        <v>742569.5340601725</v>
      </c>
      <c r="Z147" s="10">
        <v>3132212.7042954289</v>
      </c>
      <c r="AA147" s="10">
        <v>427814.3770518729</v>
      </c>
      <c r="AB147" s="10">
        <v>1358889.2258478138</v>
      </c>
      <c r="AL147" s="45" t="s">
        <v>235</v>
      </c>
      <c r="AM147" s="44">
        <v>5.4860136464670063E-3</v>
      </c>
      <c r="AN147" s="44">
        <v>5.6350584936090591E-3</v>
      </c>
      <c r="AO147" s="44">
        <v>5.4619201336180284E-3</v>
      </c>
      <c r="AP147" s="44">
        <v>5.7888746928859199E-3</v>
      </c>
      <c r="AQ147" s="44">
        <v>5.518425470868487E-3</v>
      </c>
      <c r="AR147" s="44">
        <v>5.5795735206337765E-3</v>
      </c>
    </row>
    <row r="148" spans="12:44" x14ac:dyDescent="0.35">
      <c r="L148" s="45" t="s">
        <v>234</v>
      </c>
      <c r="M148" s="44">
        <v>-6.5803677114556578E-4</v>
      </c>
      <c r="N148" s="44">
        <v>-1.9244505664590402E-2</v>
      </c>
      <c r="O148" s="44">
        <v>-1.2484977255643804E-2</v>
      </c>
      <c r="P148" s="44">
        <v>-1.1443246761765601E-2</v>
      </c>
      <c r="Q148" s="44">
        <v>-6.6072858096969467E-3</v>
      </c>
      <c r="R148" s="44">
        <v>-9.8206827742596033E-3</v>
      </c>
      <c r="V148" s="45" t="s">
        <v>224</v>
      </c>
      <c r="W148" s="10">
        <v>457291.22138124611</v>
      </c>
      <c r="X148" s="10">
        <v>2049560.4114634064</v>
      </c>
      <c r="Y148" s="10">
        <v>733012.3183300728</v>
      </c>
      <c r="Z148" s="10">
        <v>3191081.1371538276</v>
      </c>
      <c r="AA148" s="10">
        <v>437319.53880566632</v>
      </c>
      <c r="AB148" s="10">
        <v>1373652.925426844</v>
      </c>
      <c r="AL148" s="45" t="s">
        <v>236</v>
      </c>
      <c r="AM148" s="44">
        <v>5.4999302343876214E-3</v>
      </c>
      <c r="AN148" s="44">
        <v>5.6245452256515199E-3</v>
      </c>
      <c r="AO148" s="44">
        <v>5.4717060882611412E-3</v>
      </c>
      <c r="AP148" s="44">
        <v>5.8111105439090528E-3</v>
      </c>
      <c r="AQ148" s="44">
        <v>5.4830261100974496E-3</v>
      </c>
      <c r="AR148" s="44">
        <v>5.5798504120677514E-3</v>
      </c>
    </row>
    <row r="149" spans="12:44" x14ac:dyDescent="0.35">
      <c r="L149" s="45" t="s">
        <v>235</v>
      </c>
      <c r="M149" s="44">
        <v>-2.2536096847537993E-2</v>
      </c>
      <c r="N149" s="44">
        <v>4.543184029425696E-2</v>
      </c>
      <c r="O149" s="44">
        <v>-2.1073047965488759E-2</v>
      </c>
      <c r="P149" s="44">
        <v>3.5987030477953798E-2</v>
      </c>
      <c r="Q149" s="44">
        <v>2.2471170799990905E-2</v>
      </c>
      <c r="R149" s="44">
        <v>1.2875799069267738E-2</v>
      </c>
      <c r="V149" s="45" t="s">
        <v>225</v>
      </c>
      <c r="W149" s="10">
        <v>1574205.9607762711</v>
      </c>
      <c r="X149" s="10">
        <v>517173.81391877885</v>
      </c>
      <c r="Y149" s="10">
        <v>1441253.2331748467</v>
      </c>
      <c r="Z149" s="10">
        <v>356729.15024364257</v>
      </c>
      <c r="AA149" s="10">
        <v>779291.63477732008</v>
      </c>
      <c r="AB149" s="10">
        <v>933730.75857817195</v>
      </c>
      <c r="AL149" s="45" t="s">
        <v>237</v>
      </c>
      <c r="AM149" s="44">
        <v>5.4017957048779798E-3</v>
      </c>
      <c r="AN149" s="44">
        <v>5.4389817664209335E-3</v>
      </c>
      <c r="AO149" s="44">
        <v>5.3454134700710249E-3</v>
      </c>
      <c r="AP149" s="44">
        <v>5.5375033672066462E-3</v>
      </c>
      <c r="AQ149" s="44">
        <v>5.4360459210147597E-3</v>
      </c>
      <c r="AR149" s="44">
        <v>5.4326565273685751E-3</v>
      </c>
    </row>
    <row r="150" spans="12:44" x14ac:dyDescent="0.35">
      <c r="L150" s="45" t="s">
        <v>236</v>
      </c>
      <c r="M150" s="44">
        <v>1.0085147194983823E-2</v>
      </c>
      <c r="N150" s="44">
        <v>-9.1813155428619418E-3</v>
      </c>
      <c r="O150" s="44">
        <v>8.2761142479218543E-3</v>
      </c>
      <c r="P150" s="44">
        <v>1.1823018349751729E-2</v>
      </c>
      <c r="Q150" s="44">
        <v>-2.8861878310746679E-2</v>
      </c>
      <c r="R150" s="44">
        <v>-9.1025477850738881E-5</v>
      </c>
      <c r="V150" s="45" t="s">
        <v>226</v>
      </c>
      <c r="W150" s="10">
        <v>1531973.7147043948</v>
      </c>
      <c r="X150" s="10">
        <v>1432098.8425576207</v>
      </c>
      <c r="Y150" s="10">
        <v>1385611.0053939084</v>
      </c>
      <c r="Z150" s="10">
        <v>437239.10329393909</v>
      </c>
      <c r="AA150" s="10">
        <v>1978811.4027248404</v>
      </c>
      <c r="AB150" s="10">
        <v>1353146.8137349407</v>
      </c>
      <c r="AL150" s="45" t="s">
        <v>238</v>
      </c>
      <c r="AM150" s="44">
        <v>5.4851139340076332E-3</v>
      </c>
      <c r="AN150" s="44">
        <v>5.6543524776769705E-3</v>
      </c>
      <c r="AO150" s="44">
        <v>5.4750271747115598E-3</v>
      </c>
      <c r="AP150" s="44">
        <v>5.7976554481121989E-3</v>
      </c>
      <c r="AQ150" s="44">
        <v>5.549431395816388E-3</v>
      </c>
      <c r="AR150" s="44">
        <v>5.5937182525779205E-3</v>
      </c>
    </row>
    <row r="151" spans="12:44" x14ac:dyDescent="0.35">
      <c r="L151" s="45" t="s">
        <v>237</v>
      </c>
      <c r="M151" s="44">
        <v>-7.0936706552535395E-2</v>
      </c>
      <c r="N151" s="44">
        <v>-0.16235686434910129</v>
      </c>
      <c r="O151" s="44">
        <v>-0.10661635472183756</v>
      </c>
      <c r="P151" s="44">
        <v>-0.14492292954059377</v>
      </c>
      <c r="Q151" s="44">
        <v>-3.8551279744634903E-2</v>
      </c>
      <c r="R151" s="44">
        <v>-0.10634508957761638</v>
      </c>
      <c r="V151" s="45" t="s">
        <v>227</v>
      </c>
      <c r="W151" s="10">
        <v>1565863.073463707</v>
      </c>
      <c r="X151" s="10">
        <v>1372703.2122785319</v>
      </c>
      <c r="Y151" s="10">
        <v>1392419.5885304783</v>
      </c>
      <c r="Z151" s="10">
        <v>399473.96130972059</v>
      </c>
      <c r="AA151" s="10">
        <v>1934184.5378579837</v>
      </c>
      <c r="AB151" s="10">
        <v>1332928.8746880845</v>
      </c>
      <c r="AL151" s="45" t="s">
        <v>239</v>
      </c>
      <c r="AM151" s="44">
        <v>5.530926262237403E-3</v>
      </c>
      <c r="AN151" s="44">
        <v>5.676364480124557E-3</v>
      </c>
      <c r="AO151" s="44">
        <v>5.4888473518431334E-3</v>
      </c>
      <c r="AP151" s="44">
        <v>5.8242765774484603E-3</v>
      </c>
      <c r="AQ151" s="44">
        <v>5.5820724741696606E-3</v>
      </c>
      <c r="AR151" s="44">
        <v>5.6219187496984197E-3</v>
      </c>
    </row>
    <row r="152" spans="12:44" x14ac:dyDescent="0.35">
      <c r="L152" s="45" t="s">
        <v>238</v>
      </c>
      <c r="M152" s="44">
        <v>6.1320859383091356E-2</v>
      </c>
      <c r="N152" s="44">
        <v>0.19486536159557249</v>
      </c>
      <c r="O152" s="44">
        <v>0.11200521507678664</v>
      </c>
      <c r="P152" s="44">
        <v>0.14460458305300658</v>
      </c>
      <c r="Q152" s="44">
        <v>9.3846625118466656E-2</v>
      </c>
      <c r="R152" s="44">
        <v>0.12074154262681423</v>
      </c>
      <c r="V152" s="45" t="s">
        <v>228</v>
      </c>
      <c r="W152" s="10">
        <v>1598092.940722038</v>
      </c>
      <c r="X152" s="10">
        <v>1355861.2513264944</v>
      </c>
      <c r="Y152" s="10">
        <v>1385755.0515677042</v>
      </c>
      <c r="Z152" s="10">
        <v>399732.66727202205</v>
      </c>
      <c r="AA152" s="10">
        <v>1948948.1566796703</v>
      </c>
      <c r="AB152" s="10">
        <v>1337678.0135135858</v>
      </c>
      <c r="AL152" s="45" t="s">
        <v>240</v>
      </c>
      <c r="AM152" s="44">
        <v>5.4606756468733621E-3</v>
      </c>
      <c r="AN152" s="44">
        <v>5.4970729895739917E-3</v>
      </c>
      <c r="AO152" s="44">
        <v>5.3745809479600042E-3</v>
      </c>
      <c r="AP152" s="44">
        <v>5.5874079616851265E-3</v>
      </c>
      <c r="AQ152" s="44">
        <v>5.5115394262474898E-3</v>
      </c>
      <c r="AR152" s="44">
        <v>5.4868990997099321E-3</v>
      </c>
    </row>
    <row r="153" spans="12:44" x14ac:dyDescent="0.35">
      <c r="L153" s="45" t="s">
        <v>239</v>
      </c>
      <c r="M153" s="44">
        <v>3.3204968134350983E-2</v>
      </c>
      <c r="N153" s="44">
        <v>1.9157652129618168E-2</v>
      </c>
      <c r="O153" s="44">
        <v>1.165993030332089E-2</v>
      </c>
      <c r="P153" s="44">
        <v>1.4133275682111793E-2</v>
      </c>
      <c r="Q153" s="44">
        <v>2.6464297142152714E-2</v>
      </c>
      <c r="R153" s="44">
        <v>2.0718592215578091E-2</v>
      </c>
      <c r="V153" s="45" t="s">
        <v>229</v>
      </c>
      <c r="W153" s="10">
        <v>1654414.8944172272</v>
      </c>
      <c r="X153" s="10">
        <v>1420436.251953979</v>
      </c>
      <c r="Y153" s="10">
        <v>1396140.0867168319</v>
      </c>
      <c r="Z153" s="10">
        <v>458627.31003518827</v>
      </c>
      <c r="AA153" s="10">
        <v>2076402.9832714489</v>
      </c>
      <c r="AB153" s="10">
        <v>1401204.305278935</v>
      </c>
      <c r="AL153" s="45" t="s">
        <v>241</v>
      </c>
      <c r="AM153" s="44">
        <v>5.5102846137843565E-3</v>
      </c>
      <c r="AN153" s="44">
        <v>5.6629049907780558E-3</v>
      </c>
      <c r="AO153" s="44">
        <v>5.4647826929723337E-3</v>
      </c>
      <c r="AP153" s="44">
        <v>5.82377218497799E-3</v>
      </c>
      <c r="AQ153" s="44">
        <v>5.5507089448471672E-3</v>
      </c>
      <c r="AR153" s="44">
        <v>5.6040689815968119E-3</v>
      </c>
    </row>
    <row r="154" spans="12:44" x14ac:dyDescent="0.35">
      <c r="L154" s="45" t="s">
        <v>240</v>
      </c>
      <c r="M154" s="44">
        <v>-5.0496191174443962E-2</v>
      </c>
      <c r="N154" s="44">
        <v>-0.15543721713549966</v>
      </c>
      <c r="O154" s="44">
        <v>-9.6162563223965949E-2</v>
      </c>
      <c r="P154" s="44">
        <v>-0.12517981020448149</v>
      </c>
      <c r="Q154" s="44">
        <v>-5.6851448384475291E-2</v>
      </c>
      <c r="R154" s="44">
        <v>-9.7187270511230897E-2</v>
      </c>
      <c r="V154" s="45" t="s">
        <v>230</v>
      </c>
      <c r="W154" s="10">
        <v>374264.50662437122</v>
      </c>
      <c r="X154" s="10">
        <v>1498706.7741089463</v>
      </c>
      <c r="Y154" s="10">
        <v>317526.76901847019</v>
      </c>
      <c r="Z154" s="10">
        <v>457498.07073983876</v>
      </c>
      <c r="AA154" s="10">
        <v>2149107.9475009954</v>
      </c>
      <c r="AB154" s="10">
        <v>959420.81359852443</v>
      </c>
      <c r="AL154" s="45" t="s">
        <v>242</v>
      </c>
      <c r="AM154" s="44">
        <v>5.545338564563935E-3</v>
      </c>
      <c r="AN154" s="44">
        <v>5.6737965398907953E-3</v>
      </c>
      <c r="AO154" s="44">
        <v>5.4998160204870273E-3</v>
      </c>
      <c r="AP154" s="44">
        <v>5.843193464649849E-3</v>
      </c>
      <c r="AQ154" s="44">
        <v>5.5578771846725309E-3</v>
      </c>
      <c r="AR154" s="44">
        <v>5.6256251615497063E-3</v>
      </c>
    </row>
    <row r="155" spans="12:44" x14ac:dyDescent="0.35">
      <c r="L155" s="45" t="s">
        <v>241</v>
      </c>
      <c r="M155" s="44">
        <v>3.6117706053056732E-2</v>
      </c>
      <c r="N155" s="44">
        <v>0.14845760379503092</v>
      </c>
      <c r="O155" s="44">
        <v>7.7524496664194059E-2</v>
      </c>
      <c r="P155" s="44">
        <v>0.13020873381773448</v>
      </c>
      <c r="Q155" s="44">
        <v>3.1975671136027138E-2</v>
      </c>
      <c r="R155" s="44">
        <v>8.654611972809563E-2</v>
      </c>
      <c r="V155" s="45" t="s">
        <v>231</v>
      </c>
      <c r="W155" s="10">
        <v>130785.86358005826</v>
      </c>
      <c r="X155" s="10">
        <v>240768.38738023958</v>
      </c>
      <c r="Y155" s="10">
        <v>96261.092643937547</v>
      </c>
      <c r="Z155" s="10">
        <v>205990.30484840777</v>
      </c>
      <c r="AA155" s="10">
        <v>244896.11253563114</v>
      </c>
      <c r="AB155" s="10">
        <v>183740.35219765487</v>
      </c>
      <c r="AL155" s="45" t="s">
        <v>243</v>
      </c>
      <c r="AM155" s="44">
        <v>5.5466993276618703E-3</v>
      </c>
      <c r="AN155" s="44">
        <v>5.6805514548983888E-3</v>
      </c>
      <c r="AO155" s="44">
        <v>5.4894341014299439E-3</v>
      </c>
      <c r="AP155" s="44">
        <v>5.8638014576952498E-3</v>
      </c>
      <c r="AQ155" s="44">
        <v>5.558930986855338E-3</v>
      </c>
      <c r="AR155" s="44">
        <v>5.6296313543636517E-3</v>
      </c>
    </row>
    <row r="156" spans="12:44" x14ac:dyDescent="0.35">
      <c r="L156" s="45" t="s">
        <v>242</v>
      </c>
      <c r="M156" s="44">
        <v>2.5291191983838574E-2</v>
      </c>
      <c r="N156" s="44">
        <v>9.4648990692152851E-3</v>
      </c>
      <c r="O156" s="44">
        <v>2.9612639282844036E-2</v>
      </c>
      <c r="P156" s="44">
        <v>1.0264604517769896E-2</v>
      </c>
      <c r="Q156" s="44">
        <v>5.8104320217033474E-3</v>
      </c>
      <c r="R156" s="44">
        <v>1.5858803555455263E-2</v>
      </c>
      <c r="V156" s="45" t="s">
        <v>232</v>
      </c>
      <c r="W156" s="10">
        <v>300158.18358207843</v>
      </c>
      <c r="X156" s="10">
        <v>120292.93619480764</v>
      </c>
      <c r="Y156" s="10">
        <v>173030.48377062165</v>
      </c>
      <c r="Z156" s="10">
        <v>109444.08295421679</v>
      </c>
      <c r="AA156" s="10">
        <v>228667.14081865695</v>
      </c>
      <c r="AB156" s="10">
        <v>186318.56546407627</v>
      </c>
      <c r="AL156" s="45" t="s">
        <v>244</v>
      </c>
      <c r="AM156" s="44">
        <v>5.5863222859272215E-3</v>
      </c>
      <c r="AN156" s="44">
        <v>5.6815821938687129E-3</v>
      </c>
      <c r="AO156" s="44">
        <v>5.5187367902141196E-3</v>
      </c>
      <c r="AP156" s="44">
        <v>5.8634956683001971E-3</v>
      </c>
      <c r="AQ156" s="44">
        <v>5.5732179097314743E-3</v>
      </c>
      <c r="AR156" s="44">
        <v>5.6463431097661873E-3</v>
      </c>
    </row>
    <row r="157" spans="12:44" x14ac:dyDescent="0.35">
      <c r="L157" s="45" t="s">
        <v>243</v>
      </c>
      <c r="M157" s="44">
        <v>9.7557533951046066E-4</v>
      </c>
      <c r="N157" s="44">
        <v>5.8588413653708144E-3</v>
      </c>
      <c r="O157" s="44">
        <v>-8.7196308851638163E-3</v>
      </c>
      <c r="P157" s="44">
        <v>1.0855608943361385E-2</v>
      </c>
      <c r="Q157" s="44">
        <v>8.5308931251519093E-4</v>
      </c>
      <c r="R157" s="44">
        <v>2.6795632576583706E-3</v>
      </c>
      <c r="V157" s="45" t="s">
        <v>233</v>
      </c>
      <c r="W157" s="10">
        <v>346013.4335581233</v>
      </c>
      <c r="X157" s="10">
        <v>118653.24995624158</v>
      </c>
      <c r="Y157" s="10">
        <v>188264.04302899342</v>
      </c>
      <c r="Z157" s="10">
        <v>90906.641353343322</v>
      </c>
      <c r="AA157" s="10">
        <v>307747.66757084854</v>
      </c>
      <c r="AB157" s="10">
        <v>210317.00709351004</v>
      </c>
      <c r="AL157" s="45" t="s">
        <v>245</v>
      </c>
      <c r="AM157" s="44">
        <v>5.5657376620201924E-3</v>
      </c>
      <c r="AN157" s="44">
        <v>5.6506473031648465E-3</v>
      </c>
      <c r="AO157" s="44">
        <v>5.4913122820691674E-3</v>
      </c>
      <c r="AP157" s="44">
        <v>5.8439444964453625E-3</v>
      </c>
      <c r="AQ157" s="44">
        <v>5.5383400867199768E-3</v>
      </c>
      <c r="AR157" s="44">
        <v>5.619752198099748E-3</v>
      </c>
    </row>
    <row r="158" spans="12:44" x14ac:dyDescent="0.35">
      <c r="L158" s="45" t="s">
        <v>244</v>
      </c>
      <c r="M158" s="44">
        <v>2.8400018934597669E-2</v>
      </c>
      <c r="N158" s="44">
        <v>8.9294314265064433E-4</v>
      </c>
      <c r="O158" s="44">
        <v>2.4657470423154706E-2</v>
      </c>
      <c r="P158" s="44">
        <v>-1.6051363113361646E-4</v>
      </c>
      <c r="Q158" s="44">
        <v>1.1563565666846768E-2</v>
      </c>
      <c r="R158" s="44">
        <v>1.246005448293069E-2</v>
      </c>
      <c r="V158" s="45" t="s">
        <v>234</v>
      </c>
      <c r="W158" s="10">
        <v>300053.58900664281</v>
      </c>
      <c r="X158" s="10">
        <v>143220.58396404234</v>
      </c>
      <c r="Y158" s="10">
        <v>152931.42649198108</v>
      </c>
      <c r="Z158" s="10">
        <v>95968.284176493005</v>
      </c>
      <c r="AA158" s="10">
        <v>350116.1318921916</v>
      </c>
      <c r="AB158" s="10">
        <v>208458.00310627019</v>
      </c>
      <c r="AL158" s="45" t="s">
        <v>246</v>
      </c>
      <c r="AM158" s="44">
        <v>5.5409677054725995E-3</v>
      </c>
      <c r="AN158" s="44">
        <v>5.6621544627575328E-3</v>
      </c>
      <c r="AO158" s="44">
        <v>5.4631891223290594E-3</v>
      </c>
      <c r="AP158" s="44">
        <v>5.857447991959557E-3</v>
      </c>
      <c r="AQ158" s="44">
        <v>5.5416185261291774E-3</v>
      </c>
      <c r="AR158" s="44">
        <v>5.6149127873558226E-3</v>
      </c>
    </row>
    <row r="159" spans="12:44" x14ac:dyDescent="0.35">
      <c r="L159" s="45" t="s">
        <v>245</v>
      </c>
      <c r="M159" s="44">
        <v>-1.464951700823661E-2</v>
      </c>
      <c r="N159" s="44">
        <v>-2.6794453301713889E-2</v>
      </c>
      <c r="O159" s="44">
        <v>-2.2954497504321426E-2</v>
      </c>
      <c r="P159" s="44">
        <v>-1.0263250789970943E-2</v>
      </c>
      <c r="Q159" s="44">
        <v>-2.8157085429165396E-2</v>
      </c>
      <c r="R159" s="44">
        <v>-1.9445235009854341E-2</v>
      </c>
      <c r="V159" s="45" t="s">
        <v>235</v>
      </c>
      <c r="W159" s="10">
        <v>167930.32441793039</v>
      </c>
      <c r="X159" s="10">
        <v>180533.56765573795</v>
      </c>
      <c r="Y159" s="10">
        <v>68165.817764922729</v>
      </c>
      <c r="Z159" s="10">
        <v>120014.23567498641</v>
      </c>
      <c r="AA159" s="10">
        <v>332167.39919061365</v>
      </c>
      <c r="AB159" s="10">
        <v>173762.26894083823</v>
      </c>
      <c r="AL159" s="42" t="s">
        <v>84</v>
      </c>
      <c r="AM159" s="44"/>
      <c r="AN159" s="44"/>
      <c r="AO159" s="44"/>
      <c r="AP159" s="44"/>
      <c r="AQ159" s="44"/>
      <c r="AR159" s="44"/>
    </row>
    <row r="160" spans="12:44" x14ac:dyDescent="0.35">
      <c r="L160" s="45" t="s">
        <v>246</v>
      </c>
      <c r="M160" s="44">
        <v>-1.7693301153547985E-2</v>
      </c>
      <c r="N160" s="44">
        <v>1.0021564913537619E-2</v>
      </c>
      <c r="O160" s="44">
        <v>-2.3656832548842686E-2</v>
      </c>
      <c r="P160" s="44">
        <v>7.1122805395773632E-3</v>
      </c>
      <c r="Q160" s="44">
        <v>2.6633723955871236E-3</v>
      </c>
      <c r="R160" s="44">
        <v>-3.8024327756020801E-3</v>
      </c>
      <c r="V160" s="45" t="s">
        <v>236</v>
      </c>
      <c r="W160" s="10">
        <v>96611.70553057277</v>
      </c>
      <c r="X160" s="10">
        <v>158022.38044374506</v>
      </c>
      <c r="Y160" s="10">
        <v>92213.293761146793</v>
      </c>
      <c r="Z160" s="10">
        <v>201976.47410009609</v>
      </c>
      <c r="AA160" s="10">
        <v>143857.89286502989</v>
      </c>
      <c r="AB160" s="10">
        <v>138536.34934011812</v>
      </c>
      <c r="AL160" s="45" t="s">
        <v>247</v>
      </c>
      <c r="AM160" s="44">
        <v>5.5073632840847023E-3</v>
      </c>
      <c r="AN160" s="44">
        <v>5.653760755478532E-3</v>
      </c>
      <c r="AO160" s="44">
        <v>5.455599101327444E-3</v>
      </c>
      <c r="AP160" s="44">
        <v>5.858825573362478E-3</v>
      </c>
      <c r="AQ160" s="44">
        <v>5.5131595869634615E-3</v>
      </c>
      <c r="AR160" s="44">
        <v>5.5996910486799849E-3</v>
      </c>
    </row>
    <row r="161" spans="12:44" x14ac:dyDescent="0.35">
      <c r="L161" s="42" t="s">
        <v>84</v>
      </c>
      <c r="M161" s="44"/>
      <c r="N161" s="44"/>
      <c r="O161" s="44"/>
      <c r="P161" s="44"/>
      <c r="Q161" s="44"/>
      <c r="R161" s="44"/>
      <c r="V161" s="45" t="s">
        <v>237</v>
      </c>
      <c r="W161" s="10">
        <v>100725.99582750633</v>
      </c>
      <c r="X161" s="10">
        <v>159729.12085021834</v>
      </c>
      <c r="Y161" s="10">
        <v>100061.98072377998</v>
      </c>
      <c r="Z161" s="10">
        <v>300180.48238102422</v>
      </c>
      <c r="AA161" s="10">
        <v>141849.25824368309</v>
      </c>
      <c r="AB161" s="10">
        <v>160509.36760524235</v>
      </c>
      <c r="AL161" s="45" t="s">
        <v>248</v>
      </c>
      <c r="AM161" s="44">
        <v>5.5310347030892932E-3</v>
      </c>
      <c r="AN161" s="44">
        <v>5.5002249278015272E-3</v>
      </c>
      <c r="AO161" s="44">
        <v>5.5572304801849385E-3</v>
      </c>
      <c r="AP161" s="44">
        <v>5.3255605399220099E-3</v>
      </c>
      <c r="AQ161" s="44">
        <v>5.6244550025380058E-3</v>
      </c>
      <c r="AR161" s="44">
        <v>5.5061365103911044E-3</v>
      </c>
    </row>
    <row r="162" spans="12:44" x14ac:dyDescent="0.35">
      <c r="L162" s="45" t="s">
        <v>247</v>
      </c>
      <c r="M162" s="44">
        <v>-2.4111107542500409E-2</v>
      </c>
      <c r="N162" s="44">
        <v>-7.2952086095021441E-3</v>
      </c>
      <c r="O162" s="44">
        <v>-6.4174924553471475E-3</v>
      </c>
      <c r="P162" s="44">
        <v>7.2389835021274417E-4</v>
      </c>
      <c r="Q162" s="44">
        <v>-2.3106088575356717E-2</v>
      </c>
      <c r="R162" s="44">
        <v>-1.1356799847966637E-2</v>
      </c>
      <c r="V162" s="45" t="s">
        <v>238</v>
      </c>
      <c r="W162" s="10">
        <v>345154.48474947829</v>
      </c>
      <c r="X162" s="10">
        <v>649036.07373134617</v>
      </c>
      <c r="Y162" s="10">
        <v>388926.51621689287</v>
      </c>
      <c r="Z162" s="10">
        <v>844818.56652620807</v>
      </c>
      <c r="AA162" s="10">
        <v>251705.36503542788</v>
      </c>
      <c r="AB162" s="10">
        <v>495928.2012518706</v>
      </c>
      <c r="AL162" s="45" t="s">
        <v>249</v>
      </c>
      <c r="AM162" s="44">
        <v>5.5284533731844937E-3</v>
      </c>
      <c r="AN162" s="44">
        <v>5.3985669042264034E-3</v>
      </c>
      <c r="AO162" s="44">
        <v>5.3465809795513047E-3</v>
      </c>
      <c r="AP162" s="44">
        <v>5.6850331047717051E-3</v>
      </c>
      <c r="AQ162" s="44">
        <v>5.2092970098966693E-3</v>
      </c>
      <c r="AR162" s="44">
        <v>5.4361768900563264E-3</v>
      </c>
    </row>
    <row r="163" spans="12:44" x14ac:dyDescent="0.35">
      <c r="L163" s="45" t="s">
        <v>248</v>
      </c>
      <c r="M163" s="44">
        <v>1.7087830405748572E-2</v>
      </c>
      <c r="N163" s="44">
        <v>-0.13364044585768844</v>
      </c>
      <c r="O163" s="44">
        <v>8.6050617821643804E-2</v>
      </c>
      <c r="P163" s="44">
        <v>-0.28015688237199837</v>
      </c>
      <c r="Q163" s="44">
        <v>9.0828274650398971E-2</v>
      </c>
      <c r="R163" s="44">
        <v>-6.1608118930896107E-2</v>
      </c>
      <c r="V163" s="45" t="s">
        <v>239</v>
      </c>
      <c r="W163" s="10">
        <v>319200.97045542696</v>
      </c>
      <c r="X163" s="10">
        <v>705636.12219754444</v>
      </c>
      <c r="Y163" s="10">
        <v>362876.84240521584</v>
      </c>
      <c r="Z163" s="10">
        <v>887302.73222384974</v>
      </c>
      <c r="AA163" s="10">
        <v>347409.19799848716</v>
      </c>
      <c r="AB163" s="10">
        <v>524485.1730561048</v>
      </c>
      <c r="AL163" s="45" t="s">
        <v>250</v>
      </c>
      <c r="AM163" s="44">
        <v>5.4950665755974307E-3</v>
      </c>
      <c r="AN163" s="44">
        <v>5.6531412203752436E-3</v>
      </c>
      <c r="AO163" s="44">
        <v>5.4107344129966217E-3</v>
      </c>
      <c r="AP163" s="44">
        <v>5.8221103809904156E-3</v>
      </c>
      <c r="AQ163" s="44">
        <v>5.5160741778752321E-3</v>
      </c>
      <c r="AR163" s="44">
        <v>5.5812195867583564E-3</v>
      </c>
    </row>
    <row r="164" spans="12:44" x14ac:dyDescent="0.35">
      <c r="L164" s="45" t="s">
        <v>249</v>
      </c>
      <c r="M164" s="44">
        <v>-1.8554253525945932E-3</v>
      </c>
      <c r="N164" s="44">
        <v>-9.0955050688118641E-2</v>
      </c>
      <c r="O164" s="44">
        <v>-0.17509375197228289</v>
      </c>
      <c r="P164" s="44">
        <v>0.20776346570933152</v>
      </c>
      <c r="Q164" s="44">
        <v>-0.33210644961519487</v>
      </c>
      <c r="R164" s="44">
        <v>-5.1846631324309243E-2</v>
      </c>
      <c r="V164" s="45" t="s">
        <v>240</v>
      </c>
      <c r="W164" s="10">
        <v>342822.30786568869</v>
      </c>
      <c r="X164" s="10">
        <v>774694.83977825183</v>
      </c>
      <c r="Y164" s="10">
        <v>364880.17482437158</v>
      </c>
      <c r="Z164" s="10">
        <v>940906.58064295677</v>
      </c>
      <c r="AA164" s="10">
        <v>467623.20074054453</v>
      </c>
      <c r="AB164" s="10">
        <v>578185.42077036272</v>
      </c>
      <c r="AL164" s="45" t="s">
        <v>251</v>
      </c>
      <c r="AM164" s="44">
        <v>5.5686696078044865E-3</v>
      </c>
      <c r="AN164" s="44">
        <v>5.6198073719168178E-3</v>
      </c>
      <c r="AO164" s="44">
        <v>5.5217874403114542E-3</v>
      </c>
      <c r="AP164" s="44">
        <v>5.7836053505661254E-3</v>
      </c>
      <c r="AQ164" s="44">
        <v>5.5255761821797244E-3</v>
      </c>
      <c r="AR164" s="44">
        <v>5.6053271885141498E-3</v>
      </c>
    </row>
    <row r="165" spans="12:44" x14ac:dyDescent="0.35">
      <c r="L165" s="45" t="s">
        <v>250</v>
      </c>
      <c r="M165" s="44">
        <v>-2.4009187881694379E-2</v>
      </c>
      <c r="N165" s="44">
        <v>0.23206075784047106</v>
      </c>
      <c r="O165" s="44">
        <v>5.5425852231689991E-2</v>
      </c>
      <c r="P165" s="44">
        <v>7.4216629122160968E-2</v>
      </c>
      <c r="Q165" s="44">
        <v>0.26496485167785988</v>
      </c>
      <c r="R165" s="44">
        <v>0.11172169839086052</v>
      </c>
      <c r="V165" s="45" t="s">
        <v>241</v>
      </c>
      <c r="W165" s="10">
        <v>347413.8416913047</v>
      </c>
      <c r="X165" s="10">
        <v>847660.1311227082</v>
      </c>
      <c r="Y165" s="10">
        <v>412144.61892149079</v>
      </c>
      <c r="Z165" s="10">
        <v>1073614.5260965207</v>
      </c>
      <c r="AA165" s="10">
        <v>467157.60662873345</v>
      </c>
      <c r="AB165" s="10">
        <v>629598.1448921517</v>
      </c>
      <c r="AL165" s="45" t="s">
        <v>252</v>
      </c>
      <c r="AM165" s="44">
        <v>5.6058588756725735E-3</v>
      </c>
      <c r="AN165" s="44">
        <v>5.6385248793122608E-3</v>
      </c>
      <c r="AO165" s="44">
        <v>5.5534704179814355E-3</v>
      </c>
      <c r="AP165" s="44">
        <v>5.8017350496758525E-3</v>
      </c>
      <c r="AQ165" s="44">
        <v>5.5479375408759701E-3</v>
      </c>
      <c r="AR165" s="44">
        <v>5.6309189616398558E-3</v>
      </c>
    </row>
    <row r="166" spans="12:44" x14ac:dyDescent="0.35">
      <c r="L166" s="45" t="s">
        <v>251</v>
      </c>
      <c r="M166" s="44">
        <v>5.3251163943471666E-2</v>
      </c>
      <c r="N166" s="44">
        <v>-2.901758266741233E-2</v>
      </c>
      <c r="O166" s="44">
        <v>9.4807524969585541E-2</v>
      </c>
      <c r="P166" s="44">
        <v>-2.0356625768503882E-2</v>
      </c>
      <c r="Q166" s="44">
        <v>7.7504956726538515E-3</v>
      </c>
      <c r="R166" s="44">
        <v>1.8985619568191871E-2</v>
      </c>
      <c r="V166" s="45" t="s">
        <v>242</v>
      </c>
      <c r="W166" s="10">
        <v>358096.36189725425</v>
      </c>
      <c r="X166" s="10">
        <v>892490.28703905758</v>
      </c>
      <c r="Y166" s="10">
        <v>405912.7875818148</v>
      </c>
      <c r="Z166" s="10">
        <v>1092224.609073709</v>
      </c>
      <c r="AA166" s="10">
        <v>461435.16945137299</v>
      </c>
      <c r="AB166" s="10">
        <v>642031.84300864185</v>
      </c>
      <c r="AL166" s="45" t="s">
        <v>253</v>
      </c>
      <c r="AM166" s="44">
        <v>4.4633272106968554E-3</v>
      </c>
      <c r="AN166" s="44">
        <v>4.9205708513374094E-3</v>
      </c>
      <c r="AO166" s="44">
        <v>4.2432918899087827E-3</v>
      </c>
      <c r="AP166" s="44">
        <v>4.8176190439939816E-3</v>
      </c>
      <c r="AQ166" s="44">
        <v>5.1599930092461593E-3</v>
      </c>
      <c r="AR166" s="44">
        <v>4.7202102563560361E-3</v>
      </c>
    </row>
    <row r="167" spans="12:44" x14ac:dyDescent="0.35">
      <c r="L167" s="45" t="s">
        <v>252</v>
      </c>
      <c r="M167" s="44">
        <v>2.6550489600238373E-2</v>
      </c>
      <c r="N167" s="44">
        <v>1.6390499618652434E-2</v>
      </c>
      <c r="O167" s="44">
        <v>2.6504214084486898E-2</v>
      </c>
      <c r="P167" s="44">
        <v>9.6485200206772904E-3</v>
      </c>
      <c r="Q167" s="44">
        <v>1.8208114267723719E-2</v>
      </c>
      <c r="R167" s="44">
        <v>1.8818874174669896E-2</v>
      </c>
      <c r="V167" s="45" t="s">
        <v>243</v>
      </c>
      <c r="W167" s="10">
        <v>244874.74697197892</v>
      </c>
      <c r="X167" s="10">
        <v>620990.16277037456</v>
      </c>
      <c r="Y167" s="10">
        <v>311386.63820138975</v>
      </c>
      <c r="Z167" s="10">
        <v>829039.69788108359</v>
      </c>
      <c r="AA167" s="10">
        <v>208368.15219061222</v>
      </c>
      <c r="AB167" s="10">
        <v>442931.87960308779</v>
      </c>
      <c r="AL167" s="45" t="s">
        <v>254</v>
      </c>
      <c r="AM167" s="44">
        <v>5.611336433773843E-3</v>
      </c>
      <c r="AN167" s="44">
        <v>5.6856364964997458E-3</v>
      </c>
      <c r="AO167" s="44">
        <v>5.5736727731939785E-3</v>
      </c>
      <c r="AP167" s="44">
        <v>5.8781428171671085E-3</v>
      </c>
      <c r="AQ167" s="44">
        <v>5.5619570699813707E-3</v>
      </c>
      <c r="AR167" s="44">
        <v>5.6638722418161022E-3</v>
      </c>
    </row>
    <row r="168" spans="12:44" x14ac:dyDescent="0.35">
      <c r="L168" s="45" t="s">
        <v>253</v>
      </c>
      <c r="M168" s="44">
        <v>-0.81027500453510293</v>
      </c>
      <c r="N168" s="44">
        <v>-0.62660916632795505</v>
      </c>
      <c r="O168" s="44">
        <v>-1.0897694752907778</v>
      </c>
      <c r="P168" s="44">
        <v>-0.52210416800229298</v>
      </c>
      <c r="Q168" s="44">
        <v>-0.31461717307980569</v>
      </c>
      <c r="R168" s="44">
        <v>-0.66204289360615198</v>
      </c>
      <c r="V168" s="45" t="s">
        <v>244</v>
      </c>
      <c r="W168" s="10">
        <v>255233.57265497796</v>
      </c>
      <c r="X168" s="10">
        <v>642835.87447693979</v>
      </c>
      <c r="Y168" s="10">
        <v>320346.03956969816</v>
      </c>
      <c r="Z168" s="10">
        <v>886377.39158061123</v>
      </c>
      <c r="AA168" s="10">
        <v>210593.78439552634</v>
      </c>
      <c r="AB168" s="10">
        <v>463077.33253555075</v>
      </c>
      <c r="AL168" s="45" t="s">
        <v>255</v>
      </c>
      <c r="AM168" s="44">
        <v>5.5893006813602722E-3</v>
      </c>
      <c r="AN168" s="44">
        <v>5.6499074373242593E-3</v>
      </c>
      <c r="AO168" s="44">
        <v>5.5537244399281724E-3</v>
      </c>
      <c r="AP168" s="44">
        <v>5.8275309383765631E-3</v>
      </c>
      <c r="AQ168" s="44">
        <v>5.5438775679259944E-3</v>
      </c>
      <c r="AR168" s="44">
        <v>5.634420851324185E-3</v>
      </c>
    </row>
    <row r="169" spans="12:44" x14ac:dyDescent="0.35">
      <c r="L169" s="45" t="s">
        <v>254</v>
      </c>
      <c r="M169" s="44">
        <v>1.022569906871595</v>
      </c>
      <c r="N169" s="44">
        <v>0.76515394081364951</v>
      </c>
      <c r="O169" s="44">
        <v>1.4482439156302114</v>
      </c>
      <c r="P169" s="44">
        <v>0.67757396467674647</v>
      </c>
      <c r="Q169" s="44">
        <v>0.35049551475406726</v>
      </c>
      <c r="R169" s="44">
        <v>0.84067636801580992</v>
      </c>
      <c r="V169" s="45" t="s">
        <v>245</v>
      </c>
      <c r="W169" s="10">
        <v>337445.60485202487</v>
      </c>
      <c r="X169" s="10">
        <v>648212.46426562639</v>
      </c>
      <c r="Y169" s="10">
        <v>352609.16243864351</v>
      </c>
      <c r="Z169" s="10">
        <v>920386.90966206195</v>
      </c>
      <c r="AA169" s="10">
        <v>190998.92436999534</v>
      </c>
      <c r="AB169" s="10">
        <v>489930.61311767047</v>
      </c>
      <c r="AL169" s="45" t="s">
        <v>256</v>
      </c>
      <c r="AM169" s="44">
        <v>5.5908032031671247E-3</v>
      </c>
      <c r="AN169" s="44">
        <v>5.6725316092530887E-3</v>
      </c>
      <c r="AO169" s="44">
        <v>5.5537297609465179E-3</v>
      </c>
      <c r="AP169" s="44">
        <v>5.8644400100950215E-3</v>
      </c>
      <c r="AQ169" s="44">
        <v>5.5508038887545387E-3</v>
      </c>
      <c r="AR169" s="44">
        <v>5.6481792284820802E-3</v>
      </c>
    </row>
    <row r="170" spans="12:44" x14ac:dyDescent="0.35">
      <c r="L170" s="45" t="s">
        <v>255</v>
      </c>
      <c r="M170" s="44">
        <v>-1.5612337575302528E-2</v>
      </c>
      <c r="N170" s="44">
        <v>-3.0924885371938136E-2</v>
      </c>
      <c r="O170" s="44">
        <v>-1.6532318797893276E-2</v>
      </c>
      <c r="P170" s="44">
        <v>-2.6502148459224013E-2</v>
      </c>
      <c r="Q170" s="44">
        <v>-1.4625246197336994E-2</v>
      </c>
      <c r="R170" s="44">
        <v>-2.1053480914199032E-2</v>
      </c>
      <c r="V170" s="45" t="s">
        <v>246</v>
      </c>
      <c r="W170" s="10">
        <v>201705.52233554402</v>
      </c>
      <c r="X170" s="10">
        <v>106291.05581501177</v>
      </c>
      <c r="Y170" s="10">
        <v>121658.07054560182</v>
      </c>
      <c r="Z170" s="10">
        <v>130306.68152684525</v>
      </c>
      <c r="AA170" s="10">
        <v>104646.49600085529</v>
      </c>
      <c r="AB170" s="10">
        <v>132921.56524477163</v>
      </c>
      <c r="AL170" s="45" t="s">
        <v>257</v>
      </c>
      <c r="AM170" s="44">
        <v>5.0440529488842466E-3</v>
      </c>
      <c r="AN170" s="44">
        <v>5.0629921805911667E-3</v>
      </c>
      <c r="AO170" s="44">
        <v>5.3059353043739812E-3</v>
      </c>
      <c r="AP170" s="44">
        <v>5.2682450443748696E-3</v>
      </c>
      <c r="AQ170" s="44">
        <v>4.6901554645247439E-3</v>
      </c>
      <c r="AR170" s="44">
        <v>5.0764841456483484E-3</v>
      </c>
    </row>
    <row r="171" spans="12:44" x14ac:dyDescent="0.35">
      <c r="L171" s="45" t="s">
        <v>256</v>
      </c>
      <c r="M171" s="44">
        <v>1.0687341021322907E-3</v>
      </c>
      <c r="N171" s="44">
        <v>1.9705931462519349E-2</v>
      </c>
      <c r="O171" s="44">
        <v>4.4256702585881044E-6</v>
      </c>
      <c r="P171" s="44">
        <v>1.9494733003595083E-2</v>
      </c>
      <c r="Q171" s="44">
        <v>5.6212555151519501E-3</v>
      </c>
      <c r="R171" s="44">
        <v>9.7319227236402316E-3</v>
      </c>
      <c r="V171" s="42" t="s">
        <v>84</v>
      </c>
      <c r="W171" s="10"/>
      <c r="X171" s="10"/>
      <c r="Y171" s="10"/>
      <c r="Z171" s="10"/>
      <c r="AA171" s="10"/>
      <c r="AB171" s="10"/>
      <c r="AL171" s="45" t="s">
        <v>258</v>
      </c>
      <c r="AM171" s="44">
        <v>5.5513833212415672E-3</v>
      </c>
      <c r="AN171" s="44">
        <v>5.6425257248593685E-3</v>
      </c>
      <c r="AO171" s="44">
        <v>5.5217097682973603E-3</v>
      </c>
      <c r="AP171" s="44">
        <v>5.825747869999824E-3</v>
      </c>
      <c r="AQ171" s="44">
        <v>5.5295710193478675E-3</v>
      </c>
      <c r="AR171" s="44">
        <v>5.6158161810903615E-3</v>
      </c>
    </row>
    <row r="172" spans="12:44" x14ac:dyDescent="0.35">
      <c r="L172" s="45" t="s">
        <v>257</v>
      </c>
      <c r="M172" s="44">
        <v>-0.38879542464028732</v>
      </c>
      <c r="N172" s="44">
        <v>-0.52879883214712164</v>
      </c>
      <c r="O172" s="44">
        <v>-0.20609880188699095</v>
      </c>
      <c r="P172" s="44">
        <v>-0.31291797655306169</v>
      </c>
      <c r="Q172" s="44">
        <v>-0.69761248927136033</v>
      </c>
      <c r="R172" s="44">
        <v>-0.4157850202725748</v>
      </c>
      <c r="V172" s="45" t="s">
        <v>247</v>
      </c>
      <c r="W172" s="10">
        <v>135657.64466841685</v>
      </c>
      <c r="X172" s="10">
        <v>107137.23755091203</v>
      </c>
      <c r="Y172" s="10">
        <v>125260.5462519619</v>
      </c>
      <c r="Z172" s="10">
        <v>79502.357045478857</v>
      </c>
      <c r="AA172" s="10">
        <v>116772.4820364046</v>
      </c>
      <c r="AB172" s="10">
        <v>112866.05351063484</v>
      </c>
      <c r="AL172" s="45" t="s">
        <v>259</v>
      </c>
      <c r="AM172" s="44">
        <v>5.5811416337019941E-3</v>
      </c>
      <c r="AN172" s="44">
        <v>5.6854307891690634E-3</v>
      </c>
      <c r="AO172" s="44">
        <v>5.5590640346184477E-3</v>
      </c>
      <c r="AP172" s="44">
        <v>5.8575694359624736E-3</v>
      </c>
      <c r="AQ172" s="44">
        <v>5.5803643399628929E-3</v>
      </c>
      <c r="AR172" s="44">
        <v>5.65424640457268E-3</v>
      </c>
    </row>
    <row r="173" spans="12:44" x14ac:dyDescent="0.35">
      <c r="L173" s="45" t="s">
        <v>258</v>
      </c>
      <c r="M173" s="44">
        <v>0.39986885885096307</v>
      </c>
      <c r="N173" s="44">
        <v>0.56329634112098326</v>
      </c>
      <c r="O173" s="44">
        <v>0.18784806256795952</v>
      </c>
      <c r="P173" s="44">
        <v>0.32572407721330321</v>
      </c>
      <c r="Q173" s="44">
        <v>0.80525629250471464</v>
      </c>
      <c r="R173" s="44">
        <v>0.44363333272619521</v>
      </c>
      <c r="V173" s="45" t="s">
        <v>248</v>
      </c>
      <c r="W173" s="10">
        <v>211103.71233180325</v>
      </c>
      <c r="X173" s="10">
        <v>118741.09545034448</v>
      </c>
      <c r="Y173" s="10">
        <v>156894.39470395978</v>
      </c>
      <c r="Z173" s="10">
        <v>63045.435194719597</v>
      </c>
      <c r="AA173" s="10">
        <v>186539.82508136303</v>
      </c>
      <c r="AB173" s="10">
        <v>147264.89255243802</v>
      </c>
      <c r="AL173" s="45" t="s">
        <v>260</v>
      </c>
      <c r="AM173" s="44">
        <v>5.6024048130006434E-3</v>
      </c>
      <c r="AN173" s="44">
        <v>5.6969830253574272E-3</v>
      </c>
      <c r="AO173" s="44">
        <v>5.554442952089486E-3</v>
      </c>
      <c r="AP173" s="44">
        <v>5.8824556603213991E-3</v>
      </c>
      <c r="AQ173" s="44">
        <v>5.595185464055648E-3</v>
      </c>
      <c r="AR173" s="44">
        <v>5.6679268016298894E-3</v>
      </c>
    </row>
    <row r="174" spans="12:44" x14ac:dyDescent="0.35">
      <c r="L174" s="45" t="s">
        <v>259</v>
      </c>
      <c r="M174" s="44">
        <v>2.1311471635423476E-2</v>
      </c>
      <c r="N174" s="44">
        <v>3.7419727266523845E-2</v>
      </c>
      <c r="O174" s="44">
        <v>3.1248937788892952E-2</v>
      </c>
      <c r="P174" s="44">
        <v>1.681274474762566E-2</v>
      </c>
      <c r="Q174" s="44">
        <v>4.1329439784067702E-2</v>
      </c>
      <c r="R174" s="44">
        <v>2.8215932654042642E-2</v>
      </c>
      <c r="V174" s="45" t="s">
        <v>249</v>
      </c>
      <c r="W174" s="10">
        <v>219485.55215997063</v>
      </c>
      <c r="X174" s="10">
        <v>595980.05711957789</v>
      </c>
      <c r="Y174" s="10">
        <v>260842.60338276203</v>
      </c>
      <c r="Z174" s="10">
        <v>1851484.3610978664</v>
      </c>
      <c r="AA174" s="10">
        <v>351481.81661425158</v>
      </c>
      <c r="AB174" s="10">
        <v>655854.8780748857</v>
      </c>
      <c r="AL174" s="45" t="s">
        <v>261</v>
      </c>
      <c r="AM174" s="44">
        <v>5.1301348731497953E-3</v>
      </c>
      <c r="AN174" s="44">
        <v>5.373159893979562E-3</v>
      </c>
      <c r="AO174" s="44">
        <v>5.5302545542470797E-3</v>
      </c>
      <c r="AP174" s="44">
        <v>5.4509354081177163E-3</v>
      </c>
      <c r="AQ174" s="44">
        <v>5.1009864893851262E-3</v>
      </c>
      <c r="AR174" s="44">
        <v>5.3181320588399023E-3</v>
      </c>
    </row>
    <row r="175" spans="12:44" x14ac:dyDescent="0.35">
      <c r="L175" s="45" t="s">
        <v>260</v>
      </c>
      <c r="M175" s="44">
        <v>1.5146472985839817E-2</v>
      </c>
      <c r="N175" s="44">
        <v>9.9992698954863915E-3</v>
      </c>
      <c r="O175" s="44">
        <v>-3.8398182838751574E-3</v>
      </c>
      <c r="P175" s="44">
        <v>1.3077066236729237E-2</v>
      </c>
      <c r="Q175" s="44">
        <v>1.1949863425188669E-2</v>
      </c>
      <c r="R175" s="44">
        <v>9.7794467318584686E-3</v>
      </c>
      <c r="V175" s="45" t="s">
        <v>250</v>
      </c>
      <c r="W175" s="10">
        <v>152019.59604540915</v>
      </c>
      <c r="X175" s="10">
        <v>963166.83724717307</v>
      </c>
      <c r="Y175" s="10">
        <v>476134.09058529098</v>
      </c>
      <c r="Z175" s="10">
        <v>1788423.4161315791</v>
      </c>
      <c r="AA175" s="10">
        <v>1314593.6727786446</v>
      </c>
      <c r="AB175" s="10">
        <v>938867.52255761938</v>
      </c>
      <c r="AL175" s="45" t="s">
        <v>262</v>
      </c>
      <c r="AM175" s="44">
        <v>5.6831439027292723E-3</v>
      </c>
      <c r="AN175" s="44">
        <v>5.7293452750595726E-3</v>
      </c>
      <c r="AO175" s="44">
        <v>5.6147049733566651E-3</v>
      </c>
      <c r="AP175" s="44">
        <v>5.9125434839134763E-3</v>
      </c>
      <c r="AQ175" s="44">
        <v>5.6471251160901239E-3</v>
      </c>
      <c r="AR175" s="44">
        <v>5.7189079707244735E-3</v>
      </c>
    </row>
    <row r="176" spans="12:44" x14ac:dyDescent="0.35">
      <c r="L176" s="45" t="s">
        <v>261</v>
      </c>
      <c r="M176" s="44">
        <v>-0.33513684289162188</v>
      </c>
      <c r="N176" s="44">
        <v>-0.27972324064059917</v>
      </c>
      <c r="O176" s="44">
        <v>-2.0115703085436514E-2</v>
      </c>
      <c r="P176" s="44">
        <v>-0.22579341777440609</v>
      </c>
      <c r="Q176" s="44">
        <v>-0.39740351709728416</v>
      </c>
      <c r="R176" s="44">
        <v>-0.25212149072334733</v>
      </c>
      <c r="V176" s="45" t="s">
        <v>251</v>
      </c>
      <c r="W176" s="10">
        <v>134580.40830774023</v>
      </c>
      <c r="X176" s="10">
        <v>966517.98392091924</v>
      </c>
      <c r="Y176" s="10">
        <v>482192.94477395603</v>
      </c>
      <c r="Z176" s="10">
        <v>1765789.006065872</v>
      </c>
      <c r="AA176" s="10">
        <v>1301926.4113368145</v>
      </c>
      <c r="AB176" s="10">
        <v>930201.35088106035</v>
      </c>
      <c r="AL176" s="45" t="s">
        <v>263</v>
      </c>
      <c r="AM176" s="44">
        <v>5.7266114813115943E-3</v>
      </c>
      <c r="AN176" s="44">
        <v>5.7831252875644853E-3</v>
      </c>
      <c r="AO176" s="44">
        <v>5.637536168167057E-3</v>
      </c>
      <c r="AP176" s="44">
        <v>5.9667183727490332E-3</v>
      </c>
      <c r="AQ176" s="44">
        <v>5.7059723277642933E-3</v>
      </c>
      <c r="AR176" s="44">
        <v>5.7655552144738461E-3</v>
      </c>
    </row>
    <row r="177" spans="12:44" x14ac:dyDescent="0.35">
      <c r="L177" s="45" t="s">
        <v>262</v>
      </c>
      <c r="M177" s="44">
        <v>0.42855818754357888</v>
      </c>
      <c r="N177" s="44">
        <v>0.32622101495881417</v>
      </c>
      <c r="O177" s="44">
        <v>7.0538352385071348E-2</v>
      </c>
      <c r="P177" s="44">
        <v>0.26065803632231288</v>
      </c>
      <c r="Q177" s="44">
        <v>0.48171822090957034</v>
      </c>
      <c r="R177" s="44">
        <v>0.31280062356838745</v>
      </c>
      <c r="V177" s="45" t="s">
        <v>252</v>
      </c>
      <c r="W177" s="10">
        <v>201168.32610811366</v>
      </c>
      <c r="X177" s="10">
        <v>913254.5720324351</v>
      </c>
      <c r="Y177" s="10">
        <v>527351.68835126737</v>
      </c>
      <c r="Z177" s="10">
        <v>1688943.7852874021</v>
      </c>
      <c r="AA177" s="10">
        <v>1290578.4213045491</v>
      </c>
      <c r="AB177" s="10">
        <v>924259.35861675348</v>
      </c>
      <c r="AL177" s="45" t="s">
        <v>264</v>
      </c>
      <c r="AM177" s="44">
        <v>5.6441951666218043E-3</v>
      </c>
      <c r="AN177" s="44">
        <v>5.4148740076265314E-3</v>
      </c>
      <c r="AO177" s="44">
        <v>5.5673447293320948E-3</v>
      </c>
      <c r="AP177" s="44">
        <v>5.8910953109525986E-3</v>
      </c>
      <c r="AQ177" s="44">
        <v>5.1516770546501528E-3</v>
      </c>
      <c r="AR177" s="44">
        <v>5.5375413349874752E-3</v>
      </c>
    </row>
    <row r="178" spans="12:44" x14ac:dyDescent="0.35">
      <c r="L178" s="45" t="s">
        <v>263</v>
      </c>
      <c r="M178" s="44">
        <v>3.0407670607340433E-2</v>
      </c>
      <c r="N178" s="44">
        <v>4.6193568334719187E-2</v>
      </c>
      <c r="O178" s="44">
        <v>1.8783232007471288E-2</v>
      </c>
      <c r="P178" s="44">
        <v>2.8202813652985263E-2</v>
      </c>
      <c r="Q178" s="44">
        <v>4.6885962172508046E-2</v>
      </c>
      <c r="R178" s="44">
        <v>3.3393080578848086E-2</v>
      </c>
      <c r="V178" s="45" t="s">
        <v>253</v>
      </c>
      <c r="W178" s="10">
        <v>304321.67700157769</v>
      </c>
      <c r="X178" s="10">
        <v>890236.20187568385</v>
      </c>
      <c r="Y178" s="10">
        <v>589392.61346969428</v>
      </c>
      <c r="Z178" s="10">
        <v>1614799.3657637055</v>
      </c>
      <c r="AA178" s="10">
        <v>1312854.7437937732</v>
      </c>
      <c r="AB178" s="10">
        <v>942320.92038088699</v>
      </c>
      <c r="AL178" s="45" t="s">
        <v>265</v>
      </c>
      <c r="AM178" s="44">
        <v>5.2080100067223014E-3</v>
      </c>
      <c r="AN178" s="44">
        <v>5.7004070184651099E-3</v>
      </c>
      <c r="AO178" s="44">
        <v>5.1060925038025878E-3</v>
      </c>
      <c r="AP178" s="44">
        <v>5.9391469971549673E-3</v>
      </c>
      <c r="AQ178" s="44">
        <v>5.5681237274720369E-3</v>
      </c>
      <c r="AR178" s="44">
        <v>5.5068569870117138E-3</v>
      </c>
    </row>
    <row r="179" spans="12:44" x14ac:dyDescent="0.35">
      <c r="L179" s="45" t="s">
        <v>264</v>
      </c>
      <c r="M179" s="44">
        <v>-5.7216571180657226E-2</v>
      </c>
      <c r="N179" s="44">
        <v>-0.31336267955972363</v>
      </c>
      <c r="O179" s="44">
        <v>-5.7512656494025226E-2</v>
      </c>
      <c r="P179" s="44">
        <v>-3.9011035112532795E-2</v>
      </c>
      <c r="Q179" s="44">
        <v>-0.43707490010508881</v>
      </c>
      <c r="R179" s="44">
        <v>-0.16443034274204085</v>
      </c>
      <c r="V179" s="45" t="s">
        <v>254</v>
      </c>
      <c r="W179" s="10">
        <v>3491558.5098199705</v>
      </c>
      <c r="X179" s="10">
        <v>2531887.5288746916</v>
      </c>
      <c r="Y179" s="10">
        <v>3429903.7676518005</v>
      </c>
      <c r="Z179" s="10">
        <v>3359248.2063540202</v>
      </c>
      <c r="AA179" s="10">
        <v>1563770.9478091588</v>
      </c>
      <c r="AB179" s="10">
        <v>2875273.7921019285</v>
      </c>
      <c r="AL179" s="45" t="s">
        <v>266</v>
      </c>
      <c r="AM179" s="44">
        <v>5.6942054024865015E-3</v>
      </c>
      <c r="AN179" s="44">
        <v>5.7431272558123381E-3</v>
      </c>
      <c r="AO179" s="44">
        <v>5.6280700524816412E-3</v>
      </c>
      <c r="AP179" s="44">
        <v>5.9559455539066027E-3</v>
      </c>
      <c r="AQ179" s="44">
        <v>5.6338259507877266E-3</v>
      </c>
      <c r="AR179" s="44">
        <v>5.7328453376927898E-3</v>
      </c>
    </row>
    <row r="180" spans="12:44" x14ac:dyDescent="0.35">
      <c r="L180" s="45" t="s">
        <v>265</v>
      </c>
      <c r="M180" s="44">
        <v>-0.30723820584664591</v>
      </c>
      <c r="N180" s="44">
        <v>0.25949773836999257</v>
      </c>
      <c r="O180" s="44">
        <v>-0.38270046084719339</v>
      </c>
      <c r="P180" s="44">
        <v>2.5106220566431508E-2</v>
      </c>
      <c r="Q180" s="44">
        <v>0.36370989733669318</v>
      </c>
      <c r="R180" s="44">
        <v>-1.5106192466008811E-2</v>
      </c>
      <c r="V180" s="45" t="s">
        <v>255</v>
      </c>
      <c r="W180" s="10">
        <v>3560675.9595970176</v>
      </c>
      <c r="X180" s="10">
        <v>2654760.6439636033</v>
      </c>
      <c r="Y180" s="10">
        <v>3570270.1129103755</v>
      </c>
      <c r="Z180" s="10">
        <v>3513413.7607593727</v>
      </c>
      <c r="AA180" s="10">
        <v>1397118.3496200645</v>
      </c>
      <c r="AB180" s="10">
        <v>2939247.7653700868</v>
      </c>
      <c r="AL180" s="45" t="s">
        <v>267</v>
      </c>
      <c r="AM180" s="44">
        <v>5.6987529080231511E-3</v>
      </c>
      <c r="AN180" s="44">
        <v>5.7595081367087346E-3</v>
      </c>
      <c r="AO180" s="44">
        <v>5.6495747505554243E-3</v>
      </c>
      <c r="AP180" s="44">
        <v>5.9698456463886402E-3</v>
      </c>
      <c r="AQ180" s="44">
        <v>5.638215022038191E-3</v>
      </c>
      <c r="AR180" s="44">
        <v>5.745003660336593E-3</v>
      </c>
    </row>
    <row r="181" spans="12:44" x14ac:dyDescent="0.35">
      <c r="L181" s="45" t="s">
        <v>266</v>
      </c>
      <c r="M181" s="44">
        <v>0.37114651664714249</v>
      </c>
      <c r="N181" s="44">
        <v>3.6880211169853842E-2</v>
      </c>
      <c r="O181" s="44">
        <v>0.47220629166458455</v>
      </c>
      <c r="P181" s="44">
        <v>8.7059597161097037E-3</v>
      </c>
      <c r="Q181" s="44">
        <v>5.3090344327113501E-2</v>
      </c>
      <c r="R181" s="44">
        <v>0.17868513546361475</v>
      </c>
      <c r="V181" s="45" t="s">
        <v>256</v>
      </c>
      <c r="W181" s="10">
        <v>3622545.3209730019</v>
      </c>
      <c r="X181" s="10">
        <v>2651778.0548749934</v>
      </c>
      <c r="Y181" s="10">
        <v>3650209.3165129046</v>
      </c>
      <c r="Z181" s="10">
        <v>3518191.9315539775</v>
      </c>
      <c r="AA181" s="10">
        <v>1418764.0798352179</v>
      </c>
      <c r="AB181" s="10">
        <v>2972297.7407500194</v>
      </c>
      <c r="AL181" s="45" t="s">
        <v>268</v>
      </c>
      <c r="AM181" s="44">
        <v>5.7536279256389222E-3</v>
      </c>
      <c r="AN181" s="44">
        <v>5.7831666363915958E-3</v>
      </c>
      <c r="AO181" s="44">
        <v>5.6979537787144032E-3</v>
      </c>
      <c r="AP181" s="44">
        <v>5.9990894377761946E-3</v>
      </c>
      <c r="AQ181" s="44">
        <v>5.6713132617307073E-3</v>
      </c>
      <c r="AR181" s="44">
        <v>5.782833506991325E-3</v>
      </c>
    </row>
    <row r="182" spans="12:44" x14ac:dyDescent="0.35">
      <c r="L182" s="45" t="s">
        <v>267</v>
      </c>
      <c r="M182" s="44">
        <v>3.1750199943761121E-3</v>
      </c>
      <c r="N182" s="44">
        <v>1.4036357516024415E-2</v>
      </c>
      <c r="O182" s="44">
        <v>1.7649909348503443E-2</v>
      </c>
      <c r="P182" s="44">
        <v>7.1834939042699436E-3</v>
      </c>
      <c r="Q182" s="44">
        <v>3.5052060949810168E-3</v>
      </c>
      <c r="R182" s="44">
        <v>8.6876304163854487E-3</v>
      </c>
      <c r="V182" s="45" t="s">
        <v>257</v>
      </c>
      <c r="W182" s="10">
        <v>3638946.2070291163</v>
      </c>
      <c r="X182" s="10">
        <v>2696673.7127153096</v>
      </c>
      <c r="Y182" s="10">
        <v>3671051.8191612279</v>
      </c>
      <c r="Z182" s="10">
        <v>3585460.2824826604</v>
      </c>
      <c r="AA182" s="10">
        <v>1438985.0474497341</v>
      </c>
      <c r="AB182" s="10">
        <v>3006223.4137676097</v>
      </c>
      <c r="AL182" s="45" t="s">
        <v>269</v>
      </c>
      <c r="AM182" s="44">
        <v>5.2337972772211238E-3</v>
      </c>
      <c r="AN182" s="44">
        <v>5.7005035369017461E-3</v>
      </c>
      <c r="AO182" s="44">
        <v>5.1324800963574741E-3</v>
      </c>
      <c r="AP182" s="44">
        <v>5.9317148168624798E-3</v>
      </c>
      <c r="AQ182" s="44">
        <v>5.5814452171028739E-3</v>
      </c>
      <c r="AR182" s="44">
        <v>5.5183703458813E-3</v>
      </c>
    </row>
    <row r="183" spans="12:44" x14ac:dyDescent="0.35">
      <c r="L183" s="45" t="s">
        <v>268</v>
      </c>
      <c r="M183" s="44">
        <v>3.8282580370766921E-2</v>
      </c>
      <c r="N183" s="44">
        <v>2.0214705203393715E-2</v>
      </c>
      <c r="O183" s="44">
        <v>3.9555784747384033E-2</v>
      </c>
      <c r="P183" s="44">
        <v>1.507784698470298E-2</v>
      </c>
      <c r="Q183" s="44">
        <v>2.6412384775255517E-2</v>
      </c>
      <c r="R183" s="44">
        <v>2.7142275404797741E-2</v>
      </c>
      <c r="V183" s="45" t="s">
        <v>258</v>
      </c>
      <c r="W183" s="10">
        <v>3621064.1333414568</v>
      </c>
      <c r="X183" s="10">
        <v>3044440.6006786427</v>
      </c>
      <c r="Y183" s="10">
        <v>3565242.2839406999</v>
      </c>
      <c r="Z183" s="10">
        <v>3695972.4935279558</v>
      </c>
      <c r="AA183" s="10">
        <v>3136871.8488613265</v>
      </c>
      <c r="AB183" s="10">
        <v>3412718.2720700158</v>
      </c>
      <c r="AL183" s="45" t="s">
        <v>270</v>
      </c>
      <c r="AM183" s="44">
        <v>5.7814842125914565E-3</v>
      </c>
      <c r="AN183" s="44">
        <v>5.8015788890977684E-3</v>
      </c>
      <c r="AO183" s="44">
        <v>5.6934913176751312E-3</v>
      </c>
      <c r="AP183" s="44">
        <v>6.0071716619548472E-3</v>
      </c>
      <c r="AQ183" s="44">
        <v>5.7128526908884602E-3</v>
      </c>
      <c r="AR183" s="44">
        <v>5.8010163910501636E-3</v>
      </c>
    </row>
    <row r="184" spans="12:44" x14ac:dyDescent="0.35">
      <c r="L184" s="45" t="s">
        <v>269</v>
      </c>
      <c r="M184" s="44">
        <v>-0.35919184233351409</v>
      </c>
      <c r="N184" s="44">
        <v>-7.0341493869678307E-2</v>
      </c>
      <c r="O184" s="44">
        <v>-0.45841846172187467</v>
      </c>
      <c r="P184" s="44">
        <v>-3.4568437893627658E-2</v>
      </c>
      <c r="Q184" s="44">
        <v>-7.1296138524805291E-2</v>
      </c>
      <c r="R184" s="44">
        <v>-0.18956556549303646</v>
      </c>
      <c r="V184" s="45" t="s">
        <v>259</v>
      </c>
      <c r="W184" s="10">
        <v>1741688.1248886283</v>
      </c>
      <c r="X184" s="10">
        <v>2183193.0721583464</v>
      </c>
      <c r="Y184" s="10">
        <v>692878.12466351769</v>
      </c>
      <c r="Z184" s="10">
        <v>2034140.4807315469</v>
      </c>
      <c r="AA184" s="10">
        <v>3149716.0317889834</v>
      </c>
      <c r="AB184" s="10">
        <v>1960323.1668462045</v>
      </c>
      <c r="AL184" s="45" t="s">
        <v>271</v>
      </c>
      <c r="AM184" s="44">
        <v>5.7080913086149116E-3</v>
      </c>
      <c r="AN184" s="44">
        <v>5.4429843374069736E-3</v>
      </c>
      <c r="AO184" s="44">
        <v>5.6077683770017353E-3</v>
      </c>
      <c r="AP184" s="44">
        <v>5.9136383548111567E-3</v>
      </c>
      <c r="AQ184" s="44">
        <v>5.2060650107016802E-3</v>
      </c>
      <c r="AR184" s="44">
        <v>5.5792875618207232E-3</v>
      </c>
    </row>
    <row r="185" spans="12:44" x14ac:dyDescent="0.35">
      <c r="L185" s="45" t="s">
        <v>270</v>
      </c>
      <c r="M185" s="44">
        <v>0.4160273107589938</v>
      </c>
      <c r="N185" s="44">
        <v>8.7256472554283274E-2</v>
      </c>
      <c r="O185" s="44">
        <v>0.50490875158728921</v>
      </c>
      <c r="P185" s="44">
        <v>3.9154991757875957E-2</v>
      </c>
      <c r="Q185" s="44">
        <v>0.10592970260451165</v>
      </c>
      <c r="R185" s="44">
        <v>0.21992205747556554</v>
      </c>
      <c r="V185" s="45" t="s">
        <v>260</v>
      </c>
      <c r="W185" s="10">
        <v>1714380.834466808</v>
      </c>
      <c r="X185" s="10">
        <v>2182970.9944969057</v>
      </c>
      <c r="Y185" s="10">
        <v>679181.45181739109</v>
      </c>
      <c r="Z185" s="10">
        <v>2012927.8186951289</v>
      </c>
      <c r="AA185" s="10">
        <v>3168814.7924703965</v>
      </c>
      <c r="AB185" s="10">
        <v>1951655.1783893262</v>
      </c>
      <c r="AL185" s="45" t="s">
        <v>272</v>
      </c>
      <c r="AM185" s="44">
        <v>5.7519941538581231E-3</v>
      </c>
      <c r="AN185" s="44">
        <v>5.8009028569744022E-3</v>
      </c>
      <c r="AO185" s="44">
        <v>5.6649489208325616E-3</v>
      </c>
      <c r="AP185" s="44">
        <v>5.9995221503923247E-3</v>
      </c>
      <c r="AQ185" s="44">
        <v>5.7142809266390012E-3</v>
      </c>
      <c r="AR185" s="44">
        <v>5.7880057177135593E-3</v>
      </c>
    </row>
    <row r="186" spans="12:44" x14ac:dyDescent="0.35">
      <c r="L186" s="45" t="s">
        <v>271</v>
      </c>
      <c r="M186" s="44">
        <v>-5.0468579953797436E-2</v>
      </c>
      <c r="N186" s="44">
        <v>-0.30417470324635854</v>
      </c>
      <c r="O186" s="44">
        <v>-6.9548380630254814E-2</v>
      </c>
      <c r="P186" s="44">
        <v>-4.7925318146839355E-2</v>
      </c>
      <c r="Q186" s="44">
        <v>-0.39913276085891003</v>
      </c>
      <c r="R186" s="44">
        <v>-0.15909895587580067</v>
      </c>
      <c r="V186" s="45" t="s">
        <v>261</v>
      </c>
      <c r="W186" s="10">
        <v>1726413.6236592263</v>
      </c>
      <c r="X186" s="10">
        <v>2227374.7571941004</v>
      </c>
      <c r="Y186" s="10">
        <v>679749.4553564589</v>
      </c>
      <c r="Z186" s="10">
        <v>2062479.7174651129</v>
      </c>
      <c r="AA186" s="10">
        <v>3219137.6932208524</v>
      </c>
      <c r="AB186" s="10">
        <v>1983031.0493791502</v>
      </c>
      <c r="AL186" s="45" t="s">
        <v>273</v>
      </c>
      <c r="AM186" s="44">
        <v>5.719970527455983E-3</v>
      </c>
      <c r="AN186" s="44">
        <v>5.7614762406522149E-3</v>
      </c>
      <c r="AO186" s="44">
        <v>5.6323632497927833E-3</v>
      </c>
      <c r="AP186" s="44">
        <v>5.9511044305040495E-3</v>
      </c>
      <c r="AQ186" s="44">
        <v>5.6852984209878089E-3</v>
      </c>
      <c r="AR186" s="44">
        <v>5.7516202608574206E-3</v>
      </c>
    </row>
    <row r="187" spans="12:44" x14ac:dyDescent="0.35">
      <c r="L187" s="45" t="s">
        <v>272</v>
      </c>
      <c r="M187" s="44">
        <v>3.0577932123431916E-2</v>
      </c>
      <c r="N187" s="44">
        <v>0.32360311547860388</v>
      </c>
      <c r="O187" s="44">
        <v>4.7100643265267743E-2</v>
      </c>
      <c r="P187" s="44">
        <v>4.470182194965782E-2</v>
      </c>
      <c r="Q187" s="44">
        <v>0.43922093067415369</v>
      </c>
      <c r="R187" s="44">
        <v>0.16069763982262847</v>
      </c>
      <c r="V187" s="45" t="s">
        <v>262</v>
      </c>
      <c r="W187" s="10">
        <v>1943444.3956744212</v>
      </c>
      <c r="X187" s="10">
        <v>2225843.4344816082</v>
      </c>
      <c r="Y187" s="10">
        <v>664324.27913250681</v>
      </c>
      <c r="Z187" s="10">
        <v>2183002.2112909406</v>
      </c>
      <c r="AA187" s="10">
        <v>3262138.7282163859</v>
      </c>
      <c r="AB187" s="10">
        <v>2055750.6097591724</v>
      </c>
      <c r="AL187" s="45" t="s">
        <v>274</v>
      </c>
      <c r="AM187" s="44">
        <v>5.7355897167825475E-3</v>
      </c>
      <c r="AN187" s="44">
        <v>5.7863826139933289E-3</v>
      </c>
      <c r="AO187" s="44">
        <v>5.6273225158310434E-3</v>
      </c>
      <c r="AP187" s="44">
        <v>5.9707167317727934E-3</v>
      </c>
      <c r="AQ187" s="44">
        <v>5.7263748661036595E-3</v>
      </c>
      <c r="AR187" s="44">
        <v>5.7708049065840631E-3</v>
      </c>
    </row>
    <row r="188" spans="12:44" x14ac:dyDescent="0.35">
      <c r="L188" s="45" t="s">
        <v>273</v>
      </c>
      <c r="M188" s="44">
        <v>-2.2133924879270291E-2</v>
      </c>
      <c r="N188" s="44">
        <v>-3.3447181135119283E-2</v>
      </c>
      <c r="O188" s="44">
        <v>-2.6570473555858471E-2</v>
      </c>
      <c r="P188" s="44">
        <v>-2.484027670382092E-2</v>
      </c>
      <c r="Q188" s="44">
        <v>-2.2820160512088225E-2</v>
      </c>
      <c r="R188" s="44">
        <v>-2.5655967411136356E-2</v>
      </c>
      <c r="V188" s="45" t="s">
        <v>263</v>
      </c>
      <c r="W188" s="10">
        <v>1559132.3545978146</v>
      </c>
      <c r="X188" s="10">
        <v>1173436.6067458554</v>
      </c>
      <c r="Y188" s="10">
        <v>227069.27127460862</v>
      </c>
      <c r="Z188" s="10">
        <v>1481861.6282408428</v>
      </c>
      <c r="AA188" s="10">
        <v>1823369.6621367931</v>
      </c>
      <c r="AB188" s="10">
        <v>1252973.904599183</v>
      </c>
      <c r="AL188" s="45" t="s">
        <v>275</v>
      </c>
      <c r="AM188" s="44">
        <v>5.7545177182980077E-3</v>
      </c>
      <c r="AN188" s="44">
        <v>5.8052015862529059E-3</v>
      </c>
      <c r="AO188" s="44">
        <v>5.6390157234295695E-3</v>
      </c>
      <c r="AP188" s="44">
        <v>5.9985729564462978E-3</v>
      </c>
      <c r="AQ188" s="44">
        <v>5.7460261308957617E-3</v>
      </c>
      <c r="AR188" s="44">
        <v>5.790255578138814E-3</v>
      </c>
    </row>
    <row r="189" spans="12:44" x14ac:dyDescent="0.35">
      <c r="L189" s="45" t="s">
        <v>274</v>
      </c>
      <c r="M189" s="44">
        <v>1.0856030511172305E-2</v>
      </c>
      <c r="N189" s="44">
        <v>2.1273665527937441E-2</v>
      </c>
      <c r="O189" s="44">
        <v>-4.1340121150748805E-3</v>
      </c>
      <c r="P189" s="44">
        <v>1.0143778125868794E-2</v>
      </c>
      <c r="Q189" s="44">
        <v>3.2507527505349021E-2</v>
      </c>
      <c r="R189" s="44">
        <v>1.3689796269227131E-2</v>
      </c>
      <c r="V189" s="45" t="s">
        <v>264</v>
      </c>
      <c r="W189" s="10">
        <v>1712722.8486140745</v>
      </c>
      <c r="X189" s="10">
        <v>1310322.5263292696</v>
      </c>
      <c r="Y189" s="10">
        <v>280413.78911792615</v>
      </c>
      <c r="Z189" s="10">
        <v>1615259.6353664582</v>
      </c>
      <c r="AA189" s="10">
        <v>1994286.5092546993</v>
      </c>
      <c r="AB189" s="10">
        <v>1382601.0617364855</v>
      </c>
      <c r="AL189" s="45" t="s">
        <v>276</v>
      </c>
      <c r="AM189" s="44">
        <v>5.7586881434331504E-3</v>
      </c>
      <c r="AN189" s="44">
        <v>5.8067865563774957E-3</v>
      </c>
      <c r="AO189" s="44">
        <v>5.6561412700850662E-3</v>
      </c>
      <c r="AP189" s="44">
        <v>5.9841737754874405E-3</v>
      </c>
      <c r="AQ189" s="44">
        <v>5.7598108102631471E-3</v>
      </c>
      <c r="AR189" s="44">
        <v>5.7945444125466787E-3</v>
      </c>
    </row>
    <row r="190" spans="12:44" x14ac:dyDescent="0.35">
      <c r="L190" s="45" t="s">
        <v>275</v>
      </c>
      <c r="M190" s="44">
        <v>1.311997603432093E-2</v>
      </c>
      <c r="N190" s="44">
        <v>1.600495152792638E-2</v>
      </c>
      <c r="O190" s="44">
        <v>9.5984360985430731E-3</v>
      </c>
      <c r="P190" s="44">
        <v>1.4360334160014627E-2</v>
      </c>
      <c r="Q190" s="44">
        <v>1.5440276944804236E-2</v>
      </c>
      <c r="R190" s="44">
        <v>1.3729441826824508E-2</v>
      </c>
      <c r="V190" s="45" t="s">
        <v>265</v>
      </c>
      <c r="W190" s="10">
        <v>1741592.8329140253</v>
      </c>
      <c r="X190" s="10">
        <v>1548898.8526007354</v>
      </c>
      <c r="Y190" s="10">
        <v>275535.06791026483</v>
      </c>
      <c r="Z190" s="10">
        <v>1633145.4682539471</v>
      </c>
      <c r="AA190" s="10">
        <v>2381650.2568295049</v>
      </c>
      <c r="AB190" s="10">
        <v>1516164.4957016953</v>
      </c>
      <c r="AL190" s="42" t="s">
        <v>78</v>
      </c>
      <c r="AM190" s="44">
        <v>1</v>
      </c>
      <c r="AN190" s="44">
        <v>1</v>
      </c>
      <c r="AO190" s="44">
        <v>1</v>
      </c>
      <c r="AP190" s="44">
        <v>1</v>
      </c>
      <c r="AQ190" s="44">
        <v>1</v>
      </c>
      <c r="AR190" s="44">
        <v>1</v>
      </c>
    </row>
    <row r="191" spans="12:44" x14ac:dyDescent="0.35">
      <c r="L191" s="45" t="s">
        <v>276</v>
      </c>
      <c r="M191" s="44">
        <v>2.8812288511627518E-3</v>
      </c>
      <c r="N191" s="44">
        <v>1.3435981078808066E-3</v>
      </c>
      <c r="O191" s="44">
        <v>1.4028452367990588E-2</v>
      </c>
      <c r="P191" s="44">
        <v>-7.3885395299742272E-3</v>
      </c>
      <c r="Q191" s="44">
        <v>1.0793776600833322E-2</v>
      </c>
      <c r="R191" s="44">
        <v>3.3103985381625857E-3</v>
      </c>
      <c r="V191" s="45" t="s">
        <v>266</v>
      </c>
      <c r="W191" s="10">
        <v>2042665.3419293966</v>
      </c>
      <c r="X191" s="10">
        <v>1552500.4346513192</v>
      </c>
      <c r="Y191" s="10">
        <v>1368178.6779911891</v>
      </c>
      <c r="Z191" s="10">
        <v>1677132.2726592764</v>
      </c>
      <c r="AA191" s="10">
        <v>2353814.8605476073</v>
      </c>
      <c r="AB191" s="10">
        <v>1798858.3175557577</v>
      </c>
    </row>
    <row r="192" spans="12:44" x14ac:dyDescent="0.35">
      <c r="L192" s="42" t="s">
        <v>78</v>
      </c>
      <c r="M192" s="44">
        <v>1</v>
      </c>
      <c r="N192" s="44">
        <v>1</v>
      </c>
      <c r="O192" s="44">
        <v>1</v>
      </c>
      <c r="P192" s="44">
        <v>1</v>
      </c>
      <c r="Q192" s="44">
        <v>1</v>
      </c>
      <c r="R192" s="44">
        <v>1</v>
      </c>
      <c r="V192" s="45" t="s">
        <v>267</v>
      </c>
      <c r="W192" s="10">
        <v>1548632.522252887</v>
      </c>
      <c r="X192" s="10">
        <v>1202209.926330314</v>
      </c>
      <c r="Y192" s="10">
        <v>1421556.1662546392</v>
      </c>
      <c r="Z192" s="10">
        <v>242865.43594879674</v>
      </c>
      <c r="AA192" s="10">
        <v>1835324.4279369845</v>
      </c>
      <c r="AB192" s="10">
        <v>1250117.6957447242</v>
      </c>
    </row>
    <row r="193" spans="22:28" x14ac:dyDescent="0.35">
      <c r="V193" s="45" t="s">
        <v>268</v>
      </c>
      <c r="W193" s="10">
        <v>1561266.0143034891</v>
      </c>
      <c r="X193" s="10">
        <v>1229728.8838785726</v>
      </c>
      <c r="Y193" s="10">
        <v>1449435.4660015437</v>
      </c>
      <c r="Z193" s="10">
        <v>251246.85769574234</v>
      </c>
      <c r="AA193" s="10">
        <v>1826922.4871706509</v>
      </c>
      <c r="AB193" s="10">
        <v>1263719.9418099995</v>
      </c>
    </row>
    <row r="194" spans="22:28" x14ac:dyDescent="0.35">
      <c r="V194" s="45" t="s">
        <v>269</v>
      </c>
      <c r="W194" s="10">
        <v>1592691.7075925497</v>
      </c>
      <c r="X194" s="10">
        <v>1229785.9908788395</v>
      </c>
      <c r="Y194" s="10">
        <v>1506725.0200999423</v>
      </c>
      <c r="Z194" s="10">
        <v>312611.05888260738</v>
      </c>
      <c r="AA194" s="10">
        <v>1777363.4166423948</v>
      </c>
      <c r="AB194" s="10">
        <v>1283835.4388192666</v>
      </c>
    </row>
    <row r="195" spans="22:28" x14ac:dyDescent="0.35">
      <c r="V195" s="45" t="s">
        <v>270</v>
      </c>
      <c r="W195" s="10">
        <v>1948499.6854009421</v>
      </c>
      <c r="X195" s="10">
        <v>297000.85283277935</v>
      </c>
      <c r="Y195" s="10">
        <v>1850700.4986396097</v>
      </c>
      <c r="Z195" s="10">
        <v>209090.28847503813</v>
      </c>
      <c r="AA195" s="10">
        <v>351730.2745674887</v>
      </c>
      <c r="AB195" s="10">
        <v>931404.31998317165</v>
      </c>
    </row>
    <row r="196" spans="22:28" x14ac:dyDescent="0.35">
      <c r="V196" s="45" t="s">
        <v>271</v>
      </c>
      <c r="W196" s="10">
        <v>1617422.6482483449</v>
      </c>
      <c r="X196" s="10">
        <v>316237.25816352369</v>
      </c>
      <c r="Y196" s="10">
        <v>1503700.9413475639</v>
      </c>
      <c r="Z196" s="10">
        <v>242165.1975965192</v>
      </c>
      <c r="AA196" s="10">
        <v>400059.77404986747</v>
      </c>
      <c r="AB196" s="10">
        <v>815917.16388116381</v>
      </c>
    </row>
    <row r="197" spans="22:28" x14ac:dyDescent="0.35">
      <c r="V197" s="45" t="s">
        <v>272</v>
      </c>
      <c r="W197" s="10">
        <v>1624823.5450120864</v>
      </c>
      <c r="X197" s="10">
        <v>1196776.0941529043</v>
      </c>
      <c r="Y197" s="10">
        <v>1495842.8020547058</v>
      </c>
      <c r="Z197" s="10">
        <v>319500.82629240875</v>
      </c>
      <c r="AA197" s="10">
        <v>1682526.1810052071</v>
      </c>
      <c r="AB197" s="10">
        <v>1263893.8897034624</v>
      </c>
    </row>
    <row r="198" spans="22:28" x14ac:dyDescent="0.35">
      <c r="V198" s="45" t="s">
        <v>273</v>
      </c>
      <c r="W198" s="10">
        <v>1660109.963465462</v>
      </c>
      <c r="X198" s="10">
        <v>1240778.57669497</v>
      </c>
      <c r="Y198" s="10">
        <v>1505761.9102710553</v>
      </c>
      <c r="Z198" s="10">
        <v>343249.25684662722</v>
      </c>
      <c r="AA198" s="10">
        <v>1762103.070901429</v>
      </c>
      <c r="AB198" s="10">
        <v>1302400.5556359089</v>
      </c>
    </row>
    <row r="199" spans="22:28" x14ac:dyDescent="0.35">
      <c r="V199" s="45" t="s">
        <v>274</v>
      </c>
      <c r="W199" s="10">
        <v>1635395.0505596548</v>
      </c>
      <c r="X199" s="10">
        <v>1220812.4088539586</v>
      </c>
      <c r="Y199" s="10">
        <v>1457326.8807559516</v>
      </c>
      <c r="Z199" s="10">
        <v>322023.32043494569</v>
      </c>
      <c r="AA199" s="10">
        <v>1775421.6348351934</v>
      </c>
      <c r="AB199" s="10">
        <v>1282195.8590879408</v>
      </c>
    </row>
    <row r="200" spans="22:28" x14ac:dyDescent="0.35">
      <c r="V200" s="45" t="s">
        <v>275</v>
      </c>
      <c r="W200" s="10">
        <v>205760.7651069265</v>
      </c>
      <c r="X200" s="10">
        <v>1258945.4209906913</v>
      </c>
      <c r="Y200" s="10">
        <v>211782.97880195163</v>
      </c>
      <c r="Z200" s="10">
        <v>296466.77902787452</v>
      </c>
      <c r="AA200" s="10">
        <v>1855562.421903163</v>
      </c>
      <c r="AB200" s="10">
        <v>765703.67316612136</v>
      </c>
    </row>
    <row r="201" spans="22:28" x14ac:dyDescent="0.35">
      <c r="V201" s="45" t="s">
        <v>276</v>
      </c>
      <c r="W201" s="10">
        <v>143917.67460021932</v>
      </c>
      <c r="X201" s="10">
        <v>1262944.6540832899</v>
      </c>
      <c r="Y201" s="10">
        <v>129318.4773797708</v>
      </c>
      <c r="Z201" s="10">
        <v>280451.68548361585</v>
      </c>
      <c r="AA201" s="10">
        <v>1890610.2778534687</v>
      </c>
      <c r="AB201" s="10">
        <v>741448.5538800729</v>
      </c>
    </row>
    <row r="202" spans="22:28" x14ac:dyDescent="0.35">
      <c r="V202" s="42" t="s">
        <v>78</v>
      </c>
      <c r="W202" s="10">
        <v>736557.77237838786</v>
      </c>
      <c r="X202" s="10">
        <v>799310.31802269141</v>
      </c>
      <c r="Y202" s="10">
        <v>630655.24554075627</v>
      </c>
      <c r="Z202" s="10">
        <v>838799.25267794367</v>
      </c>
      <c r="AA202" s="10">
        <v>839836.387631758</v>
      </c>
      <c r="AB202" s="10">
        <v>769031.79525030777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08417-E603-4316-9A47-B6CDC600CD18}">
  <dimension ref="A1"/>
  <sheetViews>
    <sheetView tabSelected="1" topLeftCell="A2" zoomScale="42" workbookViewId="0">
      <selection activeCell="AX53" sqref="AX53"/>
    </sheetView>
  </sheetViews>
  <sheetFormatPr defaultRowHeight="14.5" x14ac:dyDescent="0.35"/>
  <cols>
    <col min="1" max="16384" width="8.7265625" style="4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Raw_Data_Assets</vt:lpstr>
      <vt:lpstr>CleanedAssets</vt:lpstr>
      <vt:lpstr>Asset_Info</vt:lpstr>
      <vt:lpstr>Client_Portfolios</vt:lpstr>
      <vt:lpstr>Analysis</vt:lpstr>
      <vt:lpstr>RowWiseApproach</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Anurag Nayak</cp:lastModifiedBy>
  <dcterms:created xsi:type="dcterms:W3CDTF">2025-07-08T05:12:01Z</dcterms:created>
  <dcterms:modified xsi:type="dcterms:W3CDTF">2025-08-01T18:33:13Z</dcterms:modified>
</cp:coreProperties>
</file>