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r\Documents\UofR\2017SemI\ecm607\project\"/>
    </mc:Choice>
  </mc:AlternateContent>
  <bookViews>
    <workbookView xWindow="0" yWindow="0" windowWidth="14388" windowHeight="3810"/>
  </bookViews>
  <sheets>
    <sheet name="results1" sheetId="1" r:id="rId1"/>
  </sheets>
  <calcPr calcId="171027"/>
</workbook>
</file>

<file path=xl/calcChain.xml><?xml version="1.0" encoding="utf-8"?>
<calcChain xmlns="http://schemas.openxmlformats.org/spreadsheetml/2006/main">
  <c r="B5" i="1" l="1"/>
  <c r="A2" i="1" l="1"/>
  <c r="B2" i="1"/>
  <c r="B3" i="1"/>
  <c r="A4" i="1"/>
  <c r="B4" i="1"/>
  <c r="A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A27" i="1"/>
  <c r="B27" i="1"/>
  <c r="A28" i="1"/>
  <c r="B28" i="1"/>
  <c r="A29" i="1"/>
</calcChain>
</file>

<file path=xl/sharedStrings.xml><?xml version="1.0" encoding="utf-8"?>
<sst xmlns="http://schemas.openxmlformats.org/spreadsheetml/2006/main" count="18" uniqueCount="18">
  <si>
    <t>="* p&lt;0.05</t>
  </si>
  <si>
    <t xml:space="preserve"> ** p&lt;0.01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</si>
  <si>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</si>
  <si>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</si>
  <si>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</si>
  <si>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</si>
  <si>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</si>
  <si>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</si>
  <si>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</si>
  <si>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</si>
  <si>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</si>
  <si>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</si>
  <si>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</si>
  <si>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</si>
  <si>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</si>
  <si>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</si>
  <si>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</si>
  <si>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Multinomial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</si>
</sst>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/>
  </sheetViews>
  <sheetFormatPr defaultRowHeight="14.4" x14ac:dyDescent="0.55000000000000004"/>
  <cols>
    <col min="9" max="9" width="4.05078125" customWidth="1"/>
  </cols>
  <sheetData>
    <row r="1" spans="1:17" x14ac:dyDescent="0.55000000000000004">
      <c r="A1" t="s">
        <v>17</v>
      </c>
    </row>
    <row r="2" spans="1:17" x14ac:dyDescent="0.55000000000000004">
      <c r="A2" t="str">
        <f>""</f>
        <v/>
      </c>
      <c r="B2" t="str">
        <f>"(1)"</f>
        <v>(1)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</row>
    <row r="3" spans="1:17" x14ac:dyDescent="0.55000000000000004">
      <c r="B3" t="str">
        <f>""</f>
        <v/>
      </c>
      <c r="C3" t="str">
        <f>""</f>
        <v/>
      </c>
      <c r="D3" t="str">
        <f>""</f>
        <v/>
      </c>
      <c r="E3" t="str">
        <f>""</f>
        <v/>
      </c>
      <c r="F3" t="str">
        <f>""</f>
        <v/>
      </c>
      <c r="G3" t="str">
        <f>""</f>
        <v/>
      </c>
      <c r="H3" t="str">
        <f>""</f>
        <v/>
      </c>
      <c r="I3" t="str">
        <f>""</f>
        <v/>
      </c>
      <c r="J3" t="str">
        <f>""</f>
        <v/>
      </c>
      <c r="K3" t="str">
        <f>""</f>
        <v/>
      </c>
      <c r="L3" t="str">
        <f>""</f>
        <v/>
      </c>
      <c r="M3" t="str">
        <f>""</f>
        <v/>
      </c>
      <c r="N3" t="str">
        <f>""</f>
        <v/>
      </c>
      <c r="O3" t="str">
        <f>""</f>
        <v/>
      </c>
      <c r="P3" t="str">
        <f>""</f>
        <v/>
      </c>
      <c r="Q3" t="str">
        <f>""</f>
        <v/>
      </c>
    </row>
    <row r="4" spans="1:17" x14ac:dyDescent="0.55000000000000004">
      <c r="A4" t="str">
        <f>"scend"</f>
        <v>scend</v>
      </c>
      <c r="B4" t="str">
        <f>"0.00890"</f>
        <v>0.00890</v>
      </c>
      <c r="C4" t="str">
        <f>"0.0474"</f>
        <v>0.0474</v>
      </c>
      <c r="D4" t="str">
        <f>"0.0197"</f>
        <v>0.0197</v>
      </c>
      <c r="E4" t="str">
        <f>"0.0950***"</f>
        <v>0.0950***</v>
      </c>
      <c r="F4" t="str">
        <f>"0.0906***"</f>
        <v>0.0906***</v>
      </c>
      <c r="G4" t="str">
        <f>"0.0142"</f>
        <v>0.0142</v>
      </c>
      <c r="H4" t="str">
        <f>"-0.0324***"</f>
        <v>-0.0324***</v>
      </c>
      <c r="I4" t="str">
        <f>"0"</f>
        <v>0</v>
      </c>
      <c r="J4" t="str">
        <f>"0.249***"</f>
        <v>0.249***</v>
      </c>
      <c r="K4" t="str">
        <f>"0.138***"</f>
        <v>0.138***</v>
      </c>
      <c r="L4" t="str">
        <f>"0.00112"</f>
        <v>0.00112</v>
      </c>
      <c r="M4" t="str">
        <f>"0.153***"</f>
        <v>0.153***</v>
      </c>
      <c r="N4" t="str">
        <f>"-0.0319***"</f>
        <v>-0.0319***</v>
      </c>
      <c r="O4" t="str">
        <f>"0.0871***"</f>
        <v>0.0871***</v>
      </c>
      <c r="P4" t="str">
        <f>"0.0573**"</f>
        <v>0.0573**</v>
      </c>
      <c r="Q4" t="str">
        <f>"0.0138"</f>
        <v>0.0138</v>
      </c>
    </row>
    <row r="5" spans="1:17" x14ac:dyDescent="0.55000000000000004">
      <c r="A5" t="str">
        <f>""</f>
        <v/>
      </c>
      <c r="B5" t="str">
        <f>"(0.253)"</f>
        <v>(0.253)</v>
      </c>
      <c r="C5" t="str">
        <f>"(0.059)"</f>
        <v>(0.059)</v>
      </c>
      <c r="D5" t="str">
        <f>"(0.191)"</f>
        <v>(0.191)</v>
      </c>
      <c r="E5" t="str">
        <f>"(0.000)"</f>
        <v>(0.000)</v>
      </c>
      <c r="F5" t="str">
        <f>"(0.000)"</f>
        <v>(0.000)</v>
      </c>
      <c r="G5" t="str">
        <f>"(0.205)"</f>
        <v>(0.205)</v>
      </c>
      <c r="H5" t="str">
        <f>"(0.000)"</f>
        <v>(0.000)</v>
      </c>
      <c r="I5" t="str">
        <f>"(.)"</f>
        <v>(.)</v>
      </c>
      <c r="J5" t="str">
        <f>"(0.000)"</f>
        <v>(0.000)</v>
      </c>
      <c r="K5" t="str">
        <f>"(0.001)"</f>
        <v>(0.001)</v>
      </c>
      <c r="L5" t="str">
        <f>"(0.886)"</f>
        <v>(0.886)</v>
      </c>
      <c r="M5" t="str">
        <f>"(0.000)"</f>
        <v>(0.000)</v>
      </c>
      <c r="N5" t="str">
        <f>"(0.000)"</f>
        <v>(0.000)</v>
      </c>
      <c r="O5" t="str">
        <f>"(0.000)"</f>
        <v>(0.000)</v>
      </c>
      <c r="P5" t="str">
        <f>"(0.004)"</f>
        <v>(0.004)</v>
      </c>
      <c r="Q5" t="str">
        <f>"(0.252)"</f>
        <v>(0.252)</v>
      </c>
    </row>
    <row r="6" spans="1:17" x14ac:dyDescent="0.55000000000000004">
      <c r="A6" t="str">
        <f>"gor_rank"</f>
        <v>gor_rank</v>
      </c>
      <c r="B6" t="str">
        <f>"0.0200***"</f>
        <v>0.0200***</v>
      </c>
      <c r="C6" t="str">
        <f>"-0.0157"</f>
        <v>-0.0157</v>
      </c>
      <c r="D6" t="str">
        <f>"0.0360***"</f>
        <v>0.0360***</v>
      </c>
      <c r="E6" t="str">
        <f>"0.0353***"</f>
        <v>0.0353***</v>
      </c>
      <c r="F6" t="str">
        <f>"0.0169"</f>
        <v>0.0169</v>
      </c>
      <c r="G6" t="str">
        <f>"-0.00110"</f>
        <v>-0.00110</v>
      </c>
      <c r="H6" t="str">
        <f>"0.0118*"</f>
        <v>0.0118*</v>
      </c>
      <c r="I6" t="str">
        <f>"0"</f>
        <v>0</v>
      </c>
      <c r="J6" t="str">
        <f>"0.0205"</f>
        <v>0.0205</v>
      </c>
      <c r="K6" t="str">
        <f>"0.0494***"</f>
        <v>0.0494***</v>
      </c>
      <c r="L6" t="str">
        <f>"-0.00620"</f>
        <v>-0.00620</v>
      </c>
      <c r="M6" t="str">
        <f>"0.0109"</f>
        <v>0.0109</v>
      </c>
      <c r="N6" t="str">
        <f>"0.00846"</f>
        <v>0.00846</v>
      </c>
      <c r="O6" t="str">
        <f>"0.0150"</f>
        <v>0.0150</v>
      </c>
      <c r="P6" t="str">
        <f>"0.0110"</f>
        <v>0.0110</v>
      </c>
      <c r="Q6" t="str">
        <f>"0.00670"</f>
        <v>0.00670</v>
      </c>
    </row>
    <row r="7" spans="1:17" x14ac:dyDescent="0.55000000000000004">
      <c r="A7" t="str">
        <f>""</f>
        <v/>
      </c>
      <c r="B7" t="str">
        <f>"(0.001)"</f>
        <v>(0.001)</v>
      </c>
      <c r="C7" t="str">
        <f>"(0.118)"</f>
        <v>(0.118)</v>
      </c>
      <c r="D7" t="str">
        <f>"(0.000)"</f>
        <v>(0.000)</v>
      </c>
      <c r="E7" t="str">
        <f>"(0.000)"</f>
        <v>(0.000)</v>
      </c>
      <c r="F7" t="str">
        <f>"(0.057)"</f>
        <v>(0.057)</v>
      </c>
      <c r="G7" t="str">
        <f>"(0.885)"</f>
        <v>(0.885)</v>
      </c>
      <c r="H7" t="str">
        <f>"(0.046)"</f>
        <v>(0.046)</v>
      </c>
      <c r="I7" t="str">
        <f>"(.)"</f>
        <v>(.)</v>
      </c>
      <c r="J7" t="str">
        <f>"(0.082)"</f>
        <v>(0.082)</v>
      </c>
      <c r="K7" t="str">
        <f>"(0.000)"</f>
        <v>(0.000)</v>
      </c>
      <c r="L7" t="str">
        <f>"(0.308)"</f>
        <v>(0.308)</v>
      </c>
      <c r="M7" t="str">
        <f>"(0.072)"</f>
        <v>(0.072)</v>
      </c>
      <c r="N7" t="str">
        <f>"(0.170)"</f>
        <v>(0.170)</v>
      </c>
      <c r="O7" t="str">
        <f>"(0.114)"</f>
        <v>(0.114)</v>
      </c>
      <c r="P7" t="str">
        <f>"(0.171)"</f>
        <v>(0.171)</v>
      </c>
      <c r="Q7" t="str">
        <f>"(0.424)"</f>
        <v>(0.424)</v>
      </c>
    </row>
    <row r="8" spans="1:17" x14ac:dyDescent="0.55000000000000004">
      <c r="A8" t="str">
        <f>"big5o_dv"</f>
        <v>big5o_dv</v>
      </c>
      <c r="B8" t="str">
        <f>"-0.0356*"</f>
        <v>-0.0356*</v>
      </c>
      <c r="C8" t="str">
        <f>"0.00645"</f>
        <v>0.00645</v>
      </c>
      <c r="D8" t="str">
        <f>"0.331***"</f>
        <v>0.331***</v>
      </c>
      <c r="E8" t="str">
        <f>"0.0272"</f>
        <v>0.0272</v>
      </c>
      <c r="F8" t="str">
        <f>"0.0969***"</f>
        <v>0.0969***</v>
      </c>
      <c r="G8" t="str">
        <f>"-0.000323"</f>
        <v>-0.000323</v>
      </c>
      <c r="H8" t="str">
        <f>"-0.00615"</f>
        <v>-0.00615</v>
      </c>
      <c r="I8" t="str">
        <f>"0"</f>
        <v>0</v>
      </c>
      <c r="J8" t="str">
        <f>"-0.0197"</f>
        <v>-0.0197</v>
      </c>
      <c r="K8" t="str">
        <f>"0.256***"</f>
        <v>0.256***</v>
      </c>
      <c r="L8" t="str">
        <f>"-0.0121"</f>
        <v>-0.0121</v>
      </c>
      <c r="M8" t="str">
        <f>"0.123***"</f>
        <v>0.123***</v>
      </c>
      <c r="N8" t="str">
        <f>"0.0218"</f>
        <v>0.0218</v>
      </c>
      <c r="O8" t="str">
        <f>"0.0426"</f>
        <v>0.0426</v>
      </c>
      <c r="P8" t="str">
        <f>"-0.0280"</f>
        <v>-0.0280</v>
      </c>
      <c r="Q8" t="str">
        <f>"-0.0880***"</f>
        <v>-0.0880***</v>
      </c>
    </row>
    <row r="9" spans="1:17" x14ac:dyDescent="0.55000000000000004">
      <c r="A9" t="str">
        <f>""</f>
        <v/>
      </c>
      <c r="B9" t="str">
        <f>"(0.043)"</f>
        <v>(0.043)</v>
      </c>
      <c r="C9" t="str">
        <f>"(0.831)"</f>
        <v>(0.831)</v>
      </c>
      <c r="D9" t="str">
        <f>"(0.000)"</f>
        <v>(0.000)</v>
      </c>
      <c r="E9" t="str">
        <f>"(0.118)"</f>
        <v>(0.118)</v>
      </c>
      <c r="F9" t="str">
        <f>"(0.001)"</f>
        <v>(0.001)</v>
      </c>
      <c r="G9" t="str">
        <f>"(0.989)"</f>
        <v>(0.989)</v>
      </c>
      <c r="H9" t="str">
        <f>"(0.728)"</f>
        <v>(0.728)</v>
      </c>
      <c r="I9" t="str">
        <f>"(.)"</f>
        <v>(.)</v>
      </c>
      <c r="J9" t="str">
        <f>"(0.592)"</f>
        <v>(0.592)</v>
      </c>
      <c r="K9" t="str">
        <f>"(0.000)"</f>
        <v>(0.000)</v>
      </c>
      <c r="L9" t="str">
        <f>"(0.508)"</f>
        <v>(0.508)</v>
      </c>
      <c r="M9" t="str">
        <f>"(0.000)"</f>
        <v>(0.000)</v>
      </c>
      <c r="N9" t="str">
        <f>"(0.237)"</f>
        <v>(0.237)</v>
      </c>
      <c r="O9" t="str">
        <f>"(0.142)"</f>
        <v>(0.142)</v>
      </c>
      <c r="P9" t="str">
        <f>"(0.252)"</f>
        <v>(0.252)</v>
      </c>
      <c r="Q9" t="str">
        <f>"(0.000)"</f>
        <v>(0.000)</v>
      </c>
    </row>
    <row r="10" spans="1:17" x14ac:dyDescent="0.55000000000000004">
      <c r="A10" t="str">
        <f>"big5c_dv"</f>
        <v>big5c_dv</v>
      </c>
      <c r="B10" t="str">
        <f>"0.0309"</f>
        <v>0.0309</v>
      </c>
      <c r="C10" t="str">
        <f>"0.105**"</f>
        <v>0.105**</v>
      </c>
      <c r="D10" t="str">
        <f>"-0.137***"</f>
        <v>-0.137***</v>
      </c>
      <c r="E10" t="str">
        <f>"0.0631**"</f>
        <v>0.0631**</v>
      </c>
      <c r="F10" t="str">
        <f>"-0.0274"</f>
        <v>-0.0274</v>
      </c>
      <c r="G10" t="str">
        <f>"0.131***"</f>
        <v>0.131***</v>
      </c>
      <c r="H10" t="str">
        <f>"-0.0140"</f>
        <v>-0.0140</v>
      </c>
      <c r="I10" t="str">
        <f>"0"</f>
        <v>0</v>
      </c>
      <c r="J10" t="str">
        <f>"0.0112"</f>
        <v>0.0112</v>
      </c>
      <c r="K10" t="str">
        <f>"-0.0702"</f>
        <v>-0.0702</v>
      </c>
      <c r="L10" t="str">
        <f>"0.0816***"</f>
        <v>0.0816***</v>
      </c>
      <c r="M10" t="str">
        <f>"-0.0341"</f>
        <v>-0.0341</v>
      </c>
      <c r="N10" t="str">
        <f>"-0.0367"</f>
        <v>-0.0367</v>
      </c>
      <c r="O10" t="str">
        <f>"0.0842*"</f>
        <v>0.0842*</v>
      </c>
      <c r="P10" t="str">
        <f>"0.0224"</f>
        <v>0.0224</v>
      </c>
      <c r="Q10" t="str">
        <f>"0.0660*"</f>
        <v>0.0660*</v>
      </c>
    </row>
    <row r="11" spans="1:17" x14ac:dyDescent="0.55000000000000004">
      <c r="A11" t="str">
        <f>""</f>
        <v/>
      </c>
      <c r="B11" t="str">
        <f>"(0.137)"</f>
        <v>(0.137)</v>
      </c>
      <c r="C11" t="str">
        <f>"(0.003)"</f>
        <v>(0.003)</v>
      </c>
      <c r="D11" t="str">
        <f>"(0.000)"</f>
        <v>(0.000)</v>
      </c>
      <c r="E11" t="str">
        <f>"(0.002)"</f>
        <v>(0.002)</v>
      </c>
      <c r="F11" t="str">
        <f>"(0.371)"</f>
        <v>(0.371)</v>
      </c>
      <c r="G11" t="str">
        <f>"(0.000)"</f>
        <v>(0.000)</v>
      </c>
      <c r="H11" t="str">
        <f>"(0.496)"</f>
        <v>(0.496)</v>
      </c>
      <c r="I11" t="str">
        <f>"(.)"</f>
        <v>(.)</v>
      </c>
      <c r="J11" t="str">
        <f>"(0.791)"</f>
        <v>(0.791)</v>
      </c>
      <c r="K11" t="str">
        <f>"(0.108)"</f>
        <v>(0.108)</v>
      </c>
      <c r="L11" t="str">
        <f>"(0.000)"</f>
        <v>(0.000)</v>
      </c>
      <c r="M11" t="str">
        <f>"(0.109)"</f>
        <v>(0.109)</v>
      </c>
      <c r="N11" t="str">
        <f>"(0.086)"</f>
        <v>(0.086)</v>
      </c>
      <c r="O11" t="str">
        <f>"(0.011)"</f>
        <v>(0.011)</v>
      </c>
      <c r="P11" t="str">
        <f>"(0.425)"</f>
        <v>(0.425)</v>
      </c>
      <c r="Q11" t="str">
        <f>"(0.023)"</f>
        <v>(0.023)</v>
      </c>
    </row>
    <row r="12" spans="1:17" x14ac:dyDescent="0.55000000000000004">
      <c r="A12" t="str">
        <f>"big5e_dv"</f>
        <v>big5e_dv</v>
      </c>
      <c r="B12" t="str">
        <f>"0.0238"</f>
        <v>0.0238</v>
      </c>
      <c r="C12" t="str">
        <f>"-0.0344"</f>
        <v>-0.0344</v>
      </c>
      <c r="D12" t="str">
        <f>"-0.0192"</f>
        <v>-0.0192</v>
      </c>
      <c r="E12" t="str">
        <f>"0.0721***"</f>
        <v>0.0721***</v>
      </c>
      <c r="F12" t="str">
        <f>"-0.0411"</f>
        <v>-0.0411</v>
      </c>
      <c r="G12" t="str">
        <f>"0.0286"</f>
        <v>0.0286</v>
      </c>
      <c r="H12" t="str">
        <f>"0.0834***"</f>
        <v>0.0834***</v>
      </c>
      <c r="I12" t="str">
        <f>"0"</f>
        <v>0</v>
      </c>
      <c r="J12" t="str">
        <f>"0.0816*"</f>
        <v>0.0816*</v>
      </c>
      <c r="K12" t="str">
        <f>"-0.0148"</f>
        <v>-0.0148</v>
      </c>
      <c r="L12" t="str">
        <f>"0.0344*"</f>
        <v>0.0344*</v>
      </c>
      <c r="M12" t="str">
        <f>"0.00503"</f>
        <v>0.00503</v>
      </c>
      <c r="N12" t="str">
        <f>"0.0716***"</f>
        <v>0.0716***</v>
      </c>
      <c r="O12" t="str">
        <f>"-0.0262"</f>
        <v>-0.0262</v>
      </c>
      <c r="P12" t="str">
        <f>"0.0729**"</f>
        <v>0.0729**</v>
      </c>
      <c r="Q12" t="str">
        <f>"0.0879***"</f>
        <v>0.0879***</v>
      </c>
    </row>
    <row r="13" spans="1:17" x14ac:dyDescent="0.55000000000000004">
      <c r="A13" t="str">
        <f>""</f>
        <v/>
      </c>
      <c r="B13" t="str">
        <f>"(0.150)"</f>
        <v>(0.150)</v>
      </c>
      <c r="C13" t="str">
        <f>"(0.226)"</f>
        <v>(0.226)</v>
      </c>
      <c r="D13" t="str">
        <f>"(0.494)"</f>
        <v>(0.494)</v>
      </c>
      <c r="E13" t="str">
        <f>"(0.000)"</f>
        <v>(0.000)</v>
      </c>
      <c r="F13" t="str">
        <f>"(0.098)"</f>
        <v>(0.098)</v>
      </c>
      <c r="G13" t="str">
        <f>"(0.188)"</f>
        <v>(0.188)</v>
      </c>
      <c r="H13" t="str">
        <f>"(0.000)"</f>
        <v>(0.000)</v>
      </c>
      <c r="I13" t="str">
        <f>"(.)"</f>
        <v>(.)</v>
      </c>
      <c r="J13" t="str">
        <f>"(0.016)"</f>
        <v>(0.016)</v>
      </c>
      <c r="K13" t="str">
        <f>"(0.684)"</f>
        <v>(0.684)</v>
      </c>
      <c r="L13" t="str">
        <f>"(0.045)"</f>
        <v>(0.045)</v>
      </c>
      <c r="M13" t="str">
        <f>"(0.765)"</f>
        <v>(0.765)</v>
      </c>
      <c r="N13" t="str">
        <f>"(0.000)"</f>
        <v>(0.000)</v>
      </c>
      <c r="O13" t="str">
        <f>"(0.318)"</f>
        <v>(0.318)</v>
      </c>
      <c r="P13" t="str">
        <f>"(0.001)"</f>
        <v>(0.001)</v>
      </c>
      <c r="Q13" t="str">
        <f>"(0.000)"</f>
        <v>(0.000)</v>
      </c>
    </row>
    <row r="14" spans="1:17" x14ac:dyDescent="0.55000000000000004">
      <c r="A14" t="str">
        <f>"big5a_dv"</f>
        <v>big5a_dv</v>
      </c>
      <c r="B14" t="str">
        <f>"-0.0503*"</f>
        <v>-0.0503*</v>
      </c>
      <c r="C14" t="str">
        <f>"-0.0657"</f>
        <v>-0.0657</v>
      </c>
      <c r="D14" t="str">
        <f>"-0.158***"</f>
        <v>-0.158***</v>
      </c>
      <c r="E14" t="str">
        <f>"-0.139***"</f>
        <v>-0.139***</v>
      </c>
      <c r="F14" t="str">
        <f>"-0.0580"</f>
        <v>-0.0580</v>
      </c>
      <c r="G14" t="str">
        <f>"-0.143***"</f>
        <v>-0.143***</v>
      </c>
      <c r="H14" t="str">
        <f>"-0.0941***"</f>
        <v>-0.0941***</v>
      </c>
      <c r="I14" t="str">
        <f>"0"</f>
        <v>0</v>
      </c>
      <c r="J14" t="str">
        <f>"-0.127**"</f>
        <v>-0.127**</v>
      </c>
      <c r="K14" t="str">
        <f>"-0.222***"</f>
        <v>-0.222***</v>
      </c>
      <c r="L14" t="str">
        <f>"-0.112***"</f>
        <v>-0.112***</v>
      </c>
      <c r="M14" t="str">
        <f>"-0.0689**"</f>
        <v>-0.0689**</v>
      </c>
      <c r="N14" t="str">
        <f>"-0.0917***"</f>
        <v>-0.0917***</v>
      </c>
      <c r="O14" t="str">
        <f>"-0.136***"</f>
        <v>-0.136***</v>
      </c>
      <c r="P14" t="str">
        <f>"-0.0705*"</f>
        <v>-0.0705*</v>
      </c>
      <c r="Q14" t="str">
        <f>"-0.0708*"</f>
        <v>-0.0708*</v>
      </c>
    </row>
    <row r="15" spans="1:17" x14ac:dyDescent="0.55000000000000004">
      <c r="A15" t="str">
        <f>""</f>
        <v/>
      </c>
      <c r="B15" t="str">
        <f>"(0.019)"</f>
        <v>(0.019)</v>
      </c>
      <c r="C15" t="str">
        <f>"(0.066)"</f>
        <v>(0.066)</v>
      </c>
      <c r="D15" t="str">
        <f>"(0.000)"</f>
        <v>(0.000)</v>
      </c>
      <c r="E15" t="str">
        <f>"(0.000)"</f>
        <v>(0.000)</v>
      </c>
      <c r="F15" t="str">
        <f>"(0.065)"</f>
        <v>(0.065)</v>
      </c>
      <c r="G15" t="str">
        <f>"(0.000)"</f>
        <v>(0.000)</v>
      </c>
      <c r="H15" t="str">
        <f>"(0.000)"</f>
        <v>(0.000)</v>
      </c>
      <c r="I15" t="str">
        <f>"(.)"</f>
        <v>(.)</v>
      </c>
      <c r="J15" t="str">
        <f>"(0.003)"</f>
        <v>(0.003)</v>
      </c>
      <c r="K15" t="str">
        <f>"(0.000)"</f>
        <v>(0.000)</v>
      </c>
      <c r="L15" t="str">
        <f>"(0.000)"</f>
        <v>(0.000)</v>
      </c>
      <c r="M15" t="str">
        <f>"(0.002)"</f>
        <v>(0.002)</v>
      </c>
      <c r="N15" t="str">
        <f>"(0.000)"</f>
        <v>(0.000)</v>
      </c>
      <c r="O15" t="str">
        <f>"(0.000)"</f>
        <v>(0.000)</v>
      </c>
      <c r="P15" t="str">
        <f>"(0.014)"</f>
        <v>(0.014)</v>
      </c>
      <c r="Q15" t="str">
        <f>"(0.018)"</f>
        <v>(0.018)</v>
      </c>
    </row>
    <row r="16" spans="1:17" x14ac:dyDescent="0.55000000000000004">
      <c r="A16" t="str">
        <f>"big5n_dv"</f>
        <v>big5n_dv</v>
      </c>
      <c r="B16" t="str">
        <f>"0.0552***"</f>
        <v>0.0552***</v>
      </c>
      <c r="C16" t="str">
        <f>"-0.0290"</f>
        <v>-0.0290</v>
      </c>
      <c r="D16" t="str">
        <f>"0.00621"</f>
        <v>0.00621</v>
      </c>
      <c r="E16" t="str">
        <f>"-0.0167"</f>
        <v>-0.0167</v>
      </c>
      <c r="F16" t="str">
        <f>"0.0377"</f>
        <v>0.0377</v>
      </c>
      <c r="G16" t="str">
        <f>"-0.0207"</f>
        <v>-0.0207</v>
      </c>
      <c r="H16" t="str">
        <f>"0.0376**"</f>
        <v>0.0376**</v>
      </c>
      <c r="I16" t="str">
        <f>"0"</f>
        <v>0</v>
      </c>
      <c r="J16" t="str">
        <f>"0.0619*"</f>
        <v>0.0619*</v>
      </c>
      <c r="K16" t="str">
        <f>"0.0670*"</f>
        <v>0.0670*</v>
      </c>
      <c r="L16" t="str">
        <f>"0.00364"</f>
        <v>0.00364</v>
      </c>
      <c r="M16" t="str">
        <f>"0.00635"</f>
        <v>0.00635</v>
      </c>
      <c r="N16" t="str">
        <f>"0.0544***"</f>
        <v>0.0544***</v>
      </c>
      <c r="O16" t="str">
        <f>"0.0419"</f>
        <v>0.0419</v>
      </c>
      <c r="P16" t="str">
        <f>"0.0136"</f>
        <v>0.0136</v>
      </c>
      <c r="Q16" t="str">
        <f>"0.00481"</f>
        <v>0.00481</v>
      </c>
    </row>
    <row r="17" spans="1:17" x14ac:dyDescent="0.55000000000000004">
      <c r="A17" t="str">
        <f>""</f>
        <v/>
      </c>
      <c r="B17" t="str">
        <f>"(0.000)"</f>
        <v>(0.000)</v>
      </c>
      <c r="C17" t="str">
        <f>"(0.206)"</f>
        <v>(0.206)</v>
      </c>
      <c r="D17" t="str">
        <f>"(0.786)"</f>
        <v>(0.786)</v>
      </c>
      <c r="E17" t="str">
        <f>"(0.206)"</f>
        <v>(0.206)</v>
      </c>
      <c r="F17" t="str">
        <f>"(0.064)"</f>
        <v>(0.064)</v>
      </c>
      <c r="G17" t="str">
        <f>"(0.236)"</f>
        <v>(0.236)</v>
      </c>
      <c r="H17" t="str">
        <f>"(0.005)"</f>
        <v>(0.005)</v>
      </c>
      <c r="I17" t="str">
        <f>"(.)"</f>
        <v>(.)</v>
      </c>
      <c r="J17" t="str">
        <f>"(0.025)"</f>
        <v>(0.025)</v>
      </c>
      <c r="K17" t="str">
        <f>"(0.023)"</f>
        <v>(0.023)</v>
      </c>
      <c r="L17" t="str">
        <f>"(0.792)"</f>
        <v>(0.792)</v>
      </c>
      <c r="M17" t="str">
        <f>"(0.647)"</f>
        <v>(0.647)</v>
      </c>
      <c r="N17" t="str">
        <f>"(0.000)"</f>
        <v>(0.000)</v>
      </c>
      <c r="O17" t="str">
        <f>"(0.052)"</f>
        <v>(0.052)</v>
      </c>
      <c r="P17" t="str">
        <f>"(0.453)"</f>
        <v>(0.453)</v>
      </c>
      <c r="Q17" t="str">
        <f>"(0.800)"</f>
        <v>(0.800)</v>
      </c>
    </row>
    <row r="18" spans="1:17" x14ac:dyDescent="0.55000000000000004">
      <c r="A18" t="str">
        <f>"race_rank"</f>
        <v>race_rank</v>
      </c>
      <c r="B18" t="str">
        <f>"-0.0220*"</f>
        <v>-0.0220*</v>
      </c>
      <c r="C18" t="str">
        <f>"-0.144***"</f>
        <v>-0.144***</v>
      </c>
      <c r="D18" t="str">
        <f>"-0.0104"</f>
        <v>-0.0104</v>
      </c>
      <c r="E18" t="str">
        <f>"-0.0384***"</f>
        <v>-0.0384***</v>
      </c>
      <c r="F18" t="str">
        <f>"-0.0253"</f>
        <v>-0.0253</v>
      </c>
      <c r="G18" t="str">
        <f>"-0.0661***"</f>
        <v>-0.0661***</v>
      </c>
      <c r="H18" t="str">
        <f>"0.00981"</f>
        <v>0.00981</v>
      </c>
      <c r="I18" t="str">
        <f>"0"</f>
        <v>0</v>
      </c>
      <c r="J18" t="str">
        <f>"-0.0219"</f>
        <v>-0.0219</v>
      </c>
      <c r="K18" t="str">
        <f>"-0.0458"</f>
        <v>-0.0458</v>
      </c>
      <c r="L18" t="str">
        <f>"-0.0277**"</f>
        <v>-0.0277**</v>
      </c>
      <c r="M18" t="str">
        <f>"-0.0257*"</f>
        <v>-0.0257*</v>
      </c>
      <c r="N18" t="str">
        <f>"-0.0173"</f>
        <v>-0.0173</v>
      </c>
      <c r="O18" t="str">
        <f>"-0.0266"</f>
        <v>-0.0266</v>
      </c>
      <c r="P18" t="str">
        <f>"0.00862"</f>
        <v>0.00862</v>
      </c>
      <c r="Q18" t="str">
        <f>"0.0132"</f>
        <v>0.0132</v>
      </c>
    </row>
    <row r="19" spans="1:17" x14ac:dyDescent="0.55000000000000004">
      <c r="A19" t="str">
        <f>""</f>
        <v/>
      </c>
      <c r="B19" t="str">
        <f>"(0.029)"</f>
        <v>(0.029)</v>
      </c>
      <c r="C19" t="str">
        <f>"(0.001)"</f>
        <v>(0.001)</v>
      </c>
      <c r="D19" t="str">
        <f>"(0.492)"</f>
        <v>(0.492)</v>
      </c>
      <c r="E19" t="str">
        <f>"(0.000)"</f>
        <v>(0.000)</v>
      </c>
      <c r="F19" t="str">
        <f>"(0.086)"</f>
        <v>(0.086)</v>
      </c>
      <c r="G19" t="str">
        <f>"(0.000)"</f>
        <v>(0.000)</v>
      </c>
      <c r="H19" t="str">
        <f>"(0.296)"</f>
        <v>(0.296)</v>
      </c>
      <c r="I19" t="str">
        <f>"(.)"</f>
        <v>(.)</v>
      </c>
      <c r="J19" t="str">
        <f>"(0.260)"</f>
        <v>(0.260)</v>
      </c>
      <c r="K19" t="str">
        <f>"(0.062)"</f>
        <v>(0.062)</v>
      </c>
      <c r="L19" t="str">
        <f>"(0.008)"</f>
        <v>(0.008)</v>
      </c>
      <c r="M19" t="str">
        <f>"(0.010)"</f>
        <v>(0.010)</v>
      </c>
      <c r="N19" t="str">
        <f>"(0.100)"</f>
        <v>(0.100)</v>
      </c>
      <c r="O19" t="str">
        <f>"(0.101)"</f>
        <v>(0.101)</v>
      </c>
      <c r="P19" t="str">
        <f>"(0.477)"</f>
        <v>(0.477)</v>
      </c>
      <c r="Q19" t="str">
        <f>"(0.295)"</f>
        <v>(0.295)</v>
      </c>
    </row>
    <row r="20" spans="1:17" x14ac:dyDescent="0.55000000000000004">
      <c r="A20" t="str">
        <f>"sex_cr"</f>
        <v>sex_cr</v>
      </c>
      <c r="B20" t="str">
        <f>"-0.443***"</f>
        <v>-0.443***</v>
      </c>
      <c r="C20" t="str">
        <f>"-1.709***"</f>
        <v>-1.709***</v>
      </c>
      <c r="D20" t="str">
        <f>"-1.009***"</f>
        <v>-1.009***</v>
      </c>
      <c r="E20" t="str">
        <f>"-1.177***"</f>
        <v>-1.177***</v>
      </c>
      <c r="F20" t="str">
        <f>"-1.994***"</f>
        <v>-1.994***</v>
      </c>
      <c r="G20" t="str">
        <f>"-2.299***"</f>
        <v>-2.299***</v>
      </c>
      <c r="H20" t="str">
        <f>"-0.735***"</f>
        <v>-0.735***</v>
      </c>
      <c r="I20" t="str">
        <f>"0"</f>
        <v>0</v>
      </c>
      <c r="J20" t="str">
        <f>"-0.917***"</f>
        <v>-0.917***</v>
      </c>
      <c r="K20" t="str">
        <f>"-1.145***"</f>
        <v>-1.145***</v>
      </c>
      <c r="L20" t="str">
        <f>"-1.931***"</f>
        <v>-1.931***</v>
      </c>
      <c r="M20" t="str">
        <f>"-0.618***"</f>
        <v>-0.618***</v>
      </c>
      <c r="N20" t="str">
        <f>"-0.731***"</f>
        <v>-0.731***</v>
      </c>
      <c r="O20" t="str">
        <f>"-1.164***"</f>
        <v>-1.164***</v>
      </c>
      <c r="P20" t="str">
        <f>"-1.349***"</f>
        <v>-1.349***</v>
      </c>
      <c r="Q20" t="str">
        <f>"-2.267***"</f>
        <v>-2.267***</v>
      </c>
    </row>
    <row r="21" spans="1:17" x14ac:dyDescent="0.55000000000000004">
      <c r="A21" t="str">
        <f>""</f>
        <v/>
      </c>
      <c r="B21" t="str">
        <f>"(0.000)"</f>
        <v>(0.000)</v>
      </c>
      <c r="C21" t="str">
        <f>"(0.000)"</f>
        <v>(0.000)</v>
      </c>
      <c r="D21" t="str">
        <f>"(0.000)"</f>
        <v>(0.000)</v>
      </c>
      <c r="E21" t="str">
        <f>"(0.000)"</f>
        <v>(0.000)</v>
      </c>
      <c r="F21" t="str">
        <f>"(0.000)"</f>
        <v>(0.000)</v>
      </c>
      <c r="G21" t="str">
        <f>"(0.000)"</f>
        <v>(0.000)</v>
      </c>
      <c r="H21" t="str">
        <f>"(0.000)"</f>
        <v>(0.000)</v>
      </c>
      <c r="I21" t="str">
        <f>"(.)"</f>
        <v>(.)</v>
      </c>
      <c r="J21" t="str">
        <f>"(0.000)"</f>
        <v>(0.000)</v>
      </c>
      <c r="K21" t="str">
        <f>"(0.000)"</f>
        <v>(0.000)</v>
      </c>
      <c r="L21" t="str">
        <f>"(0.000)"</f>
        <v>(0.000)</v>
      </c>
      <c r="M21" t="str">
        <f>"(0.000)"</f>
        <v>(0.000)</v>
      </c>
      <c r="N21" t="str">
        <f>"(0.000)"</f>
        <v>(0.000)</v>
      </c>
      <c r="O21" t="str">
        <f>"(0.000)"</f>
        <v>(0.000)</v>
      </c>
      <c r="P21" t="str">
        <f>"(0.000)"</f>
        <v>(0.000)</v>
      </c>
      <c r="Q21" t="str">
        <f>"(0.000)"</f>
        <v>(0.000)</v>
      </c>
    </row>
    <row r="22" spans="1:17" x14ac:dyDescent="0.55000000000000004">
      <c r="A22" t="str">
        <f>"educ_level"</f>
        <v>educ_level</v>
      </c>
      <c r="B22" t="str">
        <f>"-0.227***"</f>
        <v>-0.227***</v>
      </c>
      <c r="C22" t="str">
        <f>"-0.421***"</f>
        <v>-0.421***</v>
      </c>
      <c r="D22" t="str">
        <f>"-0.0638*"</f>
        <v>-0.0638*</v>
      </c>
      <c r="E22" t="str">
        <f>"-0.0804***"</f>
        <v>-0.0804***</v>
      </c>
      <c r="F22" t="str">
        <f>"-0.0173"</f>
        <v>-0.0173</v>
      </c>
      <c r="G22" t="str">
        <f>"-0.334***"</f>
        <v>-0.334***</v>
      </c>
      <c r="H22" t="str">
        <f>"-0.383***"</f>
        <v>-0.383***</v>
      </c>
      <c r="I22" t="str">
        <f>"0"</f>
        <v>0</v>
      </c>
      <c r="J22" t="str">
        <f>"0.0116"</f>
        <v>0.0116</v>
      </c>
      <c r="K22" t="str">
        <f>"-0.111**"</f>
        <v>-0.111**</v>
      </c>
      <c r="L22" t="str">
        <f>"-0.344***"</f>
        <v>-0.344***</v>
      </c>
      <c r="M22" t="str">
        <f>"0.0321"</f>
        <v>0.0321</v>
      </c>
      <c r="N22" t="str">
        <f>"-0.328***"</f>
        <v>-0.328***</v>
      </c>
      <c r="O22" t="str">
        <f>"-0.0596*"</f>
        <v>-0.0596*</v>
      </c>
      <c r="P22" t="str">
        <f>"-0.315***"</f>
        <v>-0.315***</v>
      </c>
      <c r="Q22" t="str">
        <f>"-0.427***"</f>
        <v>-0.427***</v>
      </c>
    </row>
    <row r="23" spans="1:17" x14ac:dyDescent="0.55000000000000004">
      <c r="A23" t="str">
        <f>""</f>
        <v/>
      </c>
      <c r="B23" t="str">
        <f>"(0.000)"</f>
        <v>(0.000)</v>
      </c>
      <c r="C23" t="str">
        <f>"(0.000)"</f>
        <v>(0.000)</v>
      </c>
      <c r="D23" t="str">
        <f>"(0.041)"</f>
        <v>(0.041)</v>
      </c>
      <c r="E23" t="str">
        <f>"(0.000)"</f>
        <v>(0.000)</v>
      </c>
      <c r="F23" t="str">
        <f>"(0.536)"</f>
        <v>(0.536)</v>
      </c>
      <c r="G23" t="str">
        <f>"(0.000)"</f>
        <v>(0.000)</v>
      </c>
      <c r="H23" t="str">
        <f>"(0.000)"</f>
        <v>(0.000)</v>
      </c>
      <c r="I23" t="str">
        <f>"(.)"</f>
        <v>(.)</v>
      </c>
      <c r="J23" t="str">
        <f>"(0.789)"</f>
        <v>(0.789)</v>
      </c>
      <c r="K23" t="str">
        <f>"(0.009)"</f>
        <v>(0.009)</v>
      </c>
      <c r="L23" t="str">
        <f>"(0.000)"</f>
        <v>(0.000)</v>
      </c>
      <c r="M23" t="str">
        <f>"(0.086)"</f>
        <v>(0.086)</v>
      </c>
      <c r="N23" t="str">
        <f>"(0.000)"</f>
        <v>(0.000)</v>
      </c>
      <c r="O23" t="str">
        <f>"(0.040)"</f>
        <v>(0.040)</v>
      </c>
      <c r="P23" t="str">
        <f>"(0.000)"</f>
        <v>(0.000)</v>
      </c>
      <c r="Q23" t="str">
        <f>"(0.000)"</f>
        <v>(0.000)</v>
      </c>
    </row>
    <row r="24" spans="1:17" x14ac:dyDescent="0.55000000000000004">
      <c r="A24" t="str">
        <f>"_cons"</f>
        <v>_cons</v>
      </c>
      <c r="B24" t="str">
        <f>"0.973***"</f>
        <v>0.973***</v>
      </c>
      <c r="C24" t="str">
        <f>"2.142***"</f>
        <v>2.142***</v>
      </c>
      <c r="D24" t="str">
        <f>"0.0628"</f>
        <v>0.0628</v>
      </c>
      <c r="E24" t="str">
        <f>"0.345"</f>
        <v>0.345</v>
      </c>
      <c r="F24" t="str">
        <f>"0.463"</f>
        <v>0.463</v>
      </c>
      <c r="G24" t="str">
        <f>"3.521***"</f>
        <v>3.521***</v>
      </c>
      <c r="H24" t="str">
        <f>"2.737***"</f>
        <v>2.737***</v>
      </c>
      <c r="I24" t="str">
        <f>"0"</f>
        <v>0</v>
      </c>
      <c r="J24" t="str">
        <f>"-4.220***"</f>
        <v>-4.220***</v>
      </c>
      <c r="K24" t="str">
        <f>"-1.791**"</f>
        <v>-1.791**</v>
      </c>
      <c r="L24" t="str">
        <f>"3.971***"</f>
        <v>3.971***</v>
      </c>
      <c r="M24" t="str">
        <f>"-1.974***"</f>
        <v>-1.974***</v>
      </c>
      <c r="N24" t="str">
        <f>"2.483***"</f>
        <v>2.483***</v>
      </c>
      <c r="O24" t="str">
        <f>"-0.578"</f>
        <v>-0.578</v>
      </c>
      <c r="P24" t="str">
        <f>"1.183***"</f>
        <v>1.183***</v>
      </c>
      <c r="Q24" t="str">
        <f>"3.389***"</f>
        <v>3.389***</v>
      </c>
    </row>
    <row r="25" spans="1:17" x14ac:dyDescent="0.55000000000000004">
      <c r="A25" t="str">
        <f>""</f>
        <v/>
      </c>
      <c r="B25" t="str">
        <f>"(0.000)"</f>
        <v>(0.000)</v>
      </c>
      <c r="C25" t="str">
        <f>"(0.000)"</f>
        <v>(0.000)</v>
      </c>
      <c r="D25" t="str">
        <f>"(0.829)"</f>
        <v>(0.829)</v>
      </c>
      <c r="E25" t="str">
        <f>"(0.128)"</f>
        <v>(0.128)</v>
      </c>
      <c r="F25" t="str">
        <f>"(0.274)"</f>
        <v>(0.274)</v>
      </c>
      <c r="G25" t="str">
        <f>"(0.000)"</f>
        <v>(0.000)</v>
      </c>
      <c r="H25" t="str">
        <f>"(0.000)"</f>
        <v>(0.000)</v>
      </c>
      <c r="I25" t="str">
        <f>"(.)"</f>
        <v>(.)</v>
      </c>
      <c r="J25" t="str">
        <f>"(0.000)"</f>
        <v>(0.000)</v>
      </c>
      <c r="K25" t="str">
        <f>"(0.008)"</f>
        <v>(0.008)</v>
      </c>
      <c r="L25" t="str">
        <f>"(0.000)"</f>
        <v>(0.000)</v>
      </c>
      <c r="M25" t="str">
        <f>"(0.000)"</f>
        <v>(0.000)</v>
      </c>
      <c r="N25" t="str">
        <f>"(0.000)"</f>
        <v>(0.000)</v>
      </c>
      <c r="O25" t="str">
        <f>"(0.154)"</f>
        <v>(0.154)</v>
      </c>
      <c r="P25" t="str">
        <f>"(0.000)"</f>
        <v>(0.000)</v>
      </c>
      <c r="Q25" t="str">
        <f>"(0.000)"</f>
        <v>(0.000)</v>
      </c>
    </row>
    <row r="27" spans="1:17" x14ac:dyDescent="0.55000000000000004">
      <c r="A27" t="str">
        <f>"N"</f>
        <v>N</v>
      </c>
      <c r="B27" t="str">
        <f>"15533"</f>
        <v>15533</v>
      </c>
    </row>
    <row r="28" spans="1:17" x14ac:dyDescent="0.55000000000000004">
      <c r="A28" t="str">
        <f>"R-sq"</f>
        <v>R-sq</v>
      </c>
      <c r="B28" t="str">
        <f>""</f>
        <v/>
      </c>
    </row>
    <row r="29" spans="1:17" x14ac:dyDescent="0.55000000000000004">
      <c r="A29" t="str">
        <f>"p-values in parentheses"</f>
        <v>p-values in parentheses</v>
      </c>
    </row>
    <row r="30" spans="1:17" x14ac:dyDescent="0.55000000000000004">
      <c r="A30" t="s">
        <v>0</v>
      </c>
      <c r="B30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anuragr</cp:lastModifiedBy>
  <dcterms:created xsi:type="dcterms:W3CDTF">2017-04-14T21:24:11Z</dcterms:created>
  <dcterms:modified xsi:type="dcterms:W3CDTF">2017-04-14T23:09:02Z</dcterms:modified>
</cp:coreProperties>
</file>