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Sheet1!$A$1:$I$56</definedName>
  </definedNames>
  <calcPr/>
</workbook>
</file>

<file path=xl/sharedStrings.xml><?xml version="1.0" encoding="utf-8"?>
<sst xmlns="http://schemas.openxmlformats.org/spreadsheetml/2006/main" count="64" uniqueCount="64">
  <si>
    <t>Ticker</t>
  </si>
  <si>
    <t>LTP</t>
  </si>
  <si>
    <t>OPEN</t>
  </si>
  <si>
    <t>HIGH</t>
  </si>
  <si>
    <t>LOW</t>
  </si>
  <si>
    <t>PREV CLOSE</t>
  </si>
  <si>
    <t>VOLUME</t>
  </si>
  <si>
    <t>BUY</t>
  </si>
  <si>
    <t>SELL</t>
  </si>
  <si>
    <t>INFIBEAM</t>
  </si>
  <si>
    <t>NTPC</t>
  </si>
  <si>
    <t>IOC</t>
  </si>
  <si>
    <t>ONGC</t>
  </si>
  <si>
    <t>SHALPAINTS</t>
  </si>
  <si>
    <t>COALINDIA</t>
  </si>
  <si>
    <t>ITC</t>
  </si>
  <si>
    <t>POWERGRID</t>
  </si>
  <si>
    <t>TATAMOTORS</t>
  </si>
  <si>
    <t>HINDALCO</t>
  </si>
  <si>
    <t>SBIN</t>
  </si>
  <si>
    <t>BPCL</t>
  </si>
  <si>
    <t>BHARTIARTL</t>
  </si>
  <si>
    <t>WIPRO</t>
  </si>
  <si>
    <t>ICICIBANK</t>
  </si>
  <si>
    <t>TATACONSUM</t>
  </si>
  <si>
    <t>HDFCLIFE</t>
  </si>
  <si>
    <t>SUNPHARMA</t>
  </si>
  <si>
    <t>JSWSTEEL</t>
  </si>
  <si>
    <t>AXISBANK</t>
  </si>
  <si>
    <t>ADANIPORTS</t>
  </si>
  <si>
    <t>UPL</t>
  </si>
  <si>
    <t>M&amp;M</t>
  </si>
  <si>
    <t>CIPLA</t>
  </si>
  <si>
    <t>HCLTECH</t>
  </si>
  <si>
    <t>SBILIFE</t>
  </si>
  <si>
    <t>INDUSINDBK</t>
  </si>
  <si>
    <t>TECHM</t>
  </si>
  <si>
    <t>TATASTEEL</t>
  </si>
  <si>
    <t>INFY</t>
  </si>
  <si>
    <t>GRASIM</t>
  </si>
  <si>
    <t>LT</t>
  </si>
  <si>
    <t>HDFCBANK</t>
  </si>
  <si>
    <t>TITAN</t>
  </si>
  <si>
    <t>KOTAKBANK</t>
  </si>
  <si>
    <t>RELIANCE</t>
  </si>
  <si>
    <t>HINDUNILVR</t>
  </si>
  <si>
    <t>HDFC</t>
  </si>
  <si>
    <t>EICHERMOT</t>
  </si>
  <si>
    <t>ASIANPAINT</t>
  </si>
  <si>
    <t>HEROMOTOCO</t>
  </si>
  <si>
    <t>TCS</t>
  </si>
  <si>
    <t>BRITANNIA</t>
  </si>
  <si>
    <t>DIVISLAB</t>
  </si>
  <si>
    <t>BAJAJ-AUTO</t>
  </si>
  <si>
    <t>DRREDDY</t>
  </si>
  <si>
    <t>BAJFINANCE</t>
  </si>
  <si>
    <t>ULTRACEMCO</t>
  </si>
  <si>
    <t>MARUTI</t>
  </si>
  <si>
    <t>BAJAJFINSV</t>
  </si>
  <si>
    <t>NESTLEIND</t>
  </si>
  <si>
    <t>SHREECEM</t>
  </si>
  <si>
    <t>PEL</t>
  </si>
  <si>
    <t>JAMNAAUTO</t>
  </si>
  <si>
    <t>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</si>
</sst>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sz val="10.0"/>
      <color rgb="FF000000"/>
      <name val="&quot;Graphik Web Medium&quot;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0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5" fontId="0" numFmtId="0" xfId="0" applyAlignment="1" applyFill="1" applyFont="1">
      <alignment readingOrder="0"/>
    </xf>
    <xf borderId="0" fillId="5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>
      <c r="A2" s="4" t="s">
        <v>9</v>
      </c>
      <c r="B2" s="5">
        <f>IFERROR(__xludf.DUMMYFUNCTION("GOOGLEFINANCE(""NSE:""&amp;A2,""price"")"),52.4)</f>
        <v>52.4</v>
      </c>
      <c r="C2" s="5">
        <f>IFERROR(__xludf.DUMMYFUNCTION("GOOGLEFINANCE(""NSE:""&amp;A2,""priceopen"")"),51.4)</f>
        <v>51.4</v>
      </c>
      <c r="D2" s="5">
        <f>IFERROR(__xludf.DUMMYFUNCTION("GOOGLEFINANCE(""NSE:""&amp;A2,""high"")"),54.45)</f>
        <v>54.45</v>
      </c>
      <c r="E2" s="5">
        <f>IFERROR(__xludf.DUMMYFUNCTION("GOOGLEFINANCE(""NSE:""&amp;A2,""low"")"),50.05)</f>
        <v>50.05</v>
      </c>
      <c r="F2" s="5">
        <f>IFERROR(__xludf.DUMMYFUNCTION("GOOGLEFINANCE(""NSE:""&amp;A2,""closeyest"")"),49.95)</f>
        <v>49.95</v>
      </c>
      <c r="G2" s="5">
        <f>IFERROR(__xludf.DUMMYFUNCTION("GOOGLEFINANCE(""NSE:""&amp;A2,""volume"")"),5.2486187E7)</f>
        <v>52486187</v>
      </c>
      <c r="H2" s="5" t="b">
        <f t="shared" ref="H2:H56" si="1">C2=E2</f>
        <v>0</v>
      </c>
      <c r="I2" s="5" t="b">
        <f t="shared" ref="I2:I56" si="2">C2=D2</f>
        <v>0</v>
      </c>
    </row>
    <row r="3">
      <c r="A3" s="6" t="s">
        <v>10</v>
      </c>
      <c r="B3" s="5">
        <f>IFERROR(__xludf.DUMMYFUNCTION("GOOGLEFINANCE(""NSE:""&amp;A3,""price"")"),110.25)</f>
        <v>110.25</v>
      </c>
      <c r="C3" s="5">
        <f>IFERROR(__xludf.DUMMYFUNCTION("GOOGLEFINANCE(""NSE:""&amp;A3,""priceopen"")"),110.95)</f>
        <v>110.95</v>
      </c>
      <c r="D3" s="5">
        <f>IFERROR(__xludf.DUMMYFUNCTION("GOOGLEFINANCE(""NSE:""&amp;A3,""high"")"),111.45)</f>
        <v>111.45</v>
      </c>
      <c r="E3" s="5">
        <f>IFERROR(__xludf.DUMMYFUNCTION("GOOGLEFINANCE(""NSE:""&amp;A3,""low"")"),109.5)</f>
        <v>109.5</v>
      </c>
      <c r="F3" s="5">
        <f>IFERROR(__xludf.DUMMYFUNCTION("GOOGLEFINANCE(""NSE:""&amp;A3,""closeyest"")"),110.5)</f>
        <v>110.5</v>
      </c>
      <c r="G3" s="5">
        <f>IFERROR(__xludf.DUMMYFUNCTION("GOOGLEFINANCE(""NSE:""&amp;A3,""volume"")"),1.0228328E7)</f>
        <v>10228328</v>
      </c>
      <c r="H3" s="5" t="b">
        <f t="shared" si="1"/>
        <v>0</v>
      </c>
      <c r="I3" s="5" t="b">
        <f t="shared" si="2"/>
        <v>0</v>
      </c>
    </row>
    <row r="4">
      <c r="A4" s="6" t="s">
        <v>11</v>
      </c>
      <c r="B4" s="5">
        <f>IFERROR(__xludf.DUMMYFUNCTION("GOOGLEFINANCE(""NSE:""&amp;A4,""price"")"),109.85)</f>
        <v>109.85</v>
      </c>
      <c r="C4" s="5">
        <f>IFERROR(__xludf.DUMMYFUNCTION("GOOGLEFINANCE(""NSE:""&amp;A4,""priceopen"")"),109.5)</f>
        <v>109.5</v>
      </c>
      <c r="D4" s="5">
        <f>IFERROR(__xludf.DUMMYFUNCTION("GOOGLEFINANCE(""NSE:""&amp;A4,""high"")"),110.95)</f>
        <v>110.95</v>
      </c>
      <c r="E4" s="5">
        <f>IFERROR(__xludf.DUMMYFUNCTION("GOOGLEFINANCE(""NSE:""&amp;A4,""low"")"),109.05)</f>
        <v>109.05</v>
      </c>
      <c r="F4" s="5">
        <f>IFERROR(__xludf.DUMMYFUNCTION("GOOGLEFINANCE(""NSE:""&amp;A4,""closeyest"")"),109.25)</f>
        <v>109.25</v>
      </c>
      <c r="G4" s="5">
        <f>IFERROR(__xludf.DUMMYFUNCTION("GOOGLEFINANCE(""NSE:""&amp;A4,""volume"")"),1.7004863E7)</f>
        <v>17004863</v>
      </c>
      <c r="H4" s="5" t="b">
        <f t="shared" si="1"/>
        <v>0</v>
      </c>
      <c r="I4" s="5" t="b">
        <f t="shared" si="2"/>
        <v>0</v>
      </c>
    </row>
    <row r="5">
      <c r="A5" s="6" t="s">
        <v>12</v>
      </c>
      <c r="B5" s="5">
        <f>IFERROR(__xludf.DUMMYFUNCTION("GOOGLEFINANCE(""NSE:""&amp;A5,""price"")"),117.5)</f>
        <v>117.5</v>
      </c>
      <c r="C5" s="5">
        <f>IFERROR(__xludf.DUMMYFUNCTION("GOOGLEFINANCE(""NSE:""&amp;A5,""priceopen"")"),114.35)</f>
        <v>114.35</v>
      </c>
      <c r="D5" s="5">
        <f>IFERROR(__xludf.DUMMYFUNCTION("GOOGLEFINANCE(""NSE:""&amp;A5,""high"")"),118.45)</f>
        <v>118.45</v>
      </c>
      <c r="E5" s="5">
        <f>IFERROR(__xludf.DUMMYFUNCTION("GOOGLEFINANCE(""NSE:""&amp;A5,""low"")"),114.2)</f>
        <v>114.2</v>
      </c>
      <c r="F5" s="5">
        <f>IFERROR(__xludf.DUMMYFUNCTION("GOOGLEFINANCE(""NSE:""&amp;A5,""closeyest"")"),113.65)</f>
        <v>113.65</v>
      </c>
      <c r="G5" s="5">
        <f>IFERROR(__xludf.DUMMYFUNCTION("GOOGLEFINANCE(""NSE:""&amp;A5,""volume"")"),5.1382159E7)</f>
        <v>51382159</v>
      </c>
      <c r="H5" s="5" t="b">
        <f t="shared" si="1"/>
        <v>0</v>
      </c>
      <c r="I5" s="5" t="b">
        <f t="shared" si="2"/>
        <v>0</v>
      </c>
    </row>
    <row r="6">
      <c r="A6" s="7" t="s">
        <v>13</v>
      </c>
      <c r="B6" s="5">
        <f>IFERROR(__xludf.DUMMYFUNCTION("GOOGLEFINANCE(""NSE:""&amp;A6,""price"")"),116.1)</f>
        <v>116.1</v>
      </c>
      <c r="C6" s="5">
        <f>IFERROR(__xludf.DUMMYFUNCTION("GOOGLEFINANCE(""NSE:""&amp;A6,""priceopen"")"),125.1)</f>
        <v>125.1</v>
      </c>
      <c r="D6" s="5">
        <f>IFERROR(__xludf.DUMMYFUNCTION("GOOGLEFINANCE(""NSE:""&amp;A6,""high"")"),125.85)</f>
        <v>125.85</v>
      </c>
      <c r="E6" s="5">
        <f>IFERROR(__xludf.DUMMYFUNCTION("GOOGLEFINANCE(""NSE:""&amp;A6,""low"")"),113.05)</f>
        <v>113.05</v>
      </c>
      <c r="F6" s="5">
        <f>IFERROR(__xludf.DUMMYFUNCTION("GOOGLEFINANCE(""NSE:""&amp;A6,""closeyest"")"),124.25)</f>
        <v>124.25</v>
      </c>
      <c r="G6" s="5">
        <f>IFERROR(__xludf.DUMMYFUNCTION("GOOGLEFINANCE(""NSE:""&amp;A6,""volume"")"),1009257.0)</f>
        <v>1009257</v>
      </c>
      <c r="H6" s="5" t="b">
        <f t="shared" si="1"/>
        <v>0</v>
      </c>
      <c r="I6" s="5" t="b">
        <f t="shared" si="2"/>
        <v>0</v>
      </c>
    </row>
    <row r="7">
      <c r="A7" s="6" t="s">
        <v>14</v>
      </c>
      <c r="B7" s="5">
        <f>IFERROR(__xludf.DUMMYFUNCTION("GOOGLEFINANCE(""NSE:""&amp;A7,""price"")"),147.55)</f>
        <v>147.55</v>
      </c>
      <c r="C7" s="5">
        <f>IFERROR(__xludf.DUMMYFUNCTION("GOOGLEFINANCE(""NSE:""&amp;A7,""priceopen"")"),148.55)</f>
        <v>148.55</v>
      </c>
      <c r="D7" s="5">
        <f>IFERROR(__xludf.DUMMYFUNCTION("GOOGLEFINANCE(""NSE:""&amp;A7,""high"")"),149.4)</f>
        <v>149.4</v>
      </c>
      <c r="E7" s="5">
        <f>IFERROR(__xludf.DUMMYFUNCTION("GOOGLEFINANCE(""NSE:""&amp;A7,""low"")"),146.9)</f>
        <v>146.9</v>
      </c>
      <c r="F7" s="5">
        <f>IFERROR(__xludf.DUMMYFUNCTION("GOOGLEFINANCE(""NSE:""&amp;A7,""closeyest"")"),147.7)</f>
        <v>147.7</v>
      </c>
      <c r="G7" s="5">
        <f>IFERROR(__xludf.DUMMYFUNCTION("GOOGLEFINANCE(""NSE:""&amp;A7,""volume"")"),9259582.0)</f>
        <v>9259582</v>
      </c>
      <c r="H7" s="5" t="b">
        <f t="shared" si="1"/>
        <v>0</v>
      </c>
      <c r="I7" s="5" t="b">
        <f t="shared" si="2"/>
        <v>0</v>
      </c>
    </row>
    <row r="8">
      <c r="A8" s="6" t="s">
        <v>15</v>
      </c>
      <c r="B8" s="5">
        <f>IFERROR(__xludf.DUMMYFUNCTION("GOOGLEFINANCE(""NSE:""&amp;A8,""price"")"),215.8)</f>
        <v>215.8</v>
      </c>
      <c r="C8" s="5">
        <f>IFERROR(__xludf.DUMMYFUNCTION("GOOGLEFINANCE(""NSE:""&amp;A8,""priceopen"")"),218.0)</f>
        <v>218</v>
      </c>
      <c r="D8" s="5">
        <f>IFERROR(__xludf.DUMMYFUNCTION("GOOGLEFINANCE(""NSE:""&amp;A8,""high"")"),219.4)</f>
        <v>219.4</v>
      </c>
      <c r="E8" s="5">
        <f>IFERROR(__xludf.DUMMYFUNCTION("GOOGLEFINANCE(""NSE:""&amp;A8,""low"")"),214.25)</f>
        <v>214.25</v>
      </c>
      <c r="F8" s="5">
        <f>IFERROR(__xludf.DUMMYFUNCTION("GOOGLEFINANCE(""NSE:""&amp;A8,""closeyest"")"),216.6)</f>
        <v>216.6</v>
      </c>
      <c r="G8" s="5">
        <f>IFERROR(__xludf.DUMMYFUNCTION("GOOGLEFINANCE(""NSE:""&amp;A8,""volume"")"),3.8483624E7)</f>
        <v>38483624</v>
      </c>
      <c r="H8" s="5" t="b">
        <f t="shared" si="1"/>
        <v>0</v>
      </c>
      <c r="I8" s="5" t="b">
        <f t="shared" si="2"/>
        <v>0</v>
      </c>
    </row>
    <row r="9">
      <c r="A9" s="6" t="s">
        <v>16</v>
      </c>
      <c r="B9" s="5">
        <f>IFERROR(__xludf.DUMMYFUNCTION("GOOGLEFINANCE(""NSE:""&amp;A9,""price"")"),224.65)</f>
        <v>224.65</v>
      </c>
      <c r="C9" s="5">
        <f>IFERROR(__xludf.DUMMYFUNCTION("GOOGLEFINANCE(""NSE:""&amp;A9,""priceopen"")"),226.3)</f>
        <v>226.3</v>
      </c>
      <c r="D9" s="5">
        <f>IFERROR(__xludf.DUMMYFUNCTION("GOOGLEFINANCE(""NSE:""&amp;A9,""high"")"),228.0)</f>
        <v>228</v>
      </c>
      <c r="E9" s="5">
        <f>IFERROR(__xludf.DUMMYFUNCTION("GOOGLEFINANCE(""NSE:""&amp;A9,""low"")"),223.9)</f>
        <v>223.9</v>
      </c>
      <c r="F9" s="5">
        <f>IFERROR(__xludf.DUMMYFUNCTION("GOOGLEFINANCE(""NSE:""&amp;A9,""closeyest"")"),225.65)</f>
        <v>225.65</v>
      </c>
      <c r="G9" s="5">
        <f>IFERROR(__xludf.DUMMYFUNCTION("GOOGLEFINANCE(""NSE:""&amp;A9,""volume"")"),8825872.0)</f>
        <v>8825872</v>
      </c>
      <c r="H9" s="5" t="b">
        <f t="shared" si="1"/>
        <v>0</v>
      </c>
      <c r="I9" s="5" t="b">
        <f t="shared" si="2"/>
        <v>0</v>
      </c>
    </row>
    <row r="10">
      <c r="A10" s="6" t="s">
        <v>17</v>
      </c>
      <c r="B10" s="5">
        <f>IFERROR(__xludf.DUMMYFUNCTION("GOOGLEFINANCE(""NSE:""&amp;A10,""price"")"),318.5)</f>
        <v>318.5</v>
      </c>
      <c r="C10" s="5">
        <f>IFERROR(__xludf.DUMMYFUNCTION("GOOGLEFINANCE(""NSE:""&amp;A10,""priceopen"")"),319.2)</f>
        <v>319.2</v>
      </c>
      <c r="D10" s="5">
        <f>IFERROR(__xludf.DUMMYFUNCTION("GOOGLEFINANCE(""NSE:""&amp;A10,""high"")"),325.7)</f>
        <v>325.7</v>
      </c>
      <c r="E10" s="5">
        <f>IFERROR(__xludf.DUMMYFUNCTION("GOOGLEFINANCE(""NSE:""&amp;A10,""low"")"),317.3)</f>
        <v>317.3</v>
      </c>
      <c r="F10" s="5">
        <f>IFERROR(__xludf.DUMMYFUNCTION("GOOGLEFINANCE(""NSE:""&amp;A10,""closeyest"")"),318.75)</f>
        <v>318.75</v>
      </c>
      <c r="G10" s="5">
        <f>IFERROR(__xludf.DUMMYFUNCTION("GOOGLEFINANCE(""NSE:""&amp;A10,""volume"")"),3.2464289E7)</f>
        <v>32464289</v>
      </c>
      <c r="H10" s="5" t="b">
        <f t="shared" si="1"/>
        <v>0</v>
      </c>
      <c r="I10" s="5" t="b">
        <f t="shared" si="2"/>
        <v>0</v>
      </c>
    </row>
    <row r="11">
      <c r="A11" s="6" t="s">
        <v>18</v>
      </c>
      <c r="B11" s="5">
        <f>IFERROR(__xludf.DUMMYFUNCTION("GOOGLEFINANCE(""NSE:""&amp;A11,""price"")"),393.95)</f>
        <v>393.95</v>
      </c>
      <c r="C11" s="5">
        <f>IFERROR(__xludf.DUMMYFUNCTION("GOOGLEFINANCE(""NSE:""&amp;A11,""priceopen"")"),396.0)</f>
        <v>396</v>
      </c>
      <c r="D11" s="5">
        <f>IFERROR(__xludf.DUMMYFUNCTION("GOOGLEFINANCE(""NSE:""&amp;A11,""high"")"),396.8)</f>
        <v>396.8</v>
      </c>
      <c r="E11" s="5">
        <f>IFERROR(__xludf.DUMMYFUNCTION("GOOGLEFINANCE(""NSE:""&amp;A11,""low"")"),386.5)</f>
        <v>386.5</v>
      </c>
      <c r="F11" s="5">
        <f>IFERROR(__xludf.DUMMYFUNCTION("GOOGLEFINANCE(""NSE:""&amp;A11,""closeyest"")"),394.25)</f>
        <v>394.25</v>
      </c>
      <c r="G11" s="5">
        <f>IFERROR(__xludf.DUMMYFUNCTION("GOOGLEFINANCE(""NSE:""&amp;A11,""volume"")"),1.1365775E7)</f>
        <v>11365775</v>
      </c>
      <c r="H11" s="5" t="b">
        <f t="shared" si="1"/>
        <v>0</v>
      </c>
      <c r="I11" s="5" t="b">
        <f t="shared" si="2"/>
        <v>0</v>
      </c>
    </row>
    <row r="12">
      <c r="A12" s="6" t="s">
        <v>19</v>
      </c>
      <c r="B12" s="5">
        <f>IFERROR(__xludf.DUMMYFUNCTION("GOOGLEFINANCE(""NSE:""&amp;A12,""price"")"),432.5)</f>
        <v>432.5</v>
      </c>
      <c r="C12" s="5">
        <f>IFERROR(__xludf.DUMMYFUNCTION("GOOGLEFINANCE(""NSE:""&amp;A12,""priceopen"")"),426.05)</f>
        <v>426.05</v>
      </c>
      <c r="D12" s="5">
        <f>IFERROR(__xludf.DUMMYFUNCTION("GOOGLEFINANCE(""NSE:""&amp;A12,""high"")"),435.35)</f>
        <v>435.35</v>
      </c>
      <c r="E12" s="5">
        <f>IFERROR(__xludf.DUMMYFUNCTION("GOOGLEFINANCE(""NSE:""&amp;A12,""low"")"),425.6)</f>
        <v>425.6</v>
      </c>
      <c r="F12" s="5">
        <f>IFERROR(__xludf.DUMMYFUNCTION("GOOGLEFINANCE(""NSE:""&amp;A12,""closeyest"")"),424.35)</f>
        <v>424.35</v>
      </c>
      <c r="G12" s="5">
        <f>IFERROR(__xludf.DUMMYFUNCTION("GOOGLEFINANCE(""NSE:""&amp;A12,""volume"")"),5.9109203E7)</f>
        <v>59109203</v>
      </c>
      <c r="H12" s="5" t="b">
        <f t="shared" si="1"/>
        <v>0</v>
      </c>
      <c r="I12" s="5" t="b">
        <f t="shared" si="2"/>
        <v>0</v>
      </c>
    </row>
    <row r="13">
      <c r="A13" s="6" t="s">
        <v>20</v>
      </c>
      <c r="B13" s="5">
        <f>IFERROR(__xludf.DUMMYFUNCTION("GOOGLEFINANCE(""NSE:""&amp;A13,""price"")"),470.45)</f>
        <v>470.45</v>
      </c>
      <c r="C13" s="5">
        <f>IFERROR(__xludf.DUMMYFUNCTION("GOOGLEFINANCE(""NSE:""&amp;A13,""priceopen"")"),473.4)</f>
        <v>473.4</v>
      </c>
      <c r="D13" s="5">
        <f>IFERROR(__xludf.DUMMYFUNCTION("GOOGLEFINANCE(""NSE:""&amp;A13,""high"")"),476.7)</f>
        <v>476.7</v>
      </c>
      <c r="E13" s="5">
        <f>IFERROR(__xludf.DUMMYFUNCTION("GOOGLEFINANCE(""NSE:""&amp;A13,""low"")"),470.1)</f>
        <v>470.1</v>
      </c>
      <c r="F13" s="5">
        <f>IFERROR(__xludf.DUMMYFUNCTION("GOOGLEFINANCE(""NSE:""&amp;A13,""closeyest"")"),472.0)</f>
        <v>472</v>
      </c>
      <c r="G13" s="5">
        <f>IFERROR(__xludf.DUMMYFUNCTION("GOOGLEFINANCE(""NSE:""&amp;A13,""volume"")"),4394745.0)</f>
        <v>4394745</v>
      </c>
      <c r="H13" s="5" t="b">
        <f t="shared" si="1"/>
        <v>0</v>
      </c>
      <c r="I13" s="5" t="b">
        <f t="shared" si="2"/>
        <v>0</v>
      </c>
    </row>
    <row r="14">
      <c r="A14" s="6" t="s">
        <v>21</v>
      </c>
      <c r="B14" s="5">
        <f>IFERROR(__xludf.DUMMYFUNCTION("GOOGLEFINANCE(""NSE:""&amp;A14,""price"")"),533.4)</f>
        <v>533.4</v>
      </c>
      <c r="C14" s="5">
        <f>IFERROR(__xludf.DUMMYFUNCTION("GOOGLEFINANCE(""NSE:""&amp;A14,""priceopen"")"),537.45)</f>
        <v>537.45</v>
      </c>
      <c r="D14" s="5">
        <f>IFERROR(__xludf.DUMMYFUNCTION("GOOGLEFINANCE(""NSE:""&amp;A14,""high"")"),538.4)</f>
        <v>538.4</v>
      </c>
      <c r="E14" s="5">
        <f>IFERROR(__xludf.DUMMYFUNCTION("GOOGLEFINANCE(""NSE:""&amp;A14,""low"")"),530.3)</f>
        <v>530.3</v>
      </c>
      <c r="F14" s="5">
        <f>IFERROR(__xludf.DUMMYFUNCTION("GOOGLEFINANCE(""NSE:""&amp;A14,""closeyest"")"),534.9)</f>
        <v>534.9</v>
      </c>
      <c r="G14" s="5">
        <f>IFERROR(__xludf.DUMMYFUNCTION("GOOGLEFINANCE(""NSE:""&amp;A14,""volume"")"),8226904.0)</f>
        <v>8226904</v>
      </c>
      <c r="H14" s="5" t="b">
        <f t="shared" si="1"/>
        <v>0</v>
      </c>
      <c r="I14" s="5" t="b">
        <f t="shared" si="2"/>
        <v>0</v>
      </c>
    </row>
    <row r="15">
      <c r="A15" s="6" t="s">
        <v>22</v>
      </c>
      <c r="B15" s="5">
        <f>IFERROR(__xludf.DUMMYFUNCTION("GOOGLEFINANCE(""NSE:""&amp;A15,""price"")"),543.0)</f>
        <v>543</v>
      </c>
      <c r="C15" s="5">
        <f>IFERROR(__xludf.DUMMYFUNCTION("GOOGLEFINANCE(""NSE:""&amp;A15,""priceopen"")"),541.9)</f>
        <v>541.9</v>
      </c>
      <c r="D15" s="5">
        <f>IFERROR(__xludf.DUMMYFUNCTION("GOOGLEFINANCE(""NSE:""&amp;A15,""high"")"),547.0)</f>
        <v>547</v>
      </c>
      <c r="E15" s="5">
        <f>IFERROR(__xludf.DUMMYFUNCTION("GOOGLEFINANCE(""NSE:""&amp;A15,""low"")"),539.65)</f>
        <v>539.65</v>
      </c>
      <c r="F15" s="5">
        <f>IFERROR(__xludf.DUMMYFUNCTION("GOOGLEFINANCE(""NSE:""&amp;A15,""closeyest"")"),539.05)</f>
        <v>539.05</v>
      </c>
      <c r="G15" s="5">
        <f>IFERROR(__xludf.DUMMYFUNCTION("GOOGLEFINANCE(""NSE:""&amp;A15,""volume"")"),5946902.0)</f>
        <v>5946902</v>
      </c>
      <c r="H15" s="5" t="b">
        <f t="shared" si="1"/>
        <v>0</v>
      </c>
      <c r="I15" s="5" t="b">
        <f t="shared" si="2"/>
        <v>0</v>
      </c>
    </row>
    <row r="16">
      <c r="A16" s="6" t="s">
        <v>23</v>
      </c>
      <c r="B16" s="5">
        <f>IFERROR(__xludf.DUMMYFUNCTION("GOOGLEFINANCE(""NSE:""&amp;A16,""price"")"),651.05)</f>
        <v>651.05</v>
      </c>
      <c r="C16" s="5">
        <f>IFERROR(__xludf.DUMMYFUNCTION("GOOGLEFINANCE(""NSE:""&amp;A16,""priceopen"")"),664.55)</f>
        <v>664.55</v>
      </c>
      <c r="D16" s="5">
        <f>IFERROR(__xludf.DUMMYFUNCTION("GOOGLEFINANCE(""NSE:""&amp;A16,""high"")"),664.9)</f>
        <v>664.9</v>
      </c>
      <c r="E16" s="5">
        <f>IFERROR(__xludf.DUMMYFUNCTION("GOOGLEFINANCE(""NSE:""&amp;A16,""low"")"),648.35)</f>
        <v>648.35</v>
      </c>
      <c r="F16" s="5">
        <f>IFERROR(__xludf.DUMMYFUNCTION("GOOGLEFINANCE(""NSE:""&amp;A16,""closeyest"")"),662.75)</f>
        <v>662.75</v>
      </c>
      <c r="G16" s="5">
        <f>IFERROR(__xludf.DUMMYFUNCTION("GOOGLEFINANCE(""NSE:""&amp;A16,""volume"")"),1.4036173E7)</f>
        <v>14036173</v>
      </c>
      <c r="H16" s="5" t="b">
        <f t="shared" si="1"/>
        <v>0</v>
      </c>
      <c r="I16" s="5" t="b">
        <f t="shared" si="2"/>
        <v>0</v>
      </c>
    </row>
    <row r="17">
      <c r="A17" s="6" t="s">
        <v>24</v>
      </c>
      <c r="B17" s="5">
        <f>IFERROR(__xludf.DUMMYFUNCTION("GOOGLEFINANCE(""NSE:""&amp;A17,""price"")"),666.85)</f>
        <v>666.85</v>
      </c>
      <c r="C17" s="5">
        <f>IFERROR(__xludf.DUMMYFUNCTION("GOOGLEFINANCE(""NSE:""&amp;A17,""priceopen"")"),665.8)</f>
        <v>665.8</v>
      </c>
      <c r="D17" s="5">
        <f>IFERROR(__xludf.DUMMYFUNCTION("GOOGLEFINANCE(""NSE:""&amp;A17,""high"")"),667.25)</f>
        <v>667.25</v>
      </c>
      <c r="E17" s="5">
        <f>IFERROR(__xludf.DUMMYFUNCTION("GOOGLEFINANCE(""NSE:""&amp;A17,""low"")"),656.8)</f>
        <v>656.8</v>
      </c>
      <c r="F17" s="5">
        <f>IFERROR(__xludf.DUMMYFUNCTION("GOOGLEFINANCE(""NSE:""&amp;A17,""closeyest"")"),663.85)</f>
        <v>663.85</v>
      </c>
      <c r="G17" s="5">
        <f>IFERROR(__xludf.DUMMYFUNCTION("GOOGLEFINANCE(""NSE:""&amp;A17,""volume"")"),2345573.0)</f>
        <v>2345573</v>
      </c>
      <c r="H17" s="5" t="b">
        <f t="shared" si="1"/>
        <v>0</v>
      </c>
      <c r="I17" s="5" t="b">
        <f t="shared" si="2"/>
        <v>0</v>
      </c>
    </row>
    <row r="18">
      <c r="A18" s="6" t="s">
        <v>25</v>
      </c>
      <c r="B18" s="5">
        <f>IFERROR(__xludf.DUMMYFUNCTION("GOOGLEFINANCE(""NSE:""&amp;A18,""price"")"),665.05)</f>
        <v>665.05</v>
      </c>
      <c r="C18" s="5">
        <f>IFERROR(__xludf.DUMMYFUNCTION("GOOGLEFINANCE(""NSE:""&amp;A18,""priceopen"")"),668.6)</f>
        <v>668.6</v>
      </c>
      <c r="D18" s="5">
        <f>IFERROR(__xludf.DUMMYFUNCTION("GOOGLEFINANCE(""NSE:""&amp;A18,""high"")"),670.95)</f>
        <v>670.95</v>
      </c>
      <c r="E18" s="5">
        <f>IFERROR(__xludf.DUMMYFUNCTION("GOOGLEFINANCE(""NSE:""&amp;A18,""low"")"),663.65)</f>
        <v>663.65</v>
      </c>
      <c r="F18" s="5">
        <f>IFERROR(__xludf.DUMMYFUNCTION("GOOGLEFINANCE(""NSE:""&amp;A18,""closeyest"")"),665.9)</f>
        <v>665.9</v>
      </c>
      <c r="G18" s="5">
        <f>IFERROR(__xludf.DUMMYFUNCTION("GOOGLEFINANCE(""NSE:""&amp;A18,""volume"")"),1719399.0)</f>
        <v>1719399</v>
      </c>
      <c r="H18" s="5" t="b">
        <f t="shared" si="1"/>
        <v>0</v>
      </c>
      <c r="I18" s="5" t="b">
        <f t="shared" si="2"/>
        <v>0</v>
      </c>
    </row>
    <row r="19">
      <c r="A19" s="6" t="s">
        <v>26</v>
      </c>
      <c r="B19" s="5">
        <f>IFERROR(__xludf.DUMMYFUNCTION("GOOGLEFINANCE(""NSE:""&amp;A19,""price"")"),670.55)</f>
        <v>670.55</v>
      </c>
      <c r="C19" s="5">
        <f>IFERROR(__xludf.DUMMYFUNCTION("GOOGLEFINANCE(""NSE:""&amp;A19,""priceopen"")"),670.1)</f>
        <v>670.1</v>
      </c>
      <c r="D19" s="5">
        <f>IFERROR(__xludf.DUMMYFUNCTION("GOOGLEFINANCE(""NSE:""&amp;A19,""high"")"),673.3)</f>
        <v>673.3</v>
      </c>
      <c r="E19" s="5">
        <f>IFERROR(__xludf.DUMMYFUNCTION("GOOGLEFINANCE(""NSE:""&amp;A19,""low"")"),664.3)</f>
        <v>664.3</v>
      </c>
      <c r="F19" s="5">
        <f>IFERROR(__xludf.DUMMYFUNCTION("GOOGLEFINANCE(""NSE:""&amp;A19,""closeyest"")"),668.3)</f>
        <v>668.3</v>
      </c>
      <c r="G19" s="5">
        <f>IFERROR(__xludf.DUMMYFUNCTION("GOOGLEFINANCE(""NSE:""&amp;A19,""volume"")"),6406522.0)</f>
        <v>6406522</v>
      </c>
      <c r="H19" s="5" t="b">
        <f t="shared" si="1"/>
        <v>0</v>
      </c>
      <c r="I19" s="5" t="b">
        <f t="shared" si="2"/>
        <v>0</v>
      </c>
    </row>
    <row r="20">
      <c r="A20" s="6" t="s">
        <v>27</v>
      </c>
      <c r="B20" s="5">
        <f>IFERROR(__xludf.DUMMYFUNCTION("GOOGLEFINANCE(""NSE:""&amp;A20,""price"")"),695.0)</f>
        <v>695</v>
      </c>
      <c r="C20" s="5">
        <f>IFERROR(__xludf.DUMMYFUNCTION("GOOGLEFINANCE(""NSE:""&amp;A20,""priceopen"")"),716.5)</f>
        <v>716.5</v>
      </c>
      <c r="D20" s="5">
        <f>IFERROR(__xludf.DUMMYFUNCTION("GOOGLEFINANCE(""NSE:""&amp;A20,""high"")"),716.95)</f>
        <v>716.95</v>
      </c>
      <c r="E20" s="5">
        <f>IFERROR(__xludf.DUMMYFUNCTION("GOOGLEFINANCE(""NSE:""&amp;A20,""low"")"),687.5)</f>
        <v>687.5</v>
      </c>
      <c r="F20" s="5">
        <f>IFERROR(__xludf.DUMMYFUNCTION("GOOGLEFINANCE(""NSE:""&amp;A20,""closeyest"")"),710.9)</f>
        <v>710.9</v>
      </c>
      <c r="G20" s="5">
        <f>IFERROR(__xludf.DUMMYFUNCTION("GOOGLEFINANCE(""NSE:""&amp;A20,""volume"")"),1.4107891E7)</f>
        <v>14107891</v>
      </c>
      <c r="H20" s="5" t="b">
        <f t="shared" si="1"/>
        <v>0</v>
      </c>
      <c r="I20" s="5" t="b">
        <f t="shared" si="2"/>
        <v>0</v>
      </c>
    </row>
    <row r="21">
      <c r="A21" s="6" t="s">
        <v>28</v>
      </c>
      <c r="B21" s="5">
        <f>IFERROR(__xludf.DUMMYFUNCTION("GOOGLEFINANCE(""NSE:""&amp;A21,""price"")"),746.05)</f>
        <v>746.05</v>
      </c>
      <c r="C21" s="5">
        <f>IFERROR(__xludf.DUMMYFUNCTION("GOOGLEFINANCE(""NSE:""&amp;A21,""priceopen"")"),753.55)</f>
        <v>753.55</v>
      </c>
      <c r="D21" s="5">
        <f>IFERROR(__xludf.DUMMYFUNCTION("GOOGLEFINANCE(""NSE:""&amp;A21,""high"")"),754.0)</f>
        <v>754</v>
      </c>
      <c r="E21" s="5">
        <f>IFERROR(__xludf.DUMMYFUNCTION("GOOGLEFINANCE(""NSE:""&amp;A21,""low"")"),741.15)</f>
        <v>741.15</v>
      </c>
      <c r="F21" s="5">
        <f>IFERROR(__xludf.DUMMYFUNCTION("GOOGLEFINANCE(""NSE:""&amp;A21,""closeyest"")"),750.7)</f>
        <v>750.7</v>
      </c>
      <c r="G21" s="5">
        <f>IFERROR(__xludf.DUMMYFUNCTION("GOOGLEFINANCE(""NSE:""&amp;A21,""volume"")"),6615844.0)</f>
        <v>6615844</v>
      </c>
      <c r="H21" s="5" t="b">
        <f t="shared" si="1"/>
        <v>0</v>
      </c>
      <c r="I21" s="5" t="b">
        <f t="shared" si="2"/>
        <v>0</v>
      </c>
    </row>
    <row r="22">
      <c r="A22" s="6" t="s">
        <v>29</v>
      </c>
      <c r="B22" s="5">
        <f>IFERROR(__xludf.DUMMYFUNCTION("GOOGLEFINANCE(""NSE:""&amp;A22,""price"")"),797.8)</f>
        <v>797.8</v>
      </c>
      <c r="C22" s="5">
        <f>IFERROR(__xludf.DUMMYFUNCTION("GOOGLEFINANCE(""NSE:""&amp;A22,""priceopen"")"),773.1)</f>
        <v>773.1</v>
      </c>
      <c r="D22" s="5">
        <f>IFERROR(__xludf.DUMMYFUNCTION("GOOGLEFINANCE(""NSE:""&amp;A22,""high"")"),801.8)</f>
        <v>801.8</v>
      </c>
      <c r="E22" s="5">
        <f>IFERROR(__xludf.DUMMYFUNCTION("GOOGLEFINANCE(""NSE:""&amp;A22,""low"")"),764.3)</f>
        <v>764.3</v>
      </c>
      <c r="F22" s="5">
        <f>IFERROR(__xludf.DUMMYFUNCTION("GOOGLEFINANCE(""NSE:""&amp;A22,""closeyest"")"),769.55)</f>
        <v>769.55</v>
      </c>
      <c r="G22" s="5">
        <f>IFERROR(__xludf.DUMMYFUNCTION("GOOGLEFINANCE(""NSE:""&amp;A22,""volume"")"),1.7728219E7)</f>
        <v>17728219</v>
      </c>
      <c r="H22" s="5" t="b">
        <f t="shared" si="1"/>
        <v>0</v>
      </c>
      <c r="I22" s="5" t="b">
        <f t="shared" si="2"/>
        <v>0</v>
      </c>
    </row>
    <row r="23">
      <c r="A23" s="6" t="s">
        <v>30</v>
      </c>
      <c r="B23" s="5">
        <f>IFERROR(__xludf.DUMMYFUNCTION("GOOGLEFINANCE(""NSE:""&amp;A23,""price"")"),816.3)</f>
        <v>816.3</v>
      </c>
      <c r="C23" s="5">
        <f>IFERROR(__xludf.DUMMYFUNCTION("GOOGLEFINANCE(""NSE:""&amp;A23,""priceopen"")"),818.0)</f>
        <v>818</v>
      </c>
      <c r="D23" s="5">
        <f>IFERROR(__xludf.DUMMYFUNCTION("GOOGLEFINANCE(""NSE:""&amp;A23,""high"")"),826.4)</f>
        <v>826.4</v>
      </c>
      <c r="E23" s="5">
        <f>IFERROR(__xludf.DUMMYFUNCTION("GOOGLEFINANCE(""NSE:""&amp;A23,""low"")"),808.35)</f>
        <v>808.35</v>
      </c>
      <c r="F23" s="5">
        <f>IFERROR(__xludf.DUMMYFUNCTION("GOOGLEFINANCE(""NSE:""&amp;A23,""closeyest"")"),815.1)</f>
        <v>815.1</v>
      </c>
      <c r="G23" s="5">
        <f>IFERROR(__xludf.DUMMYFUNCTION("GOOGLEFINANCE(""NSE:""&amp;A23,""volume"")"),4393583.0)</f>
        <v>4393583</v>
      </c>
      <c r="H23" s="5" t="b">
        <f t="shared" si="1"/>
        <v>0</v>
      </c>
      <c r="I23" s="5" t="b">
        <f t="shared" si="2"/>
        <v>0</v>
      </c>
    </row>
    <row r="24">
      <c r="A24" s="6" t="s">
        <v>31</v>
      </c>
      <c r="B24" s="5">
        <f>IFERROR(__xludf.DUMMYFUNCTION("GOOGLEFINANCE(""NSE:""&amp;A24,""price"")"),805.45)</f>
        <v>805.45</v>
      </c>
      <c r="C24" s="5">
        <f>IFERROR(__xludf.DUMMYFUNCTION("GOOGLEFINANCE(""NSE:""&amp;A24,""priceopen"")"),813.0)</f>
        <v>813</v>
      </c>
      <c r="D24" s="5">
        <f>IFERROR(__xludf.DUMMYFUNCTION("GOOGLEFINANCE(""NSE:""&amp;A24,""high"")"),818.0)</f>
        <v>818</v>
      </c>
      <c r="E24" s="5">
        <f>IFERROR(__xludf.DUMMYFUNCTION("GOOGLEFINANCE(""NSE:""&amp;A24,""low"")"),800.25)</f>
        <v>800.25</v>
      </c>
      <c r="F24" s="5">
        <f>IFERROR(__xludf.DUMMYFUNCTION("GOOGLEFINANCE(""NSE:""&amp;A24,""closeyest"")"),807.95)</f>
        <v>807.95</v>
      </c>
      <c r="G24" s="5">
        <f>IFERROR(__xludf.DUMMYFUNCTION("GOOGLEFINANCE(""NSE:""&amp;A24,""volume"")"),7210906.0)</f>
        <v>7210906</v>
      </c>
      <c r="H24" s="5" t="b">
        <f t="shared" si="1"/>
        <v>0</v>
      </c>
      <c r="I24" s="5" t="b">
        <f t="shared" si="2"/>
        <v>0</v>
      </c>
    </row>
    <row r="25">
      <c r="A25" s="6" t="s">
        <v>32</v>
      </c>
      <c r="B25" s="5">
        <f>IFERROR(__xludf.DUMMYFUNCTION("GOOGLEFINANCE(""NSE:""&amp;A25,""price"")"),945.45)</f>
        <v>945.45</v>
      </c>
      <c r="C25" s="5">
        <f>IFERROR(__xludf.DUMMYFUNCTION("GOOGLEFINANCE(""NSE:""&amp;A25,""priceopen"")"),952.0)</f>
        <v>952</v>
      </c>
      <c r="D25" s="5">
        <f>IFERROR(__xludf.DUMMYFUNCTION("GOOGLEFINANCE(""NSE:""&amp;A25,""high"")"),958.0)</f>
        <v>958</v>
      </c>
      <c r="E25" s="5">
        <f>IFERROR(__xludf.DUMMYFUNCTION("GOOGLEFINANCE(""NSE:""&amp;A25,""low"")"),943.55)</f>
        <v>943.55</v>
      </c>
      <c r="F25" s="5">
        <f>IFERROR(__xludf.DUMMYFUNCTION("GOOGLEFINANCE(""NSE:""&amp;A25,""closeyest"")"),949.35)</f>
        <v>949.35</v>
      </c>
      <c r="G25" s="5">
        <f>IFERROR(__xludf.DUMMYFUNCTION("GOOGLEFINANCE(""NSE:""&amp;A25,""volume"")"),2890625.0)</f>
        <v>2890625</v>
      </c>
      <c r="H25" s="5" t="b">
        <f t="shared" si="1"/>
        <v>0</v>
      </c>
      <c r="I25" s="5" t="b">
        <f t="shared" si="2"/>
        <v>0</v>
      </c>
    </row>
    <row r="26">
      <c r="A26" s="6" t="s">
        <v>33</v>
      </c>
      <c r="B26" s="5">
        <f>IFERROR(__xludf.DUMMYFUNCTION("GOOGLEFINANCE(""NSE:""&amp;A26,""price"")"),951.0)</f>
        <v>951</v>
      </c>
      <c r="C26" s="5">
        <f>IFERROR(__xludf.DUMMYFUNCTION("GOOGLEFINANCE(""NSE:""&amp;A26,""priceopen"")"),948.0)</f>
        <v>948</v>
      </c>
      <c r="D26" s="5">
        <f>IFERROR(__xludf.DUMMYFUNCTION("GOOGLEFINANCE(""NSE:""&amp;A26,""high"")"),952.0)</f>
        <v>952</v>
      </c>
      <c r="E26" s="5">
        <f>IFERROR(__xludf.DUMMYFUNCTION("GOOGLEFINANCE(""NSE:""&amp;A26,""low"")"),942.05)</f>
        <v>942.05</v>
      </c>
      <c r="F26" s="5">
        <f>IFERROR(__xludf.DUMMYFUNCTION("GOOGLEFINANCE(""NSE:""&amp;A26,""closeyest"")"),945.2)</f>
        <v>945.2</v>
      </c>
      <c r="G26" s="5">
        <f>IFERROR(__xludf.DUMMYFUNCTION("GOOGLEFINANCE(""NSE:""&amp;A26,""volume"")"),2931632.0)</f>
        <v>2931632</v>
      </c>
      <c r="H26" s="5" t="b">
        <f t="shared" si="1"/>
        <v>0</v>
      </c>
      <c r="I26" s="5" t="b">
        <f t="shared" si="2"/>
        <v>0</v>
      </c>
    </row>
    <row r="27">
      <c r="A27" s="6" t="s">
        <v>34</v>
      </c>
      <c r="B27" s="5">
        <f>IFERROR(__xludf.DUMMYFUNCTION("GOOGLEFINANCE(""NSE:""&amp;A27,""price"")"),965.25)</f>
        <v>965.25</v>
      </c>
      <c r="C27" s="5">
        <f>IFERROR(__xludf.DUMMYFUNCTION("GOOGLEFINANCE(""NSE:""&amp;A27,""priceopen"")"),978.4)</f>
        <v>978.4</v>
      </c>
      <c r="D27" s="5">
        <f>IFERROR(__xludf.DUMMYFUNCTION("GOOGLEFINANCE(""NSE:""&amp;A27,""high"")"),982.0)</f>
        <v>982</v>
      </c>
      <c r="E27" s="5">
        <f>IFERROR(__xludf.DUMMYFUNCTION("GOOGLEFINANCE(""NSE:""&amp;A27,""low"")"),960.1)</f>
        <v>960.1</v>
      </c>
      <c r="F27" s="5">
        <f>IFERROR(__xludf.DUMMYFUNCTION("GOOGLEFINANCE(""NSE:""&amp;A27,""closeyest"")"),975.65)</f>
        <v>975.65</v>
      </c>
      <c r="G27" s="5">
        <f>IFERROR(__xludf.DUMMYFUNCTION("GOOGLEFINANCE(""NSE:""&amp;A27,""volume"")"),1414451.0)</f>
        <v>1414451</v>
      </c>
      <c r="H27" s="5" t="b">
        <f t="shared" si="1"/>
        <v>0</v>
      </c>
      <c r="I27" s="5" t="b">
        <f t="shared" si="2"/>
        <v>0</v>
      </c>
    </row>
    <row r="28">
      <c r="A28" s="6" t="s">
        <v>35</v>
      </c>
      <c r="B28" s="5">
        <f>IFERROR(__xludf.DUMMYFUNCTION("GOOGLEFINANCE(""NSE:""&amp;A28,""price"")"),1009.65)</f>
        <v>1009.65</v>
      </c>
      <c r="C28" s="5">
        <f>IFERROR(__xludf.DUMMYFUNCTION("GOOGLEFINANCE(""NSE:""&amp;A28,""priceopen"")"),1016.0)</f>
        <v>1016</v>
      </c>
      <c r="D28" s="5">
        <f>IFERROR(__xludf.DUMMYFUNCTION("GOOGLEFINANCE(""NSE:""&amp;A28,""high"")"),1031.35)</f>
        <v>1031.35</v>
      </c>
      <c r="E28" s="5">
        <f>IFERROR(__xludf.DUMMYFUNCTION("GOOGLEFINANCE(""NSE:""&amp;A28,""low"")"),1006.0)</f>
        <v>1006</v>
      </c>
      <c r="F28" s="5">
        <f>IFERROR(__xludf.DUMMYFUNCTION("GOOGLEFINANCE(""NSE:""&amp;A28,""closeyest"")"),1013.0)</f>
        <v>1013</v>
      </c>
      <c r="G28" s="5">
        <f>IFERROR(__xludf.DUMMYFUNCTION("GOOGLEFINANCE(""NSE:""&amp;A28,""volume"")"),3755116.0)</f>
        <v>3755116</v>
      </c>
      <c r="H28" s="5" t="b">
        <f t="shared" si="1"/>
        <v>0</v>
      </c>
      <c r="I28" s="5" t="b">
        <f t="shared" si="2"/>
        <v>0</v>
      </c>
    </row>
    <row r="29">
      <c r="A29" s="6" t="s">
        <v>36</v>
      </c>
      <c r="B29" s="5">
        <f>IFERROR(__xludf.DUMMYFUNCTION("GOOGLEFINANCE(""NSE:""&amp;A29,""price"")"),1031.8)</f>
        <v>1031.8</v>
      </c>
      <c r="C29" s="5">
        <f>IFERROR(__xludf.DUMMYFUNCTION("GOOGLEFINANCE(""NSE:""&amp;A29,""priceopen"")"),1024.7)</f>
        <v>1024.7</v>
      </c>
      <c r="D29" s="5">
        <f>IFERROR(__xludf.DUMMYFUNCTION("GOOGLEFINANCE(""NSE:""&amp;A29,""high"")"),1032.0)</f>
        <v>1032</v>
      </c>
      <c r="E29" s="5">
        <f>IFERROR(__xludf.DUMMYFUNCTION("GOOGLEFINANCE(""NSE:""&amp;A29,""low"")"),1013.35)</f>
        <v>1013.35</v>
      </c>
      <c r="F29" s="5">
        <f>IFERROR(__xludf.DUMMYFUNCTION("GOOGLEFINANCE(""NSE:""&amp;A29,""closeyest"")"),1021.65)</f>
        <v>1021.65</v>
      </c>
      <c r="G29" s="5">
        <f>IFERROR(__xludf.DUMMYFUNCTION("GOOGLEFINANCE(""NSE:""&amp;A29,""volume"")"),1249500.0)</f>
        <v>1249500</v>
      </c>
      <c r="H29" s="5" t="b">
        <f t="shared" si="1"/>
        <v>0</v>
      </c>
      <c r="I29" s="5" t="b">
        <f t="shared" si="2"/>
        <v>0</v>
      </c>
    </row>
    <row r="30">
      <c r="A30" s="6" t="s">
        <v>37</v>
      </c>
      <c r="B30" s="5">
        <f>IFERROR(__xludf.DUMMYFUNCTION("GOOGLEFINANCE(""NSE:""&amp;A30,""price"")"),1101.45)</f>
        <v>1101.45</v>
      </c>
      <c r="C30" s="5">
        <f>IFERROR(__xludf.DUMMYFUNCTION("GOOGLEFINANCE(""NSE:""&amp;A30,""priceopen"")"),1120.0)</f>
        <v>1120</v>
      </c>
      <c r="D30" s="5">
        <f>IFERROR(__xludf.DUMMYFUNCTION("GOOGLEFINANCE(""NSE:""&amp;A30,""high"")"),1123.0)</f>
        <v>1123</v>
      </c>
      <c r="E30" s="5">
        <f>IFERROR(__xludf.DUMMYFUNCTION("GOOGLEFINANCE(""NSE:""&amp;A30,""low"")"),1085.5)</f>
        <v>1085.5</v>
      </c>
      <c r="F30" s="5">
        <f>IFERROR(__xludf.DUMMYFUNCTION("GOOGLEFINANCE(""NSE:""&amp;A30,""closeyest"")"),1125.65)</f>
        <v>1125.65</v>
      </c>
      <c r="G30" s="5">
        <f>IFERROR(__xludf.DUMMYFUNCTION("GOOGLEFINANCE(""NSE:""&amp;A30,""volume"")"),1.7638787E7)</f>
        <v>17638787</v>
      </c>
      <c r="H30" s="5" t="b">
        <f t="shared" si="1"/>
        <v>0</v>
      </c>
      <c r="I30" s="5" t="b">
        <f t="shared" si="2"/>
        <v>0</v>
      </c>
    </row>
    <row r="31">
      <c r="A31" s="6" t="s">
        <v>38</v>
      </c>
      <c r="B31" s="5">
        <f>IFERROR(__xludf.DUMMYFUNCTION("GOOGLEFINANCE(""NSE:""&amp;A31,""price"")"),1389.0)</f>
        <v>1389</v>
      </c>
      <c r="C31" s="5">
        <f>IFERROR(__xludf.DUMMYFUNCTION("GOOGLEFINANCE(""NSE:""&amp;A31,""priceopen"")"),1400.0)</f>
        <v>1400</v>
      </c>
      <c r="D31" s="5">
        <f>IFERROR(__xludf.DUMMYFUNCTION("GOOGLEFINANCE(""NSE:""&amp;A31,""high"")"),1401.0)</f>
        <v>1401</v>
      </c>
      <c r="E31" s="5">
        <f>IFERROR(__xludf.DUMMYFUNCTION("GOOGLEFINANCE(""NSE:""&amp;A31,""low"")"),1378.65)</f>
        <v>1378.65</v>
      </c>
      <c r="F31" s="5">
        <f>IFERROR(__xludf.DUMMYFUNCTION("GOOGLEFINANCE(""NSE:""&amp;A31,""closeyest"")"),1393.75)</f>
        <v>1393.75</v>
      </c>
      <c r="G31" s="5">
        <f>IFERROR(__xludf.DUMMYFUNCTION("GOOGLEFINANCE(""NSE:""&amp;A31,""volume"")"),4750141.0)</f>
        <v>4750141</v>
      </c>
      <c r="H31" s="5" t="b">
        <f t="shared" si="1"/>
        <v>0</v>
      </c>
      <c r="I31" s="5" t="b">
        <f t="shared" si="2"/>
        <v>0</v>
      </c>
    </row>
    <row r="32">
      <c r="A32" s="6" t="s">
        <v>39</v>
      </c>
      <c r="B32" s="5">
        <f>IFERROR(__xludf.DUMMYFUNCTION("GOOGLEFINANCE(""NSE:""&amp;A32,""price"")"),1446.0)</f>
        <v>1446</v>
      </c>
      <c r="C32" s="5">
        <f>IFERROR(__xludf.DUMMYFUNCTION("GOOGLEFINANCE(""NSE:""&amp;A32,""priceopen"")"),1475.6)</f>
        <v>1475.6</v>
      </c>
      <c r="D32" s="5">
        <f>IFERROR(__xludf.DUMMYFUNCTION("GOOGLEFINANCE(""NSE:""&amp;A32,""high"")"),1479.15)</f>
        <v>1479.15</v>
      </c>
      <c r="E32" s="5">
        <f>IFERROR(__xludf.DUMMYFUNCTION("GOOGLEFINANCE(""NSE:""&amp;A32,""low"")"),1437.0)</f>
        <v>1437</v>
      </c>
      <c r="F32" s="5">
        <f>IFERROR(__xludf.DUMMYFUNCTION("GOOGLEFINANCE(""NSE:""&amp;A32,""closeyest"")"),1471.2)</f>
        <v>1471.2</v>
      </c>
      <c r="G32" s="5">
        <f>IFERROR(__xludf.DUMMYFUNCTION("GOOGLEFINANCE(""NSE:""&amp;A32,""volume"")"),1110061.0)</f>
        <v>1110061</v>
      </c>
      <c r="H32" s="5" t="b">
        <f t="shared" si="1"/>
        <v>0</v>
      </c>
      <c r="I32" s="5" t="b">
        <f t="shared" si="2"/>
        <v>0</v>
      </c>
    </row>
    <row r="33">
      <c r="A33" s="6" t="s">
        <v>40</v>
      </c>
      <c r="B33" s="5">
        <f>IFERROR(__xludf.DUMMYFUNCTION("GOOGLEFINANCE(""NSE:""&amp;A33,""price"")"),1473.2)</f>
        <v>1473.2</v>
      </c>
      <c r="C33" s="5">
        <f>IFERROR(__xludf.DUMMYFUNCTION("GOOGLEFINANCE(""NSE:""&amp;A33,""priceopen"")"),1465.95)</f>
        <v>1465.95</v>
      </c>
      <c r="D33" s="5">
        <f>IFERROR(__xludf.DUMMYFUNCTION("GOOGLEFINANCE(""NSE:""&amp;A33,""high"")"),1492.5)</f>
        <v>1492.5</v>
      </c>
      <c r="E33" s="5">
        <f>IFERROR(__xludf.DUMMYFUNCTION("GOOGLEFINANCE(""NSE:""&amp;A33,""low"")"),1463.0)</f>
        <v>1463</v>
      </c>
      <c r="F33" s="5">
        <f>IFERROR(__xludf.DUMMYFUNCTION("GOOGLEFINANCE(""NSE:""&amp;A33,""closeyest"")"),1467.7)</f>
        <v>1467.7</v>
      </c>
      <c r="G33" s="5">
        <f>IFERROR(__xludf.DUMMYFUNCTION("GOOGLEFINANCE(""NSE:""&amp;A33,""volume"")"),2071731.0)</f>
        <v>2071731</v>
      </c>
      <c r="H33" s="5" t="b">
        <f t="shared" si="1"/>
        <v>0</v>
      </c>
      <c r="I33" s="5" t="b">
        <f t="shared" si="2"/>
        <v>0</v>
      </c>
    </row>
    <row r="34">
      <c r="A34" s="6" t="s">
        <v>41</v>
      </c>
      <c r="B34" s="5">
        <f>IFERROR(__xludf.DUMMYFUNCTION("GOOGLEFINANCE(""NSE:""&amp;A34,""price"")"),1511.65)</f>
        <v>1511.65</v>
      </c>
      <c r="C34" s="5">
        <f>IFERROR(__xludf.DUMMYFUNCTION("GOOGLEFINANCE(""NSE:""&amp;A34,""priceopen"")"),1520.3)</f>
        <v>1520.3</v>
      </c>
      <c r="D34" s="5">
        <f>IFERROR(__xludf.DUMMYFUNCTION("GOOGLEFINANCE(""NSE:""&amp;A34,""high"")"),1527.0)</f>
        <v>1527</v>
      </c>
      <c r="E34" s="5">
        <f>IFERROR(__xludf.DUMMYFUNCTION("GOOGLEFINANCE(""NSE:""&amp;A34,""low"")"),1507.25)</f>
        <v>1507.25</v>
      </c>
      <c r="F34" s="5">
        <f>IFERROR(__xludf.DUMMYFUNCTION("GOOGLEFINANCE(""NSE:""&amp;A34,""closeyest"")"),1515.85)</f>
        <v>1515.85</v>
      </c>
      <c r="G34" s="5">
        <f>IFERROR(__xludf.DUMMYFUNCTION("GOOGLEFINANCE(""NSE:""&amp;A34,""volume"")"),5483952.0)</f>
        <v>5483952</v>
      </c>
      <c r="H34" s="5" t="b">
        <f t="shared" si="1"/>
        <v>0</v>
      </c>
      <c r="I34" s="5" t="b">
        <f t="shared" si="2"/>
        <v>0</v>
      </c>
    </row>
    <row r="35">
      <c r="A35" s="6" t="s">
        <v>42</v>
      </c>
      <c r="B35" s="5">
        <f>IFERROR(__xludf.DUMMYFUNCTION("GOOGLEFINANCE(""NSE:""&amp;A35,""price"")"),1590.0)</f>
        <v>1590</v>
      </c>
      <c r="C35" s="5">
        <f>IFERROR(__xludf.DUMMYFUNCTION("GOOGLEFINANCE(""NSE:""&amp;A35,""priceopen"")"),1608.0)</f>
        <v>1608</v>
      </c>
      <c r="D35" s="5">
        <f>IFERROR(__xludf.DUMMYFUNCTION("GOOGLEFINANCE(""NSE:""&amp;A35,""high"")"),1612.0)</f>
        <v>1612</v>
      </c>
      <c r="E35" s="5">
        <f>IFERROR(__xludf.DUMMYFUNCTION("GOOGLEFINANCE(""NSE:""&amp;A35,""low"")"),1589.35)</f>
        <v>1589.35</v>
      </c>
      <c r="F35" s="5">
        <f>IFERROR(__xludf.DUMMYFUNCTION("GOOGLEFINANCE(""NSE:""&amp;A35,""closeyest"")"),1596.25)</f>
        <v>1596.25</v>
      </c>
      <c r="G35" s="5">
        <f>IFERROR(__xludf.DUMMYFUNCTION("GOOGLEFINANCE(""NSE:""&amp;A35,""volume"")"),1107874.0)</f>
        <v>1107874</v>
      </c>
      <c r="H35" s="5" t="b">
        <f t="shared" si="1"/>
        <v>0</v>
      </c>
      <c r="I35" s="5" t="b">
        <f t="shared" si="2"/>
        <v>0</v>
      </c>
    </row>
    <row r="36">
      <c r="A36" s="6" t="s">
        <v>43</v>
      </c>
      <c r="B36" s="5">
        <f>IFERROR(__xludf.DUMMYFUNCTION("GOOGLEFINANCE(""NSE:""&amp;A36,""price"")"),1798.5)</f>
        <v>1798.5</v>
      </c>
      <c r="C36" s="5">
        <f>IFERROR(__xludf.DUMMYFUNCTION("GOOGLEFINANCE(""NSE:""&amp;A36,""priceopen"")"),1815.0)</f>
        <v>1815</v>
      </c>
      <c r="D36" s="5">
        <f>IFERROR(__xludf.DUMMYFUNCTION("GOOGLEFINANCE(""NSE:""&amp;A36,""high"")"),1824.0)</f>
        <v>1824</v>
      </c>
      <c r="E36" s="5">
        <f>IFERROR(__xludf.DUMMYFUNCTION("GOOGLEFINANCE(""NSE:""&amp;A36,""low"")"),1788.0)</f>
        <v>1788</v>
      </c>
      <c r="F36" s="5">
        <f>IFERROR(__xludf.DUMMYFUNCTION("GOOGLEFINANCE(""NSE:""&amp;A36,""closeyest"")"),1807.7)</f>
        <v>1807.7</v>
      </c>
      <c r="G36" s="5">
        <f>IFERROR(__xludf.DUMMYFUNCTION("GOOGLEFINANCE(""NSE:""&amp;A36,""volume"")"),2282138.0)</f>
        <v>2282138</v>
      </c>
      <c r="H36" s="5" t="b">
        <f t="shared" si="1"/>
        <v>0</v>
      </c>
      <c r="I36" s="5" t="b">
        <f t="shared" si="2"/>
        <v>0</v>
      </c>
    </row>
    <row r="37">
      <c r="A37" s="6" t="s">
        <v>44</v>
      </c>
      <c r="B37" s="5">
        <f>IFERROR(__xludf.DUMMYFUNCTION("GOOGLEFINANCE(""NSE:""&amp;A37,""price"")"),2162.8)</f>
        <v>2162.8</v>
      </c>
      <c r="C37" s="5">
        <f>IFERROR(__xludf.DUMMYFUNCTION("GOOGLEFINANCE(""NSE:""&amp;A37,""priceopen"")"),2166.0)</f>
        <v>2166</v>
      </c>
      <c r="D37" s="5">
        <f>IFERROR(__xludf.DUMMYFUNCTION("GOOGLEFINANCE(""NSE:""&amp;A37,""high"")"),2202.0)</f>
        <v>2202</v>
      </c>
      <c r="E37" s="5">
        <f>IFERROR(__xludf.DUMMYFUNCTION("GOOGLEFINANCE(""NSE:""&amp;A37,""low"")"),2146.5)</f>
        <v>2146.5</v>
      </c>
      <c r="F37" s="5">
        <f>IFERROR(__xludf.DUMMYFUNCTION("GOOGLEFINANCE(""NSE:""&amp;A37,""closeyest"")"),2160.3)</f>
        <v>2160.3</v>
      </c>
      <c r="G37" s="5">
        <f>IFERROR(__xludf.DUMMYFUNCTION("GOOGLEFINANCE(""NSE:""&amp;A37,""volume"")"),1.2890035E7)</f>
        <v>12890035</v>
      </c>
      <c r="H37" s="5" t="b">
        <f t="shared" si="1"/>
        <v>0</v>
      </c>
      <c r="I37" s="5" t="b">
        <f t="shared" si="2"/>
        <v>0</v>
      </c>
    </row>
    <row r="38">
      <c r="A38" s="6" t="s">
        <v>45</v>
      </c>
      <c r="B38" s="5">
        <f>IFERROR(__xludf.DUMMYFUNCTION("GOOGLEFINANCE(""NSE:""&amp;A38,""price"")"),2360.0)</f>
        <v>2360</v>
      </c>
      <c r="C38" s="5">
        <f>IFERROR(__xludf.DUMMYFUNCTION("GOOGLEFINANCE(""NSE:""&amp;A38,""priceopen"")"),2347.0)</f>
        <v>2347</v>
      </c>
      <c r="D38" s="5">
        <f>IFERROR(__xludf.DUMMYFUNCTION("GOOGLEFINANCE(""NSE:""&amp;A38,""high"")"),2363.0)</f>
        <v>2363</v>
      </c>
      <c r="E38" s="5">
        <f>IFERROR(__xludf.DUMMYFUNCTION("GOOGLEFINANCE(""NSE:""&amp;A38,""low"")"),2330.6)</f>
        <v>2330.6</v>
      </c>
      <c r="F38" s="5">
        <f>IFERROR(__xludf.DUMMYFUNCTION("GOOGLEFINANCE(""NSE:""&amp;A38,""closeyest"")"),2340.05)</f>
        <v>2340.05</v>
      </c>
      <c r="G38" s="5">
        <f>IFERROR(__xludf.DUMMYFUNCTION("GOOGLEFINANCE(""NSE:""&amp;A38,""volume"")"),1134025.0)</f>
        <v>1134025</v>
      </c>
      <c r="H38" s="5" t="b">
        <f t="shared" si="1"/>
        <v>0</v>
      </c>
      <c r="I38" s="5" t="b">
        <f t="shared" si="2"/>
        <v>0</v>
      </c>
    </row>
    <row r="39">
      <c r="A39" s="6" t="s">
        <v>46</v>
      </c>
      <c r="B39" s="5">
        <f>IFERROR(__xludf.DUMMYFUNCTION("GOOGLEFINANCE(""NSE:""&amp;A39,""price"")"),2576.85)</f>
        <v>2576.85</v>
      </c>
      <c r="C39" s="5">
        <f>IFERROR(__xludf.DUMMYFUNCTION("GOOGLEFINANCE(""NSE:""&amp;A39,""priceopen"")"),2567.0)</f>
        <v>2567</v>
      </c>
      <c r="D39" s="5">
        <f>IFERROR(__xludf.DUMMYFUNCTION("GOOGLEFINANCE(""NSE:""&amp;A39,""high"")"),2610.0)</f>
        <v>2610</v>
      </c>
      <c r="E39" s="5">
        <f>IFERROR(__xludf.DUMMYFUNCTION("GOOGLEFINANCE(""NSE:""&amp;A39,""low"")"),2560.5)</f>
        <v>2560.5</v>
      </c>
      <c r="F39" s="5">
        <f>IFERROR(__xludf.DUMMYFUNCTION("GOOGLEFINANCE(""NSE:""&amp;A39,""closeyest"")"),2552.85)</f>
        <v>2552.85</v>
      </c>
      <c r="G39" s="5">
        <f>IFERROR(__xludf.DUMMYFUNCTION("GOOGLEFINANCE(""NSE:""&amp;A39,""volume"")"),3887517.0)</f>
        <v>3887517</v>
      </c>
      <c r="H39" s="5" t="b">
        <f t="shared" si="1"/>
        <v>0</v>
      </c>
      <c r="I39" s="5" t="b">
        <f t="shared" si="2"/>
        <v>0</v>
      </c>
    </row>
    <row r="40">
      <c r="A40" s="6" t="s">
        <v>47</v>
      </c>
      <c r="B40" s="5">
        <f>IFERROR(__xludf.DUMMYFUNCTION("GOOGLEFINANCE(""NSE:""&amp;A40,""price"")"),2656.55)</f>
        <v>2656.55</v>
      </c>
      <c r="C40" s="5">
        <f>IFERROR(__xludf.DUMMYFUNCTION("GOOGLEFINANCE(""NSE:""&amp;A40,""priceopen"")"),2610.0)</f>
        <v>2610</v>
      </c>
      <c r="D40" s="5">
        <f>IFERROR(__xludf.DUMMYFUNCTION("GOOGLEFINANCE(""NSE:""&amp;A40,""high"")"),2704.0)</f>
        <v>2704</v>
      </c>
      <c r="E40" s="5">
        <f>IFERROR(__xludf.DUMMYFUNCTION("GOOGLEFINANCE(""NSE:""&amp;A40,""low"")"),2610.0)</f>
        <v>2610</v>
      </c>
      <c r="F40" s="5">
        <f>IFERROR(__xludf.DUMMYFUNCTION("GOOGLEFINANCE(""NSE:""&amp;A40,""closeyest"")"),2676.15)</f>
        <v>2676.15</v>
      </c>
      <c r="G40" s="5">
        <f>IFERROR(__xludf.DUMMYFUNCTION("GOOGLEFINANCE(""NSE:""&amp;A40,""volume"")"),1124321.0)</f>
        <v>1124321</v>
      </c>
      <c r="H40" s="5" t="b">
        <f t="shared" si="1"/>
        <v>1</v>
      </c>
      <c r="I40" s="5" t="b">
        <f t="shared" si="2"/>
        <v>0</v>
      </c>
    </row>
    <row r="41">
      <c r="A41" s="6" t="s">
        <v>48</v>
      </c>
      <c r="B41" s="5">
        <f>IFERROR(__xludf.DUMMYFUNCTION("GOOGLEFINANCE(""NSE:""&amp;A41,""price"")"),2920.4)</f>
        <v>2920.4</v>
      </c>
      <c r="C41" s="5">
        <f>IFERROR(__xludf.DUMMYFUNCTION("GOOGLEFINANCE(""NSE:""&amp;A41,""priceopen"")"),2965.0)</f>
        <v>2965</v>
      </c>
      <c r="D41" s="5">
        <f>IFERROR(__xludf.DUMMYFUNCTION("GOOGLEFINANCE(""NSE:""&amp;A41,""high"")"),2982.6)</f>
        <v>2982.6</v>
      </c>
      <c r="E41" s="5">
        <f>IFERROR(__xludf.DUMMYFUNCTION("GOOGLEFINANCE(""NSE:""&amp;A41,""low"")"),2915.1)</f>
        <v>2915.1</v>
      </c>
      <c r="F41" s="5">
        <f>IFERROR(__xludf.DUMMYFUNCTION("GOOGLEFINANCE(""NSE:""&amp;A41,""closeyest"")"),2977.5)</f>
        <v>2977.5</v>
      </c>
      <c r="G41" s="5">
        <f>IFERROR(__xludf.DUMMYFUNCTION("GOOGLEFINANCE(""NSE:""&amp;A41,""volume"")"),1177296.0)</f>
        <v>1177296</v>
      </c>
      <c r="H41" s="5" t="b">
        <f t="shared" si="1"/>
        <v>0</v>
      </c>
      <c r="I41" s="5" t="b">
        <f t="shared" si="2"/>
        <v>0</v>
      </c>
    </row>
    <row r="42">
      <c r="A42" s="6" t="s">
        <v>49</v>
      </c>
      <c r="B42" s="5">
        <f>IFERROR(__xludf.DUMMYFUNCTION("GOOGLEFINANCE(""NSE:""&amp;A42,""price"")"),2978.8)</f>
        <v>2978.8</v>
      </c>
      <c r="C42" s="5">
        <f>IFERROR(__xludf.DUMMYFUNCTION("GOOGLEFINANCE(""NSE:""&amp;A42,""priceopen"")"),3016.5)</f>
        <v>3016.5</v>
      </c>
      <c r="D42" s="5">
        <f>IFERROR(__xludf.DUMMYFUNCTION("GOOGLEFINANCE(""NSE:""&amp;A42,""high"")"),3055.0)</f>
        <v>3055</v>
      </c>
      <c r="E42" s="5">
        <f>IFERROR(__xludf.DUMMYFUNCTION("GOOGLEFINANCE(""NSE:""&amp;A42,""low"")"),2966.0)</f>
        <v>2966</v>
      </c>
      <c r="F42" s="5">
        <f>IFERROR(__xludf.DUMMYFUNCTION("GOOGLEFINANCE(""NSE:""&amp;A42,""closeyest"")"),3007.5)</f>
        <v>3007.5</v>
      </c>
      <c r="G42" s="5">
        <f>IFERROR(__xludf.DUMMYFUNCTION("GOOGLEFINANCE(""NSE:""&amp;A42,""volume"")"),968338.0)</f>
        <v>968338</v>
      </c>
      <c r="H42" s="5" t="b">
        <f t="shared" si="1"/>
        <v>0</v>
      </c>
      <c r="I42" s="5" t="b">
        <f t="shared" si="2"/>
        <v>0</v>
      </c>
    </row>
    <row r="43">
      <c r="A43" s="6" t="s">
        <v>50</v>
      </c>
      <c r="B43" s="5">
        <f>IFERROR(__xludf.DUMMYFUNCTION("GOOGLEFINANCE(""NSE:""&amp;A43,""price"")"),3154.0)</f>
        <v>3154</v>
      </c>
      <c r="C43" s="5">
        <f>IFERROR(__xludf.DUMMYFUNCTION("GOOGLEFINANCE(""NSE:""&amp;A43,""priceopen"")"),3168.6)</f>
        <v>3168.6</v>
      </c>
      <c r="D43" s="5">
        <f>IFERROR(__xludf.DUMMYFUNCTION("GOOGLEFINANCE(""NSE:""&amp;A43,""high"")"),3169.95)</f>
        <v>3169.95</v>
      </c>
      <c r="E43" s="5">
        <f>IFERROR(__xludf.DUMMYFUNCTION("GOOGLEFINANCE(""NSE:""&amp;A43,""low"")"),3132.0)</f>
        <v>3132</v>
      </c>
      <c r="F43" s="5">
        <f>IFERROR(__xludf.DUMMYFUNCTION("GOOGLEFINANCE(""NSE:""&amp;A43,""closeyest"")"),3159.15)</f>
        <v>3159.15</v>
      </c>
      <c r="G43" s="5">
        <f>IFERROR(__xludf.DUMMYFUNCTION("GOOGLEFINANCE(""NSE:""&amp;A43,""volume"")"),1366964.0)</f>
        <v>1366964</v>
      </c>
      <c r="H43" s="5" t="b">
        <f t="shared" si="1"/>
        <v>0</v>
      </c>
      <c r="I43" s="5" t="b">
        <f t="shared" si="2"/>
        <v>0</v>
      </c>
    </row>
    <row r="44">
      <c r="A44" s="6" t="s">
        <v>51</v>
      </c>
      <c r="B44" s="5">
        <f>IFERROR(__xludf.DUMMYFUNCTION("GOOGLEFINANCE(""NSE:""&amp;A44,""price"")"),3444.95)</f>
        <v>3444.95</v>
      </c>
      <c r="C44" s="5">
        <f>IFERROR(__xludf.DUMMYFUNCTION("GOOGLEFINANCE(""NSE:""&amp;A44,""priceopen"")"),3458.0)</f>
        <v>3458</v>
      </c>
      <c r="D44" s="5">
        <f>IFERROR(__xludf.DUMMYFUNCTION("GOOGLEFINANCE(""NSE:""&amp;A44,""high"")"),3469.1)</f>
        <v>3469.1</v>
      </c>
      <c r="E44" s="5">
        <f>IFERROR(__xludf.DUMMYFUNCTION("GOOGLEFINANCE(""NSE:""&amp;A44,""low"")"),3442.0)</f>
        <v>3442</v>
      </c>
      <c r="F44" s="5">
        <f>IFERROR(__xludf.DUMMYFUNCTION("GOOGLEFINANCE(""NSE:""&amp;A44,""closeyest"")"),3447.85)</f>
        <v>3447.85</v>
      </c>
      <c r="G44" s="5">
        <f>IFERROR(__xludf.DUMMYFUNCTION("GOOGLEFINANCE(""NSE:""&amp;A44,""volume"")"),234980.0)</f>
        <v>234980</v>
      </c>
      <c r="H44" s="5" t="b">
        <f t="shared" si="1"/>
        <v>0</v>
      </c>
      <c r="I44" s="5" t="b">
        <f t="shared" si="2"/>
        <v>0</v>
      </c>
    </row>
    <row r="45">
      <c r="A45" s="6" t="s">
        <v>52</v>
      </c>
      <c r="B45" s="5">
        <f>IFERROR(__xludf.DUMMYFUNCTION("GOOGLEFINANCE(""NSE:""&amp;A45,""price"")"),4222.05)</f>
        <v>4222.05</v>
      </c>
      <c r="C45" s="5">
        <f>IFERROR(__xludf.DUMMYFUNCTION("GOOGLEFINANCE(""NSE:""&amp;A45,""priceopen"")"),4205.0)</f>
        <v>4205</v>
      </c>
      <c r="D45" s="5">
        <f>IFERROR(__xludf.DUMMYFUNCTION("GOOGLEFINANCE(""NSE:""&amp;A45,""high"")"),4227.1)</f>
        <v>4227.1</v>
      </c>
      <c r="E45" s="5">
        <f>IFERROR(__xludf.DUMMYFUNCTION("GOOGLEFINANCE(""NSE:""&amp;A45,""low"")"),4155.05)</f>
        <v>4155.05</v>
      </c>
      <c r="F45" s="5">
        <f>IFERROR(__xludf.DUMMYFUNCTION("GOOGLEFINANCE(""NSE:""&amp;A45,""closeyest"")"),4194.0)</f>
        <v>4194</v>
      </c>
      <c r="G45" s="5">
        <f>IFERROR(__xludf.DUMMYFUNCTION("GOOGLEFINANCE(""NSE:""&amp;A45,""volume"")"),649696.0)</f>
        <v>649696</v>
      </c>
      <c r="H45" s="5" t="b">
        <f t="shared" si="1"/>
        <v>0</v>
      </c>
      <c r="I45" s="5" t="b">
        <f t="shared" si="2"/>
        <v>0</v>
      </c>
    </row>
    <row r="46">
      <c r="A46" s="6" t="s">
        <v>53</v>
      </c>
      <c r="B46" s="5">
        <f>IFERROR(__xludf.DUMMYFUNCTION("GOOGLEFINANCE(""NSE:""&amp;A46,""price"")"),4237.5)</f>
        <v>4237.5</v>
      </c>
      <c r="C46" s="5">
        <f>IFERROR(__xludf.DUMMYFUNCTION("GOOGLEFINANCE(""NSE:""&amp;A46,""priceopen"")"),4204.9)</f>
        <v>4204.9</v>
      </c>
      <c r="D46" s="5">
        <f>IFERROR(__xludf.DUMMYFUNCTION("GOOGLEFINANCE(""NSE:""&amp;A46,""high"")"),4347.0)</f>
        <v>4347</v>
      </c>
      <c r="E46" s="5">
        <f>IFERROR(__xludf.DUMMYFUNCTION("GOOGLEFINANCE(""NSE:""&amp;A46,""low"")"),4204.9)</f>
        <v>4204.9</v>
      </c>
      <c r="F46" s="5">
        <f>IFERROR(__xludf.DUMMYFUNCTION("GOOGLEFINANCE(""NSE:""&amp;A46,""closeyest"")"),4192.8)</f>
        <v>4192.8</v>
      </c>
      <c r="G46" s="5">
        <f>IFERROR(__xludf.DUMMYFUNCTION("GOOGLEFINANCE(""NSE:""&amp;A46,""volume"")"),1242325.0)</f>
        <v>1242325</v>
      </c>
      <c r="H46" s="5" t="b">
        <f t="shared" si="1"/>
        <v>1</v>
      </c>
      <c r="I46" s="5" t="b">
        <f t="shared" si="2"/>
        <v>0</v>
      </c>
    </row>
    <row r="47">
      <c r="A47" s="6" t="s">
        <v>54</v>
      </c>
      <c r="B47" s="5">
        <f>IFERROR(__xludf.DUMMYFUNCTION("GOOGLEFINANCE(""NSE:""&amp;A47,""price"")"),5318.0)</f>
        <v>5318</v>
      </c>
      <c r="C47" s="5">
        <f>IFERROR(__xludf.DUMMYFUNCTION("GOOGLEFINANCE(""NSE:""&amp;A47,""priceopen"")"),5305.0)</f>
        <v>5305</v>
      </c>
      <c r="D47" s="5">
        <f>IFERROR(__xludf.DUMMYFUNCTION("GOOGLEFINANCE(""NSE:""&amp;A47,""high"")"),5339.0)</f>
        <v>5339</v>
      </c>
      <c r="E47" s="5">
        <f>IFERROR(__xludf.DUMMYFUNCTION("GOOGLEFINANCE(""NSE:""&amp;A47,""low"")"),5265.3)</f>
        <v>5265.3</v>
      </c>
      <c r="F47" s="5">
        <f>IFERROR(__xludf.DUMMYFUNCTION("GOOGLEFINANCE(""NSE:""&amp;A47,""closeyest"")"),5309.15)</f>
        <v>5309.15</v>
      </c>
      <c r="G47" s="5">
        <f>IFERROR(__xludf.DUMMYFUNCTION("GOOGLEFINANCE(""NSE:""&amp;A47,""volume"")"),744213.0)</f>
        <v>744213</v>
      </c>
      <c r="H47" s="5" t="b">
        <f t="shared" si="1"/>
        <v>0</v>
      </c>
      <c r="I47" s="5" t="b">
        <f t="shared" si="2"/>
        <v>0</v>
      </c>
    </row>
    <row r="48">
      <c r="A48" s="6" t="s">
        <v>55</v>
      </c>
      <c r="B48" s="5">
        <f>IFERROR(__xludf.DUMMYFUNCTION("GOOGLEFINANCE(""NSE:""&amp;A48,""price"")"),5774.1)</f>
        <v>5774.1</v>
      </c>
      <c r="C48" s="5">
        <f>IFERROR(__xludf.DUMMYFUNCTION("GOOGLEFINANCE(""NSE:""&amp;A48,""priceopen"")"),5644.0)</f>
        <v>5644</v>
      </c>
      <c r="D48" s="5">
        <f>IFERROR(__xludf.DUMMYFUNCTION("GOOGLEFINANCE(""NSE:""&amp;A48,""high"")"),5818.0)</f>
        <v>5818</v>
      </c>
      <c r="E48" s="5">
        <f>IFERROR(__xludf.DUMMYFUNCTION("GOOGLEFINANCE(""NSE:""&amp;A48,""low"")"),5625.4)</f>
        <v>5625.4</v>
      </c>
      <c r="F48" s="5">
        <f>IFERROR(__xludf.DUMMYFUNCTION("GOOGLEFINANCE(""NSE:""&amp;A48,""closeyest"")"),5627.95)</f>
        <v>5627.95</v>
      </c>
      <c r="G48" s="5">
        <f>IFERROR(__xludf.DUMMYFUNCTION("GOOGLEFINANCE(""NSE:""&amp;A48,""volume"")"),2842235.0)</f>
        <v>2842235</v>
      </c>
      <c r="H48" s="5" t="b">
        <f t="shared" si="1"/>
        <v>0</v>
      </c>
      <c r="I48" s="5" t="b">
        <f t="shared" si="2"/>
        <v>0</v>
      </c>
    </row>
    <row r="49">
      <c r="A49" s="6" t="s">
        <v>56</v>
      </c>
      <c r="B49" s="5">
        <f>IFERROR(__xludf.DUMMYFUNCTION("GOOGLEFINANCE(""NSE:""&amp;A49,""price"")"),6601.85)</f>
        <v>6601.85</v>
      </c>
      <c r="C49" s="5">
        <f>IFERROR(__xludf.DUMMYFUNCTION("GOOGLEFINANCE(""NSE:""&amp;A49,""priceopen"")"),6723.0)</f>
        <v>6723</v>
      </c>
      <c r="D49" s="5">
        <f>IFERROR(__xludf.DUMMYFUNCTION("GOOGLEFINANCE(""NSE:""&amp;A49,""high"")"),6723.0)</f>
        <v>6723</v>
      </c>
      <c r="E49" s="5">
        <f>IFERROR(__xludf.DUMMYFUNCTION("GOOGLEFINANCE(""NSE:""&amp;A49,""low"")"),6560.0)</f>
        <v>6560</v>
      </c>
      <c r="F49" s="5">
        <f>IFERROR(__xludf.DUMMYFUNCTION("GOOGLEFINANCE(""NSE:""&amp;A49,""closeyest"")"),6708.0)</f>
        <v>6708</v>
      </c>
      <c r="G49" s="5">
        <f>IFERROR(__xludf.DUMMYFUNCTION("GOOGLEFINANCE(""NSE:""&amp;A49,""volume"")"),395973.0)</f>
        <v>395973</v>
      </c>
      <c r="H49" s="5" t="b">
        <f t="shared" si="1"/>
        <v>0</v>
      </c>
      <c r="I49" s="5" t="b">
        <f t="shared" si="2"/>
        <v>1</v>
      </c>
    </row>
    <row r="50">
      <c r="A50" s="6" t="s">
        <v>57</v>
      </c>
      <c r="B50" s="5">
        <f>IFERROR(__xludf.DUMMYFUNCTION("GOOGLEFINANCE(""NSE:""&amp;A50,""price"")"),7090.0)</f>
        <v>7090</v>
      </c>
      <c r="C50" s="5">
        <f>IFERROR(__xludf.DUMMYFUNCTION("GOOGLEFINANCE(""NSE:""&amp;A50,""priceopen"")"),7107.55)</f>
        <v>7107.55</v>
      </c>
      <c r="D50" s="5">
        <f>IFERROR(__xludf.DUMMYFUNCTION("GOOGLEFINANCE(""NSE:""&amp;A50,""high"")"),7143.0)</f>
        <v>7143</v>
      </c>
      <c r="E50" s="5">
        <f>IFERROR(__xludf.DUMMYFUNCTION("GOOGLEFINANCE(""NSE:""&amp;A50,""low"")"),7047.05)</f>
        <v>7047.05</v>
      </c>
      <c r="F50" s="5">
        <f>IFERROR(__xludf.DUMMYFUNCTION("GOOGLEFINANCE(""NSE:""&amp;A50,""closeyest"")"),7086.3)</f>
        <v>7086.3</v>
      </c>
      <c r="G50" s="5">
        <f>IFERROR(__xludf.DUMMYFUNCTION("GOOGLEFINANCE(""NSE:""&amp;A50,""volume"")"),639837.0)</f>
        <v>639837</v>
      </c>
      <c r="H50" s="5" t="b">
        <f t="shared" si="1"/>
        <v>0</v>
      </c>
      <c r="I50" s="5" t="b">
        <f t="shared" si="2"/>
        <v>0</v>
      </c>
    </row>
    <row r="51">
      <c r="A51" s="6" t="s">
        <v>58</v>
      </c>
      <c r="B51" s="5">
        <f>IFERROR(__xludf.DUMMYFUNCTION("GOOGLEFINANCE(""NSE:""&amp;A51,""price"")"),11801.0)</f>
        <v>11801</v>
      </c>
      <c r="C51" s="5">
        <f>IFERROR(__xludf.DUMMYFUNCTION("GOOGLEFINANCE(""NSE:""&amp;A51,""priceopen"")"),11830.0)</f>
        <v>11830</v>
      </c>
      <c r="D51" s="5">
        <f>IFERROR(__xludf.DUMMYFUNCTION("GOOGLEFINANCE(""NSE:""&amp;A51,""high"")"),11947.6)</f>
        <v>11947.6</v>
      </c>
      <c r="E51" s="5">
        <f>IFERROR(__xludf.DUMMYFUNCTION("GOOGLEFINANCE(""NSE:""&amp;A51,""low"")"),11627.05)</f>
        <v>11627.05</v>
      </c>
      <c r="F51" s="5">
        <f>IFERROR(__xludf.DUMMYFUNCTION("GOOGLEFINANCE(""NSE:""&amp;A51,""closeyest"")"),11806.3)</f>
        <v>11806.3</v>
      </c>
      <c r="G51" s="5">
        <f>IFERROR(__xludf.DUMMYFUNCTION("GOOGLEFINANCE(""NSE:""&amp;A51,""volume"")"),300214.0)</f>
        <v>300214</v>
      </c>
      <c r="H51" s="5" t="b">
        <f t="shared" si="1"/>
        <v>0</v>
      </c>
      <c r="I51" s="5" t="b">
        <f t="shared" si="2"/>
        <v>0</v>
      </c>
    </row>
    <row r="52">
      <c r="A52" s="6" t="s">
        <v>59</v>
      </c>
      <c r="B52" s="5">
        <f>IFERROR(__xludf.DUMMYFUNCTION("GOOGLEFINANCE(""NSE:""&amp;A52,""price"")"),17740.0)</f>
        <v>17740</v>
      </c>
      <c r="C52" s="5">
        <f>IFERROR(__xludf.DUMMYFUNCTION("GOOGLEFINANCE(""NSE:""&amp;A52,""priceopen"")"),17599.0)</f>
        <v>17599</v>
      </c>
      <c r="D52" s="5">
        <f>IFERROR(__xludf.DUMMYFUNCTION("GOOGLEFINANCE(""NSE:""&amp;A52,""high"")"),17810.0)</f>
        <v>17810</v>
      </c>
      <c r="E52" s="5">
        <f>IFERROR(__xludf.DUMMYFUNCTION("GOOGLEFINANCE(""NSE:""&amp;A52,""low"")"),17479.15)</f>
        <v>17479.15</v>
      </c>
      <c r="F52" s="5">
        <f>IFERROR(__xludf.DUMMYFUNCTION("GOOGLEFINANCE(""NSE:""&amp;A52,""closeyest"")"),17695.55)</f>
        <v>17695.55</v>
      </c>
      <c r="G52" s="5">
        <f>IFERROR(__xludf.DUMMYFUNCTION("GOOGLEFINANCE(""NSE:""&amp;A52,""volume"")"),57197.0)</f>
        <v>57197</v>
      </c>
      <c r="H52" s="5" t="b">
        <f t="shared" si="1"/>
        <v>0</v>
      </c>
      <c r="I52" s="5" t="b">
        <f t="shared" si="2"/>
        <v>0</v>
      </c>
    </row>
    <row r="53">
      <c r="A53" s="8" t="s">
        <v>60</v>
      </c>
      <c r="B53" s="5">
        <f>IFERROR(__xludf.DUMMYFUNCTION("GOOGLEFINANCE(""NSE:""&amp;A53,""price"")"),27615.0)</f>
        <v>27615</v>
      </c>
      <c r="C53" s="5">
        <f>IFERROR(__xludf.DUMMYFUNCTION("GOOGLEFINANCE(""NSE:""&amp;A53,""priceopen"")"),27700.0)</f>
        <v>27700</v>
      </c>
      <c r="D53" s="5">
        <f>IFERROR(__xludf.DUMMYFUNCTION("GOOGLEFINANCE(""NSE:""&amp;A53,""high"")"),28085.7)</f>
        <v>28085.7</v>
      </c>
      <c r="E53" s="5">
        <f>IFERROR(__xludf.DUMMYFUNCTION("GOOGLEFINANCE(""NSE:""&amp;A53,""low"")"),27414.9)</f>
        <v>27414.9</v>
      </c>
      <c r="F53" s="5">
        <f>IFERROR(__xludf.DUMMYFUNCTION("GOOGLEFINANCE(""NSE:""&amp;A53,""closeyest"")"),27578.0)</f>
        <v>27578</v>
      </c>
      <c r="G53" s="5">
        <f>IFERROR(__xludf.DUMMYFUNCTION("GOOGLEFINANCE(""NSE:""&amp;A53,""volume"")"),41180.0)</f>
        <v>41180</v>
      </c>
      <c r="H53" s="5" t="b">
        <f t="shared" si="1"/>
        <v>0</v>
      </c>
      <c r="I53" s="5" t="b">
        <f t="shared" si="2"/>
        <v>0</v>
      </c>
    </row>
    <row r="54">
      <c r="A54" s="9" t="s">
        <v>61</v>
      </c>
      <c r="B54" s="5">
        <f>IFERROR(__xludf.DUMMYFUNCTION("GOOGLEFINANCE(""NSE:""&amp;A54,""price"")"),1797.25)</f>
        <v>1797.25</v>
      </c>
      <c r="C54" s="5">
        <f>IFERROR(__xludf.DUMMYFUNCTION("GOOGLEFINANCE(""NSE:""&amp;A54,""priceopen"")"),1824.95)</f>
        <v>1824.95</v>
      </c>
      <c r="D54" s="5">
        <f>IFERROR(__xludf.DUMMYFUNCTION("GOOGLEFINANCE(""NSE:""&amp;A54,""high"")"),1846.85)</f>
        <v>1846.85</v>
      </c>
      <c r="E54" s="5">
        <f>IFERROR(__xludf.DUMMYFUNCTION("GOOGLEFINANCE(""NSE:""&amp;A54,""low"")"),1776.0)</f>
        <v>1776</v>
      </c>
      <c r="F54" s="5">
        <f>IFERROR(__xludf.DUMMYFUNCTION("GOOGLEFINANCE(""NSE:""&amp;A54,""closeyest"")"),1816.2)</f>
        <v>1816.2</v>
      </c>
      <c r="G54" s="5">
        <f>IFERROR(__xludf.DUMMYFUNCTION("GOOGLEFINANCE(""NSE:""&amp;A54,""volume"")"),821512.0)</f>
        <v>821512</v>
      </c>
      <c r="H54" s="5" t="b">
        <f t="shared" si="1"/>
        <v>0</v>
      </c>
      <c r="I54" s="5" t="b">
        <f t="shared" si="2"/>
        <v>0</v>
      </c>
    </row>
    <row r="55">
      <c r="A55" s="10" t="s">
        <v>62</v>
      </c>
      <c r="B55" s="5">
        <f>IFERROR(__xludf.DUMMYFUNCTION("GOOGLEFINANCE(""NSE:""&amp;A55,""price"")"),79.7)</f>
        <v>79.7</v>
      </c>
      <c r="C55" s="5">
        <f>IFERROR(__xludf.DUMMYFUNCTION("GOOGLEFINANCE(""NSE:""&amp;A55,""priceopen"")"),86.5)</f>
        <v>86.5</v>
      </c>
      <c r="D55" s="5">
        <f>IFERROR(__xludf.DUMMYFUNCTION("GOOGLEFINANCE(""NSE:""&amp;A55,""high"")"),86.5)</f>
        <v>86.5</v>
      </c>
      <c r="E55" s="5">
        <f>IFERROR(__xludf.DUMMYFUNCTION("GOOGLEFINANCE(""NSE:""&amp;A55,""low"")"),78.55)</f>
        <v>78.55</v>
      </c>
      <c r="F55" s="5">
        <f>IFERROR(__xludf.DUMMYFUNCTION("GOOGLEFINANCE(""NSE:""&amp;A55,""closeyest"")"),83.45)</f>
        <v>83.45</v>
      </c>
      <c r="G55" s="5">
        <f>IFERROR(__xludf.DUMMYFUNCTION("GOOGLEFINANCE(""NSE:""&amp;A55,""volume"")"),5772430.0)</f>
        <v>5772430</v>
      </c>
      <c r="H55" s="5" t="b">
        <f t="shared" si="1"/>
        <v>0</v>
      </c>
      <c r="I55" s="5" t="b">
        <f t="shared" si="2"/>
        <v>1</v>
      </c>
    </row>
    <row r="56">
      <c r="A56" s="9" t="s">
        <v>63</v>
      </c>
      <c r="B56" s="5">
        <f>IFERROR(__xludf.DUMMYFUNCTION("GOOGLEFINANCE(""NSE:""&amp;A56,""price"")"),1972.75)</f>
        <v>1972.75</v>
      </c>
      <c r="C56" s="5">
        <f>IFERROR(__xludf.DUMMYFUNCTION("GOOGLEFINANCE(""NSE:""&amp;A56,""priceopen"")"),1990.0)</f>
        <v>1990</v>
      </c>
      <c r="D56" s="5">
        <f>IFERROR(__xludf.DUMMYFUNCTION("GOOGLEFINANCE(""NSE:""&amp;A56,""high"")"),2001.0)</f>
        <v>2001</v>
      </c>
      <c r="E56" s="5">
        <f>IFERROR(__xludf.DUMMYFUNCTION("GOOGLEFINANCE(""NSE:""&amp;A56,""low"")"),1959.75)</f>
        <v>1959.75</v>
      </c>
      <c r="F56" s="5">
        <f>IFERROR(__xludf.DUMMYFUNCTION("GOOGLEFINANCE(""NSE:""&amp;A56,""closeyest"")"),1986.05)</f>
        <v>1986.05</v>
      </c>
      <c r="G56" s="5">
        <f>IFERROR(__xludf.DUMMYFUNCTION("GOOGLEFINANCE(""NSE:""&amp;A56,""volume"")"),294648.0)</f>
        <v>294648</v>
      </c>
      <c r="H56" s="5" t="b">
        <f t="shared" si="1"/>
        <v>0</v>
      </c>
      <c r="I56" s="5" t="b">
        <f t="shared" si="2"/>
        <v>0</v>
      </c>
    </row>
  </sheetData>
  <autoFilter ref="$A$1:$I$56">
    <sortState ref="A1:I56">
      <sortCondition ref="B1:B56"/>
    </sortState>
  </autoFilter>
  <drawing r:id="rId1"/>
</worksheet>
</file>