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ptjsy/pZKrx7hj0iYv4eaKdLBzg=="/>
    </ext>
  </extLst>
</workbook>
</file>

<file path=xl/sharedStrings.xml><?xml version="1.0" encoding="utf-8"?>
<sst xmlns="http://schemas.openxmlformats.org/spreadsheetml/2006/main" count="104" uniqueCount="47">
  <si>
    <t xml:space="preserve">In this option we take the average of the standardised z-scores  </t>
  </si>
  <si>
    <t>75th/25th percs at +/- 0.675 sigma</t>
  </si>
  <si>
    <t>Average Standardised per Region</t>
  </si>
  <si>
    <t xml:space="preserve">Ranking </t>
  </si>
  <si>
    <t>Property</t>
  </si>
  <si>
    <t xml:space="preserve">Rent </t>
  </si>
  <si>
    <t>Region</t>
  </si>
  <si>
    <t>LQ</t>
  </si>
  <si>
    <t>Median</t>
  </si>
  <si>
    <t>UQ</t>
  </si>
  <si>
    <t>Mean Quartile Range</t>
  </si>
  <si>
    <t>Sigma</t>
  </si>
  <si>
    <t>Standardised</t>
  </si>
  <si>
    <t>London</t>
  </si>
  <si>
    <t>North East</t>
  </si>
  <si>
    <t>South East</t>
  </si>
  <si>
    <t>Full points available and all data collected</t>
  </si>
  <si>
    <t>Display Rating</t>
  </si>
  <si>
    <t>A+</t>
  </si>
  <si>
    <t>A</t>
  </si>
  <si>
    <t>B</t>
  </si>
  <si>
    <t>C</t>
  </si>
  <si>
    <t>D</t>
  </si>
  <si>
    <t>E</t>
  </si>
  <si>
    <t>F</t>
  </si>
  <si>
    <t>G</t>
  </si>
  <si>
    <t>H</t>
  </si>
  <si>
    <t xml:space="preserve">In this option we take the average of the rent </t>
  </si>
  <si>
    <t xml:space="preserve">Partial points available and some data collected </t>
  </si>
  <si>
    <t>Weighting</t>
  </si>
  <si>
    <t>Points</t>
  </si>
  <si>
    <t>North West</t>
  </si>
  <si>
    <t>Metric</t>
  </si>
  <si>
    <t>Category</t>
  </si>
  <si>
    <t>Metric Weighting</t>
  </si>
  <si>
    <t xml:space="preserve">Category Weighting </t>
  </si>
  <si>
    <t xml:space="preserve">Affordability </t>
  </si>
  <si>
    <t>Afforadable</t>
  </si>
  <si>
    <t>Affordable</t>
  </si>
  <si>
    <t xml:space="preserve">Tenure Type </t>
  </si>
  <si>
    <t xml:space="preserve">Affordable </t>
  </si>
  <si>
    <t>Resident Voice</t>
  </si>
  <si>
    <t>Building Safety</t>
  </si>
  <si>
    <t>Total Points</t>
  </si>
  <si>
    <t>Company 1</t>
  </si>
  <si>
    <t>Company 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</si>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</sst>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i/>
      <sz val="11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9" xfId="0" applyFont="1" applyNumberFormat="1"/>
    <xf borderId="0" fillId="0" fontId="4" numFmtId="0" xfId="0" applyFont="1"/>
    <xf borderId="1" fillId="2" fontId="4" numFmtId="10" xfId="0" applyBorder="1" applyFill="1" applyFont="1" applyNumberFormat="1"/>
    <xf borderId="0" fillId="0" fontId="1" numFmtId="1" xfId="0" applyFont="1" applyNumberFormat="1"/>
    <xf borderId="0" fillId="0" fontId="1" numFmtId="0" xfId="0" applyAlignment="1" applyFon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0" fillId="0" fontId="3" numFmtId="3" xfId="0" applyFont="1" applyNumberFormat="1"/>
    <xf borderId="0" fillId="0" fontId="1" numFmtId="10" xfId="0" applyFont="1" applyNumberFormat="1"/>
    <xf borderId="0" fillId="0" fontId="3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7.63"/>
    <col customWidth="1" min="4" max="4" width="9.75"/>
    <col customWidth="1" min="5" max="5" width="8.38"/>
    <col customWidth="1" min="6" max="7" width="7.63"/>
    <col customWidth="1" min="8" max="8" width="16.75"/>
    <col customWidth="1" min="9" max="9" width="7.63"/>
    <col customWidth="1" min="10" max="10" width="16.75"/>
    <col customWidth="1" min="11" max="11" width="11.63"/>
    <col customWidth="1" min="12" max="12" width="10.0"/>
    <col customWidth="1" min="13" max="18" width="7.63"/>
    <col customWidth="1" min="19" max="19" width="9.25"/>
    <col customWidth="1" min="20" max="20" width="7.63"/>
  </cols>
  <sheetData>
    <row r="1" ht="66.0" customHeight="1">
      <c r="A1" s="1" t="s">
        <v>0</v>
      </c>
      <c r="G1" s="2" t="s">
        <v>1</v>
      </c>
      <c r="K1" s="2" t="s">
        <v>2</v>
      </c>
      <c r="O1" s="3" t="s">
        <v>3</v>
      </c>
    </row>
    <row r="2" ht="20.25" customHeight="1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 ht="14.25" customHeight="1">
      <c r="B3" s="5">
        <v>1.0</v>
      </c>
      <c r="C3" s="5">
        <f t="shared" ref="C3:C12" si="1">RANDBETWEEN(600, 1000)</f>
        <v>894</v>
      </c>
      <c r="D3" s="5" t="s">
        <v>13</v>
      </c>
      <c r="E3" s="5">
        <v>420.0</v>
      </c>
      <c r="F3" s="5">
        <v>495.0</v>
      </c>
      <c r="G3" s="5">
        <v>595.0</v>
      </c>
      <c r="H3" s="3">
        <f t="shared" ref="H3:H12" si="2">AVERAGE((F3-E3),(G3-F3))</f>
        <v>87.5</v>
      </c>
      <c r="I3" s="3">
        <f t="shared" ref="I3:I12" si="3">H3/0.675</f>
        <v>129.6296296</v>
      </c>
      <c r="J3" s="3">
        <f t="shared" ref="J3:J12" si="4">STANDARDIZE(C3,F3,I3)</f>
        <v>3.078</v>
      </c>
      <c r="L3" s="3" t="s">
        <v>13</v>
      </c>
      <c r="M3" s="3">
        <f t="shared" ref="M3:M5" si="5">SUMIF($D$3:$D$12,L3,$J$3:$J$12)/COUNTIF($D$3:$D$12,L3)</f>
        <v>2.743714286</v>
      </c>
      <c r="O3" s="6">
        <f t="shared" ref="O3:O5" si="6">_xlfn.NORM.S.DIST(M3)</f>
        <v>0.9969625807</v>
      </c>
    </row>
    <row r="4" ht="14.25" customHeight="1">
      <c r="B4" s="5">
        <v>2.0</v>
      </c>
      <c r="C4" s="5">
        <f t="shared" si="1"/>
        <v>807</v>
      </c>
      <c r="D4" s="5" t="s">
        <v>13</v>
      </c>
      <c r="E4" s="5">
        <v>420.0</v>
      </c>
      <c r="F4" s="5">
        <v>495.0</v>
      </c>
      <c r="G4" s="5">
        <v>595.0</v>
      </c>
      <c r="H4" s="3">
        <f t="shared" si="2"/>
        <v>87.5</v>
      </c>
      <c r="I4" s="3">
        <f t="shared" si="3"/>
        <v>129.6296296</v>
      </c>
      <c r="J4" s="3">
        <f t="shared" si="4"/>
        <v>2.406857143</v>
      </c>
      <c r="L4" s="3" t="s">
        <v>14</v>
      </c>
      <c r="M4" s="3">
        <f t="shared" si="5"/>
        <v>0.5778</v>
      </c>
      <c r="O4" s="6">
        <f t="shared" si="6"/>
        <v>0.7183004224</v>
      </c>
    </row>
    <row r="5" ht="14.25" customHeight="1">
      <c r="B5" s="5">
        <v>3.0</v>
      </c>
      <c r="C5" s="5">
        <f t="shared" si="1"/>
        <v>851</v>
      </c>
      <c r="D5" s="5" t="s">
        <v>13</v>
      </c>
      <c r="E5" s="5">
        <v>420.0</v>
      </c>
      <c r="F5" s="5">
        <v>495.0</v>
      </c>
      <c r="G5" s="5">
        <v>595.0</v>
      </c>
      <c r="H5" s="3">
        <f t="shared" si="2"/>
        <v>87.5</v>
      </c>
      <c r="I5" s="3">
        <f t="shared" si="3"/>
        <v>129.6296296</v>
      </c>
      <c r="J5" s="3">
        <f t="shared" si="4"/>
        <v>2.746285714</v>
      </c>
      <c r="L5" s="3" t="s">
        <v>15</v>
      </c>
      <c r="M5" s="3">
        <f t="shared" si="5"/>
        <v>2.881875</v>
      </c>
      <c r="O5" s="6">
        <f t="shared" si="6"/>
        <v>0.9980234174</v>
      </c>
      <c r="S5" s="2" t="s">
        <v>16</v>
      </c>
    </row>
    <row r="6" ht="14.25" customHeight="1">
      <c r="B6" s="5">
        <v>4.0</v>
      </c>
      <c r="C6" s="5">
        <f t="shared" si="1"/>
        <v>988</v>
      </c>
      <c r="D6" s="5" t="s">
        <v>14</v>
      </c>
      <c r="E6" s="5">
        <v>200.0</v>
      </c>
      <c r="F6" s="5">
        <v>500.0</v>
      </c>
      <c r="G6" s="5">
        <v>950.0</v>
      </c>
      <c r="H6" s="3">
        <f t="shared" si="2"/>
        <v>375</v>
      </c>
      <c r="I6" s="3">
        <f t="shared" si="3"/>
        <v>555.5555556</v>
      </c>
      <c r="J6" s="3">
        <f t="shared" si="4"/>
        <v>0.8784</v>
      </c>
      <c r="M6" s="7" t="s">
        <v>17</v>
      </c>
      <c r="O6" s="8">
        <f>1-AVERAGE(O3:O5)</f>
        <v>0.09557119318</v>
      </c>
      <c r="T6" s="3">
        <v>200.0</v>
      </c>
    </row>
    <row r="7" ht="14.25" customHeight="1">
      <c r="B7" s="5">
        <v>5.0</v>
      </c>
      <c r="C7" s="5">
        <f t="shared" si="1"/>
        <v>615</v>
      </c>
      <c r="D7" s="5" t="s">
        <v>14</v>
      </c>
      <c r="E7" s="5">
        <v>200.0</v>
      </c>
      <c r="F7" s="5">
        <v>500.0</v>
      </c>
      <c r="G7" s="5">
        <v>950.0</v>
      </c>
      <c r="H7" s="3">
        <f t="shared" si="2"/>
        <v>375</v>
      </c>
      <c r="I7" s="3">
        <f t="shared" si="3"/>
        <v>555.5555556</v>
      </c>
      <c r="J7" s="3">
        <f t="shared" si="4"/>
        <v>0.207</v>
      </c>
      <c r="S7" s="3" t="s">
        <v>18</v>
      </c>
      <c r="T7" s="9">
        <f t="shared" ref="T7:T15" si="7">T6-($T$6/9)</f>
        <v>177.7777778</v>
      </c>
    </row>
    <row r="8" ht="14.25" customHeight="1">
      <c r="B8" s="5">
        <v>6.0</v>
      </c>
      <c r="C8" s="5">
        <f t="shared" si="1"/>
        <v>860</v>
      </c>
      <c r="D8" s="5" t="s">
        <v>14</v>
      </c>
      <c r="E8" s="5">
        <v>200.0</v>
      </c>
      <c r="F8" s="5">
        <v>500.0</v>
      </c>
      <c r="G8" s="5">
        <v>950.0</v>
      </c>
      <c r="H8" s="3">
        <f t="shared" si="2"/>
        <v>375</v>
      </c>
      <c r="I8" s="3">
        <f t="shared" si="3"/>
        <v>555.5555556</v>
      </c>
      <c r="J8" s="3">
        <f t="shared" si="4"/>
        <v>0.648</v>
      </c>
      <c r="S8" s="3" t="s">
        <v>19</v>
      </c>
      <c r="T8" s="9">
        <f t="shared" si="7"/>
        <v>155.5555556</v>
      </c>
    </row>
    <row r="9" ht="14.25" customHeight="1">
      <c r="B9" s="5">
        <v>7.0</v>
      </c>
      <c r="C9" s="5">
        <f t="shared" si="1"/>
        <v>805</v>
      </c>
      <c r="D9" s="5" t="s">
        <v>15</v>
      </c>
      <c r="E9" s="5">
        <v>300.0</v>
      </c>
      <c r="F9" s="5">
        <v>400.0</v>
      </c>
      <c r="G9" s="5">
        <v>480.0</v>
      </c>
      <c r="H9" s="3">
        <f t="shared" si="2"/>
        <v>90</v>
      </c>
      <c r="I9" s="3">
        <f t="shared" si="3"/>
        <v>133.3333333</v>
      </c>
      <c r="J9" s="3">
        <f t="shared" si="4"/>
        <v>3.0375</v>
      </c>
      <c r="S9" s="3" t="s">
        <v>20</v>
      </c>
      <c r="T9" s="9">
        <f t="shared" si="7"/>
        <v>133.3333333</v>
      </c>
    </row>
    <row r="10" ht="14.25" customHeight="1">
      <c r="B10" s="5">
        <v>8.0</v>
      </c>
      <c r="C10" s="5">
        <f t="shared" si="1"/>
        <v>739</v>
      </c>
      <c r="D10" s="5" t="s">
        <v>15</v>
      </c>
      <c r="E10" s="5">
        <v>300.0</v>
      </c>
      <c r="F10" s="5">
        <v>400.0</v>
      </c>
      <c r="G10" s="5">
        <v>480.0</v>
      </c>
      <c r="H10" s="3">
        <f t="shared" si="2"/>
        <v>90</v>
      </c>
      <c r="I10" s="3">
        <f t="shared" si="3"/>
        <v>133.3333333</v>
      </c>
      <c r="J10" s="3">
        <f t="shared" si="4"/>
        <v>2.5425</v>
      </c>
      <c r="S10" s="3" t="s">
        <v>21</v>
      </c>
      <c r="T10" s="9">
        <f t="shared" si="7"/>
        <v>111.1111111</v>
      </c>
    </row>
    <row r="11" ht="14.25" customHeight="1">
      <c r="B11" s="5">
        <v>9.0</v>
      </c>
      <c r="C11" s="5">
        <f t="shared" si="1"/>
        <v>857</v>
      </c>
      <c r="D11" s="5" t="s">
        <v>15</v>
      </c>
      <c r="E11" s="5">
        <v>300.0</v>
      </c>
      <c r="F11" s="5">
        <v>400.0</v>
      </c>
      <c r="G11" s="5">
        <v>480.0</v>
      </c>
      <c r="H11" s="3">
        <f t="shared" si="2"/>
        <v>90</v>
      </c>
      <c r="I11" s="3">
        <f t="shared" si="3"/>
        <v>133.3333333</v>
      </c>
      <c r="J11" s="3">
        <f t="shared" si="4"/>
        <v>3.4275</v>
      </c>
      <c r="S11" s="3" t="s">
        <v>22</v>
      </c>
      <c r="T11" s="9">
        <f t="shared" si="7"/>
        <v>88.88888889</v>
      </c>
    </row>
    <row r="12" ht="14.25" customHeight="1">
      <c r="B12" s="5">
        <v>10.0</v>
      </c>
      <c r="C12" s="5">
        <f t="shared" si="1"/>
        <v>736</v>
      </c>
      <c r="D12" s="5" t="s">
        <v>15</v>
      </c>
      <c r="E12" s="5">
        <v>300.0</v>
      </c>
      <c r="F12" s="5">
        <v>400.0</v>
      </c>
      <c r="G12" s="5">
        <v>480.0</v>
      </c>
      <c r="H12" s="3">
        <f t="shared" si="2"/>
        <v>90</v>
      </c>
      <c r="I12" s="3">
        <f t="shared" si="3"/>
        <v>133.3333333</v>
      </c>
      <c r="J12" s="3">
        <f t="shared" si="4"/>
        <v>2.52</v>
      </c>
      <c r="S12" s="3" t="s">
        <v>23</v>
      </c>
      <c r="T12" s="9">
        <f t="shared" si="7"/>
        <v>66.66666667</v>
      </c>
    </row>
    <row r="13" ht="14.25" customHeight="1">
      <c r="S13" s="3" t="s">
        <v>24</v>
      </c>
      <c r="T13" s="9">
        <f t="shared" si="7"/>
        <v>44.44444444</v>
      </c>
    </row>
    <row r="14" ht="14.25" customHeight="1">
      <c r="S14" s="3" t="s">
        <v>25</v>
      </c>
      <c r="T14" s="9">
        <f t="shared" si="7"/>
        <v>22.22222222</v>
      </c>
    </row>
    <row r="15" ht="14.25" customHeight="1">
      <c r="S15" s="3" t="s">
        <v>26</v>
      </c>
      <c r="T15" s="9">
        <f t="shared" si="7"/>
        <v>0</v>
      </c>
    </row>
    <row r="16" ht="45.0" customHeight="1">
      <c r="A16" s="1" t="s">
        <v>27</v>
      </c>
      <c r="I16" s="2" t="s">
        <v>1</v>
      </c>
      <c r="M16" s="3" t="s">
        <v>3</v>
      </c>
    </row>
    <row r="17" ht="14.25" customHeight="1">
      <c r="B17" s="4" t="s">
        <v>4</v>
      </c>
      <c r="C17" s="4" t="s">
        <v>5</v>
      </c>
      <c r="D17" s="4" t="s">
        <v>6</v>
      </c>
      <c r="G17" s="4" t="s">
        <v>7</v>
      </c>
      <c r="H17" s="4" t="s">
        <v>8</v>
      </c>
      <c r="I17" s="4" t="s">
        <v>9</v>
      </c>
      <c r="J17" s="4" t="s">
        <v>10</v>
      </c>
      <c r="K17" s="4" t="s">
        <v>11</v>
      </c>
      <c r="L17" s="4" t="s">
        <v>12</v>
      </c>
      <c r="S17" s="2" t="s">
        <v>28</v>
      </c>
    </row>
    <row r="18" ht="14.25" customHeight="1">
      <c r="B18" s="5">
        <v>1.0</v>
      </c>
      <c r="C18" s="10">
        <v>10.0</v>
      </c>
      <c r="D18" s="5" t="str">
        <f>D3</f>
        <v>London</v>
      </c>
      <c r="E18" s="3" t="s">
        <v>13</v>
      </c>
      <c r="F18" s="3">
        <f>SUMIF($D$18:$D$27,E18,$C$18:$C$27)/COUNTIF($D$18:$D$27,E18)</f>
        <v>10</v>
      </c>
      <c r="G18" s="11">
        <v>1159.0</v>
      </c>
      <c r="H18" s="11">
        <v>1425.0</v>
      </c>
      <c r="I18" s="11">
        <v>1841.0</v>
      </c>
      <c r="J18" s="12">
        <f>AVERAGE((H18-G18),(I18-H18))</f>
        <v>341</v>
      </c>
      <c r="K18" s="3">
        <f>J18/0.675</f>
        <v>505.1851852</v>
      </c>
      <c r="L18" s="3">
        <f>STANDARDIZE(F18,H18,K18)</f>
        <v>-2.800953079</v>
      </c>
      <c r="M18" s="13">
        <f>_xlfn.NORM.S.DIST(L18)</f>
        <v>0.002547596337</v>
      </c>
      <c r="Q18" s="6"/>
      <c r="T18" s="7">
        <v>150.0</v>
      </c>
    </row>
    <row r="19" ht="14.25" customHeight="1">
      <c r="B19" s="10">
        <v>2.0</v>
      </c>
      <c r="C19" s="10">
        <v>10.0</v>
      </c>
      <c r="D19" s="10" t="s">
        <v>13</v>
      </c>
      <c r="E19" s="3"/>
      <c r="F19" s="14"/>
      <c r="G19" s="11"/>
      <c r="H19" s="11"/>
      <c r="I19" s="11"/>
      <c r="J19" s="3"/>
      <c r="K19" s="3"/>
      <c r="L19" s="3"/>
      <c r="M19" s="6"/>
      <c r="Q19" s="6"/>
      <c r="S19" s="3" t="s">
        <v>19</v>
      </c>
      <c r="T19" s="9">
        <f t="shared" ref="T19:T26" si="8">T18-($T$18/8)</f>
        <v>131.25</v>
      </c>
    </row>
    <row r="20" ht="14.25" customHeight="1">
      <c r="B20" s="10"/>
      <c r="C20" s="10"/>
      <c r="D20" s="5"/>
      <c r="E20" s="3"/>
      <c r="F20" s="14"/>
      <c r="G20" s="11"/>
      <c r="H20" s="11"/>
      <c r="I20" s="11"/>
      <c r="J20" s="3"/>
      <c r="K20" s="3"/>
      <c r="L20" s="3"/>
      <c r="M20" s="6"/>
      <c r="Q20" s="6"/>
      <c r="S20" s="3" t="s">
        <v>20</v>
      </c>
      <c r="T20" s="9">
        <f t="shared" si="8"/>
        <v>112.5</v>
      </c>
    </row>
    <row r="21" ht="14.25" customHeight="1">
      <c r="B21" s="10"/>
      <c r="C21" s="10"/>
      <c r="D21" s="10"/>
      <c r="K21" s="7" t="s">
        <v>17</v>
      </c>
      <c r="M21" s="8">
        <f>1-AVERAGE(M18)</f>
        <v>0.9974524037</v>
      </c>
      <c r="S21" s="3" t="s">
        <v>21</v>
      </c>
      <c r="T21" s="9">
        <f t="shared" si="8"/>
        <v>93.75</v>
      </c>
    </row>
    <row r="22" ht="14.25" customHeight="1">
      <c r="B22" s="10"/>
      <c r="C22" s="10"/>
      <c r="D22" s="10"/>
      <c r="G22" s="5"/>
      <c r="H22" s="5"/>
      <c r="I22" s="5"/>
      <c r="S22" s="3" t="s">
        <v>22</v>
      </c>
      <c r="T22" s="9">
        <f t="shared" si="8"/>
        <v>75</v>
      </c>
    </row>
    <row r="23" ht="14.25" customHeight="1">
      <c r="B23" s="10"/>
      <c r="C23" s="10"/>
      <c r="D23" s="10"/>
      <c r="G23" s="5"/>
      <c r="H23" s="5"/>
      <c r="I23" s="5"/>
      <c r="S23" s="3" t="s">
        <v>23</v>
      </c>
      <c r="T23" s="9">
        <f t="shared" si="8"/>
        <v>56.25</v>
      </c>
    </row>
    <row r="24" ht="14.25" customHeight="1">
      <c r="B24" s="10"/>
      <c r="C24" s="10"/>
      <c r="D24" s="10"/>
      <c r="G24" s="5"/>
      <c r="H24" s="5"/>
      <c r="I24" s="5"/>
      <c r="S24" s="3" t="s">
        <v>24</v>
      </c>
      <c r="T24" s="9">
        <f t="shared" si="8"/>
        <v>37.5</v>
      </c>
    </row>
    <row r="25" ht="14.25" customHeight="1">
      <c r="B25" s="5"/>
      <c r="C25" s="10"/>
      <c r="D25" s="10"/>
      <c r="G25" s="5"/>
      <c r="H25" s="5"/>
      <c r="I25" s="5"/>
      <c r="K25" s="7" t="s">
        <v>29</v>
      </c>
      <c r="M25" s="3">
        <v>50.0</v>
      </c>
      <c r="S25" s="3" t="s">
        <v>25</v>
      </c>
      <c r="T25" s="9">
        <f t="shared" si="8"/>
        <v>18.75</v>
      </c>
    </row>
    <row r="26" ht="14.25" customHeight="1">
      <c r="B26" s="5"/>
      <c r="C26" s="10"/>
      <c r="D26" s="10"/>
      <c r="G26" s="5"/>
      <c r="H26" s="5"/>
      <c r="I26" s="5"/>
      <c r="K26" s="7" t="s">
        <v>30</v>
      </c>
      <c r="M26" s="3">
        <f>M25*M21</f>
        <v>49.87262018</v>
      </c>
      <c r="S26" s="3" t="s">
        <v>26</v>
      </c>
      <c r="T26" s="9">
        <f t="shared" si="8"/>
        <v>0</v>
      </c>
    </row>
    <row r="27" ht="14.25" customHeight="1">
      <c r="B27" s="5"/>
      <c r="C27" s="10"/>
      <c r="D27" s="10"/>
      <c r="T27" s="9"/>
    </row>
    <row r="28" ht="14.25" customHeight="1"/>
    <row r="29" ht="14.25" customHeight="1"/>
    <row r="30" ht="14.25" customHeight="1">
      <c r="A30" s="1" t="s">
        <v>27</v>
      </c>
      <c r="I30" s="2" t="s">
        <v>1</v>
      </c>
      <c r="M30" s="3" t="s">
        <v>3</v>
      </c>
    </row>
    <row r="31" ht="14.25" customHeight="1">
      <c r="B31" s="4" t="s">
        <v>4</v>
      </c>
      <c r="C31" s="4" t="s">
        <v>5</v>
      </c>
      <c r="D31" s="4" t="s">
        <v>6</v>
      </c>
      <c r="G31" s="4" t="s">
        <v>7</v>
      </c>
      <c r="H31" s="4" t="s">
        <v>8</v>
      </c>
      <c r="I31" s="4" t="s">
        <v>9</v>
      </c>
      <c r="J31" s="4" t="s">
        <v>10</v>
      </c>
      <c r="K31" s="4" t="s">
        <v>11</v>
      </c>
      <c r="L31" s="4" t="s">
        <v>12</v>
      </c>
    </row>
    <row r="32" ht="14.25" customHeight="1">
      <c r="B32" s="5">
        <v>1.0</v>
      </c>
      <c r="C32" s="5">
        <v>1500.0</v>
      </c>
      <c r="D32" s="5" t="s">
        <v>13</v>
      </c>
      <c r="E32" s="3" t="s">
        <v>13</v>
      </c>
      <c r="F32" s="3">
        <f t="shared" ref="F32:F33" si="9">SUMIF($D$32:$D$34,E32,$C$32:$C$34)/COUNTIF($D$32:$D$34,E32)</f>
        <v>1500</v>
      </c>
      <c r="G32" s="5">
        <v>1159.0</v>
      </c>
      <c r="H32" s="5">
        <v>1425.0</v>
      </c>
      <c r="I32" s="5">
        <v>1841.0</v>
      </c>
      <c r="J32" s="3">
        <f t="shared" ref="J32:J33" si="10">AVERAGE((H32-G32),(I32-H32))</f>
        <v>341</v>
      </c>
      <c r="K32" s="3">
        <f t="shared" ref="K32:K33" si="11">J32/0.675</f>
        <v>505.1851852</v>
      </c>
      <c r="L32" s="3">
        <f t="shared" ref="L32:L33" si="12">STANDARDIZE(F32,H32,K32)</f>
        <v>0.1484604106</v>
      </c>
      <c r="M32" s="13">
        <f t="shared" ref="M32:M33" si="13">_xlfn.NORM.S.DIST(L32)</f>
        <v>0.5590102863</v>
      </c>
      <c r="N32" s="15">
        <f>AVERAGE(M32:M33)</f>
        <v>0.5593139893</v>
      </c>
    </row>
    <row r="33" ht="14.25" customHeight="1">
      <c r="B33" s="5">
        <v>2.0</v>
      </c>
      <c r="C33" s="5">
        <v>1500.0</v>
      </c>
      <c r="D33" s="5" t="s">
        <v>13</v>
      </c>
      <c r="E33" s="5" t="s">
        <v>31</v>
      </c>
      <c r="F33" s="3">
        <f t="shared" si="9"/>
        <v>600</v>
      </c>
      <c r="G33" s="5">
        <v>475.0</v>
      </c>
      <c r="H33" s="5">
        <v>575.0</v>
      </c>
      <c r="I33" s="5">
        <v>700.0</v>
      </c>
      <c r="J33" s="3">
        <f t="shared" si="10"/>
        <v>112.5</v>
      </c>
      <c r="K33" s="3">
        <f t="shared" si="11"/>
        <v>166.6666667</v>
      </c>
      <c r="L33" s="3">
        <f t="shared" si="12"/>
        <v>0.15</v>
      </c>
      <c r="M33" s="13">
        <f t="shared" si="13"/>
        <v>0.5596176924</v>
      </c>
    </row>
    <row r="34" ht="14.25" customHeight="1">
      <c r="B34" s="5">
        <v>3.0</v>
      </c>
      <c r="C34" s="5">
        <v>600.0</v>
      </c>
      <c r="D34" s="5" t="s">
        <v>31</v>
      </c>
      <c r="E34" s="5"/>
      <c r="G34" s="5"/>
      <c r="H34" s="5"/>
      <c r="I34" s="5"/>
      <c r="M34" s="13"/>
    </row>
    <row r="35" ht="14.25" customHeight="1">
      <c r="G35" s="5"/>
      <c r="H35" s="5"/>
      <c r="I35" s="5"/>
      <c r="K35" s="7" t="s">
        <v>17</v>
      </c>
      <c r="M35" s="8">
        <f>1-AVERAGE(M32:M33)</f>
        <v>0.4406860107</v>
      </c>
    </row>
    <row r="36" ht="14.25" customHeight="1">
      <c r="G36" s="5"/>
      <c r="H36" s="5"/>
      <c r="I36" s="5"/>
    </row>
    <row r="37" ht="14.25" customHeight="1">
      <c r="G37" s="5"/>
      <c r="H37" s="5"/>
      <c r="I37" s="5"/>
    </row>
    <row r="38" ht="14.25" customHeight="1">
      <c r="G38" s="5"/>
      <c r="H38" s="5"/>
      <c r="I38" s="5"/>
    </row>
    <row r="39" ht="14.25" customHeight="1">
      <c r="K39" s="7" t="s">
        <v>29</v>
      </c>
      <c r="M39" s="3">
        <v>50.0</v>
      </c>
    </row>
    <row r="40" ht="14.25" customHeight="1">
      <c r="K40" s="7" t="s">
        <v>30</v>
      </c>
      <c r="M40" s="3">
        <f>M39*M35</f>
        <v>22.03430053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16:D16"/>
    <mergeCell ref="A30:D3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25"/>
    <col customWidth="1" min="3" max="3" width="9.63"/>
    <col customWidth="1" min="4" max="4" width="13.38"/>
    <col customWidth="1" min="5" max="8" width="7.63"/>
    <col customWidth="1" min="9" max="9" width="9.5"/>
    <col customWidth="1" min="10" max="15" width="7.63"/>
  </cols>
  <sheetData>
    <row r="1" ht="14.25" customHeight="1"/>
    <row r="2" ht="14.25" customHeight="1"/>
    <row r="3" ht="14.25" customHeight="1"/>
    <row r="4" ht="14.25" customHeight="1">
      <c r="B4" s="3" t="s">
        <v>32</v>
      </c>
      <c r="C4" s="3" t="s">
        <v>33</v>
      </c>
      <c r="D4" s="3" t="s">
        <v>34</v>
      </c>
      <c r="H4" s="3" t="s">
        <v>35</v>
      </c>
    </row>
    <row r="5" ht="14.25" customHeight="1">
      <c r="B5" s="3" t="s">
        <v>36</v>
      </c>
      <c r="C5" s="3" t="s">
        <v>37</v>
      </c>
      <c r="D5" s="3">
        <v>50.0</v>
      </c>
      <c r="H5" s="3" t="s">
        <v>38</v>
      </c>
      <c r="J5" s="3">
        <v>50.0</v>
      </c>
    </row>
    <row r="6" ht="14.25" customHeight="1">
      <c r="B6" s="3" t="s">
        <v>39</v>
      </c>
      <c r="C6" s="3" t="s">
        <v>40</v>
      </c>
      <c r="D6" s="3">
        <v>20.0</v>
      </c>
      <c r="H6" s="3" t="s">
        <v>41</v>
      </c>
      <c r="J6" s="3">
        <v>20.0</v>
      </c>
    </row>
    <row r="7" ht="14.25" customHeight="1">
      <c r="H7" s="3" t="s">
        <v>42</v>
      </c>
      <c r="J7" s="3">
        <v>50.0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I14" s="3" t="s">
        <v>43</v>
      </c>
      <c r="J14" s="3">
        <f>SUM(J5:J12)</f>
        <v>120</v>
      </c>
    </row>
    <row r="15" ht="14.25" customHeight="1"/>
    <row r="16" ht="14.25" customHeight="1"/>
    <row r="17" ht="14.25" customHeight="1"/>
    <row r="18" ht="14.25" customHeight="1">
      <c r="H18" s="3" t="s">
        <v>44</v>
      </c>
      <c r="M18" s="3" t="s">
        <v>45</v>
      </c>
    </row>
    <row r="19" ht="14.25" customHeight="1">
      <c r="H19" s="3" t="s">
        <v>38</v>
      </c>
      <c r="J19" s="3">
        <v>50.0</v>
      </c>
      <c r="M19" s="3" t="s">
        <v>38</v>
      </c>
      <c r="O19" s="3">
        <v>50.0</v>
      </c>
    </row>
    <row r="20" ht="14.25" customHeight="1">
      <c r="H20" s="3" t="s">
        <v>41</v>
      </c>
      <c r="J20" s="3">
        <v>20.0</v>
      </c>
      <c r="M20" s="3" t="s">
        <v>41</v>
      </c>
      <c r="O20" s="3">
        <v>20.0</v>
      </c>
    </row>
    <row r="21" ht="14.25" customHeight="1">
      <c r="M21" s="3" t="s">
        <v>42</v>
      </c>
      <c r="O21" s="3">
        <v>50.0</v>
      </c>
    </row>
    <row r="22" ht="14.25" customHeight="1">
      <c r="I22" s="7" t="s">
        <v>46</v>
      </c>
      <c r="J22" s="3">
        <f>SUM(J19:J20)</f>
        <v>70</v>
      </c>
      <c r="N22" s="7" t="s">
        <v>46</v>
      </c>
      <c r="O22" s="3">
        <f>SUM(O19:O21)</f>
        <v>120</v>
      </c>
    </row>
    <row r="23" ht="14.25" customHeight="1">
      <c r="B23" s="3" t="str">
        <f>STANDARDIZE(#REF!,#REF!,A23)</f>
        <v>#REF!</v>
      </c>
    </row>
    <row r="24" ht="14.25" customHeight="1"/>
    <row r="25" ht="14.25" customHeight="1">
      <c r="B25" s="3">
        <v>-1.070357143</v>
      </c>
      <c r="C25" s="3">
        <f>_xlfn.NORM.S.DIST(B25)</f>
        <v>0.1422292911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