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Data" sheetId="1" r:id="rId4"/>
    <sheet state="visible" name="Derived_Metrics" sheetId="2" r:id="rId5"/>
    <sheet state="visible" name="Dashboard" sheetId="3" r:id="rId6"/>
    <sheet state="visible" name="Form Responses 1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<sst xmlns="http://schemas.openxmlformats.org/spreadsheetml/2006/main" count="42" uniqueCount="22">
  <si>
    <t>Date</t>
  </si>
  <si>
    <t>Weight_kg</t>
  </si>
  <si>
    <t>BMI</t>
  </si>
  <si>
    <t>Calories</t>
  </si>
  <si>
    <t>Blood_Sugar_mg_dL</t>
  </si>
  <si>
    <t>Water_Liters</t>
  </si>
  <si>
    <t>Sleep_Hours</t>
  </si>
  <si>
    <t>Steps</t>
  </si>
  <si>
    <t>Mood (1-5)</t>
  </si>
  <si>
    <t>Stress_Level (1-10)</t>
  </si>
  <si>
    <t>Sugary_Drinks_Intake_ml</t>
  </si>
  <si>
    <t>Active_Minutes</t>
  </si>
  <si>
    <t>Calorie_Balance</t>
  </si>
  <si>
    <t>Hydration_Status</t>
  </si>
  <si>
    <t>Sleep_Quality</t>
  </si>
  <si>
    <t>Sugar_Cravings</t>
  </si>
  <si>
    <t>Metabolic_Score</t>
  </si>
  <si>
    <t xml:space="preserve">                                 60-Day Metabolic Health Tracker Dashboard</t>
  </si>
  <si>
    <t>COUNTA of Mood (1-5)</t>
  </si>
  <si>
    <t>Timestamp</t>
  </si>
  <si>
    <t>Mood (1-5)Steps</t>
  </si>
  <si>
    <t>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</si>
</sst>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2.0"/>
      <color theme="1"/>
      <name val="Verdana"/>
    </font>
    <font>
      <sz val="12.0"/>
      <color theme="1"/>
      <name val="Verdana"/>
    </font>
    <font>
      <color theme="1"/>
      <name val="Arial"/>
      <scheme val="minor"/>
    </font>
    <font>
      <b/>
      <sz val="33.0"/>
      <color theme="1"/>
      <name val="Verdana"/>
    </font>
    <font/>
    <font>
      <b/>
      <sz val="3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</border>
    <border>
      <right style="thin">
        <color rgb="FFCCCCCC"/>
      </right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  <xf borderId="1" fillId="2" fontId="4" numFmtId="0" xfId="0" applyAlignment="1" applyBorder="1" applyFont="1">
      <alignment horizontal="left" readingOrder="0"/>
    </xf>
    <xf borderId="2" fillId="0" fontId="5" numFmtId="0" xfId="0" applyBorder="1" applyFont="1"/>
    <xf borderId="3" fillId="0" fontId="5" numFmtId="0" xfId="0" applyBorder="1" applyFont="1"/>
    <xf borderId="0" fillId="3" fontId="4" numFmtId="0" xfId="0" applyAlignment="1" applyFill="1" applyFont="1">
      <alignment horizontal="left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6" numFmtId="0" xfId="0" applyAlignment="1" applyFont="1">
      <alignment horizontal="center"/>
    </xf>
    <xf borderId="8" fillId="0" fontId="3" numFmtId="0" xfId="0" applyBorder="1" applyFont="1"/>
    <xf borderId="0" fillId="3" fontId="6" numFmtId="0" xfId="0" applyAlignment="1" applyFont="1">
      <alignment horizontal="center"/>
    </xf>
    <xf borderId="0" fillId="0" fontId="2" numFmtId="0" xfId="0" applyFont="1"/>
    <xf borderId="4" fillId="0" fontId="2" numFmtId="0" xfId="0" applyAlignment="1" applyBorder="1" applyFont="1">
      <alignment horizontal="center"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horizontal="left" readingOrder="0" shrinkToFit="0" vertical="center" wrapText="0"/>
    </xf>
    <xf borderId="14" fillId="0" fontId="3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9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Calories and Active_Minutes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Health_Data!$L$1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Health_Data!$D$2:$D$1000</c:f>
            </c:strRef>
          </c:cat>
          <c:val>
            <c:numRef>
              <c:f>Health_Data!$L$2:$L$1000</c:f>
              <c:numCache/>
            </c:numRef>
          </c:val>
        </c:ser>
        <c:axId val="1989941834"/>
        <c:axId val="1852669156"/>
      </c:barChart>
      <c:catAx>
        <c:axId val="1989941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2669156"/>
      </c:catAx>
      <c:valAx>
        <c:axId val="1852669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9941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                            Metabolic Score Over Time</a:t>
            </a:r>
          </a:p>
        </c:rich>
      </c:tx>
      <c:overlay val="0"/>
    </c:title>
    <c:plotArea>
      <c:layout>
        <c:manualLayout>
          <c:xMode val="edge"/>
          <c:yMode val="edge"/>
          <c:x val="0.010833333333333334"/>
          <c:y val="0.15341419586702604"/>
          <c:w val="0.9783333333333334"/>
          <c:h val="0.8209793351302787"/>
        </c:manualLayout>
      </c:layout>
      <c:lineChart>
        <c:varyColors val="0"/>
        <c:ser>
          <c:idx val="0"/>
          <c:order val="0"/>
          <c:tx>
            <c:strRef>
              <c:f>Health_Data!$Q$1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Health_Data!$A$2:$A$1000</c:f>
            </c:strRef>
          </c:cat>
          <c:val>
            <c:numRef>
              <c:f>Health_Data!$Q$2:$Q$1000</c:f>
              <c:numCache/>
            </c:numRef>
          </c:val>
          <c:smooth val="1"/>
        </c:ser>
        <c:axId val="1137361849"/>
        <c:axId val="1695450764"/>
      </c:lineChart>
      <c:catAx>
        <c:axId val="1137361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5450764"/>
      </c:catAx>
      <c:valAx>
        <c:axId val="169545076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73618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Verdana"/>
              </a:defRPr>
            </a:pPr>
            <a:r>
              <a:rPr b="1" sz="2000">
                <a:solidFill>
                  <a:srgbClr val="757575"/>
                </a:solidFill>
                <a:latin typeface="Verdana"/>
              </a:rPr>
              <a:t>                          Weight &amp; BMI Trend</a:t>
            </a:r>
          </a:p>
        </c:rich>
      </c:tx>
      <c:layout>
        <c:manualLayout>
          <c:xMode val="edge"/>
          <c:yMode val="edge"/>
          <c:x val="0.037824648721267236"/>
          <c:y val="0.0737467018469657"/>
        </c:manualLayout>
      </c:layout>
      <c:overlay val="0"/>
    </c:title>
    <c:plotArea>
      <c:layout>
        <c:manualLayout>
          <c:xMode val="edge"/>
          <c:yMode val="edge"/>
          <c:x val="0.05416666666666667"/>
          <c:y val="0.21909254267744827"/>
          <c:w val="0.9149166666666667"/>
          <c:h val="0.6997936558697673"/>
        </c:manualLayout>
      </c:layout>
      <c:lineChart>
        <c:ser>
          <c:idx val="0"/>
          <c:order val="0"/>
          <c:tx>
            <c:strRef>
              <c:f>Health_Data!$B$1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Health_Data!$A$2:$A$61</c:f>
            </c:strRef>
          </c:cat>
          <c:val>
            <c:numRef>
              <c:f>Health_Data!$B$2:$B$61</c:f>
              <c:numCache/>
            </c:numRef>
          </c:val>
          <c:smooth val="0"/>
        </c:ser>
        <c:ser>
          <c:idx val="1"/>
          <c:order val="1"/>
          <c:tx>
            <c:strRef>
              <c:f>Health_Data!$C$1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Health_Data!$A$2:$A$61</c:f>
            </c:strRef>
          </c:cat>
          <c:val>
            <c:numRef>
              <c:f>Health_Data!$C$2:$C$61</c:f>
              <c:numCache/>
            </c:numRef>
          </c:val>
          <c:smooth val="0"/>
        </c:ser>
        <c:axId val="178846271"/>
        <c:axId val="817568214"/>
      </c:lineChart>
      <c:catAx>
        <c:axId val="178846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7568214"/>
      </c:catAx>
      <c:valAx>
        <c:axId val="8175682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46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Verdana"/>
              </a:defRPr>
            </a:pPr>
            <a:r>
              <a:rPr b="1" sz="2000">
                <a:solidFill>
                  <a:srgbClr val="757575"/>
                </a:solidFill>
                <a:latin typeface="Verdana"/>
              </a:rPr>
              <a:t>                      Sleep Hours vs Stress Level</a:t>
            </a:r>
          </a:p>
        </c:rich>
      </c:tx>
      <c:overlay val="0"/>
    </c:title>
    <c:plotArea>
      <c:layout>
        <c:manualLayout>
          <c:xMode val="edge"/>
          <c:yMode val="edge"/>
          <c:x val="0.00870253164556962"/>
          <c:y val="0.23138896183650912"/>
          <c:w val="0.9810126582278481"/>
          <c:h val="0.7307520303305928"/>
        </c:manualLayout>
      </c:layout>
      <c:barChart>
        <c:barDir val="col"/>
        <c:ser>
          <c:idx val="0"/>
          <c:order val="0"/>
          <c:tx>
            <c:strRef>
              <c:f>Health_Data!$G$1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cat>
            <c:strRef>
              <c:f>Health_Data!$A$2:$A$1000</c:f>
            </c:strRef>
          </c:cat>
          <c:val>
            <c:numRef>
              <c:f>Health_Data!$G$2:$G$1000</c:f>
              <c:numCache/>
            </c:numRef>
          </c:val>
        </c:ser>
        <c:axId val="1036355708"/>
        <c:axId val="189384484"/>
      </c:barChart>
      <c:lineChart>
        <c:varyColors val="0"/>
        <c:ser>
          <c:idx val="1"/>
          <c:order val="1"/>
          <c:tx>
            <c:strRef>
              <c:f>Health_Data!$J$1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Health_Data!$A$2:$A$1000</c:f>
            </c:strRef>
          </c:cat>
          <c:val>
            <c:numRef>
              <c:f>Health_Data!$J$2:$J$1000</c:f>
              <c:numCache/>
            </c:numRef>
          </c:val>
          <c:smooth val="0"/>
        </c:ser>
        <c:axId val="1036355708"/>
        <c:axId val="189384484"/>
      </c:lineChart>
      <c:catAx>
        <c:axId val="1036355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84484"/>
      </c:catAx>
      <c:valAx>
        <c:axId val="189384484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6355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Verdana"/>
              </a:defRPr>
            </a:pPr>
            <a:r>
              <a:rPr b="1" sz="2000">
                <a:solidFill>
                  <a:srgbClr val="757575"/>
                </a:solidFill>
                <a:latin typeface="Verdana"/>
              </a:rPr>
              <a:t>                      Mood Distribution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Dashboard!$M$35</c:f>
            </c:strRef>
          </c:tx>
          <c:dPt>
            <c:idx val="0"/>
            <c:spPr>
              <a:solidFill>
                <a:srgbClr val="4A86E8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FD966"/>
              </a:solidFill>
            </c:spPr>
          </c:dPt>
          <c:dPt>
            <c:idx val="3"/>
            <c:spPr>
              <a:solidFill>
                <a:srgbClr val="93C47D"/>
              </a:solidFill>
            </c:spPr>
          </c:dPt>
          <c:dPt>
            <c:idx val="4"/>
            <c:spPr>
              <a:solidFill>
                <a:srgbClr val="F6B26B"/>
              </a:solidFill>
            </c:spPr>
          </c:dPt>
          <c:dPt>
            <c:idx val="5"/>
            <c:spPr>
              <a:solidFill>
                <a:srgbClr val="6FA8DC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Dashboard!$L$36:$L$41</c:f>
            </c:strRef>
          </c:cat>
          <c:val>
            <c:numRef>
              <c:f>Dashboard!$M$36:$M$41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Verdana"/>
              </a:defRPr>
            </a:pPr>
            <a:r>
              <a:rPr b="1" sz="2000">
                <a:solidFill>
                  <a:srgbClr val="757575"/>
                </a:solidFill>
                <a:latin typeface="Verdana"/>
              </a:rPr>
              <a:t>                  Sugary Drinks vs Blood Sugar</a:t>
            </a:r>
          </a:p>
        </c:rich>
      </c:tx>
      <c:overlay val="0"/>
    </c:title>
    <c:plotArea>
      <c:layout>
        <c:manualLayout>
          <c:xMode val="edge"/>
          <c:yMode val="edge"/>
          <c:x val="0.06916666666666667"/>
          <c:y val="0.15341419586702604"/>
          <c:w val="0.8999166666666669"/>
          <c:h val="0.7751572327044026"/>
        </c:manualLayout>
      </c:layout>
      <c:scatterChart>
        <c:scatterStyle val="lineMarker"/>
        <c:varyColors val="0"/>
        <c:ser>
          <c:idx val="0"/>
          <c:order val="0"/>
          <c:tx>
            <c:strRef>
              <c:f>Health_Data!$K$1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3C78D8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Health_Data!$E$2:$E$1000</c:f>
            </c:numRef>
          </c:xVal>
          <c:yVal>
            <c:numRef>
              <c:f>Health_Data!$K$2:$K$1000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144946"/>
        <c:axId val="1008316035"/>
      </c:scatterChart>
      <c:valAx>
        <c:axId val="18931449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316035"/>
      </c:valAx>
      <c:valAx>
        <c:axId val="10083160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1449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Verdana"/>
              </a:defRPr>
            </a:pPr>
            <a:r>
              <a:rPr b="1" sz="2000">
                <a:solidFill>
                  <a:srgbClr val="757575"/>
                </a:solidFill>
                <a:latin typeface="Verdana"/>
              </a:rPr>
              <a:t>                    Metabolic Score Over 60 Days</a:t>
            </a:r>
          </a:p>
        </c:rich>
      </c:tx>
      <c:overlay val="0"/>
    </c:title>
    <c:plotArea>
      <c:layout>
        <c:manualLayout>
          <c:xMode val="edge"/>
          <c:yMode val="edge"/>
          <c:x val="0.0625"/>
          <c:y val="0.15341419586702604"/>
          <c:w val="0.9169069192751236"/>
          <c:h val="0.7778526504941601"/>
        </c:manualLayout>
      </c:layout>
      <c:lineChart>
        <c:varyColors val="0"/>
        <c:ser>
          <c:idx val="0"/>
          <c:order val="0"/>
          <c:tx>
            <c:strRef>
              <c:f>Health_Data!$Q$1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Health_Data!$A$2:$A$1000</c:f>
            </c:strRef>
          </c:cat>
          <c:val>
            <c:numRef>
              <c:f>Health_Data!$Q$2:$Q$1000</c:f>
              <c:numCache/>
            </c:numRef>
          </c:val>
          <c:smooth val="1"/>
        </c:ser>
        <c:axId val="78242832"/>
        <c:axId val="2143601859"/>
      </c:lineChart>
      <c:catAx>
        <c:axId val="7824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3601859"/>
      </c:catAx>
      <c:valAx>
        <c:axId val="2143601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242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757575"/>
                </a:solidFill>
                <a:latin typeface="Verdana"/>
              </a:defRPr>
            </a:pPr>
            <a:r>
              <a:rPr b="1" sz="2000">
                <a:solidFill>
                  <a:srgbClr val="757575"/>
                </a:solidFill>
                <a:latin typeface="Verdana"/>
              </a:rPr>
              <a:t>                           Calories vs Activity</a:t>
            </a:r>
          </a:p>
        </c:rich>
      </c:tx>
      <c:overlay val="0"/>
    </c:title>
    <c:plotArea>
      <c:layout>
        <c:manualLayout>
          <c:xMode val="edge"/>
          <c:yMode val="edge"/>
          <c:x val="0.07575757575757576"/>
          <c:y val="0.21909254267744827"/>
          <c:w val="0.8933257575757577"/>
          <c:h val="0.7553009883198564"/>
        </c:manualLayout>
      </c:layout>
      <c:barChart>
        <c:barDir val="col"/>
        <c:ser>
          <c:idx val="1"/>
          <c:order val="1"/>
          <c:tx>
            <c:strRef>
              <c:f>Health_Data!$M$1</c:f>
            </c:strRef>
          </c:tx>
          <c:spPr>
            <a:solidFill>
              <a:srgbClr val="EA9999"/>
            </a:solidFill>
            <a:ln cmpd="sng" w="76200">
              <a:solidFill>
                <a:srgbClr val="000000"/>
              </a:solidFill>
            </a:ln>
          </c:spPr>
          <c:cat>
            <c:strRef>
              <c:f>Health_Data!$A$2:$A$1000</c:f>
            </c:strRef>
          </c:cat>
          <c:val>
            <c:numRef>
              <c:f>Health_Data!$M$2:$M$1000</c:f>
              <c:numCache/>
            </c:numRef>
          </c:val>
        </c:ser>
        <c:axId val="1338312582"/>
        <c:axId val="51659849"/>
      </c:barChart>
      <c:lineChart>
        <c:varyColors val="0"/>
        <c:ser>
          <c:idx val="0"/>
          <c:order val="0"/>
          <c:tx>
            <c:strRef>
              <c:f>Health_Data!$L$1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Health_Data!$A$2:$A$1000</c:f>
            </c:strRef>
          </c:cat>
          <c:val>
            <c:numRef>
              <c:f>Health_Data!$L$2:$L$1000</c:f>
              <c:numCache/>
            </c:numRef>
          </c:val>
          <c:smooth val="0"/>
        </c:ser>
        <c:axId val="1338312582"/>
        <c:axId val="51659849"/>
      </c:lineChart>
      <c:catAx>
        <c:axId val="1338312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59849"/>
      </c:catAx>
      <c:valAx>
        <c:axId val="516598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831258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800100</xdr:colOff>
      <xdr:row>78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457200</xdr:colOff>
      <xdr:row>78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12</xdr:row>
      <xdr:rowOff>200025</xdr:rowOff>
    </xdr:from>
    <xdr:ext cx="5972175" cy="36480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666750</xdr:colOff>
      <xdr:row>12</xdr:row>
      <xdr:rowOff>200025</xdr:rowOff>
    </xdr:from>
    <xdr:ext cx="573405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733425</xdr:colOff>
      <xdr:row>31</xdr:row>
      <xdr:rowOff>123825</xdr:rowOff>
    </xdr:from>
    <xdr:ext cx="5734050" cy="34480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952500</xdr:colOff>
      <xdr:row>31</xdr:row>
      <xdr:rowOff>76200</xdr:rowOff>
    </xdr:from>
    <xdr:ext cx="5972175" cy="34956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390525</xdr:colOff>
      <xdr:row>31</xdr:row>
      <xdr:rowOff>123825</xdr:rowOff>
    </xdr:from>
    <xdr:ext cx="5924550" cy="35814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923925</xdr:colOff>
      <xdr:row>12</xdr:row>
      <xdr:rowOff>200025</xdr:rowOff>
    </xdr:from>
    <xdr:ext cx="5972175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276225</xdr:colOff>
      <xdr:row>2</xdr:row>
      <xdr:rowOff>38100</xdr:rowOff>
    </xdr:from>
    <xdr:ext cx="3333750" cy="619125"/>
    <xdr:grpSp>
      <xdr:nvGrpSpPr>
        <xdr:cNvPr id="2" name="Shape 2" title="Drawing"/>
        <xdr:cNvGrpSpPr/>
      </xdr:nvGrpSpPr>
      <xdr:grpSpPr>
        <a:xfrm>
          <a:off x="973275" y="462225"/>
          <a:ext cx="3313625" cy="597025"/>
          <a:chOff x="973275" y="462225"/>
          <a:chExt cx="3313625" cy="597025"/>
        </a:xfrm>
      </xdr:grpSpPr>
      <xdr:sp>
        <xdr:nvSpPr>
          <xdr:cNvPr id="3" name="Shape 3"/>
          <xdr:cNvSpPr txBox="1"/>
        </xdr:nvSpPr>
        <xdr:spPr>
          <a:xfrm>
            <a:off x="973275" y="462225"/>
            <a:ext cx="2328600" cy="597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172300" y="581650"/>
            <a:ext cx="3114600" cy="477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800">
                <a:latin typeface="Verdana"/>
                <a:ea typeface="Verdana"/>
                <a:cs typeface="Verdana"/>
                <a:sym typeface="Verdana"/>
              </a:rPr>
              <a:t>Average Sleep (Hours)</a:t>
            </a:r>
            <a:endParaRPr b="1" sz="1800">
              <a:latin typeface="Verdana"/>
              <a:ea typeface="Verdana"/>
              <a:cs typeface="Verdana"/>
              <a:sym typeface="Verdana"/>
            </a:endParaRPr>
          </a:p>
        </xdr:txBody>
      </xdr:sp>
    </xdr:grpSp>
    <xdr:clientData fLocksWithSheet="0"/>
  </xdr:oneCellAnchor>
  <xdr:oneCellAnchor>
    <xdr:from>
      <xdr:col>6</xdr:col>
      <xdr:colOff>476250</xdr:colOff>
      <xdr:row>2</xdr:row>
      <xdr:rowOff>152400</xdr:rowOff>
    </xdr:from>
    <xdr:ext cx="2209800" cy="504825"/>
    <xdr:sp>
      <xdr:nvSpPr>
        <xdr:cNvPr id="5" name="Shape 5"/>
        <xdr:cNvSpPr txBox="1"/>
      </xdr:nvSpPr>
      <xdr:spPr>
        <a:xfrm>
          <a:off x="973275" y="760775"/>
          <a:ext cx="2189400" cy="487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Verdana"/>
              <a:ea typeface="Verdana"/>
              <a:cs typeface="Verdana"/>
              <a:sym typeface="Verdana"/>
            </a:rPr>
            <a:t>Average Steps</a:t>
          </a:r>
          <a:endParaRPr b="1" sz="1800"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  <xdr:oneCellAnchor>
    <xdr:from>
      <xdr:col>10</xdr:col>
      <xdr:colOff>200025</xdr:colOff>
      <xdr:row>2</xdr:row>
      <xdr:rowOff>171450</xdr:rowOff>
    </xdr:from>
    <xdr:ext cx="3400425" cy="466725"/>
    <xdr:sp>
      <xdr:nvSpPr>
        <xdr:cNvPr id="6" name="Shape 6"/>
        <xdr:cNvSpPr txBox="1"/>
      </xdr:nvSpPr>
      <xdr:spPr>
        <a:xfrm>
          <a:off x="2903825" y="770750"/>
          <a:ext cx="3383400" cy="4479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Verdana"/>
              <a:ea typeface="Verdana"/>
              <a:cs typeface="Verdana"/>
              <a:sym typeface="Verdana"/>
            </a:rPr>
            <a:t>Average Metabolic Score</a:t>
          </a:r>
          <a:endParaRPr b="1" sz="1800"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  <xdr:oneCellAnchor>
    <xdr:from>
      <xdr:col>15</xdr:col>
      <xdr:colOff>295275</xdr:colOff>
      <xdr:row>2</xdr:row>
      <xdr:rowOff>161925</xdr:rowOff>
    </xdr:from>
    <xdr:ext cx="2390775" cy="485775"/>
    <xdr:sp>
      <xdr:nvSpPr>
        <xdr:cNvPr id="7" name="Shape 7"/>
        <xdr:cNvSpPr txBox="1"/>
      </xdr:nvSpPr>
      <xdr:spPr>
        <a:xfrm>
          <a:off x="953375" y="1248375"/>
          <a:ext cx="2368500" cy="467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Verdana"/>
              <a:ea typeface="Verdana"/>
              <a:cs typeface="Verdana"/>
              <a:sym typeface="Verdana"/>
            </a:rPr>
            <a:t>Poor Sleep Days</a:t>
          </a:r>
          <a:endParaRPr b="1" sz="1800"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  <xdr:oneCellAnchor>
    <xdr:from>
      <xdr:col>19</xdr:col>
      <xdr:colOff>114300</xdr:colOff>
      <xdr:row>2</xdr:row>
      <xdr:rowOff>171450</xdr:rowOff>
    </xdr:from>
    <xdr:ext cx="2876550" cy="476250"/>
    <xdr:sp>
      <xdr:nvSpPr>
        <xdr:cNvPr id="8" name="Shape 8"/>
        <xdr:cNvSpPr txBox="1"/>
      </xdr:nvSpPr>
      <xdr:spPr>
        <a:xfrm>
          <a:off x="1132500" y="1009550"/>
          <a:ext cx="2856000" cy="457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Verdana"/>
              <a:ea typeface="Verdana"/>
              <a:cs typeface="Verdana"/>
              <a:sym typeface="Verdana"/>
            </a:rPr>
            <a:t>Low Hydration Days</a:t>
          </a:r>
          <a:endParaRPr b="1" sz="1800"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  <xdr:oneCellAnchor>
    <xdr:from>
      <xdr:col>10</xdr:col>
      <xdr:colOff>723900</xdr:colOff>
      <xdr:row>49</xdr:row>
      <xdr:rowOff>142875</xdr:rowOff>
    </xdr:from>
    <xdr:ext cx="1295400" cy="352425"/>
    <xdr:sp>
      <xdr:nvSpPr>
        <xdr:cNvPr id="9" name="Shape 9"/>
        <xdr:cNvSpPr txBox="1"/>
      </xdr:nvSpPr>
      <xdr:spPr>
        <a:xfrm>
          <a:off x="1200175" y="588425"/>
          <a:ext cx="1281000" cy="330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latin typeface="Verdana"/>
              <a:ea typeface="Verdana"/>
              <a:cs typeface="Verdana"/>
              <a:sym typeface="Verdana"/>
            </a:rPr>
            <a:t>SLEEP TIP:</a:t>
          </a:r>
          <a:endParaRPr b="1" sz="1300"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  <xdr:oneCellAnchor>
    <xdr:from>
      <xdr:col>2</xdr:col>
      <xdr:colOff>685800</xdr:colOff>
      <xdr:row>49</xdr:row>
      <xdr:rowOff>142875</xdr:rowOff>
    </xdr:from>
    <xdr:ext cx="1828800" cy="361950"/>
    <xdr:sp>
      <xdr:nvSpPr>
        <xdr:cNvPr id="10" name="Shape 10"/>
        <xdr:cNvSpPr txBox="1"/>
      </xdr:nvSpPr>
      <xdr:spPr>
        <a:xfrm>
          <a:off x="1540425" y="818575"/>
          <a:ext cx="1811400" cy="34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latin typeface="Verdana"/>
              <a:ea typeface="Verdana"/>
              <a:cs typeface="Verdana"/>
              <a:sym typeface="Verdana"/>
            </a:rPr>
            <a:t>HYDRATION TIP:</a:t>
          </a:r>
          <a:endParaRPr b="1" sz="1300"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  <xdr:oneCellAnchor>
    <xdr:from>
      <xdr:col>17</xdr:col>
      <xdr:colOff>514350</xdr:colOff>
      <xdr:row>49</xdr:row>
      <xdr:rowOff>123825</xdr:rowOff>
    </xdr:from>
    <xdr:ext cx="2447925" cy="390525"/>
    <xdr:sp>
      <xdr:nvSpPr>
        <xdr:cNvPr id="11" name="Shape 11"/>
        <xdr:cNvSpPr txBox="1"/>
      </xdr:nvSpPr>
      <xdr:spPr>
        <a:xfrm>
          <a:off x="1520425" y="948675"/>
          <a:ext cx="2431800" cy="37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latin typeface="Verdana"/>
              <a:ea typeface="Verdana"/>
              <a:cs typeface="Verdana"/>
              <a:sym typeface="Verdana"/>
            </a:rPr>
            <a:t>METABOLIC SCORE TIP:</a:t>
          </a:r>
          <a:endParaRPr b="1" sz="1300">
            <a:latin typeface="Verdana"/>
            <a:ea typeface="Verdana"/>
            <a:cs typeface="Verdana"/>
            <a:sym typeface="Verdana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I1:I1000" sheet="Health_Data"/>
  </cacheSource>
  <cacheFields>
    <cacheField name="Mood (1-5)" numFmtId="0">
      <sharedItems containsString="0" containsBlank="1" containsNumber="1" containsInteger="1">
        <n v="1.0"/>
        <n v="5.0"/>
        <n v="4.0"/>
        <n v="3.0"/>
        <n v="2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shboard" cacheId="0" dataCaption="" rowGrandTotals="0" compact="0" compactData="0">
  <location ref="L35:M41" firstHeaderRow="0" firstDataRow="1" firstDataCol="0"/>
  <pivotFields>
    <pivotField name="Mood (1-5)" axis="axisRow" dataField="1" compact="0" outline="0" multipleItemSelectionAllowed="1" showAll="0" sortType="ascending">
      <items>
        <item x="5"/>
        <item x="0"/>
        <item x="4"/>
        <item x="3"/>
        <item x="2"/>
        <item x="1"/>
        <item t="default"/>
      </items>
    </pivotField>
  </pivotFields>
  <rowFields>
    <field x="0"/>
  </rowFields>
  <dataFields>
    <dataField name="COUNTA of Mood (1-5)" fld="0" subtotal="count" baseField="0"/>
  </dataFields>
</pivotTableDefinition>
</file>

<file path=xl/tables/table1.xml><?xml version="1.0" encoding="utf-8"?>
<table xmlns="http://schemas.openxmlformats.org/spreadsheetml/2006/main" headerRowCount="0" ref="A1:P1" displayName="Form_Responses1" name="Form_Responses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3.88"/>
    <col customWidth="1" min="5" max="5" width="16.13"/>
    <col customWidth="1" min="6" max="6" width="16.5"/>
    <col customWidth="1" min="7" max="7" width="17.0"/>
    <col customWidth="1" min="9" max="9" width="15.38"/>
    <col customWidth="1" min="10" max="10" width="15.75"/>
    <col customWidth="1" min="11" max="11" width="31.75"/>
    <col customWidth="1" min="12" max="12" width="18.38"/>
    <col customWidth="1" min="13" max="13" width="20.88"/>
    <col customWidth="1" min="14" max="14" width="22.5"/>
    <col customWidth="1" min="15" max="15" width="17.88"/>
    <col customWidth="1" min="16" max="16" width="19.75"/>
    <col customWidth="1" min="17" max="1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45748.0</v>
      </c>
      <c r="B2" s="4">
        <v>72.4</v>
      </c>
      <c r="C2" s="4">
        <v>23.3</v>
      </c>
      <c r="D2" s="4">
        <v>1922.0</v>
      </c>
      <c r="E2" s="4">
        <v>110.0</v>
      </c>
      <c r="F2" s="4">
        <v>1.7</v>
      </c>
      <c r="G2" s="4">
        <v>8.0</v>
      </c>
      <c r="H2" s="4">
        <v>7365.0</v>
      </c>
      <c r="I2" s="4">
        <v>1.0</v>
      </c>
      <c r="J2" s="4">
        <v>3.0</v>
      </c>
      <c r="K2" s="4">
        <v>98.0</v>
      </c>
      <c r="L2" s="4">
        <v>66.0</v>
      </c>
      <c r="M2" s="5">
        <f t="shared" ref="M2:M61" si="1">D2 - (L2 * 5)</f>
        <v>1592</v>
      </c>
      <c r="N2" s="5" t="str">
        <f t="shared" ref="N2:N61" si="2">IF(F2 &gt;= 2, "Good" , "Low")</f>
        <v>Low</v>
      </c>
      <c r="O2" s="5" t="str">
        <f t="shared" ref="O2:O61" si="3">IF(G2 &gt;= 7 , "Good" , "Poor")</f>
        <v>Good</v>
      </c>
      <c r="P2" s="5" t="str">
        <f t="shared" ref="P2:P61" si="4">IF(K2 &gt; 300 ,"High" ,"Low")</f>
        <v>Low</v>
      </c>
      <c r="Q2" s="6">
        <f t="shared" ref="Q2:Q61" si="5">ROUND(AVERAGE((I2 - 1) /(5-1),(G2-5)/(9-5),(H2-2000)/(10000-2000))* 100, 1)</f>
        <v>47.4</v>
      </c>
    </row>
    <row r="3">
      <c r="A3" s="3">
        <v>45749.0</v>
      </c>
      <c r="B3" s="4">
        <v>71.9</v>
      </c>
      <c r="C3" s="4">
        <v>23.4</v>
      </c>
      <c r="D3" s="4">
        <v>2200.0</v>
      </c>
      <c r="E3" s="4">
        <v>137.0</v>
      </c>
      <c r="F3" s="4">
        <v>2.0</v>
      </c>
      <c r="G3" s="4">
        <v>6.4</v>
      </c>
      <c r="H3" s="4">
        <v>10492.0</v>
      </c>
      <c r="I3" s="4">
        <v>5.0</v>
      </c>
      <c r="J3" s="4">
        <v>5.0</v>
      </c>
      <c r="K3" s="4">
        <v>384.0</v>
      </c>
      <c r="L3" s="4">
        <v>42.0</v>
      </c>
      <c r="M3" s="5">
        <f t="shared" si="1"/>
        <v>1990</v>
      </c>
      <c r="N3" s="5" t="str">
        <f t="shared" si="2"/>
        <v>Good</v>
      </c>
      <c r="O3" s="5" t="str">
        <f t="shared" si="3"/>
        <v>Poor</v>
      </c>
      <c r="P3" s="5" t="str">
        <f t="shared" si="4"/>
        <v>High</v>
      </c>
      <c r="Q3" s="6">
        <f t="shared" si="5"/>
        <v>80.4</v>
      </c>
    </row>
    <row r="4">
      <c r="A4" s="3">
        <v>45750.0</v>
      </c>
      <c r="B4" s="4">
        <v>72.5</v>
      </c>
      <c r="C4" s="4">
        <v>23.1</v>
      </c>
      <c r="D4" s="4">
        <v>2093.0</v>
      </c>
      <c r="E4" s="4">
        <v>109.0</v>
      </c>
      <c r="F4" s="4">
        <v>2.0</v>
      </c>
      <c r="G4" s="4">
        <v>7.4</v>
      </c>
      <c r="H4" s="4">
        <v>6698.0</v>
      </c>
      <c r="I4" s="4">
        <v>4.0</v>
      </c>
      <c r="J4" s="4">
        <v>5.0</v>
      </c>
      <c r="K4" s="4">
        <v>404.0</v>
      </c>
      <c r="L4" s="4">
        <v>33.0</v>
      </c>
      <c r="M4" s="5">
        <f t="shared" si="1"/>
        <v>1928</v>
      </c>
      <c r="N4" s="5" t="str">
        <f t="shared" si="2"/>
        <v>Good</v>
      </c>
      <c r="O4" s="5" t="str">
        <f t="shared" si="3"/>
        <v>Good</v>
      </c>
      <c r="P4" s="5" t="str">
        <f t="shared" si="4"/>
        <v>High</v>
      </c>
      <c r="Q4" s="6">
        <f t="shared" si="5"/>
        <v>64.6</v>
      </c>
    </row>
    <row r="5">
      <c r="A5" s="3">
        <v>45751.0</v>
      </c>
      <c r="B5" s="4">
        <v>73.2</v>
      </c>
      <c r="C5" s="4">
        <v>23.0</v>
      </c>
      <c r="D5" s="4">
        <v>2079.0</v>
      </c>
      <c r="E5" s="4">
        <v>97.0</v>
      </c>
      <c r="F5" s="4">
        <v>1.7</v>
      </c>
      <c r="G5" s="4">
        <v>7.6</v>
      </c>
      <c r="H5" s="4">
        <v>11731.0</v>
      </c>
      <c r="I5" s="4">
        <v>4.0</v>
      </c>
      <c r="J5" s="4">
        <v>3.0</v>
      </c>
      <c r="K5" s="4">
        <v>495.0</v>
      </c>
      <c r="L5" s="4">
        <v>85.0</v>
      </c>
      <c r="M5" s="5">
        <f t="shared" si="1"/>
        <v>1654</v>
      </c>
      <c r="N5" s="5" t="str">
        <f t="shared" si="2"/>
        <v>Low</v>
      </c>
      <c r="O5" s="5" t="str">
        <f t="shared" si="3"/>
        <v>Good</v>
      </c>
      <c r="P5" s="5" t="str">
        <f t="shared" si="4"/>
        <v>High</v>
      </c>
      <c r="Q5" s="6">
        <f t="shared" si="5"/>
        <v>87.2</v>
      </c>
    </row>
    <row r="6">
      <c r="A6" s="3">
        <v>45752.0</v>
      </c>
      <c r="B6" s="4">
        <v>71.8</v>
      </c>
      <c r="C6" s="4">
        <v>23.8</v>
      </c>
      <c r="D6" s="4">
        <v>1997.0</v>
      </c>
      <c r="E6" s="4">
        <v>96.0</v>
      </c>
      <c r="F6" s="4">
        <v>2.1</v>
      </c>
      <c r="G6" s="4">
        <v>6.3</v>
      </c>
      <c r="H6" s="4">
        <v>6395.0</v>
      </c>
      <c r="I6" s="4">
        <v>4.0</v>
      </c>
      <c r="J6" s="4">
        <v>3.0</v>
      </c>
      <c r="K6" s="4">
        <v>310.0</v>
      </c>
      <c r="L6" s="4">
        <v>70.0</v>
      </c>
      <c r="M6" s="5">
        <f t="shared" si="1"/>
        <v>1647</v>
      </c>
      <c r="N6" s="5" t="str">
        <f t="shared" si="2"/>
        <v>Good</v>
      </c>
      <c r="O6" s="5" t="str">
        <f t="shared" si="3"/>
        <v>Poor</v>
      </c>
      <c r="P6" s="5" t="str">
        <f t="shared" si="4"/>
        <v>High</v>
      </c>
      <c r="Q6" s="6">
        <f t="shared" si="5"/>
        <v>54.1</v>
      </c>
    </row>
    <row r="7">
      <c r="A7" s="3">
        <v>45753.0</v>
      </c>
      <c r="B7" s="4">
        <v>71.8</v>
      </c>
      <c r="C7" s="4">
        <v>24.0</v>
      </c>
      <c r="D7" s="4">
        <v>2310.0</v>
      </c>
      <c r="E7" s="4">
        <v>92.0</v>
      </c>
      <c r="F7" s="4">
        <v>2.2</v>
      </c>
      <c r="G7" s="4">
        <v>7.0</v>
      </c>
      <c r="H7" s="4">
        <v>10171.0</v>
      </c>
      <c r="I7" s="4">
        <v>3.0</v>
      </c>
      <c r="J7" s="4">
        <v>5.0</v>
      </c>
      <c r="K7" s="4">
        <v>5.0</v>
      </c>
      <c r="L7" s="4">
        <v>57.0</v>
      </c>
      <c r="M7" s="5">
        <f t="shared" si="1"/>
        <v>2025</v>
      </c>
      <c r="N7" s="5" t="str">
        <f t="shared" si="2"/>
        <v>Good</v>
      </c>
      <c r="O7" s="5" t="str">
        <f t="shared" si="3"/>
        <v>Good</v>
      </c>
      <c r="P7" s="5" t="str">
        <f t="shared" si="4"/>
        <v>Low</v>
      </c>
      <c r="Q7" s="6">
        <f t="shared" si="5"/>
        <v>67.4</v>
      </c>
    </row>
    <row r="8">
      <c r="A8" s="3">
        <v>45754.0</v>
      </c>
      <c r="B8" s="4">
        <v>73.3</v>
      </c>
      <c r="C8" s="4">
        <v>23.5</v>
      </c>
      <c r="D8" s="4">
        <v>1943.0</v>
      </c>
      <c r="E8" s="4">
        <v>106.0</v>
      </c>
      <c r="F8" s="4">
        <v>2.3</v>
      </c>
      <c r="G8" s="4">
        <v>4.4</v>
      </c>
      <c r="H8" s="4">
        <v>10360.0</v>
      </c>
      <c r="I8" s="4">
        <v>5.0</v>
      </c>
      <c r="J8" s="4">
        <v>3.0</v>
      </c>
      <c r="K8" s="4">
        <v>475.0</v>
      </c>
      <c r="L8" s="4">
        <v>83.0</v>
      </c>
      <c r="M8" s="5">
        <f t="shared" si="1"/>
        <v>1528</v>
      </c>
      <c r="N8" s="5" t="str">
        <f t="shared" si="2"/>
        <v>Good</v>
      </c>
      <c r="O8" s="5" t="str">
        <f t="shared" si="3"/>
        <v>Poor</v>
      </c>
      <c r="P8" s="5" t="str">
        <f t="shared" si="4"/>
        <v>High</v>
      </c>
      <c r="Q8" s="6">
        <f t="shared" si="5"/>
        <v>63.2</v>
      </c>
    </row>
    <row r="9">
      <c r="A9" s="3">
        <v>45755.0</v>
      </c>
      <c r="B9" s="4">
        <v>72.6</v>
      </c>
      <c r="C9" s="4">
        <v>23.9</v>
      </c>
      <c r="D9" s="4">
        <v>2000.0</v>
      </c>
      <c r="E9" s="4">
        <v>122.0</v>
      </c>
      <c r="F9" s="4">
        <v>2.3</v>
      </c>
      <c r="G9" s="4">
        <v>6.2</v>
      </c>
      <c r="H9" s="4">
        <v>8502.0</v>
      </c>
      <c r="I9" s="4">
        <v>4.0</v>
      </c>
      <c r="J9" s="4">
        <v>5.0</v>
      </c>
      <c r="K9" s="4">
        <v>464.0</v>
      </c>
      <c r="L9" s="4">
        <v>57.0</v>
      </c>
      <c r="M9" s="5">
        <f t="shared" si="1"/>
        <v>1715</v>
      </c>
      <c r="N9" s="5" t="str">
        <f t="shared" si="2"/>
        <v>Good</v>
      </c>
      <c r="O9" s="5" t="str">
        <f t="shared" si="3"/>
        <v>Poor</v>
      </c>
      <c r="P9" s="5" t="str">
        <f t="shared" si="4"/>
        <v>High</v>
      </c>
      <c r="Q9" s="6">
        <f t="shared" si="5"/>
        <v>62.1</v>
      </c>
    </row>
    <row r="10">
      <c r="A10" s="3">
        <v>45756.0</v>
      </c>
      <c r="B10" s="4">
        <v>71.6</v>
      </c>
      <c r="C10" s="4">
        <v>23.6</v>
      </c>
      <c r="D10" s="4">
        <v>1923.0</v>
      </c>
      <c r="E10" s="4">
        <v>137.0</v>
      </c>
      <c r="F10" s="4">
        <v>1.6</v>
      </c>
      <c r="G10" s="4">
        <v>6.8</v>
      </c>
      <c r="H10" s="4">
        <v>7819.0</v>
      </c>
      <c r="I10" s="4">
        <v>3.0</v>
      </c>
      <c r="J10" s="4">
        <v>5.0</v>
      </c>
      <c r="K10" s="4">
        <v>196.0</v>
      </c>
      <c r="L10" s="4">
        <v>69.0</v>
      </c>
      <c r="M10" s="5">
        <f t="shared" si="1"/>
        <v>1578</v>
      </c>
      <c r="N10" s="5" t="str">
        <f t="shared" si="2"/>
        <v>Low</v>
      </c>
      <c r="O10" s="5" t="str">
        <f t="shared" si="3"/>
        <v>Poor</v>
      </c>
      <c r="P10" s="5" t="str">
        <f t="shared" si="4"/>
        <v>Low</v>
      </c>
      <c r="Q10" s="6">
        <f t="shared" si="5"/>
        <v>55.9</v>
      </c>
    </row>
    <row r="11">
      <c r="A11" s="3">
        <v>45757.0</v>
      </c>
      <c r="B11" s="4">
        <v>72.4</v>
      </c>
      <c r="C11" s="4">
        <v>23.2</v>
      </c>
      <c r="D11" s="4">
        <v>1986.0</v>
      </c>
      <c r="E11" s="4">
        <v>101.0</v>
      </c>
      <c r="F11" s="4">
        <v>1.7</v>
      </c>
      <c r="G11" s="4">
        <v>6.0</v>
      </c>
      <c r="H11" s="4">
        <v>6717.0</v>
      </c>
      <c r="I11" s="4">
        <v>2.0</v>
      </c>
      <c r="J11" s="4">
        <v>6.0</v>
      </c>
      <c r="K11" s="4">
        <v>350.0</v>
      </c>
      <c r="L11" s="4">
        <v>49.0</v>
      </c>
      <c r="M11" s="5">
        <f t="shared" si="1"/>
        <v>1741</v>
      </c>
      <c r="N11" s="5" t="str">
        <f t="shared" si="2"/>
        <v>Low</v>
      </c>
      <c r="O11" s="5" t="str">
        <f t="shared" si="3"/>
        <v>Poor</v>
      </c>
      <c r="P11" s="5" t="str">
        <f t="shared" si="4"/>
        <v>High</v>
      </c>
      <c r="Q11" s="6">
        <f t="shared" si="5"/>
        <v>36.3</v>
      </c>
    </row>
    <row r="12">
      <c r="A12" s="3">
        <v>45758.0</v>
      </c>
      <c r="B12" s="4">
        <v>71.6</v>
      </c>
      <c r="C12" s="4">
        <v>23.6</v>
      </c>
      <c r="D12" s="4">
        <v>2125.0</v>
      </c>
      <c r="E12" s="4">
        <v>111.0</v>
      </c>
      <c r="F12" s="4">
        <v>2.2</v>
      </c>
      <c r="G12" s="4">
        <v>8.3</v>
      </c>
      <c r="H12" s="4">
        <v>8782.0</v>
      </c>
      <c r="I12" s="4">
        <v>2.0</v>
      </c>
      <c r="J12" s="4">
        <v>2.0</v>
      </c>
      <c r="K12" s="4">
        <v>132.0</v>
      </c>
      <c r="L12" s="4">
        <v>70.0</v>
      </c>
      <c r="M12" s="5">
        <f t="shared" si="1"/>
        <v>1775</v>
      </c>
      <c r="N12" s="5" t="str">
        <f t="shared" si="2"/>
        <v>Good</v>
      </c>
      <c r="O12" s="5" t="str">
        <f t="shared" si="3"/>
        <v>Good</v>
      </c>
      <c r="P12" s="5" t="str">
        <f t="shared" si="4"/>
        <v>Low</v>
      </c>
      <c r="Q12" s="6">
        <f t="shared" si="5"/>
        <v>64.1</v>
      </c>
    </row>
    <row r="13">
      <c r="A13" s="3">
        <v>45759.0</v>
      </c>
      <c r="B13" s="4">
        <v>71.6</v>
      </c>
      <c r="C13" s="4">
        <v>24.1</v>
      </c>
      <c r="D13" s="4">
        <v>2263.0</v>
      </c>
      <c r="E13" s="4">
        <v>111.0</v>
      </c>
      <c r="F13" s="4">
        <v>2.2</v>
      </c>
      <c r="G13" s="4">
        <v>5.9</v>
      </c>
      <c r="H13" s="4">
        <v>10946.0</v>
      </c>
      <c r="I13" s="4">
        <v>3.0</v>
      </c>
      <c r="J13" s="4">
        <v>5.0</v>
      </c>
      <c r="K13" s="4">
        <v>357.0</v>
      </c>
      <c r="L13" s="4">
        <v>82.0</v>
      </c>
      <c r="M13" s="5">
        <f t="shared" si="1"/>
        <v>1853</v>
      </c>
      <c r="N13" s="5" t="str">
        <f t="shared" si="2"/>
        <v>Good</v>
      </c>
      <c r="O13" s="5" t="str">
        <f t="shared" si="3"/>
        <v>Poor</v>
      </c>
      <c r="P13" s="5" t="str">
        <f t="shared" si="4"/>
        <v>High</v>
      </c>
      <c r="Q13" s="6">
        <f t="shared" si="5"/>
        <v>61.4</v>
      </c>
    </row>
    <row r="14">
      <c r="A14" s="3">
        <v>45760.0</v>
      </c>
      <c r="B14" s="4">
        <v>72.2</v>
      </c>
      <c r="C14" s="4">
        <v>23.5</v>
      </c>
      <c r="D14" s="4">
        <v>2148.0</v>
      </c>
      <c r="E14" s="4">
        <v>135.0</v>
      </c>
      <c r="F14" s="4">
        <v>2.2</v>
      </c>
      <c r="G14" s="4">
        <v>6.6</v>
      </c>
      <c r="H14" s="4">
        <v>9577.0</v>
      </c>
      <c r="I14" s="4">
        <v>3.0</v>
      </c>
      <c r="J14" s="4">
        <v>4.0</v>
      </c>
      <c r="K14" s="4">
        <v>258.0</v>
      </c>
      <c r="L14" s="4">
        <v>71.0</v>
      </c>
      <c r="M14" s="5">
        <f t="shared" si="1"/>
        <v>1793</v>
      </c>
      <c r="N14" s="5" t="str">
        <f t="shared" si="2"/>
        <v>Good</v>
      </c>
      <c r="O14" s="5" t="str">
        <f t="shared" si="3"/>
        <v>Poor</v>
      </c>
      <c r="P14" s="5" t="str">
        <f t="shared" si="4"/>
        <v>Low</v>
      </c>
      <c r="Q14" s="6">
        <f t="shared" si="5"/>
        <v>61.6</v>
      </c>
    </row>
    <row r="15">
      <c r="A15" s="3">
        <v>45761.0</v>
      </c>
      <c r="B15" s="4">
        <v>70.5</v>
      </c>
      <c r="C15" s="4">
        <v>24.1</v>
      </c>
      <c r="D15" s="4">
        <v>2202.0</v>
      </c>
      <c r="E15" s="4">
        <v>119.0</v>
      </c>
      <c r="F15" s="4">
        <v>3.2</v>
      </c>
      <c r="G15" s="4">
        <v>7.1</v>
      </c>
      <c r="H15" s="4">
        <v>11486.0</v>
      </c>
      <c r="I15" s="4">
        <v>5.0</v>
      </c>
      <c r="J15" s="4">
        <v>7.0</v>
      </c>
      <c r="K15" s="4">
        <v>436.0</v>
      </c>
      <c r="L15" s="4">
        <v>57.0</v>
      </c>
      <c r="M15" s="5">
        <f t="shared" si="1"/>
        <v>1917</v>
      </c>
      <c r="N15" s="5" t="str">
        <f t="shared" si="2"/>
        <v>Good</v>
      </c>
      <c r="O15" s="5" t="str">
        <f t="shared" si="3"/>
        <v>Good</v>
      </c>
      <c r="P15" s="5" t="str">
        <f t="shared" si="4"/>
        <v>High</v>
      </c>
      <c r="Q15" s="6">
        <f t="shared" si="5"/>
        <v>90.4</v>
      </c>
    </row>
    <row r="16">
      <c r="A16" s="3">
        <v>45762.0</v>
      </c>
      <c r="B16" s="4">
        <v>70.6</v>
      </c>
      <c r="C16" s="4">
        <v>22.5</v>
      </c>
      <c r="D16" s="4">
        <v>2145.0</v>
      </c>
      <c r="E16" s="4">
        <v>127.0</v>
      </c>
      <c r="F16" s="4">
        <v>2.2</v>
      </c>
      <c r="G16" s="4">
        <v>8.2</v>
      </c>
      <c r="H16" s="4">
        <v>6143.0</v>
      </c>
      <c r="I16" s="4">
        <v>5.0</v>
      </c>
      <c r="J16" s="4">
        <v>8.0</v>
      </c>
      <c r="K16" s="4">
        <v>22.0</v>
      </c>
      <c r="L16" s="4">
        <v>49.0</v>
      </c>
      <c r="M16" s="5">
        <f t="shared" si="1"/>
        <v>1900</v>
      </c>
      <c r="N16" s="5" t="str">
        <f t="shared" si="2"/>
        <v>Good</v>
      </c>
      <c r="O16" s="5" t="str">
        <f t="shared" si="3"/>
        <v>Good</v>
      </c>
      <c r="P16" s="5" t="str">
        <f t="shared" si="4"/>
        <v>Low</v>
      </c>
      <c r="Q16" s="6">
        <f t="shared" si="5"/>
        <v>77.3</v>
      </c>
    </row>
    <row r="17">
      <c r="A17" s="3">
        <v>45763.0</v>
      </c>
      <c r="B17" s="4">
        <v>71.6</v>
      </c>
      <c r="C17" s="4">
        <v>23.8</v>
      </c>
      <c r="D17" s="4">
        <v>2310.0</v>
      </c>
      <c r="E17" s="4">
        <v>127.0</v>
      </c>
      <c r="F17" s="4">
        <v>2.3</v>
      </c>
      <c r="G17" s="4">
        <v>5.9</v>
      </c>
      <c r="H17" s="4">
        <v>10980.0</v>
      </c>
      <c r="I17" s="4">
        <v>2.0</v>
      </c>
      <c r="J17" s="4">
        <v>2.0</v>
      </c>
      <c r="K17" s="4">
        <v>484.0</v>
      </c>
      <c r="L17" s="4">
        <v>70.0</v>
      </c>
      <c r="M17" s="5">
        <f t="shared" si="1"/>
        <v>1960</v>
      </c>
      <c r="N17" s="5" t="str">
        <f t="shared" si="2"/>
        <v>Good</v>
      </c>
      <c r="O17" s="5" t="str">
        <f t="shared" si="3"/>
        <v>Poor</v>
      </c>
      <c r="P17" s="5" t="str">
        <f t="shared" si="4"/>
        <v>High</v>
      </c>
      <c r="Q17" s="6">
        <f t="shared" si="5"/>
        <v>53.3</v>
      </c>
    </row>
    <row r="18">
      <c r="A18" s="3">
        <v>45764.0</v>
      </c>
      <c r="B18" s="4">
        <v>71.2</v>
      </c>
      <c r="C18" s="4">
        <v>23.5</v>
      </c>
      <c r="D18" s="4">
        <v>1946.0</v>
      </c>
      <c r="E18" s="4">
        <v>134.0</v>
      </c>
      <c r="F18" s="4">
        <v>2.3</v>
      </c>
      <c r="G18" s="4">
        <v>7.9</v>
      </c>
      <c r="H18" s="4">
        <v>9140.0</v>
      </c>
      <c r="I18" s="4">
        <v>4.0</v>
      </c>
      <c r="J18" s="4">
        <v>2.0</v>
      </c>
      <c r="K18" s="4">
        <v>52.0</v>
      </c>
      <c r="L18" s="4">
        <v>24.0</v>
      </c>
      <c r="M18" s="5">
        <f t="shared" si="1"/>
        <v>1826</v>
      </c>
      <c r="N18" s="5" t="str">
        <f t="shared" si="2"/>
        <v>Good</v>
      </c>
      <c r="O18" s="5" t="str">
        <f t="shared" si="3"/>
        <v>Good</v>
      </c>
      <c r="P18" s="5" t="str">
        <f t="shared" si="4"/>
        <v>Low</v>
      </c>
      <c r="Q18" s="6">
        <f t="shared" si="5"/>
        <v>78.9</v>
      </c>
    </row>
    <row r="19">
      <c r="A19" s="3">
        <v>45765.0</v>
      </c>
      <c r="B19" s="4">
        <v>72.3</v>
      </c>
      <c r="C19" s="4">
        <v>23.4</v>
      </c>
      <c r="D19" s="4">
        <v>1947.0</v>
      </c>
      <c r="E19" s="4">
        <v>97.0</v>
      </c>
      <c r="F19" s="4">
        <v>2.2</v>
      </c>
      <c r="G19" s="4">
        <v>7.0</v>
      </c>
      <c r="H19" s="4">
        <v>10491.0</v>
      </c>
      <c r="I19" s="4">
        <v>2.0</v>
      </c>
      <c r="J19" s="4">
        <v>2.0</v>
      </c>
      <c r="K19" s="4">
        <v>164.0</v>
      </c>
      <c r="L19" s="4">
        <v>48.0</v>
      </c>
      <c r="M19" s="5">
        <f t="shared" si="1"/>
        <v>1707</v>
      </c>
      <c r="N19" s="5" t="str">
        <f t="shared" si="2"/>
        <v>Good</v>
      </c>
      <c r="O19" s="5" t="str">
        <f t="shared" si="3"/>
        <v>Good</v>
      </c>
      <c r="P19" s="5" t="str">
        <f t="shared" si="4"/>
        <v>Low</v>
      </c>
      <c r="Q19" s="6">
        <f t="shared" si="5"/>
        <v>60.4</v>
      </c>
    </row>
    <row r="20">
      <c r="A20" s="3">
        <v>45766.0</v>
      </c>
      <c r="B20" s="4">
        <v>71.3</v>
      </c>
      <c r="C20" s="4">
        <v>23.5</v>
      </c>
      <c r="D20" s="4">
        <v>2288.0</v>
      </c>
      <c r="E20" s="4">
        <v>116.0</v>
      </c>
      <c r="F20" s="4">
        <v>1.9</v>
      </c>
      <c r="G20" s="4">
        <v>6.2</v>
      </c>
      <c r="H20" s="4">
        <v>8938.0</v>
      </c>
      <c r="I20" s="4">
        <v>4.0</v>
      </c>
      <c r="J20" s="4">
        <v>6.0</v>
      </c>
      <c r="K20" s="4">
        <v>201.0</v>
      </c>
      <c r="L20" s="4">
        <v>23.0</v>
      </c>
      <c r="M20" s="5">
        <f t="shared" si="1"/>
        <v>2173</v>
      </c>
      <c r="N20" s="5" t="str">
        <f t="shared" si="2"/>
        <v>Low</v>
      </c>
      <c r="O20" s="5" t="str">
        <f t="shared" si="3"/>
        <v>Poor</v>
      </c>
      <c r="P20" s="5" t="str">
        <f t="shared" si="4"/>
        <v>Low</v>
      </c>
      <c r="Q20" s="6">
        <f t="shared" si="5"/>
        <v>63.9</v>
      </c>
    </row>
    <row r="21">
      <c r="A21" s="3">
        <v>45767.0</v>
      </c>
      <c r="B21" s="4">
        <v>70.9</v>
      </c>
      <c r="C21" s="4">
        <v>22.7</v>
      </c>
      <c r="D21" s="4">
        <v>2350.0</v>
      </c>
      <c r="E21" s="4">
        <v>116.0</v>
      </c>
      <c r="F21" s="4">
        <v>2.2</v>
      </c>
      <c r="G21" s="4">
        <v>7.4</v>
      </c>
      <c r="H21" s="4">
        <v>11588.0</v>
      </c>
      <c r="I21" s="4">
        <v>4.0</v>
      </c>
      <c r="J21" s="4">
        <v>5.0</v>
      </c>
      <c r="K21" s="4">
        <v>457.0</v>
      </c>
      <c r="L21" s="4">
        <v>29.0</v>
      </c>
      <c r="M21" s="5">
        <f t="shared" si="1"/>
        <v>2205</v>
      </c>
      <c r="N21" s="5" t="str">
        <f t="shared" si="2"/>
        <v>Good</v>
      </c>
      <c r="O21" s="5" t="str">
        <f t="shared" si="3"/>
        <v>Good</v>
      </c>
      <c r="P21" s="5" t="str">
        <f t="shared" si="4"/>
        <v>High</v>
      </c>
      <c r="Q21" s="6">
        <f t="shared" si="5"/>
        <v>85</v>
      </c>
    </row>
    <row r="22">
      <c r="A22" s="3">
        <v>45768.0</v>
      </c>
      <c r="B22" s="4">
        <v>73.2</v>
      </c>
      <c r="C22" s="4">
        <v>23.4</v>
      </c>
      <c r="D22" s="4">
        <v>2137.0</v>
      </c>
      <c r="E22" s="4">
        <v>123.0</v>
      </c>
      <c r="F22" s="4">
        <v>1.8</v>
      </c>
      <c r="G22" s="4">
        <v>7.2</v>
      </c>
      <c r="H22" s="4">
        <v>9636.0</v>
      </c>
      <c r="I22" s="4">
        <v>5.0</v>
      </c>
      <c r="J22" s="4">
        <v>6.0</v>
      </c>
      <c r="K22" s="4">
        <v>82.0</v>
      </c>
      <c r="L22" s="4">
        <v>75.0</v>
      </c>
      <c r="M22" s="5">
        <f t="shared" si="1"/>
        <v>1762</v>
      </c>
      <c r="N22" s="5" t="str">
        <f t="shared" si="2"/>
        <v>Low</v>
      </c>
      <c r="O22" s="5" t="str">
        <f t="shared" si="3"/>
        <v>Good</v>
      </c>
      <c r="P22" s="5" t="str">
        <f t="shared" si="4"/>
        <v>Low</v>
      </c>
      <c r="Q22" s="6">
        <f t="shared" si="5"/>
        <v>83.5</v>
      </c>
    </row>
    <row r="23">
      <c r="A23" s="3">
        <v>45769.0</v>
      </c>
      <c r="B23" s="4">
        <v>71.8</v>
      </c>
      <c r="C23" s="4">
        <v>23.6</v>
      </c>
      <c r="D23" s="4">
        <v>2272.0</v>
      </c>
      <c r="E23" s="4">
        <v>110.0</v>
      </c>
      <c r="F23" s="4">
        <v>1.9</v>
      </c>
      <c r="G23" s="4">
        <v>6.5</v>
      </c>
      <c r="H23" s="4">
        <v>9222.0</v>
      </c>
      <c r="I23" s="4">
        <v>1.0</v>
      </c>
      <c r="J23" s="4">
        <v>5.0</v>
      </c>
      <c r="K23" s="4">
        <v>144.0</v>
      </c>
      <c r="L23" s="4">
        <v>36.0</v>
      </c>
      <c r="M23" s="5">
        <f t="shared" si="1"/>
        <v>2092</v>
      </c>
      <c r="N23" s="5" t="str">
        <f t="shared" si="2"/>
        <v>Low</v>
      </c>
      <c r="O23" s="5" t="str">
        <f t="shared" si="3"/>
        <v>Poor</v>
      </c>
      <c r="P23" s="5" t="str">
        <f t="shared" si="4"/>
        <v>Low</v>
      </c>
      <c r="Q23" s="6">
        <f t="shared" si="5"/>
        <v>42.6</v>
      </c>
    </row>
    <row r="24">
      <c r="A24" s="3">
        <v>45770.0</v>
      </c>
      <c r="B24" s="4">
        <v>72.1</v>
      </c>
      <c r="C24" s="4">
        <v>24.1</v>
      </c>
      <c r="D24" s="4">
        <v>1950.0</v>
      </c>
      <c r="E24" s="4">
        <v>119.0</v>
      </c>
      <c r="F24" s="4">
        <v>1.9</v>
      </c>
      <c r="G24" s="4">
        <v>7.1</v>
      </c>
      <c r="H24" s="4">
        <v>7167.0</v>
      </c>
      <c r="I24" s="4">
        <v>1.0</v>
      </c>
      <c r="J24" s="4">
        <v>6.0</v>
      </c>
      <c r="K24" s="4">
        <v>84.0</v>
      </c>
      <c r="L24" s="4">
        <v>36.0</v>
      </c>
      <c r="M24" s="5">
        <f t="shared" si="1"/>
        <v>1770</v>
      </c>
      <c r="N24" s="5" t="str">
        <f t="shared" si="2"/>
        <v>Low</v>
      </c>
      <c r="O24" s="5" t="str">
        <f t="shared" si="3"/>
        <v>Good</v>
      </c>
      <c r="P24" s="5" t="str">
        <f t="shared" si="4"/>
        <v>Low</v>
      </c>
      <c r="Q24" s="6">
        <f t="shared" si="5"/>
        <v>39</v>
      </c>
    </row>
    <row r="25">
      <c r="A25" s="3">
        <v>45771.0</v>
      </c>
      <c r="B25" s="4">
        <v>70.9</v>
      </c>
      <c r="C25" s="4">
        <v>23.3</v>
      </c>
      <c r="D25" s="4">
        <v>2214.0</v>
      </c>
      <c r="E25" s="4">
        <v>122.0</v>
      </c>
      <c r="F25" s="4">
        <v>2.0</v>
      </c>
      <c r="G25" s="4">
        <v>6.7</v>
      </c>
      <c r="H25" s="4">
        <v>8616.0</v>
      </c>
      <c r="I25" s="4">
        <v>3.0</v>
      </c>
      <c r="J25" s="4">
        <v>6.0</v>
      </c>
      <c r="K25" s="4">
        <v>77.0</v>
      </c>
      <c r="L25" s="4">
        <v>88.0</v>
      </c>
      <c r="M25" s="5">
        <f t="shared" si="1"/>
        <v>1774</v>
      </c>
      <c r="N25" s="5" t="str">
        <f t="shared" si="2"/>
        <v>Good</v>
      </c>
      <c r="O25" s="5" t="str">
        <f t="shared" si="3"/>
        <v>Poor</v>
      </c>
      <c r="P25" s="5" t="str">
        <f t="shared" si="4"/>
        <v>Low</v>
      </c>
      <c r="Q25" s="6">
        <f t="shared" si="5"/>
        <v>58.4</v>
      </c>
    </row>
    <row r="26">
      <c r="A26" s="3">
        <v>45772.0</v>
      </c>
      <c r="B26" s="4">
        <v>71.6</v>
      </c>
      <c r="C26" s="4">
        <v>23.2</v>
      </c>
      <c r="D26" s="4">
        <v>2097.0</v>
      </c>
      <c r="E26" s="4">
        <v>117.0</v>
      </c>
      <c r="F26" s="4">
        <v>2.7</v>
      </c>
      <c r="G26" s="4">
        <v>7.1</v>
      </c>
      <c r="H26" s="4">
        <v>7062.0</v>
      </c>
      <c r="I26" s="4">
        <v>5.0</v>
      </c>
      <c r="J26" s="4">
        <v>7.0</v>
      </c>
      <c r="K26" s="4">
        <v>456.0</v>
      </c>
      <c r="L26" s="4">
        <v>53.0</v>
      </c>
      <c r="M26" s="5">
        <f t="shared" si="1"/>
        <v>1832</v>
      </c>
      <c r="N26" s="5" t="str">
        <f t="shared" si="2"/>
        <v>Good</v>
      </c>
      <c r="O26" s="5" t="str">
        <f t="shared" si="3"/>
        <v>Good</v>
      </c>
      <c r="P26" s="5" t="str">
        <f t="shared" si="4"/>
        <v>High</v>
      </c>
      <c r="Q26" s="6">
        <f t="shared" si="5"/>
        <v>71.9</v>
      </c>
    </row>
    <row r="27">
      <c r="A27" s="3">
        <v>45773.0</v>
      </c>
      <c r="B27" s="4">
        <v>72.1</v>
      </c>
      <c r="C27" s="4">
        <v>23.3</v>
      </c>
      <c r="D27" s="4">
        <v>2062.0</v>
      </c>
      <c r="E27" s="4">
        <v>136.0</v>
      </c>
      <c r="F27" s="4">
        <v>1.4</v>
      </c>
      <c r="G27" s="4">
        <v>7.5</v>
      </c>
      <c r="H27" s="4">
        <v>8156.0</v>
      </c>
      <c r="I27" s="4">
        <v>4.0</v>
      </c>
      <c r="J27" s="4">
        <v>4.0</v>
      </c>
      <c r="K27" s="4">
        <v>365.0</v>
      </c>
      <c r="L27" s="4">
        <v>25.0</v>
      </c>
      <c r="M27" s="5">
        <f t="shared" si="1"/>
        <v>1937</v>
      </c>
      <c r="N27" s="5" t="str">
        <f t="shared" si="2"/>
        <v>Low</v>
      </c>
      <c r="O27" s="5" t="str">
        <f t="shared" si="3"/>
        <v>Good</v>
      </c>
      <c r="P27" s="5" t="str">
        <f t="shared" si="4"/>
        <v>High</v>
      </c>
      <c r="Q27" s="6">
        <f t="shared" si="5"/>
        <v>71.5</v>
      </c>
    </row>
    <row r="28">
      <c r="A28" s="3">
        <v>45774.0</v>
      </c>
      <c r="B28" s="4">
        <v>71.1</v>
      </c>
      <c r="C28" s="4">
        <v>23.9</v>
      </c>
      <c r="D28" s="4">
        <v>1943.0</v>
      </c>
      <c r="E28" s="4">
        <v>122.0</v>
      </c>
      <c r="F28" s="4">
        <v>2.2</v>
      </c>
      <c r="G28" s="4">
        <v>8.3</v>
      </c>
      <c r="H28" s="4">
        <v>11161.0</v>
      </c>
      <c r="I28" s="4">
        <v>1.0</v>
      </c>
      <c r="J28" s="4">
        <v>6.0</v>
      </c>
      <c r="K28" s="4">
        <v>0.0</v>
      </c>
      <c r="L28" s="4">
        <v>72.0</v>
      </c>
      <c r="M28" s="5">
        <f t="shared" si="1"/>
        <v>1583</v>
      </c>
      <c r="N28" s="5" t="str">
        <f t="shared" si="2"/>
        <v>Good</v>
      </c>
      <c r="O28" s="5" t="str">
        <f t="shared" si="3"/>
        <v>Good</v>
      </c>
      <c r="P28" s="5" t="str">
        <f t="shared" si="4"/>
        <v>Low</v>
      </c>
      <c r="Q28" s="6">
        <f t="shared" si="5"/>
        <v>65.7</v>
      </c>
    </row>
    <row r="29">
      <c r="A29" s="3">
        <v>45775.0</v>
      </c>
      <c r="B29" s="4">
        <v>72.3</v>
      </c>
      <c r="C29" s="4">
        <v>23.6</v>
      </c>
      <c r="D29" s="4">
        <v>2145.0</v>
      </c>
      <c r="E29" s="4">
        <v>94.0</v>
      </c>
      <c r="F29" s="4">
        <v>1.5</v>
      </c>
      <c r="G29" s="4">
        <v>6.0</v>
      </c>
      <c r="H29" s="4">
        <v>11305.0</v>
      </c>
      <c r="I29" s="4">
        <v>4.0</v>
      </c>
      <c r="J29" s="4">
        <v>7.0</v>
      </c>
      <c r="K29" s="4">
        <v>50.0</v>
      </c>
      <c r="L29" s="4">
        <v>85.0</v>
      </c>
      <c r="M29" s="5">
        <f t="shared" si="1"/>
        <v>1720</v>
      </c>
      <c r="N29" s="5" t="str">
        <f t="shared" si="2"/>
        <v>Low</v>
      </c>
      <c r="O29" s="5" t="str">
        <f t="shared" si="3"/>
        <v>Poor</v>
      </c>
      <c r="P29" s="5" t="str">
        <f t="shared" si="4"/>
        <v>Low</v>
      </c>
      <c r="Q29" s="6">
        <f t="shared" si="5"/>
        <v>72.1</v>
      </c>
    </row>
    <row r="30">
      <c r="A30" s="3">
        <v>45776.0</v>
      </c>
      <c r="B30" s="4">
        <v>71.5</v>
      </c>
      <c r="C30" s="4">
        <v>23.3</v>
      </c>
      <c r="D30" s="4">
        <v>2371.0</v>
      </c>
      <c r="E30" s="4">
        <v>137.0</v>
      </c>
      <c r="F30" s="4">
        <v>1.9</v>
      </c>
      <c r="G30" s="4">
        <v>8.7</v>
      </c>
      <c r="H30" s="4">
        <v>8982.0</v>
      </c>
      <c r="I30" s="4">
        <v>1.0</v>
      </c>
      <c r="J30" s="4">
        <v>3.0</v>
      </c>
      <c r="K30" s="4">
        <v>172.0</v>
      </c>
      <c r="L30" s="4">
        <v>62.0</v>
      </c>
      <c r="M30" s="5">
        <f t="shared" si="1"/>
        <v>2061</v>
      </c>
      <c r="N30" s="5" t="str">
        <f t="shared" si="2"/>
        <v>Low</v>
      </c>
      <c r="O30" s="5" t="str">
        <f t="shared" si="3"/>
        <v>Good</v>
      </c>
      <c r="P30" s="5" t="str">
        <f t="shared" si="4"/>
        <v>Low</v>
      </c>
      <c r="Q30" s="6">
        <f t="shared" si="5"/>
        <v>59.9</v>
      </c>
    </row>
    <row r="31">
      <c r="A31" s="3">
        <v>45777.0</v>
      </c>
      <c r="B31" s="4">
        <v>71.8</v>
      </c>
      <c r="C31" s="4">
        <v>23.7</v>
      </c>
      <c r="D31" s="4">
        <v>1801.0</v>
      </c>
      <c r="E31" s="4">
        <v>108.0</v>
      </c>
      <c r="F31" s="4">
        <v>2.3</v>
      </c>
      <c r="G31" s="4">
        <v>5.4</v>
      </c>
      <c r="H31" s="4">
        <v>9294.0</v>
      </c>
      <c r="I31" s="4">
        <v>1.0</v>
      </c>
      <c r="J31" s="4">
        <v>4.0</v>
      </c>
      <c r="K31" s="4">
        <v>204.0</v>
      </c>
      <c r="L31" s="4">
        <v>42.0</v>
      </c>
      <c r="M31" s="5">
        <f t="shared" si="1"/>
        <v>1591</v>
      </c>
      <c r="N31" s="5" t="str">
        <f t="shared" si="2"/>
        <v>Good</v>
      </c>
      <c r="O31" s="5" t="str">
        <f t="shared" si="3"/>
        <v>Poor</v>
      </c>
      <c r="P31" s="5" t="str">
        <f t="shared" si="4"/>
        <v>Low</v>
      </c>
      <c r="Q31" s="6">
        <f t="shared" si="5"/>
        <v>33.7</v>
      </c>
    </row>
    <row r="32">
      <c r="A32" s="3">
        <v>45778.0</v>
      </c>
      <c r="B32" s="4">
        <v>71.5</v>
      </c>
      <c r="C32" s="4">
        <v>23.5</v>
      </c>
      <c r="D32" s="4">
        <v>2103.0</v>
      </c>
      <c r="E32" s="4">
        <v>93.0</v>
      </c>
      <c r="F32" s="4">
        <v>2.0</v>
      </c>
      <c r="G32" s="4">
        <v>6.9</v>
      </c>
      <c r="H32" s="4">
        <v>10729.0</v>
      </c>
      <c r="I32" s="4">
        <v>1.0</v>
      </c>
      <c r="J32" s="4">
        <v>6.0</v>
      </c>
      <c r="K32" s="4">
        <v>259.0</v>
      </c>
      <c r="L32" s="4">
        <v>74.0</v>
      </c>
      <c r="M32" s="5">
        <f t="shared" si="1"/>
        <v>1733</v>
      </c>
      <c r="N32" s="5" t="str">
        <f t="shared" si="2"/>
        <v>Good</v>
      </c>
      <c r="O32" s="5" t="str">
        <f t="shared" si="3"/>
        <v>Poor</v>
      </c>
      <c r="P32" s="5" t="str">
        <f t="shared" si="4"/>
        <v>Low</v>
      </c>
      <c r="Q32" s="6">
        <f t="shared" si="5"/>
        <v>52.2</v>
      </c>
    </row>
    <row r="33">
      <c r="A33" s="3">
        <v>45779.0</v>
      </c>
      <c r="B33" s="4">
        <v>73.5</v>
      </c>
      <c r="C33" s="4">
        <v>23.9</v>
      </c>
      <c r="D33" s="4">
        <v>2053.0</v>
      </c>
      <c r="E33" s="4">
        <v>124.0</v>
      </c>
      <c r="F33" s="4">
        <v>1.7</v>
      </c>
      <c r="G33" s="4">
        <v>7.5</v>
      </c>
      <c r="H33" s="4">
        <v>7156.0</v>
      </c>
      <c r="I33" s="4">
        <v>5.0</v>
      </c>
      <c r="J33" s="4">
        <v>8.0</v>
      </c>
      <c r="K33" s="4">
        <v>445.0</v>
      </c>
      <c r="L33" s="4">
        <v>35.0</v>
      </c>
      <c r="M33" s="5">
        <f t="shared" si="1"/>
        <v>1878</v>
      </c>
      <c r="N33" s="5" t="str">
        <f t="shared" si="2"/>
        <v>Low</v>
      </c>
      <c r="O33" s="5" t="str">
        <f t="shared" si="3"/>
        <v>Good</v>
      </c>
      <c r="P33" s="5" t="str">
        <f t="shared" si="4"/>
        <v>High</v>
      </c>
      <c r="Q33" s="6">
        <f t="shared" si="5"/>
        <v>75.7</v>
      </c>
    </row>
    <row r="34">
      <c r="A34" s="3">
        <v>45780.0</v>
      </c>
      <c r="B34" s="4">
        <v>72.0</v>
      </c>
      <c r="C34" s="4">
        <v>23.2</v>
      </c>
      <c r="D34" s="4">
        <v>2252.0</v>
      </c>
      <c r="E34" s="4">
        <v>138.0</v>
      </c>
      <c r="F34" s="4">
        <v>1.8</v>
      </c>
      <c r="G34" s="4">
        <v>7.2</v>
      </c>
      <c r="H34" s="4">
        <v>11334.0</v>
      </c>
      <c r="I34" s="4">
        <v>2.0</v>
      </c>
      <c r="J34" s="4">
        <v>2.0</v>
      </c>
      <c r="K34" s="4">
        <v>448.0</v>
      </c>
      <c r="L34" s="4">
        <v>27.0</v>
      </c>
      <c r="M34" s="5">
        <f t="shared" si="1"/>
        <v>2117</v>
      </c>
      <c r="N34" s="5" t="str">
        <f t="shared" si="2"/>
        <v>Low</v>
      </c>
      <c r="O34" s="5" t="str">
        <f t="shared" si="3"/>
        <v>Good</v>
      </c>
      <c r="P34" s="5" t="str">
        <f t="shared" si="4"/>
        <v>High</v>
      </c>
      <c r="Q34" s="6">
        <f t="shared" si="5"/>
        <v>65.6</v>
      </c>
    </row>
    <row r="35">
      <c r="A35" s="3">
        <v>45781.0</v>
      </c>
      <c r="B35" s="4">
        <v>71.2</v>
      </c>
      <c r="C35" s="4">
        <v>23.4</v>
      </c>
      <c r="D35" s="4">
        <v>1836.0</v>
      </c>
      <c r="E35" s="4">
        <v>106.0</v>
      </c>
      <c r="F35" s="4">
        <v>2.2</v>
      </c>
      <c r="G35" s="4">
        <v>6.5</v>
      </c>
      <c r="H35" s="4">
        <v>6732.0</v>
      </c>
      <c r="I35" s="4">
        <v>4.0</v>
      </c>
      <c r="J35" s="4">
        <v>3.0</v>
      </c>
      <c r="K35" s="4">
        <v>368.0</v>
      </c>
      <c r="L35" s="4">
        <v>23.0</v>
      </c>
      <c r="M35" s="5">
        <f t="shared" si="1"/>
        <v>1721</v>
      </c>
      <c r="N35" s="5" t="str">
        <f t="shared" si="2"/>
        <v>Good</v>
      </c>
      <c r="O35" s="5" t="str">
        <f t="shared" si="3"/>
        <v>Poor</v>
      </c>
      <c r="P35" s="5" t="str">
        <f t="shared" si="4"/>
        <v>High</v>
      </c>
      <c r="Q35" s="6">
        <f t="shared" si="5"/>
        <v>57.2</v>
      </c>
    </row>
    <row r="36">
      <c r="A36" s="3">
        <v>45782.0</v>
      </c>
      <c r="B36" s="4">
        <v>72.7</v>
      </c>
      <c r="C36" s="4">
        <v>23.3</v>
      </c>
      <c r="D36" s="4">
        <v>1959.0</v>
      </c>
      <c r="E36" s="4">
        <v>133.0</v>
      </c>
      <c r="F36" s="4">
        <v>1.8</v>
      </c>
      <c r="G36" s="4">
        <v>6.8</v>
      </c>
      <c r="H36" s="4">
        <v>10330.0</v>
      </c>
      <c r="I36" s="4">
        <v>5.0</v>
      </c>
      <c r="J36" s="4">
        <v>3.0</v>
      </c>
      <c r="K36" s="4">
        <v>487.0</v>
      </c>
      <c r="L36" s="4">
        <v>23.0</v>
      </c>
      <c r="M36" s="5">
        <f t="shared" si="1"/>
        <v>1844</v>
      </c>
      <c r="N36" s="5" t="str">
        <f t="shared" si="2"/>
        <v>Low</v>
      </c>
      <c r="O36" s="5" t="str">
        <f t="shared" si="3"/>
        <v>Poor</v>
      </c>
      <c r="P36" s="5" t="str">
        <f t="shared" si="4"/>
        <v>High</v>
      </c>
      <c r="Q36" s="6">
        <f t="shared" si="5"/>
        <v>83</v>
      </c>
    </row>
    <row r="37">
      <c r="A37" s="3">
        <v>45783.0</v>
      </c>
      <c r="B37" s="4">
        <v>71.0</v>
      </c>
      <c r="C37" s="4">
        <v>22.9</v>
      </c>
      <c r="D37" s="4">
        <v>1808.0</v>
      </c>
      <c r="E37" s="4">
        <v>117.0</v>
      </c>
      <c r="F37" s="4">
        <v>2.1</v>
      </c>
      <c r="G37" s="4">
        <v>6.6</v>
      </c>
      <c r="H37" s="4">
        <v>10846.0</v>
      </c>
      <c r="I37" s="4">
        <v>5.0</v>
      </c>
      <c r="J37" s="4">
        <v>7.0</v>
      </c>
      <c r="K37" s="4">
        <v>287.0</v>
      </c>
      <c r="L37" s="4">
        <v>75.0</v>
      </c>
      <c r="M37" s="5">
        <f t="shared" si="1"/>
        <v>1433</v>
      </c>
      <c r="N37" s="5" t="str">
        <f t="shared" si="2"/>
        <v>Good</v>
      </c>
      <c r="O37" s="5" t="str">
        <f t="shared" si="3"/>
        <v>Poor</v>
      </c>
      <c r="P37" s="5" t="str">
        <f t="shared" si="4"/>
        <v>Low</v>
      </c>
      <c r="Q37" s="6">
        <f t="shared" si="5"/>
        <v>83.5</v>
      </c>
    </row>
    <row r="38">
      <c r="A38" s="3">
        <v>45784.0</v>
      </c>
      <c r="B38" s="4">
        <v>72.2</v>
      </c>
      <c r="C38" s="4">
        <v>23.6</v>
      </c>
      <c r="D38" s="4">
        <v>2032.0</v>
      </c>
      <c r="E38" s="4">
        <v>119.0</v>
      </c>
      <c r="F38" s="4">
        <v>2.0</v>
      </c>
      <c r="G38" s="4">
        <v>6.5</v>
      </c>
      <c r="H38" s="4">
        <v>6953.0</v>
      </c>
      <c r="I38" s="4">
        <v>5.0</v>
      </c>
      <c r="J38" s="4">
        <v>3.0</v>
      </c>
      <c r="K38" s="4">
        <v>33.0</v>
      </c>
      <c r="L38" s="4">
        <v>44.0</v>
      </c>
      <c r="M38" s="5">
        <f t="shared" si="1"/>
        <v>1812</v>
      </c>
      <c r="N38" s="5" t="str">
        <f t="shared" si="2"/>
        <v>Good</v>
      </c>
      <c r="O38" s="5" t="str">
        <f t="shared" si="3"/>
        <v>Poor</v>
      </c>
      <c r="P38" s="5" t="str">
        <f t="shared" si="4"/>
        <v>Low</v>
      </c>
      <c r="Q38" s="6">
        <f t="shared" si="5"/>
        <v>66.5</v>
      </c>
    </row>
    <row r="39">
      <c r="A39" s="3">
        <v>45785.0</v>
      </c>
      <c r="B39" s="4">
        <v>70.4</v>
      </c>
      <c r="C39" s="4">
        <v>23.6</v>
      </c>
      <c r="D39" s="4">
        <v>1898.0</v>
      </c>
      <c r="E39" s="4">
        <v>118.0</v>
      </c>
      <c r="F39" s="4">
        <v>1.8</v>
      </c>
      <c r="G39" s="4">
        <v>7.7</v>
      </c>
      <c r="H39" s="4">
        <v>8539.0</v>
      </c>
      <c r="I39" s="4">
        <v>5.0</v>
      </c>
      <c r="J39" s="4">
        <v>4.0</v>
      </c>
      <c r="K39" s="4">
        <v>347.0</v>
      </c>
      <c r="L39" s="4">
        <v>86.0</v>
      </c>
      <c r="M39" s="5">
        <f t="shared" si="1"/>
        <v>1468</v>
      </c>
      <c r="N39" s="5" t="str">
        <f t="shared" si="2"/>
        <v>Low</v>
      </c>
      <c r="O39" s="5" t="str">
        <f t="shared" si="3"/>
        <v>Good</v>
      </c>
      <c r="P39" s="5" t="str">
        <f t="shared" si="4"/>
        <v>High</v>
      </c>
      <c r="Q39" s="6">
        <f t="shared" si="5"/>
        <v>83.1</v>
      </c>
    </row>
    <row r="40">
      <c r="A40" s="3">
        <v>45786.0</v>
      </c>
      <c r="B40" s="4">
        <v>70.9</v>
      </c>
      <c r="C40" s="4">
        <v>23.5</v>
      </c>
      <c r="D40" s="4">
        <v>2007.0</v>
      </c>
      <c r="E40" s="4">
        <v>135.0</v>
      </c>
      <c r="F40" s="4">
        <v>2.6</v>
      </c>
      <c r="G40" s="4">
        <v>7.3</v>
      </c>
      <c r="H40" s="4">
        <v>9324.0</v>
      </c>
      <c r="I40" s="4">
        <v>5.0</v>
      </c>
      <c r="J40" s="4">
        <v>6.0</v>
      </c>
      <c r="K40" s="4">
        <v>94.0</v>
      </c>
      <c r="L40" s="4">
        <v>86.0</v>
      </c>
      <c r="M40" s="5">
        <f t="shared" si="1"/>
        <v>1577</v>
      </c>
      <c r="N40" s="5" t="str">
        <f t="shared" si="2"/>
        <v>Good</v>
      </c>
      <c r="O40" s="5" t="str">
        <f t="shared" si="3"/>
        <v>Good</v>
      </c>
      <c r="P40" s="5" t="str">
        <f t="shared" si="4"/>
        <v>Low</v>
      </c>
      <c r="Q40" s="6">
        <f t="shared" si="5"/>
        <v>83</v>
      </c>
    </row>
    <row r="41">
      <c r="A41" s="3">
        <v>45787.0</v>
      </c>
      <c r="B41" s="4">
        <v>72.2</v>
      </c>
      <c r="C41" s="4">
        <v>23.4</v>
      </c>
      <c r="D41" s="4">
        <v>1930.0</v>
      </c>
      <c r="E41" s="4">
        <v>95.0</v>
      </c>
      <c r="F41" s="4">
        <v>2.2</v>
      </c>
      <c r="G41" s="4">
        <v>6.4</v>
      </c>
      <c r="H41" s="4">
        <v>9301.0</v>
      </c>
      <c r="I41" s="4">
        <v>3.0</v>
      </c>
      <c r="J41" s="4">
        <v>6.0</v>
      </c>
      <c r="K41" s="4">
        <v>71.0</v>
      </c>
      <c r="L41" s="4">
        <v>46.0</v>
      </c>
      <c r="M41" s="5">
        <f t="shared" si="1"/>
        <v>1700</v>
      </c>
      <c r="N41" s="5" t="str">
        <f t="shared" si="2"/>
        <v>Good</v>
      </c>
      <c r="O41" s="5" t="str">
        <f t="shared" si="3"/>
        <v>Poor</v>
      </c>
      <c r="P41" s="5" t="str">
        <f t="shared" si="4"/>
        <v>Low</v>
      </c>
      <c r="Q41" s="6">
        <f t="shared" si="5"/>
        <v>58.8</v>
      </c>
    </row>
    <row r="42">
      <c r="A42" s="3">
        <v>45788.0</v>
      </c>
      <c r="B42" s="4">
        <v>72.6</v>
      </c>
      <c r="C42" s="4">
        <v>22.9</v>
      </c>
      <c r="D42" s="4">
        <v>2203.0</v>
      </c>
      <c r="E42" s="4">
        <v>124.0</v>
      </c>
      <c r="F42" s="4">
        <v>1.4</v>
      </c>
      <c r="G42" s="4">
        <v>7.7</v>
      </c>
      <c r="H42" s="4">
        <v>7542.0</v>
      </c>
      <c r="I42" s="4">
        <v>4.0</v>
      </c>
      <c r="J42" s="4">
        <v>8.0</v>
      </c>
      <c r="K42" s="4">
        <v>38.0</v>
      </c>
      <c r="L42" s="4">
        <v>51.0</v>
      </c>
      <c r="M42" s="5">
        <f t="shared" si="1"/>
        <v>1948</v>
      </c>
      <c r="N42" s="5" t="str">
        <f t="shared" si="2"/>
        <v>Low</v>
      </c>
      <c r="O42" s="5" t="str">
        <f t="shared" si="3"/>
        <v>Good</v>
      </c>
      <c r="P42" s="5" t="str">
        <f t="shared" si="4"/>
        <v>Low</v>
      </c>
      <c r="Q42" s="6">
        <f t="shared" si="5"/>
        <v>70.6</v>
      </c>
    </row>
    <row r="43">
      <c r="A43" s="3">
        <v>45789.0</v>
      </c>
      <c r="B43" s="4">
        <v>72.1</v>
      </c>
      <c r="C43" s="4">
        <v>23.3</v>
      </c>
      <c r="D43" s="4">
        <v>1951.0</v>
      </c>
      <c r="E43" s="4">
        <v>130.0</v>
      </c>
      <c r="F43" s="4">
        <v>2.1</v>
      </c>
      <c r="G43" s="4">
        <v>7.2</v>
      </c>
      <c r="H43" s="4">
        <v>11293.0</v>
      </c>
      <c r="I43" s="4">
        <v>5.0</v>
      </c>
      <c r="J43" s="4">
        <v>2.0</v>
      </c>
      <c r="K43" s="4">
        <v>153.0</v>
      </c>
      <c r="L43" s="4">
        <v>69.0</v>
      </c>
      <c r="M43" s="5">
        <f t="shared" si="1"/>
        <v>1606</v>
      </c>
      <c r="N43" s="5" t="str">
        <f t="shared" si="2"/>
        <v>Good</v>
      </c>
      <c r="O43" s="5" t="str">
        <f t="shared" si="3"/>
        <v>Good</v>
      </c>
      <c r="P43" s="5" t="str">
        <f t="shared" si="4"/>
        <v>Low</v>
      </c>
      <c r="Q43" s="6">
        <f t="shared" si="5"/>
        <v>90.4</v>
      </c>
    </row>
    <row r="44">
      <c r="A44" s="3">
        <v>45790.0</v>
      </c>
      <c r="B44" s="4">
        <v>71.9</v>
      </c>
      <c r="C44" s="4">
        <v>23.4</v>
      </c>
      <c r="D44" s="4">
        <v>1853.0</v>
      </c>
      <c r="E44" s="4">
        <v>126.0</v>
      </c>
      <c r="F44" s="4">
        <v>1.8</v>
      </c>
      <c r="G44" s="4">
        <v>7.7</v>
      </c>
      <c r="H44" s="4">
        <v>11772.0</v>
      </c>
      <c r="I44" s="4">
        <v>4.0</v>
      </c>
      <c r="J44" s="4">
        <v>7.0</v>
      </c>
      <c r="K44" s="4">
        <v>249.0</v>
      </c>
      <c r="L44" s="4">
        <v>80.0</v>
      </c>
      <c r="M44" s="5">
        <f t="shared" si="1"/>
        <v>1453</v>
      </c>
      <c r="N44" s="5" t="str">
        <f t="shared" si="2"/>
        <v>Low</v>
      </c>
      <c r="O44" s="5" t="str">
        <f t="shared" si="3"/>
        <v>Good</v>
      </c>
      <c r="P44" s="5" t="str">
        <f t="shared" si="4"/>
        <v>Low</v>
      </c>
      <c r="Q44" s="6">
        <f t="shared" si="5"/>
        <v>88.2</v>
      </c>
    </row>
    <row r="45">
      <c r="A45" s="3">
        <v>45791.0</v>
      </c>
      <c r="B45" s="4">
        <v>71.8</v>
      </c>
      <c r="C45" s="4">
        <v>23.2</v>
      </c>
      <c r="D45" s="4">
        <v>1919.0</v>
      </c>
      <c r="E45" s="4">
        <v>113.0</v>
      </c>
      <c r="F45" s="4">
        <v>2.3</v>
      </c>
      <c r="G45" s="4">
        <v>7.5</v>
      </c>
      <c r="H45" s="4">
        <v>7191.0</v>
      </c>
      <c r="I45" s="4">
        <v>3.0</v>
      </c>
      <c r="J45" s="4">
        <v>2.0</v>
      </c>
      <c r="K45" s="4">
        <v>161.0</v>
      </c>
      <c r="L45" s="4">
        <v>70.0</v>
      </c>
      <c r="M45" s="5">
        <f t="shared" si="1"/>
        <v>1569</v>
      </c>
      <c r="N45" s="5" t="str">
        <f t="shared" si="2"/>
        <v>Good</v>
      </c>
      <c r="O45" s="5" t="str">
        <f t="shared" si="3"/>
        <v>Good</v>
      </c>
      <c r="P45" s="5" t="str">
        <f t="shared" si="4"/>
        <v>Low</v>
      </c>
      <c r="Q45" s="6">
        <f t="shared" si="5"/>
        <v>59.1</v>
      </c>
    </row>
    <row r="46">
      <c r="A46" s="3">
        <v>45792.0</v>
      </c>
      <c r="B46" s="4">
        <v>70.8</v>
      </c>
      <c r="C46" s="4">
        <v>23.4</v>
      </c>
      <c r="D46" s="4">
        <v>2386.0</v>
      </c>
      <c r="E46" s="4">
        <v>118.0</v>
      </c>
      <c r="F46" s="4">
        <v>1.8</v>
      </c>
      <c r="G46" s="4">
        <v>6.3</v>
      </c>
      <c r="H46" s="4">
        <v>11512.0</v>
      </c>
      <c r="I46" s="4">
        <v>3.0</v>
      </c>
      <c r="J46" s="4">
        <v>3.0</v>
      </c>
      <c r="K46" s="4">
        <v>437.0</v>
      </c>
      <c r="L46" s="4">
        <v>38.0</v>
      </c>
      <c r="M46" s="5">
        <f t="shared" si="1"/>
        <v>2196</v>
      </c>
      <c r="N46" s="5" t="str">
        <f t="shared" si="2"/>
        <v>Low</v>
      </c>
      <c r="O46" s="5" t="str">
        <f t="shared" si="3"/>
        <v>Poor</v>
      </c>
      <c r="P46" s="5" t="str">
        <f t="shared" si="4"/>
        <v>High</v>
      </c>
      <c r="Q46" s="6">
        <f t="shared" si="5"/>
        <v>67.1</v>
      </c>
    </row>
    <row r="47">
      <c r="A47" s="3">
        <v>45793.0</v>
      </c>
      <c r="B47" s="4">
        <v>71.4</v>
      </c>
      <c r="C47" s="4">
        <v>23.7</v>
      </c>
      <c r="D47" s="4">
        <v>2219.0</v>
      </c>
      <c r="E47" s="4">
        <v>138.0</v>
      </c>
      <c r="F47" s="4">
        <v>2.0</v>
      </c>
      <c r="G47" s="4">
        <v>6.6</v>
      </c>
      <c r="H47" s="4">
        <v>8993.0</v>
      </c>
      <c r="I47" s="4">
        <v>4.0</v>
      </c>
      <c r="J47" s="4">
        <v>8.0</v>
      </c>
      <c r="K47" s="4">
        <v>117.0</v>
      </c>
      <c r="L47" s="4">
        <v>40.0</v>
      </c>
      <c r="M47" s="5">
        <f t="shared" si="1"/>
        <v>2019</v>
      </c>
      <c r="N47" s="5" t="str">
        <f t="shared" si="2"/>
        <v>Good</v>
      </c>
      <c r="O47" s="5" t="str">
        <f t="shared" si="3"/>
        <v>Poor</v>
      </c>
      <c r="P47" s="5" t="str">
        <f t="shared" si="4"/>
        <v>Low</v>
      </c>
      <c r="Q47" s="6">
        <f t="shared" si="5"/>
        <v>67.5</v>
      </c>
    </row>
    <row r="48">
      <c r="A48" s="3">
        <v>45794.0</v>
      </c>
      <c r="B48" s="4">
        <v>71.6</v>
      </c>
      <c r="C48" s="4">
        <v>24.3</v>
      </c>
      <c r="D48" s="4">
        <v>2221.0</v>
      </c>
      <c r="E48" s="4">
        <v>135.0</v>
      </c>
      <c r="F48" s="4">
        <v>2.2</v>
      </c>
      <c r="G48" s="4">
        <v>7.6</v>
      </c>
      <c r="H48" s="4">
        <v>8681.0</v>
      </c>
      <c r="I48" s="4">
        <v>1.0</v>
      </c>
      <c r="J48" s="4">
        <v>2.0</v>
      </c>
      <c r="K48" s="4">
        <v>258.0</v>
      </c>
      <c r="L48" s="4">
        <v>24.0</v>
      </c>
      <c r="M48" s="5">
        <f t="shared" si="1"/>
        <v>2101</v>
      </c>
      <c r="N48" s="5" t="str">
        <f t="shared" si="2"/>
        <v>Good</v>
      </c>
      <c r="O48" s="5" t="str">
        <f t="shared" si="3"/>
        <v>Good</v>
      </c>
      <c r="P48" s="5" t="str">
        <f t="shared" si="4"/>
        <v>Low</v>
      </c>
      <c r="Q48" s="6">
        <f t="shared" si="5"/>
        <v>49.5</v>
      </c>
    </row>
    <row r="49">
      <c r="A49" s="3">
        <v>45795.0</v>
      </c>
      <c r="B49" s="4">
        <v>72.8</v>
      </c>
      <c r="C49" s="4">
        <v>23.6</v>
      </c>
      <c r="D49" s="4">
        <v>1903.0</v>
      </c>
      <c r="E49" s="4">
        <v>120.0</v>
      </c>
      <c r="F49" s="4">
        <v>2.3</v>
      </c>
      <c r="G49" s="4">
        <v>7.5</v>
      </c>
      <c r="H49" s="4">
        <v>7217.0</v>
      </c>
      <c r="I49" s="4">
        <v>2.0</v>
      </c>
      <c r="J49" s="4">
        <v>4.0</v>
      </c>
      <c r="K49" s="4">
        <v>378.0</v>
      </c>
      <c r="L49" s="4">
        <v>61.0</v>
      </c>
      <c r="M49" s="5">
        <f t="shared" si="1"/>
        <v>1598</v>
      </c>
      <c r="N49" s="5" t="str">
        <f t="shared" si="2"/>
        <v>Good</v>
      </c>
      <c r="O49" s="5" t="str">
        <f t="shared" si="3"/>
        <v>Good</v>
      </c>
      <c r="P49" s="5" t="str">
        <f t="shared" si="4"/>
        <v>High</v>
      </c>
      <c r="Q49" s="6">
        <f t="shared" si="5"/>
        <v>50.9</v>
      </c>
    </row>
    <row r="50">
      <c r="A50" s="3">
        <v>45796.0</v>
      </c>
      <c r="B50" s="4">
        <v>72.3</v>
      </c>
      <c r="C50" s="4">
        <v>23.6</v>
      </c>
      <c r="D50" s="4">
        <v>2053.0</v>
      </c>
      <c r="E50" s="4">
        <v>124.0</v>
      </c>
      <c r="F50" s="4">
        <v>1.6</v>
      </c>
      <c r="G50" s="4">
        <v>7.0</v>
      </c>
      <c r="H50" s="4">
        <v>7540.0</v>
      </c>
      <c r="I50" s="4">
        <v>1.0</v>
      </c>
      <c r="J50" s="4">
        <v>6.0</v>
      </c>
      <c r="K50" s="4">
        <v>305.0</v>
      </c>
      <c r="L50" s="4">
        <v>80.0</v>
      </c>
      <c r="M50" s="5">
        <f t="shared" si="1"/>
        <v>1653</v>
      </c>
      <c r="N50" s="5" t="str">
        <f t="shared" si="2"/>
        <v>Low</v>
      </c>
      <c r="O50" s="5" t="str">
        <f t="shared" si="3"/>
        <v>Good</v>
      </c>
      <c r="P50" s="5" t="str">
        <f t="shared" si="4"/>
        <v>High</v>
      </c>
      <c r="Q50" s="6">
        <f t="shared" si="5"/>
        <v>39.8</v>
      </c>
    </row>
    <row r="51">
      <c r="A51" s="3">
        <v>45797.0</v>
      </c>
      <c r="B51" s="4">
        <v>70.6</v>
      </c>
      <c r="C51" s="4">
        <v>23.5</v>
      </c>
      <c r="D51" s="4">
        <v>2026.0</v>
      </c>
      <c r="E51" s="4">
        <v>122.0</v>
      </c>
      <c r="F51" s="4">
        <v>1.9</v>
      </c>
      <c r="G51" s="4">
        <v>7.1</v>
      </c>
      <c r="H51" s="4">
        <v>9236.0</v>
      </c>
      <c r="I51" s="4">
        <v>1.0</v>
      </c>
      <c r="J51" s="4">
        <v>3.0</v>
      </c>
      <c r="K51" s="4">
        <v>267.0</v>
      </c>
      <c r="L51" s="4">
        <v>41.0</v>
      </c>
      <c r="M51" s="5">
        <f t="shared" si="1"/>
        <v>1821</v>
      </c>
      <c r="N51" s="5" t="str">
        <f t="shared" si="2"/>
        <v>Low</v>
      </c>
      <c r="O51" s="5" t="str">
        <f t="shared" si="3"/>
        <v>Good</v>
      </c>
      <c r="P51" s="5" t="str">
        <f t="shared" si="4"/>
        <v>Low</v>
      </c>
      <c r="Q51" s="6">
        <f t="shared" si="5"/>
        <v>47.7</v>
      </c>
    </row>
    <row r="52">
      <c r="A52" s="3">
        <v>45798.0</v>
      </c>
      <c r="B52" s="4">
        <v>72.3</v>
      </c>
      <c r="C52" s="4">
        <v>22.7</v>
      </c>
      <c r="D52" s="4">
        <v>1911.0</v>
      </c>
      <c r="E52" s="4">
        <v>110.0</v>
      </c>
      <c r="F52" s="4">
        <v>1.9</v>
      </c>
      <c r="G52" s="4">
        <v>8.0</v>
      </c>
      <c r="H52" s="4">
        <v>11541.0</v>
      </c>
      <c r="I52" s="4">
        <v>1.0</v>
      </c>
      <c r="J52" s="4">
        <v>8.0</v>
      </c>
      <c r="K52" s="4">
        <v>448.0</v>
      </c>
      <c r="L52" s="4">
        <v>40.0</v>
      </c>
      <c r="M52" s="5">
        <f t="shared" si="1"/>
        <v>1711</v>
      </c>
      <c r="N52" s="5" t="str">
        <f t="shared" si="2"/>
        <v>Low</v>
      </c>
      <c r="O52" s="5" t="str">
        <f t="shared" si="3"/>
        <v>Good</v>
      </c>
      <c r="P52" s="5" t="str">
        <f t="shared" si="4"/>
        <v>High</v>
      </c>
      <c r="Q52" s="6">
        <f t="shared" si="5"/>
        <v>64.8</v>
      </c>
    </row>
    <row r="53">
      <c r="A53" s="3">
        <v>45799.0</v>
      </c>
      <c r="B53" s="4">
        <v>71.7</v>
      </c>
      <c r="C53" s="4">
        <v>23.5</v>
      </c>
      <c r="D53" s="4">
        <v>2309.0</v>
      </c>
      <c r="E53" s="4">
        <v>121.0</v>
      </c>
      <c r="F53" s="4">
        <v>1.8</v>
      </c>
      <c r="G53" s="4">
        <v>6.5</v>
      </c>
      <c r="H53" s="4">
        <v>8386.0</v>
      </c>
      <c r="I53" s="4">
        <v>5.0</v>
      </c>
      <c r="J53" s="4">
        <v>2.0</v>
      </c>
      <c r="K53" s="4">
        <v>53.0</v>
      </c>
      <c r="L53" s="4">
        <v>89.0</v>
      </c>
      <c r="M53" s="5">
        <f t="shared" si="1"/>
        <v>1864</v>
      </c>
      <c r="N53" s="5" t="str">
        <f t="shared" si="2"/>
        <v>Low</v>
      </c>
      <c r="O53" s="5" t="str">
        <f t="shared" si="3"/>
        <v>Poor</v>
      </c>
      <c r="P53" s="5" t="str">
        <f t="shared" si="4"/>
        <v>Low</v>
      </c>
      <c r="Q53" s="6">
        <f t="shared" si="5"/>
        <v>72.4</v>
      </c>
    </row>
    <row r="54">
      <c r="A54" s="3">
        <v>45800.0</v>
      </c>
      <c r="B54" s="4">
        <v>71.5</v>
      </c>
      <c r="C54" s="4">
        <v>23.5</v>
      </c>
      <c r="D54" s="4">
        <v>2272.0</v>
      </c>
      <c r="E54" s="4">
        <v>112.0</v>
      </c>
      <c r="F54" s="4">
        <v>2.5</v>
      </c>
      <c r="G54" s="4">
        <v>7.4</v>
      </c>
      <c r="H54" s="4">
        <v>9719.0</v>
      </c>
      <c r="I54" s="4">
        <v>3.0</v>
      </c>
      <c r="J54" s="4">
        <v>7.0</v>
      </c>
      <c r="K54" s="4">
        <v>235.0</v>
      </c>
      <c r="L54" s="4">
        <v>20.0</v>
      </c>
      <c r="M54" s="5">
        <f t="shared" si="1"/>
        <v>2172</v>
      </c>
      <c r="N54" s="5" t="str">
        <f t="shared" si="2"/>
        <v>Good</v>
      </c>
      <c r="O54" s="5" t="str">
        <f t="shared" si="3"/>
        <v>Good</v>
      </c>
      <c r="P54" s="5" t="str">
        <f t="shared" si="4"/>
        <v>Low</v>
      </c>
      <c r="Q54" s="6">
        <f t="shared" si="5"/>
        <v>68.8</v>
      </c>
    </row>
    <row r="55">
      <c r="A55" s="3">
        <v>45801.0</v>
      </c>
      <c r="B55" s="4">
        <v>72.5</v>
      </c>
      <c r="C55" s="4">
        <v>24.5</v>
      </c>
      <c r="D55" s="4">
        <v>1898.0</v>
      </c>
      <c r="E55" s="4">
        <v>122.0</v>
      </c>
      <c r="F55" s="4">
        <v>2.1</v>
      </c>
      <c r="G55" s="4">
        <v>6.8</v>
      </c>
      <c r="H55" s="4">
        <v>11615.0</v>
      </c>
      <c r="I55" s="4">
        <v>1.0</v>
      </c>
      <c r="J55" s="4">
        <v>4.0</v>
      </c>
      <c r="K55" s="4">
        <v>388.0</v>
      </c>
      <c r="L55" s="4">
        <v>24.0</v>
      </c>
      <c r="M55" s="5">
        <f t="shared" si="1"/>
        <v>1778</v>
      </c>
      <c r="N55" s="5" t="str">
        <f t="shared" si="2"/>
        <v>Good</v>
      </c>
      <c r="O55" s="5" t="str">
        <f t="shared" si="3"/>
        <v>Poor</v>
      </c>
      <c r="P55" s="5" t="str">
        <f t="shared" si="4"/>
        <v>High</v>
      </c>
      <c r="Q55" s="6">
        <f t="shared" si="5"/>
        <v>55.1</v>
      </c>
    </row>
    <row r="56">
      <c r="A56" s="3">
        <v>45802.0</v>
      </c>
      <c r="B56" s="4">
        <v>72.8</v>
      </c>
      <c r="C56" s="4">
        <v>23.4</v>
      </c>
      <c r="D56" s="4">
        <v>1952.0</v>
      </c>
      <c r="E56" s="4">
        <v>92.0</v>
      </c>
      <c r="F56" s="4">
        <v>1.6</v>
      </c>
      <c r="G56" s="4">
        <v>6.8</v>
      </c>
      <c r="H56" s="4">
        <v>7388.0</v>
      </c>
      <c r="I56" s="4">
        <v>3.0</v>
      </c>
      <c r="J56" s="4">
        <v>4.0</v>
      </c>
      <c r="K56" s="4">
        <v>477.0</v>
      </c>
      <c r="L56" s="4">
        <v>31.0</v>
      </c>
      <c r="M56" s="5">
        <f t="shared" si="1"/>
        <v>1797</v>
      </c>
      <c r="N56" s="5" t="str">
        <f t="shared" si="2"/>
        <v>Low</v>
      </c>
      <c r="O56" s="5" t="str">
        <f t="shared" si="3"/>
        <v>Poor</v>
      </c>
      <c r="P56" s="5" t="str">
        <f t="shared" si="4"/>
        <v>High</v>
      </c>
      <c r="Q56" s="6">
        <f t="shared" si="5"/>
        <v>54.1</v>
      </c>
    </row>
    <row r="57">
      <c r="A57" s="3">
        <v>45803.0</v>
      </c>
      <c r="B57" s="4">
        <v>72.7</v>
      </c>
      <c r="C57" s="4">
        <v>23.6</v>
      </c>
      <c r="D57" s="4">
        <v>2137.0</v>
      </c>
      <c r="E57" s="4">
        <v>107.0</v>
      </c>
      <c r="F57" s="4">
        <v>2.3</v>
      </c>
      <c r="G57" s="4">
        <v>7.9</v>
      </c>
      <c r="H57" s="4">
        <v>7856.0</v>
      </c>
      <c r="I57" s="4">
        <v>4.0</v>
      </c>
      <c r="J57" s="4">
        <v>2.0</v>
      </c>
      <c r="K57" s="4">
        <v>221.0</v>
      </c>
      <c r="L57" s="4">
        <v>65.0</v>
      </c>
      <c r="M57" s="5">
        <f t="shared" si="1"/>
        <v>1812</v>
      </c>
      <c r="N57" s="5" t="str">
        <f t="shared" si="2"/>
        <v>Good</v>
      </c>
      <c r="O57" s="5" t="str">
        <f t="shared" si="3"/>
        <v>Good</v>
      </c>
      <c r="P57" s="5" t="str">
        <f t="shared" si="4"/>
        <v>Low</v>
      </c>
      <c r="Q57" s="6">
        <f t="shared" si="5"/>
        <v>73.6</v>
      </c>
    </row>
    <row r="58">
      <c r="A58" s="3">
        <v>45804.0</v>
      </c>
      <c r="B58" s="4">
        <v>71.3</v>
      </c>
      <c r="C58" s="4">
        <v>23.5</v>
      </c>
      <c r="D58" s="4">
        <v>1962.0</v>
      </c>
      <c r="E58" s="4">
        <v>114.0</v>
      </c>
      <c r="F58" s="4">
        <v>2.6</v>
      </c>
      <c r="G58" s="4">
        <v>7.7</v>
      </c>
      <c r="H58" s="4">
        <v>7365.0</v>
      </c>
      <c r="I58" s="4">
        <v>2.0</v>
      </c>
      <c r="J58" s="4">
        <v>6.0</v>
      </c>
      <c r="K58" s="4">
        <v>250.0</v>
      </c>
      <c r="L58" s="4">
        <v>53.0</v>
      </c>
      <c r="M58" s="5">
        <f t="shared" si="1"/>
        <v>1697</v>
      </c>
      <c r="N58" s="5" t="str">
        <f t="shared" si="2"/>
        <v>Good</v>
      </c>
      <c r="O58" s="5" t="str">
        <f t="shared" si="3"/>
        <v>Good</v>
      </c>
      <c r="P58" s="5" t="str">
        <f t="shared" si="4"/>
        <v>Low</v>
      </c>
      <c r="Q58" s="6">
        <f t="shared" si="5"/>
        <v>53.2</v>
      </c>
    </row>
    <row r="59">
      <c r="A59" s="3">
        <v>45805.0</v>
      </c>
      <c r="B59" s="4">
        <v>71.8</v>
      </c>
      <c r="C59" s="4">
        <v>23.0</v>
      </c>
      <c r="D59" s="4">
        <v>1960.0</v>
      </c>
      <c r="E59" s="4">
        <v>131.0</v>
      </c>
      <c r="F59" s="4">
        <v>2.3</v>
      </c>
      <c r="G59" s="4">
        <v>7.7</v>
      </c>
      <c r="H59" s="4">
        <v>6499.0</v>
      </c>
      <c r="I59" s="4">
        <v>4.0</v>
      </c>
      <c r="J59" s="4">
        <v>2.0</v>
      </c>
      <c r="K59" s="4">
        <v>312.0</v>
      </c>
      <c r="L59" s="4">
        <v>68.0</v>
      </c>
      <c r="M59" s="5">
        <f t="shared" si="1"/>
        <v>1620</v>
      </c>
      <c r="N59" s="5" t="str">
        <f t="shared" si="2"/>
        <v>Good</v>
      </c>
      <c r="O59" s="5" t="str">
        <f t="shared" si="3"/>
        <v>Good</v>
      </c>
      <c r="P59" s="5" t="str">
        <f t="shared" si="4"/>
        <v>High</v>
      </c>
      <c r="Q59" s="6">
        <f t="shared" si="5"/>
        <v>66.2</v>
      </c>
    </row>
    <row r="60">
      <c r="A60" s="3">
        <v>45806.0</v>
      </c>
      <c r="B60" s="4">
        <v>72.3</v>
      </c>
      <c r="C60" s="4">
        <v>24.0</v>
      </c>
      <c r="D60" s="4">
        <v>2379.0</v>
      </c>
      <c r="E60" s="4">
        <v>120.0</v>
      </c>
      <c r="F60" s="4">
        <v>1.5</v>
      </c>
      <c r="G60" s="4">
        <v>8.0</v>
      </c>
      <c r="H60" s="4">
        <v>7680.0</v>
      </c>
      <c r="I60" s="4">
        <v>4.0</v>
      </c>
      <c r="J60" s="4">
        <v>3.0</v>
      </c>
      <c r="K60" s="4">
        <v>400.0</v>
      </c>
      <c r="L60" s="4">
        <v>64.0</v>
      </c>
      <c r="M60" s="5">
        <f t="shared" si="1"/>
        <v>2059</v>
      </c>
      <c r="N60" s="5" t="str">
        <f t="shared" si="2"/>
        <v>Low</v>
      </c>
      <c r="O60" s="5" t="str">
        <f t="shared" si="3"/>
        <v>Good</v>
      </c>
      <c r="P60" s="5" t="str">
        <f t="shared" si="4"/>
        <v>High</v>
      </c>
      <c r="Q60" s="6">
        <f t="shared" si="5"/>
        <v>73.7</v>
      </c>
    </row>
    <row r="61">
      <c r="A61" s="3">
        <v>45807.0</v>
      </c>
      <c r="B61" s="4">
        <v>72.8</v>
      </c>
      <c r="C61" s="4">
        <v>23.8</v>
      </c>
      <c r="D61" s="4">
        <v>2197.0</v>
      </c>
      <c r="E61" s="4">
        <v>92.0</v>
      </c>
      <c r="F61" s="4">
        <v>1.9</v>
      </c>
      <c r="G61" s="4">
        <v>7.0</v>
      </c>
      <c r="H61" s="4">
        <v>6510.0</v>
      </c>
      <c r="I61" s="4">
        <v>5.0</v>
      </c>
      <c r="J61" s="4">
        <v>2.0</v>
      </c>
      <c r="K61" s="4">
        <v>111.0</v>
      </c>
      <c r="L61" s="4">
        <v>46.0</v>
      </c>
      <c r="M61" s="5">
        <f t="shared" si="1"/>
        <v>1967</v>
      </c>
      <c r="N61" s="5" t="str">
        <f t="shared" si="2"/>
        <v>Low</v>
      </c>
      <c r="O61" s="5" t="str">
        <f t="shared" si="3"/>
        <v>Good</v>
      </c>
      <c r="P61" s="5" t="str">
        <f t="shared" si="4"/>
        <v>Low</v>
      </c>
      <c r="Q61" s="6">
        <f t="shared" si="5"/>
        <v>68.8</v>
      </c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conditionalFormatting sqref="E1:E1000">
    <cfRule type="cellIs" dxfId="0" priority="1" operator="greaterThan">
      <formula>140</formula>
    </cfRule>
  </conditionalFormatting>
  <conditionalFormatting sqref="F1:F1000">
    <cfRule type="cellIs" dxfId="1" priority="2" operator="lessThan">
      <formula>2</formula>
    </cfRule>
  </conditionalFormatting>
  <conditionalFormatting sqref="Q1:Q1000">
    <cfRule type="cellIs" dxfId="2" priority="3" operator="lessThan">
      <formula>50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3.63"/>
    <col customWidth="1" min="4" max="4" width="17.13"/>
    <col customWidth="1" min="5" max="5" width="22.63"/>
    <col customWidth="1" min="6" max="6" width="20.13"/>
  </cols>
  <sheetData>
    <row r="1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>
      <c r="A2" s="7">
        <f>Health_Data!A2</f>
        <v>45748</v>
      </c>
      <c r="B2" s="5">
        <f>Health_Data!D2 - ( Health_Data!L2 * 5)</f>
        <v>1592</v>
      </c>
      <c r="C2" s="5" t="str">
        <f>IF(Health_Data!F2 &gt;= 2, "Good" , "Low")</f>
        <v>Low</v>
      </c>
      <c r="D2" s="5" t="str">
        <f>IF(Health_Data!G2 &gt;= 7 , "Good" , "Poor")</f>
        <v>Good</v>
      </c>
      <c r="E2" s="5" t="str">
        <f>IF(Health_Data!K2 &gt; 300 ,"High" ,"Low")</f>
        <v>Low</v>
      </c>
      <c r="F2" s="6">
        <f>ROUND(AVERAGE((Health_Data!I2 - 1) /(5-1),(Health_Data!G2-5)/(9-5),(Health_Data!H2-2000)/(10000-2000))* 100, 1)</f>
        <v>47.4</v>
      </c>
    </row>
    <row r="3">
      <c r="A3" s="7">
        <f>Health_Data!A3</f>
        <v>45749</v>
      </c>
      <c r="B3" s="5">
        <f>Health_Data!D3 - ( Health_Data!L3 * 5)</f>
        <v>1990</v>
      </c>
      <c r="C3" s="5" t="str">
        <f>IF(Health_Data!F3 &gt;= 2, "Good" , "Low")</f>
        <v>Good</v>
      </c>
      <c r="D3" s="5" t="str">
        <f>IF(Health_Data!G3 &gt;= 7 , "Good" , "Poor")</f>
        <v>Poor</v>
      </c>
      <c r="E3" s="5" t="str">
        <f>IF(Health_Data!K3 &gt; 300 ,"High" ,"Low")</f>
        <v>High</v>
      </c>
      <c r="F3" s="6">
        <f>ROUND(AVERAGE((Health_Data!I3 - 1) /(5-1),(Health_Data!G3-5)/(9-5),(Health_Data!H3-2000)/(10000-2000))* 100, 1)</f>
        <v>80.4</v>
      </c>
    </row>
    <row r="4">
      <c r="A4" s="7">
        <f>Health_Data!A4</f>
        <v>45750</v>
      </c>
      <c r="B4" s="5">
        <f>Health_Data!D4 - ( Health_Data!L4 * 5)</f>
        <v>1928</v>
      </c>
      <c r="C4" s="5" t="str">
        <f>IF(Health_Data!F4 &gt;= 2, "Good" , "Low")</f>
        <v>Good</v>
      </c>
      <c r="D4" s="5" t="str">
        <f>IF(Health_Data!G4 &gt;= 7 , "Good" , "Poor")</f>
        <v>Good</v>
      </c>
      <c r="E4" s="5" t="str">
        <f>IF(Health_Data!K4 &gt; 300 ,"High" ,"Low")</f>
        <v>High</v>
      </c>
      <c r="F4" s="6">
        <f>ROUND(AVERAGE((Health_Data!I4 - 1) /(5-1),(Health_Data!G4-5)/(9-5),(Health_Data!H4-2000)/(10000-2000))* 100, 1)</f>
        <v>64.6</v>
      </c>
    </row>
    <row r="5">
      <c r="A5" s="7">
        <f>Health_Data!A5</f>
        <v>45751</v>
      </c>
      <c r="B5" s="5">
        <f>Health_Data!D5 - ( Health_Data!L5 * 5)</f>
        <v>1654</v>
      </c>
      <c r="C5" s="5" t="str">
        <f>IF(Health_Data!F5 &gt;= 2, "Good" , "Low")</f>
        <v>Low</v>
      </c>
      <c r="D5" s="5" t="str">
        <f>IF(Health_Data!G5 &gt;= 7 , "Good" , "Poor")</f>
        <v>Good</v>
      </c>
      <c r="E5" s="5" t="str">
        <f>IF(Health_Data!K5 &gt; 300 ,"High" ,"Low")</f>
        <v>High</v>
      </c>
      <c r="F5" s="6">
        <f>ROUND(AVERAGE((Health_Data!I5 - 1) /(5-1),(Health_Data!G5-5)/(9-5),(Health_Data!H5-2000)/(10000-2000))* 100, 1)</f>
        <v>87.2</v>
      </c>
    </row>
    <row r="6">
      <c r="A6" s="7">
        <f>Health_Data!A6</f>
        <v>45752</v>
      </c>
      <c r="B6" s="5">
        <f>Health_Data!D6 - ( Health_Data!L6 * 5)</f>
        <v>1647</v>
      </c>
      <c r="C6" s="5" t="str">
        <f>IF(Health_Data!F6 &gt;= 2, "Good" , "Low")</f>
        <v>Good</v>
      </c>
      <c r="D6" s="5" t="str">
        <f>IF(Health_Data!G6 &gt;= 7 , "Good" , "Poor")</f>
        <v>Poor</v>
      </c>
      <c r="E6" s="5" t="str">
        <f>IF(Health_Data!K6 &gt; 300 ,"High" ,"Low")</f>
        <v>High</v>
      </c>
      <c r="F6" s="6">
        <f>ROUND(AVERAGE((Health_Data!I6 - 1) /(5-1),(Health_Data!G6-5)/(9-5),(Health_Data!H6-2000)/(10000-2000))* 100, 1)</f>
        <v>54.1</v>
      </c>
    </row>
    <row r="7">
      <c r="A7" s="7">
        <f>Health_Data!A7</f>
        <v>45753</v>
      </c>
      <c r="B7" s="5">
        <f>Health_Data!D7 - ( Health_Data!L7 * 5)</f>
        <v>2025</v>
      </c>
      <c r="C7" s="5" t="str">
        <f>IF(Health_Data!F7 &gt;= 2, "Good" , "Low")</f>
        <v>Good</v>
      </c>
      <c r="D7" s="5" t="str">
        <f>IF(Health_Data!G7 &gt;= 7 , "Good" , "Poor")</f>
        <v>Good</v>
      </c>
      <c r="E7" s="5" t="str">
        <f>IF(Health_Data!K7 &gt; 300 ,"High" ,"Low")</f>
        <v>Low</v>
      </c>
      <c r="F7" s="6">
        <f>ROUND(AVERAGE((Health_Data!I7 - 1) /(5-1),(Health_Data!G7-5)/(9-5),(Health_Data!H7-2000)/(10000-2000))* 100, 1)</f>
        <v>67.4</v>
      </c>
    </row>
    <row r="8">
      <c r="A8" s="7">
        <f>Health_Data!A8</f>
        <v>45754</v>
      </c>
      <c r="B8" s="5">
        <f>Health_Data!D8 - ( Health_Data!L8 * 5)</f>
        <v>1528</v>
      </c>
      <c r="C8" s="5" t="str">
        <f>IF(Health_Data!F8 &gt;= 2, "Good" , "Low")</f>
        <v>Good</v>
      </c>
      <c r="D8" s="5" t="str">
        <f>IF(Health_Data!G8 &gt;= 7 , "Good" , "Poor")</f>
        <v>Poor</v>
      </c>
      <c r="E8" s="5" t="str">
        <f>IF(Health_Data!K8 &gt; 300 ,"High" ,"Low")</f>
        <v>High</v>
      </c>
      <c r="F8" s="6">
        <f>ROUND(AVERAGE((Health_Data!I8 - 1) /(5-1),(Health_Data!G8-5)/(9-5),(Health_Data!H8-2000)/(10000-2000))* 100, 1)</f>
        <v>63.2</v>
      </c>
    </row>
    <row r="9">
      <c r="A9" s="7">
        <f>Health_Data!A9</f>
        <v>45755</v>
      </c>
      <c r="B9" s="5">
        <f>Health_Data!D9 - ( Health_Data!L9 * 5)</f>
        <v>1715</v>
      </c>
      <c r="C9" s="5" t="str">
        <f>IF(Health_Data!F9 &gt;= 2, "Good" , "Low")</f>
        <v>Good</v>
      </c>
      <c r="D9" s="5" t="str">
        <f>IF(Health_Data!G9 &gt;= 7 , "Good" , "Poor")</f>
        <v>Poor</v>
      </c>
      <c r="E9" s="5" t="str">
        <f>IF(Health_Data!K9 &gt; 300 ,"High" ,"Low")</f>
        <v>High</v>
      </c>
      <c r="F9" s="6">
        <f>ROUND(AVERAGE((Health_Data!I9 - 1) /(5-1),(Health_Data!G9-5)/(9-5),(Health_Data!H9-2000)/(10000-2000))* 100, 1)</f>
        <v>62.1</v>
      </c>
    </row>
    <row r="10">
      <c r="A10" s="7">
        <f>Health_Data!A10</f>
        <v>45756</v>
      </c>
      <c r="B10" s="5">
        <f>Health_Data!D10 - ( Health_Data!L10 * 5)</f>
        <v>1578</v>
      </c>
      <c r="C10" s="5" t="str">
        <f>IF(Health_Data!F10 &gt;= 2, "Good" , "Low")</f>
        <v>Low</v>
      </c>
      <c r="D10" s="5" t="str">
        <f>IF(Health_Data!G10 &gt;= 7 , "Good" , "Poor")</f>
        <v>Poor</v>
      </c>
      <c r="E10" s="5" t="str">
        <f>IF(Health_Data!K10 &gt; 300 ,"High" ,"Low")</f>
        <v>Low</v>
      </c>
      <c r="F10" s="6">
        <f>ROUND(AVERAGE((Health_Data!I10 - 1) /(5-1),(Health_Data!G10-5)/(9-5),(Health_Data!H10-2000)/(10000-2000))* 100, 1)</f>
        <v>55.9</v>
      </c>
    </row>
    <row r="11">
      <c r="A11" s="7">
        <f>Health_Data!A11</f>
        <v>45757</v>
      </c>
      <c r="B11" s="5">
        <f>Health_Data!D11 - ( Health_Data!L11 * 5)</f>
        <v>1741</v>
      </c>
      <c r="C11" s="5" t="str">
        <f>IF(Health_Data!F11 &gt;= 2, "Good" , "Low")</f>
        <v>Low</v>
      </c>
      <c r="D11" s="5" t="str">
        <f>IF(Health_Data!G11 &gt;= 7 , "Good" , "Poor")</f>
        <v>Poor</v>
      </c>
      <c r="E11" s="5" t="str">
        <f>IF(Health_Data!K11 &gt; 300 ,"High" ,"Low")</f>
        <v>High</v>
      </c>
      <c r="F11" s="6">
        <f>ROUND(AVERAGE((Health_Data!I11 - 1) /(5-1),(Health_Data!G11-5)/(9-5),(Health_Data!H11-2000)/(10000-2000))* 100, 1)</f>
        <v>36.3</v>
      </c>
    </row>
    <row r="12">
      <c r="A12" s="7">
        <f>Health_Data!A12</f>
        <v>45758</v>
      </c>
      <c r="B12" s="5">
        <f>Health_Data!D12 - ( Health_Data!L12 * 5)</f>
        <v>1775</v>
      </c>
      <c r="C12" s="5" t="str">
        <f>IF(Health_Data!F12 &gt;= 2, "Good" , "Low")</f>
        <v>Good</v>
      </c>
      <c r="D12" s="5" t="str">
        <f>IF(Health_Data!G12 &gt;= 7 , "Good" , "Poor")</f>
        <v>Good</v>
      </c>
      <c r="E12" s="5" t="str">
        <f>IF(Health_Data!K12 &gt; 300 ,"High" ,"Low")</f>
        <v>Low</v>
      </c>
      <c r="F12" s="6">
        <f>ROUND(AVERAGE((Health_Data!I12 - 1) /(5-1),(Health_Data!G12-5)/(9-5),(Health_Data!H12-2000)/(10000-2000))* 100, 1)</f>
        <v>64.1</v>
      </c>
    </row>
    <row r="13">
      <c r="A13" s="7">
        <f>Health_Data!A13</f>
        <v>45759</v>
      </c>
      <c r="B13" s="5">
        <f>Health_Data!D13 - ( Health_Data!L13 * 5)</f>
        <v>1853</v>
      </c>
      <c r="C13" s="5" t="str">
        <f>IF(Health_Data!F13 &gt;= 2, "Good" , "Low")</f>
        <v>Good</v>
      </c>
      <c r="D13" s="5" t="str">
        <f>IF(Health_Data!G13 &gt;= 7 , "Good" , "Poor")</f>
        <v>Poor</v>
      </c>
      <c r="E13" s="5" t="str">
        <f>IF(Health_Data!K13 &gt; 300 ,"High" ,"Low")</f>
        <v>High</v>
      </c>
      <c r="F13" s="6">
        <f>ROUND(AVERAGE((Health_Data!I13 - 1) /(5-1),(Health_Data!G13-5)/(9-5),(Health_Data!H13-2000)/(10000-2000))* 100, 1)</f>
        <v>61.4</v>
      </c>
    </row>
    <row r="14">
      <c r="A14" s="7">
        <f>Health_Data!A14</f>
        <v>45760</v>
      </c>
      <c r="B14" s="5">
        <f>Health_Data!D14 - ( Health_Data!L14 * 5)</f>
        <v>1793</v>
      </c>
      <c r="C14" s="5" t="str">
        <f>IF(Health_Data!F14 &gt;= 2, "Good" , "Low")</f>
        <v>Good</v>
      </c>
      <c r="D14" s="5" t="str">
        <f>IF(Health_Data!G14 &gt;= 7 , "Good" , "Poor")</f>
        <v>Poor</v>
      </c>
      <c r="E14" s="5" t="str">
        <f>IF(Health_Data!K14 &gt; 300 ,"High" ,"Low")</f>
        <v>Low</v>
      </c>
      <c r="F14" s="6">
        <f>ROUND(AVERAGE((Health_Data!I14 - 1) /(5-1),(Health_Data!G14-5)/(9-5),(Health_Data!H14-2000)/(10000-2000))* 100, 1)</f>
        <v>61.6</v>
      </c>
    </row>
    <row r="15">
      <c r="A15" s="7">
        <f>Health_Data!A15</f>
        <v>45761</v>
      </c>
      <c r="B15" s="5">
        <f>Health_Data!D15 - ( Health_Data!L15 * 5)</f>
        <v>1917</v>
      </c>
      <c r="C15" s="5" t="str">
        <f>IF(Health_Data!F15 &gt;= 2, "Good" , "Low")</f>
        <v>Good</v>
      </c>
      <c r="D15" s="5" t="str">
        <f>IF(Health_Data!G15 &gt;= 7 , "Good" , "Poor")</f>
        <v>Good</v>
      </c>
      <c r="E15" s="5" t="str">
        <f>IF(Health_Data!K15 &gt; 300 ,"High" ,"Low")</f>
        <v>High</v>
      </c>
      <c r="F15" s="6">
        <f>ROUND(AVERAGE((Health_Data!I15 - 1) /(5-1),(Health_Data!G15-5)/(9-5),(Health_Data!H15-2000)/(10000-2000))* 100, 1)</f>
        <v>90.4</v>
      </c>
    </row>
    <row r="16">
      <c r="A16" s="7">
        <f>Health_Data!A16</f>
        <v>45762</v>
      </c>
      <c r="B16" s="5">
        <f>Health_Data!D16 - ( Health_Data!L16 * 5)</f>
        <v>1900</v>
      </c>
      <c r="C16" s="5" t="str">
        <f>IF(Health_Data!F16 &gt;= 2, "Good" , "Low")</f>
        <v>Good</v>
      </c>
      <c r="D16" s="5" t="str">
        <f>IF(Health_Data!G16 &gt;= 7 , "Good" , "Poor")</f>
        <v>Good</v>
      </c>
      <c r="E16" s="5" t="str">
        <f>IF(Health_Data!K16 &gt; 300 ,"High" ,"Low")</f>
        <v>Low</v>
      </c>
      <c r="F16" s="6">
        <f>ROUND(AVERAGE((Health_Data!I16 - 1) /(5-1),(Health_Data!G16-5)/(9-5),(Health_Data!H16-2000)/(10000-2000))* 100, 1)</f>
        <v>77.3</v>
      </c>
    </row>
    <row r="17">
      <c r="A17" s="7">
        <f>Health_Data!A17</f>
        <v>45763</v>
      </c>
      <c r="B17" s="5">
        <f>Health_Data!D17 - ( Health_Data!L17 * 5)</f>
        <v>1960</v>
      </c>
      <c r="C17" s="5" t="str">
        <f>IF(Health_Data!F17 &gt;= 2, "Good" , "Low")</f>
        <v>Good</v>
      </c>
      <c r="D17" s="5" t="str">
        <f>IF(Health_Data!G17 &gt;= 7 , "Good" , "Poor")</f>
        <v>Poor</v>
      </c>
      <c r="E17" s="5" t="str">
        <f>IF(Health_Data!K17 &gt; 300 ,"High" ,"Low")</f>
        <v>High</v>
      </c>
      <c r="F17" s="6">
        <f>ROUND(AVERAGE((Health_Data!I17 - 1) /(5-1),(Health_Data!G17-5)/(9-5),(Health_Data!H17-2000)/(10000-2000))* 100, 1)</f>
        <v>53.3</v>
      </c>
    </row>
    <row r="18">
      <c r="A18" s="7">
        <f>Health_Data!A18</f>
        <v>45764</v>
      </c>
      <c r="B18" s="5">
        <f>Health_Data!D18 - ( Health_Data!L18 * 5)</f>
        <v>1826</v>
      </c>
      <c r="C18" s="5" t="str">
        <f>IF(Health_Data!F18 &gt;= 2, "Good" , "Low")</f>
        <v>Good</v>
      </c>
      <c r="D18" s="5" t="str">
        <f>IF(Health_Data!G18 &gt;= 7 , "Good" , "Poor")</f>
        <v>Good</v>
      </c>
      <c r="E18" s="5" t="str">
        <f>IF(Health_Data!K18 &gt; 300 ,"High" ,"Low")</f>
        <v>Low</v>
      </c>
      <c r="F18" s="6">
        <f>ROUND(AVERAGE((Health_Data!I18 - 1) /(5-1),(Health_Data!G18-5)/(9-5),(Health_Data!H18-2000)/(10000-2000))* 100, 1)</f>
        <v>78.9</v>
      </c>
    </row>
    <row r="19">
      <c r="A19" s="7">
        <f>Health_Data!A19</f>
        <v>45765</v>
      </c>
      <c r="B19" s="5">
        <f>Health_Data!D19 - ( Health_Data!L19 * 5)</f>
        <v>1707</v>
      </c>
      <c r="C19" s="5" t="str">
        <f>IF(Health_Data!F19 &gt;= 2, "Good" , "Low")</f>
        <v>Good</v>
      </c>
      <c r="D19" s="5" t="str">
        <f>IF(Health_Data!G19 &gt;= 7 , "Good" , "Poor")</f>
        <v>Good</v>
      </c>
      <c r="E19" s="5" t="str">
        <f>IF(Health_Data!K19 &gt; 300 ,"High" ,"Low")</f>
        <v>Low</v>
      </c>
      <c r="F19" s="6">
        <f>ROUND(AVERAGE((Health_Data!I19 - 1) /(5-1),(Health_Data!G19-5)/(9-5),(Health_Data!H19-2000)/(10000-2000))* 100, 1)</f>
        <v>60.4</v>
      </c>
    </row>
    <row r="20">
      <c r="A20" s="7">
        <f>Health_Data!A20</f>
        <v>45766</v>
      </c>
      <c r="B20" s="5">
        <f>Health_Data!D20 - ( Health_Data!L20 * 5)</f>
        <v>2173</v>
      </c>
      <c r="C20" s="5" t="str">
        <f>IF(Health_Data!F20 &gt;= 2, "Good" , "Low")</f>
        <v>Low</v>
      </c>
      <c r="D20" s="5" t="str">
        <f>IF(Health_Data!G20 &gt;= 7 , "Good" , "Poor")</f>
        <v>Poor</v>
      </c>
      <c r="E20" s="5" t="str">
        <f>IF(Health_Data!K20 &gt; 300 ,"High" ,"Low")</f>
        <v>Low</v>
      </c>
      <c r="F20" s="6">
        <f>ROUND(AVERAGE((Health_Data!I20 - 1) /(5-1),(Health_Data!G20-5)/(9-5),(Health_Data!H20-2000)/(10000-2000))* 100, 1)</f>
        <v>63.9</v>
      </c>
    </row>
    <row r="21">
      <c r="A21" s="7">
        <f>Health_Data!A21</f>
        <v>45767</v>
      </c>
      <c r="B21" s="5">
        <f>Health_Data!D21 - ( Health_Data!L21 * 5)</f>
        <v>2205</v>
      </c>
      <c r="C21" s="5" t="str">
        <f>IF(Health_Data!F21 &gt;= 2, "Good" , "Low")</f>
        <v>Good</v>
      </c>
      <c r="D21" s="5" t="str">
        <f>IF(Health_Data!G21 &gt;= 7 , "Good" , "Poor")</f>
        <v>Good</v>
      </c>
      <c r="E21" s="5" t="str">
        <f>IF(Health_Data!K21 &gt; 300 ,"High" ,"Low")</f>
        <v>High</v>
      </c>
      <c r="F21" s="6">
        <f>ROUND(AVERAGE((Health_Data!I21 - 1) /(5-1),(Health_Data!G21-5)/(9-5),(Health_Data!H21-2000)/(10000-2000))* 100, 1)</f>
        <v>85</v>
      </c>
    </row>
    <row r="22">
      <c r="A22" s="7">
        <f>Health_Data!A22</f>
        <v>45768</v>
      </c>
      <c r="B22" s="5">
        <f>Health_Data!D22 - ( Health_Data!L22 * 5)</f>
        <v>1762</v>
      </c>
      <c r="C22" s="5" t="str">
        <f>IF(Health_Data!F22 &gt;= 2, "Good" , "Low")</f>
        <v>Low</v>
      </c>
      <c r="D22" s="5" t="str">
        <f>IF(Health_Data!G22 &gt;= 7 , "Good" , "Poor")</f>
        <v>Good</v>
      </c>
      <c r="E22" s="5" t="str">
        <f>IF(Health_Data!K22 &gt; 300 ,"High" ,"Low")</f>
        <v>Low</v>
      </c>
      <c r="F22" s="6">
        <f>ROUND(AVERAGE((Health_Data!I22 - 1) /(5-1),(Health_Data!G22-5)/(9-5),(Health_Data!H22-2000)/(10000-2000))* 100, 1)</f>
        <v>83.5</v>
      </c>
    </row>
    <row r="23">
      <c r="A23" s="7">
        <f>Health_Data!A23</f>
        <v>45769</v>
      </c>
      <c r="B23" s="5">
        <f>Health_Data!D23 - ( Health_Data!L23 * 5)</f>
        <v>2092</v>
      </c>
      <c r="C23" s="5" t="str">
        <f>IF(Health_Data!F23 &gt;= 2, "Good" , "Low")</f>
        <v>Low</v>
      </c>
      <c r="D23" s="5" t="str">
        <f>IF(Health_Data!G23 &gt;= 7 , "Good" , "Poor")</f>
        <v>Poor</v>
      </c>
      <c r="E23" s="5" t="str">
        <f>IF(Health_Data!K23 &gt; 300 ,"High" ,"Low")</f>
        <v>Low</v>
      </c>
      <c r="F23" s="6">
        <f>ROUND(AVERAGE((Health_Data!I23 - 1) /(5-1),(Health_Data!G23-5)/(9-5),(Health_Data!H23-2000)/(10000-2000))* 100, 1)</f>
        <v>42.6</v>
      </c>
    </row>
    <row r="24">
      <c r="A24" s="7">
        <f>Health_Data!A24</f>
        <v>45770</v>
      </c>
      <c r="B24" s="5">
        <f>Health_Data!D24 - ( Health_Data!L24 * 5)</f>
        <v>1770</v>
      </c>
      <c r="C24" s="5" t="str">
        <f>IF(Health_Data!F24 &gt;= 2, "Good" , "Low")</f>
        <v>Low</v>
      </c>
      <c r="D24" s="5" t="str">
        <f>IF(Health_Data!G24 &gt;= 7 , "Good" , "Poor")</f>
        <v>Good</v>
      </c>
      <c r="E24" s="5" t="str">
        <f>IF(Health_Data!K24 &gt; 300 ,"High" ,"Low")</f>
        <v>Low</v>
      </c>
      <c r="F24" s="6">
        <f>ROUND(AVERAGE((Health_Data!I24 - 1) /(5-1),(Health_Data!G24-5)/(9-5),(Health_Data!H24-2000)/(10000-2000))* 100, 1)</f>
        <v>39</v>
      </c>
    </row>
    <row r="25">
      <c r="A25" s="7">
        <f>Health_Data!A25</f>
        <v>45771</v>
      </c>
      <c r="B25" s="5">
        <f>Health_Data!D25 - ( Health_Data!L25 * 5)</f>
        <v>1774</v>
      </c>
      <c r="C25" s="5" t="str">
        <f>IF(Health_Data!F25 &gt;= 2, "Good" , "Low")</f>
        <v>Good</v>
      </c>
      <c r="D25" s="5" t="str">
        <f>IF(Health_Data!G25 &gt;= 7 , "Good" , "Poor")</f>
        <v>Poor</v>
      </c>
      <c r="E25" s="5" t="str">
        <f>IF(Health_Data!K25 &gt; 300 ,"High" ,"Low")</f>
        <v>Low</v>
      </c>
      <c r="F25" s="6">
        <f>ROUND(AVERAGE((Health_Data!I25 - 1) /(5-1),(Health_Data!G25-5)/(9-5),(Health_Data!H25-2000)/(10000-2000))* 100, 1)</f>
        <v>58.4</v>
      </c>
    </row>
    <row r="26">
      <c r="A26" s="7">
        <f>Health_Data!A26</f>
        <v>45772</v>
      </c>
      <c r="B26" s="5">
        <f>Health_Data!D26 - ( Health_Data!L26 * 5)</f>
        <v>1832</v>
      </c>
      <c r="C26" s="5" t="str">
        <f>IF(Health_Data!F26 &gt;= 2, "Good" , "Low")</f>
        <v>Good</v>
      </c>
      <c r="D26" s="5" t="str">
        <f>IF(Health_Data!G26 &gt;= 7 , "Good" , "Poor")</f>
        <v>Good</v>
      </c>
      <c r="E26" s="5" t="str">
        <f>IF(Health_Data!K26 &gt; 300 ,"High" ,"Low")</f>
        <v>High</v>
      </c>
      <c r="F26" s="6">
        <f>ROUND(AVERAGE((Health_Data!I26 - 1) /(5-1),(Health_Data!G26-5)/(9-5),(Health_Data!H26-2000)/(10000-2000))* 100, 1)</f>
        <v>71.9</v>
      </c>
    </row>
    <row r="27">
      <c r="A27" s="7">
        <f>Health_Data!A27</f>
        <v>45773</v>
      </c>
      <c r="B27" s="5">
        <f>Health_Data!D27 - ( Health_Data!L27 * 5)</f>
        <v>1937</v>
      </c>
      <c r="C27" s="5" t="str">
        <f>IF(Health_Data!F27 &gt;= 2, "Good" , "Low")</f>
        <v>Low</v>
      </c>
      <c r="D27" s="5" t="str">
        <f>IF(Health_Data!G27 &gt;= 7 , "Good" , "Poor")</f>
        <v>Good</v>
      </c>
      <c r="E27" s="5" t="str">
        <f>IF(Health_Data!K27 &gt; 300 ,"High" ,"Low")</f>
        <v>High</v>
      </c>
      <c r="F27" s="6">
        <f>ROUND(AVERAGE((Health_Data!I27 - 1) /(5-1),(Health_Data!G27-5)/(9-5),(Health_Data!H27-2000)/(10000-2000))* 100, 1)</f>
        <v>71.5</v>
      </c>
    </row>
    <row r="28">
      <c r="A28" s="7">
        <f>Health_Data!A28</f>
        <v>45774</v>
      </c>
      <c r="B28" s="5">
        <f>Health_Data!D28 - ( Health_Data!L28 * 5)</f>
        <v>1583</v>
      </c>
      <c r="C28" s="5" t="str">
        <f>IF(Health_Data!F28 &gt;= 2, "Good" , "Low")</f>
        <v>Good</v>
      </c>
      <c r="D28" s="5" t="str">
        <f>IF(Health_Data!G28 &gt;= 7 , "Good" , "Poor")</f>
        <v>Good</v>
      </c>
      <c r="E28" s="5" t="str">
        <f>IF(Health_Data!K28 &gt; 300 ,"High" ,"Low")</f>
        <v>Low</v>
      </c>
      <c r="F28" s="6">
        <f>ROUND(AVERAGE((Health_Data!I28 - 1) /(5-1),(Health_Data!G28-5)/(9-5),(Health_Data!H28-2000)/(10000-2000))* 100, 1)</f>
        <v>65.7</v>
      </c>
    </row>
    <row r="29">
      <c r="A29" s="7">
        <f>Health_Data!A29</f>
        <v>45775</v>
      </c>
      <c r="B29" s="5">
        <f>Health_Data!D29 - ( Health_Data!L29 * 5)</f>
        <v>1720</v>
      </c>
      <c r="C29" s="5" t="str">
        <f>IF(Health_Data!F29 &gt;= 2, "Good" , "Low")</f>
        <v>Low</v>
      </c>
      <c r="D29" s="5" t="str">
        <f>IF(Health_Data!G29 &gt;= 7 , "Good" , "Poor")</f>
        <v>Poor</v>
      </c>
      <c r="E29" s="5" t="str">
        <f>IF(Health_Data!K29 &gt; 300 ,"High" ,"Low")</f>
        <v>Low</v>
      </c>
      <c r="F29" s="6">
        <f>ROUND(AVERAGE((Health_Data!I29 - 1) /(5-1),(Health_Data!G29-5)/(9-5),(Health_Data!H29-2000)/(10000-2000))* 100, 1)</f>
        <v>72.1</v>
      </c>
    </row>
    <row r="30">
      <c r="A30" s="7">
        <f>Health_Data!A30</f>
        <v>45776</v>
      </c>
      <c r="B30" s="5">
        <f>Health_Data!D30 - ( Health_Data!L30 * 5)</f>
        <v>2061</v>
      </c>
      <c r="C30" s="5" t="str">
        <f>IF(Health_Data!F30 &gt;= 2, "Good" , "Low")</f>
        <v>Low</v>
      </c>
      <c r="D30" s="5" t="str">
        <f>IF(Health_Data!G30 &gt;= 7 , "Good" , "Poor")</f>
        <v>Good</v>
      </c>
      <c r="E30" s="5" t="str">
        <f>IF(Health_Data!K30 &gt; 300 ,"High" ,"Low")</f>
        <v>Low</v>
      </c>
      <c r="F30" s="6">
        <f>ROUND(AVERAGE((Health_Data!I30 - 1) /(5-1),(Health_Data!G30-5)/(9-5),(Health_Data!H30-2000)/(10000-2000))* 100, 1)</f>
        <v>59.9</v>
      </c>
    </row>
    <row r="31">
      <c r="A31" s="7">
        <f>Health_Data!A31</f>
        <v>45777</v>
      </c>
      <c r="B31" s="5">
        <f>Health_Data!D31 - ( Health_Data!L31 * 5)</f>
        <v>1591</v>
      </c>
      <c r="C31" s="5" t="str">
        <f>IF(Health_Data!F31 &gt;= 2, "Good" , "Low")</f>
        <v>Good</v>
      </c>
      <c r="D31" s="5" t="str">
        <f>IF(Health_Data!G31 &gt;= 7 , "Good" , "Poor")</f>
        <v>Poor</v>
      </c>
      <c r="E31" s="5" t="str">
        <f>IF(Health_Data!K31 &gt; 300 ,"High" ,"Low")</f>
        <v>Low</v>
      </c>
      <c r="F31" s="6">
        <f>ROUND(AVERAGE((Health_Data!I31 - 1) /(5-1),(Health_Data!G31-5)/(9-5),(Health_Data!H31-2000)/(10000-2000))* 100, 1)</f>
        <v>33.7</v>
      </c>
    </row>
    <row r="32">
      <c r="A32" s="7">
        <f>Health_Data!A32</f>
        <v>45778</v>
      </c>
      <c r="B32" s="5">
        <f>Health_Data!D32 - ( Health_Data!L32 * 5)</f>
        <v>1733</v>
      </c>
      <c r="C32" s="5" t="str">
        <f>IF(Health_Data!F32 &gt;= 2, "Good" , "Low")</f>
        <v>Good</v>
      </c>
      <c r="D32" s="5" t="str">
        <f>IF(Health_Data!G32 &gt;= 7 , "Good" , "Poor")</f>
        <v>Poor</v>
      </c>
      <c r="E32" s="5" t="str">
        <f>IF(Health_Data!K32 &gt; 300 ,"High" ,"Low")</f>
        <v>Low</v>
      </c>
      <c r="F32" s="6">
        <f>ROUND(AVERAGE((Health_Data!I32 - 1) /(5-1),(Health_Data!G32-5)/(9-5),(Health_Data!H32-2000)/(10000-2000))* 100, 1)</f>
        <v>52.2</v>
      </c>
    </row>
    <row r="33">
      <c r="A33" s="7">
        <f>Health_Data!A33</f>
        <v>45779</v>
      </c>
      <c r="B33" s="5">
        <f>Health_Data!D33 - ( Health_Data!L33 * 5)</f>
        <v>1878</v>
      </c>
      <c r="C33" s="5" t="str">
        <f>IF(Health_Data!F33 &gt;= 2, "Good" , "Low")</f>
        <v>Low</v>
      </c>
      <c r="D33" s="5" t="str">
        <f>IF(Health_Data!G33 &gt;= 7 , "Good" , "Poor")</f>
        <v>Good</v>
      </c>
      <c r="E33" s="5" t="str">
        <f>IF(Health_Data!K33 &gt; 300 ,"High" ,"Low")</f>
        <v>High</v>
      </c>
      <c r="F33" s="6">
        <f>ROUND(AVERAGE((Health_Data!I33 - 1) /(5-1),(Health_Data!G33-5)/(9-5),(Health_Data!H33-2000)/(10000-2000))* 100, 1)</f>
        <v>75.7</v>
      </c>
    </row>
    <row r="34">
      <c r="A34" s="7">
        <f>Health_Data!A34</f>
        <v>45780</v>
      </c>
      <c r="B34" s="5">
        <f>Health_Data!D34 - ( Health_Data!L34 * 5)</f>
        <v>2117</v>
      </c>
      <c r="C34" s="5" t="str">
        <f>IF(Health_Data!F34 &gt;= 2, "Good" , "Low")</f>
        <v>Low</v>
      </c>
      <c r="D34" s="5" t="str">
        <f>IF(Health_Data!G34 &gt;= 7 , "Good" , "Poor")</f>
        <v>Good</v>
      </c>
      <c r="E34" s="5" t="str">
        <f>IF(Health_Data!K34 &gt; 300 ,"High" ,"Low")</f>
        <v>High</v>
      </c>
      <c r="F34" s="6">
        <f>ROUND(AVERAGE((Health_Data!I34 - 1) /(5-1),(Health_Data!G34-5)/(9-5),(Health_Data!H34-2000)/(10000-2000))* 100, 1)</f>
        <v>65.6</v>
      </c>
    </row>
    <row r="35">
      <c r="A35" s="7">
        <f>Health_Data!A35</f>
        <v>45781</v>
      </c>
      <c r="B35" s="5">
        <f>Health_Data!D35 - ( Health_Data!L35 * 5)</f>
        <v>1721</v>
      </c>
      <c r="C35" s="5" t="str">
        <f>IF(Health_Data!F35 &gt;= 2, "Good" , "Low")</f>
        <v>Good</v>
      </c>
      <c r="D35" s="5" t="str">
        <f>IF(Health_Data!G35 &gt;= 7 , "Good" , "Poor")</f>
        <v>Poor</v>
      </c>
      <c r="E35" s="5" t="str">
        <f>IF(Health_Data!K35 &gt; 300 ,"High" ,"Low")</f>
        <v>High</v>
      </c>
      <c r="F35" s="6">
        <f>ROUND(AVERAGE((Health_Data!I35 - 1) /(5-1),(Health_Data!G35-5)/(9-5),(Health_Data!H35-2000)/(10000-2000))* 100, 1)</f>
        <v>57.2</v>
      </c>
    </row>
    <row r="36">
      <c r="A36" s="7">
        <f>Health_Data!A36</f>
        <v>45782</v>
      </c>
      <c r="B36" s="5">
        <f>Health_Data!D36 - ( Health_Data!L36 * 5)</f>
        <v>1844</v>
      </c>
      <c r="C36" s="5" t="str">
        <f>IF(Health_Data!F36 &gt;= 2, "Good" , "Low")</f>
        <v>Low</v>
      </c>
      <c r="D36" s="5" t="str">
        <f>IF(Health_Data!G36 &gt;= 7 , "Good" , "Poor")</f>
        <v>Poor</v>
      </c>
      <c r="E36" s="5" t="str">
        <f>IF(Health_Data!K36 &gt; 300 ,"High" ,"Low")</f>
        <v>High</v>
      </c>
      <c r="F36" s="6">
        <f>ROUND(AVERAGE((Health_Data!I36 - 1) /(5-1),(Health_Data!G36-5)/(9-5),(Health_Data!H36-2000)/(10000-2000))* 100, 1)</f>
        <v>83</v>
      </c>
    </row>
    <row r="37">
      <c r="A37" s="7">
        <f>Health_Data!A37</f>
        <v>45783</v>
      </c>
      <c r="B37" s="5">
        <f>Health_Data!D37 - ( Health_Data!L37 * 5)</f>
        <v>1433</v>
      </c>
      <c r="C37" s="5" t="str">
        <f>IF(Health_Data!F37 &gt;= 2, "Good" , "Low")</f>
        <v>Good</v>
      </c>
      <c r="D37" s="5" t="str">
        <f>IF(Health_Data!G37 &gt;= 7 , "Good" , "Poor")</f>
        <v>Poor</v>
      </c>
      <c r="E37" s="5" t="str">
        <f>IF(Health_Data!K37 &gt; 300 ,"High" ,"Low")</f>
        <v>Low</v>
      </c>
      <c r="F37" s="6">
        <f>ROUND(AVERAGE((Health_Data!I37 - 1) /(5-1),(Health_Data!G37-5)/(9-5),(Health_Data!H37-2000)/(10000-2000))* 100, 1)</f>
        <v>83.5</v>
      </c>
    </row>
    <row r="38">
      <c r="A38" s="7">
        <f>Health_Data!A38</f>
        <v>45784</v>
      </c>
      <c r="B38" s="5">
        <f>Health_Data!D38 - ( Health_Data!L38 * 5)</f>
        <v>1812</v>
      </c>
      <c r="C38" s="5" t="str">
        <f>IF(Health_Data!F38 &gt;= 2, "Good" , "Low")</f>
        <v>Good</v>
      </c>
      <c r="D38" s="5" t="str">
        <f>IF(Health_Data!G38 &gt;= 7 , "Good" , "Poor")</f>
        <v>Poor</v>
      </c>
      <c r="E38" s="5" t="str">
        <f>IF(Health_Data!K38 &gt; 300 ,"High" ,"Low")</f>
        <v>Low</v>
      </c>
      <c r="F38" s="6">
        <f>ROUND(AVERAGE((Health_Data!I38 - 1) /(5-1),(Health_Data!G38-5)/(9-5),(Health_Data!H38-2000)/(10000-2000))* 100, 1)</f>
        <v>66.5</v>
      </c>
    </row>
    <row r="39">
      <c r="A39" s="7">
        <f>Health_Data!A39</f>
        <v>45785</v>
      </c>
      <c r="B39" s="5">
        <f>Health_Data!D39 - ( Health_Data!L39 * 5)</f>
        <v>1468</v>
      </c>
      <c r="C39" s="5" t="str">
        <f>IF(Health_Data!F39 &gt;= 2, "Good" , "Low")</f>
        <v>Low</v>
      </c>
      <c r="D39" s="5" t="str">
        <f>IF(Health_Data!G39 &gt;= 7 , "Good" , "Poor")</f>
        <v>Good</v>
      </c>
      <c r="E39" s="5" t="str">
        <f>IF(Health_Data!K39 &gt; 300 ,"High" ,"Low")</f>
        <v>High</v>
      </c>
      <c r="F39" s="6">
        <f>ROUND(AVERAGE((Health_Data!I39 - 1) /(5-1),(Health_Data!G39-5)/(9-5),(Health_Data!H39-2000)/(10000-2000))* 100, 1)</f>
        <v>83.1</v>
      </c>
    </row>
    <row r="40">
      <c r="A40" s="7">
        <f>Health_Data!A40</f>
        <v>45786</v>
      </c>
      <c r="B40" s="5">
        <f>Health_Data!D40 - ( Health_Data!L40 * 5)</f>
        <v>1577</v>
      </c>
      <c r="C40" s="5" t="str">
        <f>IF(Health_Data!F40 &gt;= 2, "Good" , "Low")</f>
        <v>Good</v>
      </c>
      <c r="D40" s="5" t="str">
        <f>IF(Health_Data!G40 &gt;= 7 , "Good" , "Poor")</f>
        <v>Good</v>
      </c>
      <c r="E40" s="5" t="str">
        <f>IF(Health_Data!K40 &gt; 300 ,"High" ,"Low")</f>
        <v>Low</v>
      </c>
      <c r="F40" s="6">
        <f>ROUND(AVERAGE((Health_Data!I40 - 1) /(5-1),(Health_Data!G40-5)/(9-5),(Health_Data!H40-2000)/(10000-2000))* 100, 1)</f>
        <v>83</v>
      </c>
    </row>
    <row r="41">
      <c r="A41" s="7">
        <f>Health_Data!A41</f>
        <v>45787</v>
      </c>
      <c r="B41" s="5">
        <f>Health_Data!D41 - ( Health_Data!L41 * 5)</f>
        <v>1700</v>
      </c>
      <c r="C41" s="5" t="str">
        <f>IF(Health_Data!F41 &gt;= 2, "Good" , "Low")</f>
        <v>Good</v>
      </c>
      <c r="D41" s="5" t="str">
        <f>IF(Health_Data!G41 &gt;= 7 , "Good" , "Poor")</f>
        <v>Poor</v>
      </c>
      <c r="E41" s="5" t="str">
        <f>IF(Health_Data!K41 &gt; 300 ,"High" ,"Low")</f>
        <v>Low</v>
      </c>
      <c r="F41" s="6">
        <f>ROUND(AVERAGE((Health_Data!I41 - 1) /(5-1),(Health_Data!G41-5)/(9-5),(Health_Data!H41-2000)/(10000-2000))* 100, 1)</f>
        <v>58.8</v>
      </c>
    </row>
    <row r="42">
      <c r="A42" s="7">
        <f>Health_Data!A42</f>
        <v>45788</v>
      </c>
      <c r="B42" s="5">
        <f>Health_Data!D42 - ( Health_Data!L42 * 5)</f>
        <v>1948</v>
      </c>
      <c r="C42" s="5" t="str">
        <f>IF(Health_Data!F42 &gt;= 2, "Good" , "Low")</f>
        <v>Low</v>
      </c>
      <c r="D42" s="5" t="str">
        <f>IF(Health_Data!G42 &gt;= 7 , "Good" , "Poor")</f>
        <v>Good</v>
      </c>
      <c r="E42" s="5" t="str">
        <f>IF(Health_Data!K42 &gt; 300 ,"High" ,"Low")</f>
        <v>Low</v>
      </c>
      <c r="F42" s="6">
        <f>ROUND(AVERAGE((Health_Data!I42 - 1) /(5-1),(Health_Data!G42-5)/(9-5),(Health_Data!H42-2000)/(10000-2000))* 100, 1)</f>
        <v>70.6</v>
      </c>
    </row>
    <row r="43">
      <c r="A43" s="7">
        <f>Health_Data!A43</f>
        <v>45789</v>
      </c>
      <c r="B43" s="5">
        <f>Health_Data!D43 - ( Health_Data!L43 * 5)</f>
        <v>1606</v>
      </c>
      <c r="C43" s="5" t="str">
        <f>IF(Health_Data!F43 &gt;= 2, "Good" , "Low")</f>
        <v>Good</v>
      </c>
      <c r="D43" s="5" t="str">
        <f>IF(Health_Data!G43 &gt;= 7 , "Good" , "Poor")</f>
        <v>Good</v>
      </c>
      <c r="E43" s="5" t="str">
        <f>IF(Health_Data!K43 &gt; 300 ,"High" ,"Low")</f>
        <v>Low</v>
      </c>
      <c r="F43" s="6">
        <f>ROUND(AVERAGE((Health_Data!I43 - 1) /(5-1),(Health_Data!G43-5)/(9-5),(Health_Data!H43-2000)/(10000-2000))* 100, 1)</f>
        <v>90.4</v>
      </c>
    </row>
    <row r="44">
      <c r="A44" s="7">
        <f>Health_Data!A44</f>
        <v>45790</v>
      </c>
      <c r="B44" s="5">
        <f>Health_Data!D44 - ( Health_Data!L44 * 5)</f>
        <v>1453</v>
      </c>
      <c r="C44" s="5" t="str">
        <f>IF(Health_Data!F44 &gt;= 2, "Good" , "Low")</f>
        <v>Low</v>
      </c>
      <c r="D44" s="5" t="str">
        <f>IF(Health_Data!G44 &gt;= 7 , "Good" , "Poor")</f>
        <v>Good</v>
      </c>
      <c r="E44" s="5" t="str">
        <f>IF(Health_Data!K44 &gt; 300 ,"High" ,"Low")</f>
        <v>Low</v>
      </c>
      <c r="F44" s="6">
        <f>ROUND(AVERAGE((Health_Data!I44 - 1) /(5-1),(Health_Data!G44-5)/(9-5),(Health_Data!H44-2000)/(10000-2000))* 100, 1)</f>
        <v>88.2</v>
      </c>
    </row>
    <row r="45">
      <c r="A45" s="7">
        <f>Health_Data!A45</f>
        <v>45791</v>
      </c>
      <c r="B45" s="5">
        <f>Health_Data!D45 - ( Health_Data!L45 * 5)</f>
        <v>1569</v>
      </c>
      <c r="C45" s="5" t="str">
        <f>IF(Health_Data!F45 &gt;= 2, "Good" , "Low")</f>
        <v>Good</v>
      </c>
      <c r="D45" s="5" t="str">
        <f>IF(Health_Data!G45 &gt;= 7 , "Good" , "Poor")</f>
        <v>Good</v>
      </c>
      <c r="E45" s="5" t="str">
        <f>IF(Health_Data!K45 &gt; 300 ,"High" ,"Low")</f>
        <v>Low</v>
      </c>
      <c r="F45" s="6">
        <f>ROUND(AVERAGE((Health_Data!I45 - 1) /(5-1),(Health_Data!G45-5)/(9-5),(Health_Data!H45-2000)/(10000-2000))* 100, 1)</f>
        <v>59.1</v>
      </c>
    </row>
    <row r="46">
      <c r="A46" s="7">
        <f>Health_Data!A46</f>
        <v>45792</v>
      </c>
      <c r="B46" s="5">
        <f>Health_Data!D46 - ( Health_Data!L46 * 5)</f>
        <v>2196</v>
      </c>
      <c r="C46" s="5" t="str">
        <f>IF(Health_Data!F46 &gt;= 2, "Good" , "Low")</f>
        <v>Low</v>
      </c>
      <c r="D46" s="5" t="str">
        <f>IF(Health_Data!G46 &gt;= 7 , "Good" , "Poor")</f>
        <v>Poor</v>
      </c>
      <c r="E46" s="5" t="str">
        <f>IF(Health_Data!K46 &gt; 300 ,"High" ,"Low")</f>
        <v>High</v>
      </c>
      <c r="F46" s="6">
        <f>ROUND(AVERAGE((Health_Data!I46 - 1) /(5-1),(Health_Data!G46-5)/(9-5),(Health_Data!H46-2000)/(10000-2000))* 100, 1)</f>
        <v>67.1</v>
      </c>
    </row>
    <row r="47">
      <c r="A47" s="7">
        <f>Health_Data!A47</f>
        <v>45793</v>
      </c>
      <c r="B47" s="5">
        <f>Health_Data!D47 - ( Health_Data!L47 * 5)</f>
        <v>2019</v>
      </c>
      <c r="C47" s="5" t="str">
        <f>IF(Health_Data!F47 &gt;= 2, "Good" , "Low")</f>
        <v>Good</v>
      </c>
      <c r="D47" s="5" t="str">
        <f>IF(Health_Data!G47 &gt;= 7 , "Good" , "Poor")</f>
        <v>Poor</v>
      </c>
      <c r="E47" s="5" t="str">
        <f>IF(Health_Data!K47 &gt; 300 ,"High" ,"Low")</f>
        <v>Low</v>
      </c>
      <c r="F47" s="6">
        <f>ROUND(AVERAGE((Health_Data!I47 - 1) /(5-1),(Health_Data!G47-5)/(9-5),(Health_Data!H47-2000)/(10000-2000))* 100, 1)</f>
        <v>67.5</v>
      </c>
    </row>
    <row r="48">
      <c r="A48" s="7">
        <f>Health_Data!A48</f>
        <v>45794</v>
      </c>
      <c r="B48" s="5">
        <f>Health_Data!D48 - ( Health_Data!L48 * 5)</f>
        <v>2101</v>
      </c>
      <c r="C48" s="5" t="str">
        <f>IF(Health_Data!F48 &gt;= 2, "Good" , "Low")</f>
        <v>Good</v>
      </c>
      <c r="D48" s="5" t="str">
        <f>IF(Health_Data!G48 &gt;= 7 , "Good" , "Poor")</f>
        <v>Good</v>
      </c>
      <c r="E48" s="5" t="str">
        <f>IF(Health_Data!K48 &gt; 300 ,"High" ,"Low")</f>
        <v>Low</v>
      </c>
      <c r="F48" s="6">
        <f>ROUND(AVERAGE((Health_Data!I48 - 1) /(5-1),(Health_Data!G48-5)/(9-5),(Health_Data!H48-2000)/(10000-2000))* 100, 1)</f>
        <v>49.5</v>
      </c>
    </row>
    <row r="49">
      <c r="A49" s="7">
        <f>Health_Data!A49</f>
        <v>45795</v>
      </c>
      <c r="B49" s="5">
        <f>Health_Data!D49 - ( Health_Data!L49 * 5)</f>
        <v>1598</v>
      </c>
      <c r="C49" s="5" t="str">
        <f>IF(Health_Data!F49 &gt;= 2, "Good" , "Low")</f>
        <v>Good</v>
      </c>
      <c r="D49" s="5" t="str">
        <f>IF(Health_Data!G49 &gt;= 7 , "Good" , "Poor")</f>
        <v>Good</v>
      </c>
      <c r="E49" s="5" t="str">
        <f>IF(Health_Data!K49 &gt; 300 ,"High" ,"Low")</f>
        <v>High</v>
      </c>
      <c r="F49" s="6">
        <f>ROUND(AVERAGE((Health_Data!I49 - 1) /(5-1),(Health_Data!G49-5)/(9-5),(Health_Data!H49-2000)/(10000-2000))* 100, 1)</f>
        <v>50.9</v>
      </c>
    </row>
    <row r="50">
      <c r="A50" s="7">
        <f>Health_Data!A50</f>
        <v>45796</v>
      </c>
      <c r="B50" s="5">
        <f>Health_Data!D50 - ( Health_Data!L50 * 5)</f>
        <v>1653</v>
      </c>
      <c r="C50" s="5" t="str">
        <f>IF(Health_Data!F50 &gt;= 2, "Good" , "Low")</f>
        <v>Low</v>
      </c>
      <c r="D50" s="5" t="str">
        <f>IF(Health_Data!G50 &gt;= 7 , "Good" , "Poor")</f>
        <v>Good</v>
      </c>
      <c r="E50" s="5" t="str">
        <f>IF(Health_Data!K50 &gt; 300 ,"High" ,"Low")</f>
        <v>High</v>
      </c>
      <c r="F50" s="6">
        <f>ROUND(AVERAGE((Health_Data!I50 - 1) /(5-1),(Health_Data!G50-5)/(9-5),(Health_Data!H50-2000)/(10000-2000))* 100, 1)</f>
        <v>39.8</v>
      </c>
    </row>
    <row r="51">
      <c r="A51" s="7">
        <f>Health_Data!A51</f>
        <v>45797</v>
      </c>
      <c r="B51" s="5">
        <f>Health_Data!D51 - ( Health_Data!L51 * 5)</f>
        <v>1821</v>
      </c>
      <c r="C51" s="5" t="str">
        <f>IF(Health_Data!F51 &gt;= 2, "Good" , "Low")</f>
        <v>Low</v>
      </c>
      <c r="D51" s="5" t="str">
        <f>IF(Health_Data!G51 &gt;= 7 , "Good" , "Poor")</f>
        <v>Good</v>
      </c>
      <c r="E51" s="5" t="str">
        <f>IF(Health_Data!K51 &gt; 300 ,"High" ,"Low")</f>
        <v>Low</v>
      </c>
      <c r="F51" s="6">
        <f>ROUND(AVERAGE((Health_Data!I51 - 1) /(5-1),(Health_Data!G51-5)/(9-5),(Health_Data!H51-2000)/(10000-2000))* 100, 1)</f>
        <v>47.7</v>
      </c>
    </row>
    <row r="52">
      <c r="A52" s="7">
        <f>Health_Data!A52</f>
        <v>45798</v>
      </c>
      <c r="B52" s="5">
        <f>Health_Data!D52 - ( Health_Data!L52 * 5)</f>
        <v>1711</v>
      </c>
      <c r="C52" s="5" t="str">
        <f>IF(Health_Data!F52 &gt;= 2, "Good" , "Low")</f>
        <v>Low</v>
      </c>
      <c r="D52" s="5" t="str">
        <f>IF(Health_Data!G52 &gt;= 7 , "Good" , "Poor")</f>
        <v>Good</v>
      </c>
      <c r="E52" s="5" t="str">
        <f>IF(Health_Data!K52 &gt; 300 ,"High" ,"Low")</f>
        <v>High</v>
      </c>
      <c r="F52" s="6">
        <f>ROUND(AVERAGE((Health_Data!I52 - 1) /(5-1),(Health_Data!G52-5)/(9-5),(Health_Data!H52-2000)/(10000-2000))* 100, 1)</f>
        <v>64.8</v>
      </c>
    </row>
    <row r="53">
      <c r="A53" s="7">
        <f>Health_Data!A53</f>
        <v>45799</v>
      </c>
      <c r="B53" s="5">
        <f>Health_Data!D53 - ( Health_Data!L53 * 5)</f>
        <v>1864</v>
      </c>
      <c r="C53" s="5" t="str">
        <f>IF(Health_Data!F53 &gt;= 2, "Good" , "Low")</f>
        <v>Low</v>
      </c>
      <c r="D53" s="5" t="str">
        <f>IF(Health_Data!G53 &gt;= 7 , "Good" , "Poor")</f>
        <v>Poor</v>
      </c>
      <c r="E53" s="5" t="str">
        <f>IF(Health_Data!K53 &gt; 300 ,"High" ,"Low")</f>
        <v>Low</v>
      </c>
      <c r="F53" s="6">
        <f>ROUND(AVERAGE((Health_Data!I53 - 1) /(5-1),(Health_Data!G53-5)/(9-5),(Health_Data!H53-2000)/(10000-2000))* 100, 1)</f>
        <v>72.4</v>
      </c>
    </row>
    <row r="54">
      <c r="A54" s="7">
        <f>Health_Data!A54</f>
        <v>45800</v>
      </c>
      <c r="B54" s="5">
        <f>Health_Data!D54 - ( Health_Data!L54 * 5)</f>
        <v>2172</v>
      </c>
      <c r="C54" s="5" t="str">
        <f>IF(Health_Data!F54 &gt;= 2, "Good" , "Low")</f>
        <v>Good</v>
      </c>
      <c r="D54" s="5" t="str">
        <f>IF(Health_Data!G54 &gt;= 7 , "Good" , "Poor")</f>
        <v>Good</v>
      </c>
      <c r="E54" s="5" t="str">
        <f>IF(Health_Data!K54 &gt; 300 ,"High" ,"Low")</f>
        <v>Low</v>
      </c>
      <c r="F54" s="6">
        <f>ROUND(AVERAGE((Health_Data!I54 - 1) /(5-1),(Health_Data!G54-5)/(9-5),(Health_Data!H54-2000)/(10000-2000))* 100, 1)</f>
        <v>68.8</v>
      </c>
    </row>
    <row r="55">
      <c r="A55" s="7">
        <f>Health_Data!A55</f>
        <v>45801</v>
      </c>
      <c r="B55" s="5">
        <f>Health_Data!D55 - ( Health_Data!L55 * 5)</f>
        <v>1778</v>
      </c>
      <c r="C55" s="5" t="str">
        <f>IF(Health_Data!F55 &gt;= 2, "Good" , "Low")</f>
        <v>Good</v>
      </c>
      <c r="D55" s="5" t="str">
        <f>IF(Health_Data!G55 &gt;= 7 , "Good" , "Poor")</f>
        <v>Poor</v>
      </c>
      <c r="E55" s="5" t="str">
        <f>IF(Health_Data!K55 &gt; 300 ,"High" ,"Low")</f>
        <v>High</v>
      </c>
      <c r="F55" s="6">
        <f>ROUND(AVERAGE((Health_Data!I55 - 1) /(5-1),(Health_Data!G55-5)/(9-5),(Health_Data!H55-2000)/(10000-2000))* 100, 1)</f>
        <v>55.1</v>
      </c>
    </row>
    <row r="56">
      <c r="A56" s="7">
        <f>Health_Data!A56</f>
        <v>45802</v>
      </c>
      <c r="B56" s="5">
        <f>Health_Data!D56 - ( Health_Data!L56 * 5)</f>
        <v>1797</v>
      </c>
      <c r="C56" s="5" t="str">
        <f>IF(Health_Data!F56 &gt;= 2, "Good" , "Low")</f>
        <v>Low</v>
      </c>
      <c r="D56" s="5" t="str">
        <f>IF(Health_Data!G56 &gt;= 7 , "Good" , "Poor")</f>
        <v>Poor</v>
      </c>
      <c r="E56" s="5" t="str">
        <f>IF(Health_Data!K56 &gt; 300 ,"High" ,"Low")</f>
        <v>High</v>
      </c>
      <c r="F56" s="6">
        <f>ROUND(AVERAGE((Health_Data!I56 - 1) /(5-1),(Health_Data!G56-5)/(9-5),(Health_Data!H56-2000)/(10000-2000))* 100, 1)</f>
        <v>54.1</v>
      </c>
    </row>
    <row r="57">
      <c r="A57" s="7">
        <f>Health_Data!A57</f>
        <v>45803</v>
      </c>
      <c r="B57" s="5">
        <f>Health_Data!D57 - ( Health_Data!L57 * 5)</f>
        <v>1812</v>
      </c>
      <c r="C57" s="5" t="str">
        <f>IF(Health_Data!F57 &gt;= 2, "Good" , "Low")</f>
        <v>Good</v>
      </c>
      <c r="D57" s="5" t="str">
        <f>IF(Health_Data!G57 &gt;= 7 , "Good" , "Poor")</f>
        <v>Good</v>
      </c>
      <c r="E57" s="5" t="str">
        <f>IF(Health_Data!K57 &gt; 300 ,"High" ,"Low")</f>
        <v>Low</v>
      </c>
      <c r="F57" s="6">
        <f>ROUND(AVERAGE((Health_Data!I57 - 1) /(5-1),(Health_Data!G57-5)/(9-5),(Health_Data!H57-2000)/(10000-2000))* 100, 1)</f>
        <v>73.6</v>
      </c>
    </row>
    <row r="58">
      <c r="A58" s="7">
        <f>Health_Data!A58</f>
        <v>45804</v>
      </c>
      <c r="B58" s="5">
        <f>Health_Data!D58 - ( Health_Data!L58 * 5)</f>
        <v>1697</v>
      </c>
      <c r="C58" s="5" t="str">
        <f>IF(Health_Data!F58 &gt;= 2, "Good" , "Low")</f>
        <v>Good</v>
      </c>
      <c r="D58" s="5" t="str">
        <f>IF(Health_Data!G58 &gt;= 7 , "Good" , "Poor")</f>
        <v>Good</v>
      </c>
      <c r="E58" s="5" t="str">
        <f>IF(Health_Data!K58 &gt; 300 ,"High" ,"Low")</f>
        <v>Low</v>
      </c>
      <c r="F58" s="6">
        <f>ROUND(AVERAGE((Health_Data!I58 - 1) /(5-1),(Health_Data!G58-5)/(9-5),(Health_Data!H58-2000)/(10000-2000))* 100, 1)</f>
        <v>53.2</v>
      </c>
    </row>
    <row r="59">
      <c r="A59" s="7">
        <f>Health_Data!A59</f>
        <v>45805</v>
      </c>
      <c r="B59" s="5">
        <f>Health_Data!D59 - ( Health_Data!L59 * 5)</f>
        <v>1620</v>
      </c>
      <c r="C59" s="5" t="str">
        <f>IF(Health_Data!F59 &gt;= 2, "Good" , "Low")</f>
        <v>Good</v>
      </c>
      <c r="D59" s="5" t="str">
        <f>IF(Health_Data!G59 &gt;= 7 , "Good" , "Poor")</f>
        <v>Good</v>
      </c>
      <c r="E59" s="5" t="str">
        <f>IF(Health_Data!K59 &gt; 300 ,"High" ,"Low")</f>
        <v>High</v>
      </c>
      <c r="F59" s="6">
        <f>ROUND(AVERAGE((Health_Data!I59 - 1) /(5-1),(Health_Data!G59-5)/(9-5),(Health_Data!H59-2000)/(10000-2000))* 100, 1)</f>
        <v>66.2</v>
      </c>
    </row>
    <row r="60">
      <c r="A60" s="7">
        <f>Health_Data!A60</f>
        <v>45806</v>
      </c>
      <c r="B60" s="5">
        <f>Health_Data!D60 - ( Health_Data!L60 * 5)</f>
        <v>2059</v>
      </c>
      <c r="C60" s="5" t="str">
        <f>IF(Health_Data!F60 &gt;= 2, "Good" , "Low")</f>
        <v>Low</v>
      </c>
      <c r="D60" s="5" t="str">
        <f>IF(Health_Data!G60 &gt;= 7 , "Good" , "Poor")</f>
        <v>Good</v>
      </c>
      <c r="E60" s="5" t="str">
        <f>IF(Health_Data!K60 &gt; 300 ,"High" ,"Low")</f>
        <v>High</v>
      </c>
      <c r="F60" s="6">
        <f>ROUND(AVERAGE((Health_Data!I60 - 1) /(5-1),(Health_Data!G60-5)/(9-5),(Health_Data!H60-2000)/(10000-2000))* 100, 1)</f>
        <v>73.7</v>
      </c>
    </row>
    <row r="61">
      <c r="A61" s="7">
        <f>Health_Data!A61</f>
        <v>45807</v>
      </c>
      <c r="B61" s="5">
        <f>Health_Data!D61 - ( Health_Data!L61 * 5)</f>
        <v>1967</v>
      </c>
      <c r="C61" s="5" t="str">
        <f>IF(Health_Data!F61 &gt;= 2, "Good" , "Low")</f>
        <v>Low</v>
      </c>
      <c r="D61" s="5" t="str">
        <f>IF(Health_Data!G61 &gt;= 7 , "Good" , "Poor")</f>
        <v>Good</v>
      </c>
      <c r="E61" s="5" t="str">
        <f>IF(Health_Data!K61 &gt; 300 ,"High" ,"Low")</f>
        <v>Low</v>
      </c>
      <c r="F61" s="6">
        <f>ROUND(AVERAGE((Health_Data!I61 - 1) /(5-1),(Health_Data!G61-5)/(9-5),(Health_Data!H61-2000)/(10000-2000))* 100, 1)</f>
        <v>68.8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63"/>
    <col customWidth="1" min="6" max="6" width="5.63"/>
    <col customWidth="1" min="10" max="10" width="5.25"/>
    <col customWidth="1" min="15" max="15" width="5.38"/>
    <col customWidth="1" min="19" max="19" width="5.13"/>
    <col customWidth="1" min="23" max="23" width="6.63"/>
  </cols>
  <sheetData>
    <row r="1" ht="68.25" customHeight="1">
      <c r="A1" s="8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  <c r="X1" s="11"/>
      <c r="Y1" s="11"/>
      <c r="Z1" s="11"/>
    </row>
    <row r="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>
      <c r="A3" s="15"/>
      <c r="B3" s="16"/>
      <c r="C3" s="16"/>
      <c r="D3" s="16"/>
      <c r="E3" s="16"/>
      <c r="W3" s="17"/>
    </row>
    <row r="4">
      <c r="A4" s="15"/>
      <c r="B4" s="16">
        <f>ROUND(AVERAGE(Health_Data!G2:G61),1)</f>
        <v>7</v>
      </c>
      <c r="G4" s="18">
        <f>ROUND(AVERAGE(Health_Data!H2:H61),0)</f>
        <v>9028</v>
      </c>
      <c r="K4" s="16">
        <f>ROUND(AVERAGE(Health_Data!Q2:Q61),1)</f>
        <v>65.1</v>
      </c>
      <c r="P4" s="18">
        <f>COUNTIF(Health_Data!O2:O61, "Poor")</f>
        <v>25</v>
      </c>
      <c r="T4" s="18">
        <f>COUNTIF(Health_Data!N2:N61, "Low")</f>
        <v>25</v>
      </c>
      <c r="W4" s="17"/>
    </row>
    <row r="5">
      <c r="A5" s="15"/>
      <c r="W5" s="17"/>
    </row>
    <row r="6">
      <c r="A6" s="15"/>
      <c r="W6" s="17"/>
    </row>
    <row r="7">
      <c r="A7" s="15"/>
      <c r="W7" s="17"/>
    </row>
    <row r="8">
      <c r="A8" s="15"/>
      <c r="W8" s="17"/>
    </row>
    <row r="9">
      <c r="A9" s="15"/>
      <c r="W9" s="17"/>
    </row>
    <row r="10">
      <c r="A10" s="15"/>
      <c r="W10" s="17"/>
    </row>
    <row r="11">
      <c r="A11" s="15"/>
      <c r="W11" s="17"/>
    </row>
    <row r="12">
      <c r="A12" s="15"/>
      <c r="U12" s="19"/>
      <c r="W12" s="17"/>
    </row>
    <row r="13">
      <c r="A13" s="15"/>
      <c r="W13" s="17"/>
    </row>
    <row r="14">
      <c r="A14" s="15"/>
      <c r="W14" s="17"/>
    </row>
    <row r="15">
      <c r="A15" s="15"/>
      <c r="W15" s="17"/>
    </row>
    <row r="16">
      <c r="A16" s="15"/>
      <c r="W16" s="17"/>
    </row>
    <row r="17">
      <c r="A17" s="15"/>
      <c r="W17" s="17"/>
    </row>
    <row r="18">
      <c r="A18" s="15"/>
      <c r="W18" s="17"/>
    </row>
    <row r="19">
      <c r="A19" s="15"/>
      <c r="W19" s="17"/>
    </row>
    <row r="20">
      <c r="A20" s="15"/>
      <c r="W20" s="17"/>
    </row>
    <row r="21">
      <c r="A21" s="15"/>
      <c r="W21" s="17"/>
    </row>
    <row r="22">
      <c r="A22" s="15"/>
      <c r="W22" s="17"/>
    </row>
    <row r="23">
      <c r="A23" s="15"/>
      <c r="W23" s="17"/>
    </row>
    <row r="24">
      <c r="A24" s="15"/>
      <c r="W24" s="17"/>
    </row>
    <row r="25">
      <c r="A25" s="15"/>
      <c r="W25" s="17"/>
    </row>
    <row r="26">
      <c r="A26" s="15"/>
      <c r="W26" s="17"/>
    </row>
    <row r="27">
      <c r="A27" s="15"/>
      <c r="W27" s="17"/>
    </row>
    <row r="28">
      <c r="A28" s="15"/>
      <c r="W28" s="17"/>
    </row>
    <row r="29">
      <c r="A29" s="15"/>
      <c r="W29" s="17"/>
    </row>
    <row r="30">
      <c r="A30" s="15"/>
      <c r="W30" s="17"/>
    </row>
    <row r="31">
      <c r="A31" s="15"/>
      <c r="W31" s="17"/>
    </row>
    <row r="32">
      <c r="A32" s="15"/>
      <c r="W32" s="17"/>
    </row>
    <row r="33">
      <c r="A33" s="15"/>
      <c r="W33" s="17"/>
    </row>
    <row r="34">
      <c r="A34" s="15"/>
      <c r="W34" s="17"/>
    </row>
    <row r="35">
      <c r="A35" s="15"/>
      <c r="W35" s="17"/>
    </row>
    <row r="36">
      <c r="A36" s="15"/>
      <c r="W36" s="17"/>
    </row>
    <row r="37">
      <c r="A37" s="15"/>
      <c r="W37" s="17"/>
    </row>
    <row r="38">
      <c r="A38" s="15"/>
      <c r="W38" s="17"/>
    </row>
    <row r="39">
      <c r="A39" s="15"/>
      <c r="W39" s="17"/>
    </row>
    <row r="40">
      <c r="A40" s="15"/>
      <c r="W40" s="17"/>
    </row>
    <row r="41">
      <c r="A41" s="15"/>
      <c r="W41" s="17"/>
    </row>
    <row r="42">
      <c r="A42" s="15"/>
      <c r="W42" s="17"/>
    </row>
    <row r="43">
      <c r="A43" s="15"/>
      <c r="W43" s="17"/>
    </row>
    <row r="44">
      <c r="A44" s="15"/>
      <c r="W44" s="17"/>
    </row>
    <row r="45">
      <c r="A45" s="15"/>
      <c r="W45" s="17"/>
    </row>
    <row r="46">
      <c r="A46" s="15"/>
      <c r="W46" s="17"/>
    </row>
    <row r="47">
      <c r="A47" s="15"/>
      <c r="W47" s="17"/>
    </row>
    <row r="48">
      <c r="A48" s="15"/>
      <c r="W48" s="17"/>
    </row>
    <row r="49">
      <c r="A49" s="15"/>
      <c r="W49" s="17"/>
    </row>
    <row r="50">
      <c r="A50" s="15"/>
      <c r="W50" s="17"/>
    </row>
    <row r="51">
      <c r="A51" s="15"/>
      <c r="B51" s="20" t="str">
        <f>IF(COUNTIF(Health_Data!N2:N61, "Low") &gt; 20, "⚠️ You’re under-hydrated. Have more water!", "✅ Hydration looks good")
</f>
        <v>⚠️ You’re under-hydrated. Have more water!</v>
      </c>
      <c r="C51" s="21"/>
      <c r="D51" s="21"/>
      <c r="E51" s="21"/>
      <c r="F51" s="21"/>
      <c r="G51" s="22"/>
      <c r="I51" s="20" t="str">
        <f>IF(AVERAGE(Health_Data!G2:G61)&lt;6, "⚠️ Warning:Poor sleep may impact recovery", "✅ Good sleep habits maintained")</f>
        <v>✅ Good sleep habits maintained</v>
      </c>
      <c r="J51" s="21"/>
      <c r="K51" s="21"/>
      <c r="L51" s="21"/>
      <c r="M51" s="21"/>
      <c r="N51" s="21"/>
      <c r="O51" s="22"/>
      <c r="Q51" s="20" t="str">
        <f>IF(AVERAGE(Health_Data!Q2:Q61)&lt;50, "⚠️ Improvement needed: Focus on overall health", "✅ Healthy lifestyle maintained")</f>
        <v>✅ Healthy lifestyle maintained</v>
      </c>
      <c r="R51" s="21"/>
      <c r="S51" s="21"/>
      <c r="T51" s="21"/>
      <c r="U51" s="21"/>
      <c r="V51" s="22"/>
      <c r="W51" s="17"/>
    </row>
    <row r="52">
      <c r="A52" s="15"/>
      <c r="B52" s="23"/>
      <c r="G52" s="24"/>
      <c r="I52" s="23"/>
      <c r="O52" s="24"/>
      <c r="Q52" s="23"/>
      <c r="V52" s="24"/>
      <c r="W52" s="17"/>
    </row>
    <row r="53">
      <c r="A53" s="15"/>
      <c r="B53" s="23"/>
      <c r="G53" s="24"/>
      <c r="I53" s="23"/>
      <c r="O53" s="24"/>
      <c r="Q53" s="23"/>
      <c r="V53" s="24"/>
      <c r="W53" s="17"/>
    </row>
    <row r="54">
      <c r="A54" s="15"/>
      <c r="B54" s="25"/>
      <c r="C54" s="26"/>
      <c r="D54" s="26"/>
      <c r="E54" s="26"/>
      <c r="F54" s="26"/>
      <c r="G54" s="27"/>
      <c r="I54" s="25"/>
      <c r="J54" s="26"/>
      <c r="K54" s="26"/>
      <c r="L54" s="26"/>
      <c r="M54" s="26"/>
      <c r="N54" s="26"/>
      <c r="O54" s="27"/>
      <c r="Q54" s="25"/>
      <c r="R54" s="26"/>
      <c r="S54" s="26"/>
      <c r="T54" s="26"/>
      <c r="U54" s="26"/>
      <c r="V54" s="27"/>
      <c r="W54" s="17"/>
    </row>
    <row r="55">
      <c r="A55" s="15"/>
      <c r="W55" s="17"/>
    </row>
    <row r="56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30"/>
    </row>
  </sheetData>
  <mergeCells count="9">
    <mergeCell ref="I51:O54"/>
    <mergeCell ref="Q51:V54"/>
    <mergeCell ref="A1:W1"/>
    <mergeCell ref="B4:E7"/>
    <mergeCell ref="G4:I7"/>
    <mergeCell ref="K4:N7"/>
    <mergeCell ref="P4:R7"/>
    <mergeCell ref="T4:V7"/>
    <mergeCell ref="B51:G54"/>
  </mergeCells>
  <conditionalFormatting sqref="B4:E7">
    <cfRule type="cellIs" dxfId="0" priority="1" operator="lessThan">
      <formula>6</formula>
    </cfRule>
  </conditionalFormatting>
  <conditionalFormatting sqref="B4:E7">
    <cfRule type="cellIs" dxfId="3" priority="2" operator="greaterThanOrEqual">
      <formula>7</formula>
    </cfRule>
  </conditionalFormatting>
  <conditionalFormatting sqref="B4:E7">
    <cfRule type="cellIs" dxfId="4" priority="3" operator="between">
      <formula>6</formula>
      <formula>7</formula>
    </cfRule>
  </conditionalFormatting>
  <conditionalFormatting sqref="G4:I7">
    <cfRule type="cellIs" dxfId="0" priority="4" operator="lessThan">
      <formula>6000</formula>
    </cfRule>
  </conditionalFormatting>
  <conditionalFormatting sqref="G4:I7">
    <cfRule type="cellIs" dxfId="4" priority="5" operator="between">
      <formula>6000</formula>
      <formula>8000</formula>
    </cfRule>
  </conditionalFormatting>
  <conditionalFormatting sqref="G4:I7">
    <cfRule type="cellIs" dxfId="3" priority="6" operator="greaterThanOrEqual">
      <formula>8000</formula>
    </cfRule>
  </conditionalFormatting>
  <conditionalFormatting sqref="K4:N7">
    <cfRule type="cellIs" dxfId="0" priority="7" operator="lessThan">
      <formula>50</formula>
    </cfRule>
  </conditionalFormatting>
  <conditionalFormatting sqref="K4:N7">
    <cfRule type="cellIs" dxfId="4" priority="8" operator="between">
      <formula>50</formula>
      <formula>79</formula>
    </cfRule>
  </conditionalFormatting>
  <conditionalFormatting sqref="K4:N7">
    <cfRule type="cellIs" dxfId="3" priority="9" operator="greaterThanOrEqual">
      <formula>80</formula>
    </cfRule>
  </conditionalFormatting>
  <conditionalFormatting sqref="P4:R7">
    <cfRule type="cellIs" dxfId="0" priority="10" operator="greaterThanOrEqual">
      <formula>25</formula>
    </cfRule>
  </conditionalFormatting>
  <conditionalFormatting sqref="P4:R7">
    <cfRule type="cellIs" dxfId="4" priority="11" operator="between">
      <formula>15</formula>
      <formula>25</formula>
    </cfRule>
  </conditionalFormatting>
  <conditionalFormatting sqref="P4:R7">
    <cfRule type="cellIs" dxfId="3" priority="12" operator="lessThan">
      <formula>15</formula>
    </cfRule>
  </conditionalFormatting>
  <conditionalFormatting sqref="T4:V7">
    <cfRule type="cellIs" dxfId="0" priority="13" operator="greaterThanOrEqual">
      <formula>25</formula>
    </cfRule>
  </conditionalFormatting>
  <conditionalFormatting sqref="T4:V7">
    <cfRule type="cellIs" dxfId="4" priority="14" operator="between">
      <formula>15</formula>
      <formula>25</formula>
    </cfRule>
  </conditionalFormatting>
  <conditionalFormatting sqref="T4:V7">
    <cfRule type="cellIs" dxfId="3" priority="15" operator="lessThan">
      <formula>15</formula>
    </cfRule>
  </conditionalFormatting>
  <conditionalFormatting sqref="B51:G54">
    <cfRule type="containsText" dxfId="4" priority="16" operator="containsText" text="⚠️ You’re under-hydrated. Have more water!">
      <formula>NOT(ISERROR(SEARCH(("⚠️ You’re under-hydrated. Have more water!"),(B51))))</formula>
    </cfRule>
  </conditionalFormatting>
  <conditionalFormatting sqref="B51:G54">
    <cfRule type="containsText" dxfId="3" priority="17" operator="containsText" text="✅ Hydration looks good">
      <formula>NOT(ISERROR(SEARCH(("✅ Hydration looks good"),(B51))))</formula>
    </cfRule>
  </conditionalFormatting>
  <conditionalFormatting sqref="I51:O54">
    <cfRule type="containsText" dxfId="4" priority="18" operator="containsText" text="⚠️ Warning:Poor sleep may impact recovery">
      <formula>NOT(ISERROR(SEARCH(("⚠️ Warning:Poor sleep may impact recovery"),(I51))))</formula>
    </cfRule>
  </conditionalFormatting>
  <conditionalFormatting sqref="I51:O54">
    <cfRule type="containsText" dxfId="3" priority="19" operator="containsText" text="✅ Good sleep habits maintained">
      <formula>NOT(ISERROR(SEARCH(("✅ Good sleep habits maintained"),(I51))))</formula>
    </cfRule>
  </conditionalFormatting>
  <conditionalFormatting sqref="Q51:V54">
    <cfRule type="containsText" dxfId="4" priority="20" operator="containsText" text="⚠️ Improvement needed: Focus on overall health">
      <formula>NOT(ISERROR(SEARCH(("⚠️ Improvement needed: Focus on overall health"),(Q51))))</formula>
    </cfRule>
  </conditionalFormatting>
  <conditionalFormatting sqref="Q51:V54">
    <cfRule type="containsText" dxfId="3" priority="21" operator="containsText" text="✅ Healthy lifestyle maintained">
      <formula>NOT(ISERROR(SEARCH(("✅ Healthy lifestyle maintained"),(Q51))))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13"/>
    <col customWidth="1" min="7" max="10" width="18.88"/>
    <col customWidth="1" min="11" max="11" width="19.25"/>
    <col customWidth="1" min="12" max="12" width="23.38"/>
    <col customWidth="1" min="13" max="22" width="18.88"/>
  </cols>
  <sheetData>
    <row r="1">
      <c r="A1" s="31" t="s">
        <v>19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20</v>
      </c>
      <c r="K1" s="32" t="s">
        <v>9</v>
      </c>
      <c r="L1" s="32" t="s">
        <v>10</v>
      </c>
      <c r="M1" s="32" t="s">
        <v>11</v>
      </c>
      <c r="N1" s="33" t="s">
        <v>21</v>
      </c>
      <c r="O1" s="33" t="s">
        <v>2</v>
      </c>
      <c r="P1" s="34" t="s">
        <v>21</v>
      </c>
    </row>
  </sheetData>
  <drawing r:id="rId1"/>
  <tableParts count="1">
    <tablePart r:id="rId3"/>
  </tableParts>
</worksheet>
</file>