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ujin Baatartsogt\Desktop\"/>
    </mc:Choice>
  </mc:AlternateContent>
  <xr:revisionPtr revIDLastSave="0" documentId="13_ncr:1_{30C1BE88-81E0-411F-B24E-67A9E442986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A54" i="1"/>
  <c r="O7" i="1"/>
  <c r="O6" i="1"/>
  <c r="P6" i="1" s="1"/>
  <c r="O5" i="1"/>
  <c r="P5" i="1" s="1"/>
  <c r="G4" i="1"/>
  <c r="P7" i="1"/>
  <c r="I10" i="1" l="1"/>
  <c r="I9" i="1"/>
  <c r="I8" i="1"/>
  <c r="I6" i="1"/>
  <c r="I7" i="1"/>
  <c r="I5" i="1"/>
  <c r="I4" i="1"/>
  <c r="G14" i="1"/>
  <c r="G15" i="1" s="1"/>
  <c r="G10" i="1"/>
  <c r="G9" i="1"/>
  <c r="G8" i="1"/>
  <c r="G7" i="1"/>
  <c r="G6" i="1"/>
  <c r="G5" i="1"/>
  <c r="H9" i="1" l="1"/>
  <c r="C3" i="1"/>
  <c r="H6" i="1" l="1"/>
  <c r="H5" i="1"/>
  <c r="H8" i="1"/>
  <c r="H4" i="1"/>
  <c r="H7" i="1"/>
  <c r="H10" i="1"/>
  <c r="C5" i="1"/>
  <c r="D5" i="1" s="1"/>
  <c r="C7" i="1"/>
  <c r="D7" i="1" s="1"/>
  <c r="C9" i="1"/>
  <c r="D9" i="1" s="1"/>
  <c r="C11" i="1"/>
  <c r="D11" i="1" s="1"/>
  <c r="C13" i="1"/>
  <c r="D13" i="1" s="1"/>
  <c r="C15" i="1"/>
  <c r="D15" i="1" s="1"/>
  <c r="C17" i="1"/>
  <c r="D17" i="1" s="1"/>
  <c r="C19" i="1"/>
  <c r="D19" i="1" s="1"/>
  <c r="C21" i="1"/>
  <c r="D21" i="1" s="1"/>
  <c r="C23" i="1"/>
  <c r="D23" i="1" s="1"/>
  <c r="C25" i="1"/>
  <c r="D25" i="1" s="1"/>
  <c r="C27" i="1"/>
  <c r="D27" i="1" s="1"/>
  <c r="C29" i="1"/>
  <c r="D29" i="1" s="1"/>
  <c r="C31" i="1"/>
  <c r="D31" i="1" s="1"/>
  <c r="C33" i="1"/>
  <c r="D33" i="1" s="1"/>
  <c r="C35" i="1"/>
  <c r="D35" i="1" s="1"/>
  <c r="C37" i="1"/>
  <c r="D37" i="1" s="1"/>
  <c r="C39" i="1"/>
  <c r="D39" i="1" s="1"/>
  <c r="C41" i="1"/>
  <c r="D41" i="1" s="1"/>
  <c r="C43" i="1"/>
  <c r="D43" i="1" s="1"/>
  <c r="C45" i="1"/>
  <c r="D45" i="1" s="1"/>
  <c r="C47" i="1"/>
  <c r="D47" i="1" s="1"/>
  <c r="C49" i="1"/>
  <c r="D49" i="1" s="1"/>
  <c r="C51" i="1"/>
  <c r="D51" i="1" s="1"/>
  <c r="C6" i="1"/>
  <c r="D6" i="1" s="1"/>
  <c r="C10" i="1"/>
  <c r="D10" i="1" s="1"/>
  <c r="C12" i="1"/>
  <c r="D12" i="1" s="1"/>
  <c r="C16" i="1"/>
  <c r="D16" i="1" s="1"/>
  <c r="C18" i="1"/>
  <c r="D18" i="1" s="1"/>
  <c r="C22" i="1"/>
  <c r="D22" i="1" s="1"/>
  <c r="C26" i="1"/>
  <c r="D26" i="1" s="1"/>
  <c r="C28" i="1"/>
  <c r="D28" i="1" s="1"/>
  <c r="C32" i="1"/>
  <c r="D32" i="1" s="1"/>
  <c r="C36" i="1"/>
  <c r="D36" i="1" s="1"/>
  <c r="C42" i="1"/>
  <c r="D42" i="1" s="1"/>
  <c r="C46" i="1"/>
  <c r="D46" i="1" s="1"/>
  <c r="C50" i="1"/>
  <c r="D50" i="1" s="1"/>
  <c r="C8" i="1"/>
  <c r="D8" i="1" s="1"/>
  <c r="C14" i="1"/>
  <c r="D14" i="1" s="1"/>
  <c r="C20" i="1"/>
  <c r="D20" i="1" s="1"/>
  <c r="C24" i="1"/>
  <c r="D24" i="1" s="1"/>
  <c r="C30" i="1"/>
  <c r="D30" i="1" s="1"/>
  <c r="C34" i="1"/>
  <c r="D34" i="1" s="1"/>
  <c r="C38" i="1"/>
  <c r="D38" i="1" s="1"/>
  <c r="C40" i="1"/>
  <c r="D40" i="1" s="1"/>
  <c r="C44" i="1"/>
  <c r="D44" i="1" s="1"/>
  <c r="C48" i="1"/>
  <c r="D48" i="1" s="1"/>
  <c r="C52" i="1"/>
  <c r="D52" i="1" s="1"/>
  <c r="C4" i="1"/>
  <c r="D4" i="1" s="1"/>
  <c r="D3" i="1" l="1"/>
  <c r="D54" i="1"/>
  <c r="B54" i="1" l="1"/>
  <c r="G16" i="1"/>
  <c r="N7" i="1" l="1"/>
  <c r="M6" i="1"/>
  <c r="J6" i="1"/>
  <c r="J10" i="1"/>
  <c r="N5" i="1"/>
  <c r="M7" i="1"/>
  <c r="N6" i="1"/>
  <c r="M5" i="1"/>
  <c r="J7" i="1"/>
  <c r="J4" i="1"/>
  <c r="J8" i="1"/>
  <c r="J5" i="1"/>
  <c r="J9" i="1"/>
  <c r="C54" i="1"/>
</calcChain>
</file>

<file path=xl/sharedStrings.xml><?xml version="1.0" encoding="utf-8"?>
<sst xmlns="http://schemas.openxmlformats.org/spreadsheetml/2006/main" count="36" uniqueCount="36">
  <si>
    <t>&lt;t&gt;N</t>
  </si>
  <si>
    <t>t min</t>
  </si>
  <si>
    <t>t max</t>
  </si>
  <si>
    <t>Границы интервалов, с</t>
  </si>
  <si>
    <t>∆N</t>
  </si>
  <si>
    <t>∆N/N∆t, c^-1</t>
  </si>
  <si>
    <t>t, c</t>
  </si>
  <si>
    <t>∆t</t>
  </si>
  <si>
    <t>𝛒, c^-1</t>
  </si>
  <si>
    <t>𝛔N</t>
  </si>
  <si>
    <t>𝛒 max</t>
  </si>
  <si>
    <t>𝛴 (ti - &lt;t&gt;N)</t>
  </si>
  <si>
    <t>от</t>
  </si>
  <si>
    <t>до</t>
  </si>
  <si>
    <t>Интервал, с</t>
  </si>
  <si>
    <t>P</t>
  </si>
  <si>
    <t>𝛔 &lt;t&gt;</t>
  </si>
  <si>
    <t>[6.78:6,95]</t>
  </si>
  <si>
    <t>[6.95:7,12]</t>
  </si>
  <si>
    <t>[7,12:7.29]</t>
  </si>
  <si>
    <t>[7.29:7.46]</t>
  </si>
  <si>
    <t>[7,46:7.63]</t>
  </si>
  <si>
    <t>[7.63:7.8]</t>
  </si>
  <si>
    <t>[7.8:7.97]</t>
  </si>
  <si>
    <t>No</t>
  </si>
  <si>
    <t>&lt;t&gt;±s</t>
  </si>
  <si>
    <t>&lt;t&gt;±2s</t>
  </si>
  <si>
    <t>&lt;t&gt;±3s</t>
  </si>
  <si>
    <t>DN</t>
  </si>
  <si>
    <t>DN/N</t>
  </si>
  <si>
    <t xml:space="preserve">Histogram </t>
  </si>
  <si>
    <t>Table 3</t>
  </si>
  <si>
    <t>Table 1</t>
  </si>
  <si>
    <t>t,c</t>
  </si>
  <si>
    <t>t -  &lt;t&gt;, c</t>
  </si>
  <si>
    <t>(t - &lt;t&gt;)^2, 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</si>
</sst>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1" xfId="0" applyNumberFormat="1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57569517895749E-2"/>
          <c:y val="4.1947555646570371E-2"/>
          <c:w val="0.91330984678782612"/>
          <c:h val="0.800492581007776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Лист1!$H$3</c:f>
              <c:strCache>
                <c:ptCount val="1"/>
                <c:pt idx="0">
                  <c:v>∆N/N∆t, c^-1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Лист1!$F$4:$F$10</c:f>
              <c:strCache>
                <c:ptCount val="7"/>
                <c:pt idx="0">
                  <c:v>[6.78:6,95]</c:v>
                </c:pt>
                <c:pt idx="1">
                  <c:v>[6.95:7,12]</c:v>
                </c:pt>
                <c:pt idx="2">
                  <c:v>[7,12:7.29]</c:v>
                </c:pt>
                <c:pt idx="3">
                  <c:v>[7.29:7.46]</c:v>
                </c:pt>
                <c:pt idx="4">
                  <c:v>[7,46:7.63]</c:v>
                </c:pt>
                <c:pt idx="5">
                  <c:v>[7.63:7.8]</c:v>
                </c:pt>
                <c:pt idx="6">
                  <c:v>[7.8:7.97]</c:v>
                </c:pt>
              </c:strCache>
            </c:strRef>
          </c:cat>
          <c:val>
            <c:numRef>
              <c:f>Лист1!$H$4:$H$10</c:f>
              <c:numCache>
                <c:formatCode>0.0000</c:formatCode>
                <c:ptCount val="7"/>
                <c:pt idx="0">
                  <c:v>1.294117647058824</c:v>
                </c:pt>
                <c:pt idx="1">
                  <c:v>1.294117647058824</c:v>
                </c:pt>
                <c:pt idx="2">
                  <c:v>0.82352941176470618</c:v>
                </c:pt>
                <c:pt idx="3">
                  <c:v>0.82352941176470618</c:v>
                </c:pt>
                <c:pt idx="4">
                  <c:v>0.70588235294117674</c:v>
                </c:pt>
                <c:pt idx="5">
                  <c:v>0.70588235294117674</c:v>
                </c:pt>
                <c:pt idx="6">
                  <c:v>0.5882352941176473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9AF-8C27-6C6544AB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0695008"/>
        <c:axId val="-1190692960"/>
      </c:barChart>
      <c:lineChart>
        <c:grouping val="standard"/>
        <c:varyColors val="0"/>
        <c:ser>
          <c:idx val="3"/>
          <c:order val="1"/>
          <c:tx>
            <c:strRef>
              <c:f>Лист1!$J$3</c:f>
              <c:strCache>
                <c:ptCount val="1"/>
                <c:pt idx="0">
                  <c:v>𝛒, c^-1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Лист1!$F$4:$F$10</c:f>
              <c:strCache>
                <c:ptCount val="7"/>
                <c:pt idx="0">
                  <c:v>[6.78:6,95]</c:v>
                </c:pt>
                <c:pt idx="1">
                  <c:v>[6.95:7,12]</c:v>
                </c:pt>
                <c:pt idx="2">
                  <c:v>[7,12:7.29]</c:v>
                </c:pt>
                <c:pt idx="3">
                  <c:v>[7.29:7.46]</c:v>
                </c:pt>
                <c:pt idx="4">
                  <c:v>[7,46:7.63]</c:v>
                </c:pt>
                <c:pt idx="5">
                  <c:v>[7.63:7.8]</c:v>
                </c:pt>
                <c:pt idx="6">
                  <c:v>[7.8:7.97]</c:v>
                </c:pt>
              </c:strCache>
            </c:strRef>
          </c:cat>
          <c:val>
            <c:numRef>
              <c:f>Лист1!$J$4:$J$10</c:f>
              <c:numCache>
                <c:formatCode>General</c:formatCode>
                <c:ptCount val="7"/>
                <c:pt idx="0">
                  <c:v>0.58506380161366178</c:v>
                </c:pt>
                <c:pt idx="1">
                  <c:v>0.91434538390643227</c:v>
                </c:pt>
                <c:pt idx="2">
                  <c:v>1.1475842778562402</c:v>
                </c:pt>
                <c:pt idx="3">
                  <c:v>1.1061112725576758</c:v>
                </c:pt>
                <c:pt idx="4">
                  <c:v>0.87848102462493194</c:v>
                </c:pt>
                <c:pt idx="5">
                  <c:v>0.52805364921357112</c:v>
                </c:pt>
                <c:pt idx="6">
                  <c:v>0.22203246093972254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2-49AF-8C27-6C6544AB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0695008"/>
        <c:axId val="-1190692960"/>
      </c:lineChart>
      <c:catAx>
        <c:axId val="-11906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692960"/>
        <c:crosses val="autoZero"/>
        <c:auto val="1"/>
        <c:lblAlgn val="ctr"/>
        <c:lblOffset val="100"/>
        <c:noMultiLvlLbl val="0"/>
      </c:catAx>
      <c:valAx>
        <c:axId val="-11906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6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353786</xdr:colOff>
      <xdr:row>20</xdr:row>
      <xdr:rowOff>108858</xdr:rowOff>
    </xdr:from>
    <xdr:to>
      <xdr:col>10</xdr:col>
      <xdr:colOff>955376</xdr:colOff>
      <xdr:row>38</xdr:row>
      <xdr:rowOff>68038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zoomScale="70" zoomScaleNormal="70" workbookViewId="0">
      <selection activeCell="L2" sqref="L2:Q7"/>
    </sheetView>
  </sheetViews>
  <sheetFormatPr defaultColWidth="11" defaultRowHeight="15.75" x14ac:dyDescent="0.25"/>
  <cols>
    <col min="1" max="2" width="11" style="1"/>
    <col min="3" max="3" width="19.25" style="1" bestFit="1" customWidth="1"/>
    <col min="4" max="4" width="21.375" style="1" customWidth="1"/>
    <col min="5" max="5" width="11" style="1"/>
    <col min="6" max="6" width="28.5" style="1" customWidth="1"/>
    <col min="7" max="8" width="11" style="1"/>
    <col min="9" max="9" width="28.125" style="1" customWidth="1"/>
    <col min="10" max="10" width="11" style="1"/>
    <col min="11" max="11" width="7.75" style="1" customWidth="1"/>
    <col min="12" max="15" width="11" style="1"/>
    <col min="16" max="16" width="13.125" style="1" customWidth="1"/>
    <col min="17" max="16384" width="11" style="1"/>
  </cols>
  <sheetData>
    <row r="1" spans="1:21" x14ac:dyDescent="0.25">
      <c r="A1" s="4" t="s">
        <v>32</v>
      </c>
      <c r="B1" s="4"/>
      <c r="C1" s="4"/>
      <c r="D1" s="4"/>
    </row>
    <row r="2" spans="1:21" x14ac:dyDescent="0.25">
      <c r="A2" s="5" t="s">
        <v>24</v>
      </c>
      <c r="B2" s="3" t="s">
        <v>33</v>
      </c>
      <c r="C2" s="3" t="s">
        <v>34</v>
      </c>
      <c r="D2" s="3" t="s">
        <v>35</v>
      </c>
      <c r="F2" s="4" t="s">
        <v>30</v>
      </c>
      <c r="G2" s="4"/>
      <c r="H2" s="4"/>
      <c r="I2" s="4"/>
      <c r="J2" s="4"/>
      <c r="L2" s="11" t="s">
        <v>31</v>
      </c>
      <c r="M2" s="17"/>
      <c r="N2" s="17"/>
      <c r="O2" s="17"/>
      <c r="P2" s="17"/>
      <c r="Q2" s="12"/>
    </row>
    <row r="3" spans="1:21" x14ac:dyDescent="0.25">
      <c r="A3" s="3">
        <v>1</v>
      </c>
      <c r="B3" s="7">
        <v>6.78</v>
      </c>
      <c r="C3" s="8">
        <f>B3-$A$54</f>
        <v>-0.48579999999999668</v>
      </c>
      <c r="D3" s="9">
        <f>C3^2</f>
        <v>0.23600163999999677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8</v>
      </c>
      <c r="L3" s="10"/>
      <c r="M3" s="11" t="s">
        <v>14</v>
      </c>
      <c r="N3" s="12"/>
      <c r="O3" s="10" t="s">
        <v>28</v>
      </c>
      <c r="P3" s="10" t="s">
        <v>29</v>
      </c>
      <c r="Q3" s="10" t="s">
        <v>15</v>
      </c>
    </row>
    <row r="4" spans="1:21" x14ac:dyDescent="0.25">
      <c r="A4" s="3">
        <v>2</v>
      </c>
      <c r="B4" s="7">
        <v>6.78</v>
      </c>
      <c r="C4" s="8">
        <f>B4-$A$54</f>
        <v>-0.48579999999999668</v>
      </c>
      <c r="D4" s="9">
        <f>C4^2</f>
        <v>0.23600163999999677</v>
      </c>
      <c r="F4" s="3" t="s">
        <v>17</v>
      </c>
      <c r="G4" s="3">
        <f>COUNTIFS($B$3:$B$52,"&gt;=6.78",$B$3:$B$52,"&lt;=6.95")</f>
        <v>11</v>
      </c>
      <c r="H4" s="9">
        <f>G4/(50*$G$15)</f>
        <v>1.294117647058824</v>
      </c>
      <c r="I4" s="13">
        <f>AVERAGE(B3,B13)</f>
        <v>6.8650000000000002</v>
      </c>
      <c r="J4" s="3">
        <f>(1/($B$54*SQRT(2*PI())))*EXP(-(($I4-$A$54)^2)/(2*$B$54^2))</f>
        <v>0.58506380161366178</v>
      </c>
      <c r="L4" s="14"/>
      <c r="M4" s="3" t="s">
        <v>12</v>
      </c>
      <c r="N4" s="3" t="s">
        <v>13</v>
      </c>
      <c r="O4" s="14"/>
      <c r="P4" s="14"/>
      <c r="Q4" s="14"/>
    </row>
    <row r="5" spans="1:21" x14ac:dyDescent="0.25">
      <c r="A5" s="3">
        <v>3</v>
      </c>
      <c r="B5" s="7">
        <v>6.78</v>
      </c>
      <c r="C5" s="8">
        <f>B5-$A$54</f>
        <v>-0.48579999999999668</v>
      </c>
      <c r="D5" s="9">
        <f t="shared" ref="D5:D28" si="0">C5^2</f>
        <v>0.23600163999999677</v>
      </c>
      <c r="F5" s="3" t="s">
        <v>18</v>
      </c>
      <c r="G5" s="3">
        <f>COUNTIFS($B$3:$B$52,"&gt;=6.95",$B$3:$B$52,"&lt;=7.12")</f>
        <v>11</v>
      </c>
      <c r="H5" s="9">
        <f>G5/(50*$G$15)</f>
        <v>1.294117647058824</v>
      </c>
      <c r="I5" s="13">
        <f>AVERAGE(B13,B23)</f>
        <v>7.0250000000000004</v>
      </c>
      <c r="J5" s="3">
        <f>(1/($B$54*SQRT(2*PI())))*EXP(-(($I5-$A$54)^2)/(2*$B$54^2))</f>
        <v>0.91434538390643227</v>
      </c>
      <c r="L5" s="3" t="s">
        <v>25</v>
      </c>
      <c r="M5" s="13">
        <f>$A$54-$B$54</f>
        <v>6.9267431448556005</v>
      </c>
      <c r="N5" s="13">
        <f>$A$54+$B$54</f>
        <v>7.6048568551443934</v>
      </c>
      <c r="O5" s="3">
        <f>COUNTIFS($B$3:$B$52,"&gt;=6.93",$B$3:$B$52,"&lt;=7.60")</f>
        <v>33</v>
      </c>
      <c r="P5" s="3">
        <f>O5/50</f>
        <v>0.66</v>
      </c>
      <c r="Q5" s="3">
        <v>0.68300000000000005</v>
      </c>
    </row>
    <row r="6" spans="1:21" x14ac:dyDescent="0.25">
      <c r="A6" s="3">
        <v>4</v>
      </c>
      <c r="B6" s="7">
        <v>6.86</v>
      </c>
      <c r="C6" s="8">
        <f>B6-$A$54</f>
        <v>-0.40579999999999661</v>
      </c>
      <c r="D6" s="9">
        <f t="shared" si="0"/>
        <v>0.16467363999999723</v>
      </c>
      <c r="F6" s="3" t="s">
        <v>19</v>
      </c>
      <c r="G6" s="3">
        <f>COUNTIFS($B$3:$B$52,"&gt;=7.12",$B$3:$B$52,"&lt;=7.29")</f>
        <v>7</v>
      </c>
      <c r="H6" s="9">
        <f>G6/(50*$G$15)</f>
        <v>0.82352941176470618</v>
      </c>
      <c r="I6" s="13">
        <f>AVERAGE(B23,B30)</f>
        <v>7.1899999999999995</v>
      </c>
      <c r="J6" s="3">
        <f>(1/($B$54*SQRT(2*PI())))*EXP(-(($I6-$A$54)^2)/(2*$B$54^2))</f>
        <v>1.1475842778562402</v>
      </c>
      <c r="L6" s="3" t="s">
        <v>26</v>
      </c>
      <c r="M6" s="13">
        <f>$A$54-2*$B$54</f>
        <v>6.5876862897112041</v>
      </c>
      <c r="N6" s="13">
        <f>$A$54+2*$B$54</f>
        <v>7.9439137102887898</v>
      </c>
      <c r="O6" s="3">
        <f>COUNTIFS($B$3:$B$52,"&gt;=6.59",$B$3:$B$52,"&lt;=7.94")</f>
        <v>49</v>
      </c>
      <c r="P6" s="3">
        <f>O6/50</f>
        <v>0.98</v>
      </c>
      <c r="Q6" s="3">
        <v>0.95399999999999996</v>
      </c>
    </row>
    <row r="7" spans="1:21" x14ac:dyDescent="0.25">
      <c r="A7" s="3">
        <v>5</v>
      </c>
      <c r="B7" s="7">
        <v>6.84</v>
      </c>
      <c r="C7" s="8">
        <f>B7-$A$54</f>
        <v>-0.42579999999999707</v>
      </c>
      <c r="D7" s="9">
        <f t="shared" si="0"/>
        <v>0.18130563999999749</v>
      </c>
      <c r="F7" s="3" t="s">
        <v>20</v>
      </c>
      <c r="G7" s="3">
        <f>COUNTIFS($B$3:$B$52,"&gt;=7.29",$B$3:$B$52,"&lt;=7.46")</f>
        <v>7</v>
      </c>
      <c r="H7" s="9">
        <f>G7/(50*$G$15)</f>
        <v>0.82352941176470618</v>
      </c>
      <c r="I7" s="13">
        <f>AVERAGE(B31,B37)</f>
        <v>7.3849999999999998</v>
      </c>
      <c r="J7" s="3">
        <f>(1/($B$54*SQRT(2*PI())))*EXP(-(($I7-$A$54)^2)/(2*$B$54^2))</f>
        <v>1.1061112725576758</v>
      </c>
      <c r="L7" s="3" t="s">
        <v>27</v>
      </c>
      <c r="M7" s="13">
        <f>$A$54-3*$B$54</f>
        <v>6.2486294345668085</v>
      </c>
      <c r="N7" s="13">
        <f>$A$54+3*$B$54</f>
        <v>8.2829705654331853</v>
      </c>
      <c r="O7" s="3">
        <f>COUNTIFS($B$3:$B$52,"&gt;=6.25",$B$3:$B$52,"&lt;=8.28")</f>
        <v>50</v>
      </c>
      <c r="P7" s="3">
        <f>50/50</f>
        <v>1</v>
      </c>
      <c r="Q7" s="3">
        <v>0.997</v>
      </c>
      <c r="R7" s="15"/>
      <c r="S7" s="15"/>
      <c r="T7" s="15"/>
      <c r="U7" s="15"/>
    </row>
    <row r="8" spans="1:21" x14ac:dyDescent="0.25">
      <c r="A8" s="3">
        <v>6</v>
      </c>
      <c r="B8" s="7">
        <v>6.86</v>
      </c>
      <c r="C8" s="8">
        <f>B8-$A$54</f>
        <v>-0.40579999999999661</v>
      </c>
      <c r="D8" s="9">
        <f t="shared" si="0"/>
        <v>0.16467363999999723</v>
      </c>
      <c r="F8" s="3" t="s">
        <v>21</v>
      </c>
      <c r="G8" s="3">
        <f>COUNTIFS($B$3:$B$52,"&gt;=7.46",$B$3:$B$52,"&lt;=7.63")</f>
        <v>6</v>
      </c>
      <c r="H8" s="9">
        <f>G8/(50*$G$15)</f>
        <v>0.70588235294117674</v>
      </c>
      <c r="I8" s="13">
        <f>AVERAGE(B37,B42)</f>
        <v>7.5250000000000004</v>
      </c>
      <c r="J8" s="3">
        <f>(1/($B$54*SQRT(2*PI())))*EXP(-(($I8-$A$54)^2)/(2*$B$54^2))</f>
        <v>0.87848102462493194</v>
      </c>
      <c r="P8" s="15"/>
      <c r="Q8" s="15"/>
      <c r="R8" s="15"/>
      <c r="S8" s="15"/>
      <c r="T8" s="15"/>
      <c r="U8" s="15"/>
    </row>
    <row r="9" spans="1:21" x14ac:dyDescent="0.25">
      <c r="A9" s="3">
        <v>7</v>
      </c>
      <c r="B9" s="7">
        <v>6.91</v>
      </c>
      <c r="C9" s="8">
        <f>B9-$A$54</f>
        <v>-0.35579999999999679</v>
      </c>
      <c r="D9" s="9">
        <f t="shared" si="0"/>
        <v>0.1265936399999977</v>
      </c>
      <c r="F9" s="3" t="s">
        <v>22</v>
      </c>
      <c r="G9" s="3">
        <f>COUNTIFS($B$3:$B$52,"&gt;=7.63",$B$3:$B$52,"&lt;=7.8")</f>
        <v>6</v>
      </c>
      <c r="H9" s="9">
        <f>G9/(50*$G$15)</f>
        <v>0.70588235294117674</v>
      </c>
      <c r="I9" s="13">
        <f>AVERAGE(B42,B48)</f>
        <v>7.6950000000000003</v>
      </c>
      <c r="J9" s="3">
        <f>(1/($B$54*SQRT(2*PI())))*EXP(-(($I9-$A$54)^2)/(2*$B$54^2))</f>
        <v>0.52805364921357112</v>
      </c>
      <c r="P9" s="15"/>
      <c r="Q9" s="15"/>
      <c r="R9" s="15"/>
      <c r="S9" s="15"/>
      <c r="T9" s="15"/>
      <c r="U9" s="15"/>
    </row>
    <row r="10" spans="1:21" x14ac:dyDescent="0.25">
      <c r="A10" s="3">
        <v>8</v>
      </c>
      <c r="B10" s="7">
        <v>6.93</v>
      </c>
      <c r="C10" s="8">
        <f>B10-$A$54</f>
        <v>-0.33579999999999721</v>
      </c>
      <c r="D10" s="9">
        <f t="shared" si="0"/>
        <v>0.11276163999999812</v>
      </c>
      <c r="F10" s="3" t="s">
        <v>23</v>
      </c>
      <c r="G10" s="3">
        <f>COUNTIFS($B$3:$B$52,"&gt;=7.8",$B$3:$B$52,"&lt;=7.97")</f>
        <v>5</v>
      </c>
      <c r="H10" s="9">
        <f>G10/(50*$G$15)</f>
        <v>0.5882352941176473</v>
      </c>
      <c r="I10" s="13">
        <f>AVERAGE(B48,B52)</f>
        <v>7.8849999999999998</v>
      </c>
      <c r="J10" s="3">
        <f>(1/($B$54*SQRT(2*PI())))*EXP(-(($I10-$A$54)^2)/(2*$B$54^2))</f>
        <v>0.22203246093972254</v>
      </c>
      <c r="P10" s="16"/>
      <c r="Q10" s="15"/>
      <c r="R10" s="15"/>
      <c r="S10" s="15"/>
      <c r="T10" s="15"/>
      <c r="U10" s="15"/>
    </row>
    <row r="11" spans="1:21" x14ac:dyDescent="0.25">
      <c r="A11" s="3">
        <v>9</v>
      </c>
      <c r="B11" s="7">
        <v>6.93</v>
      </c>
      <c r="C11" s="8">
        <f>B11-$A$54</f>
        <v>-0.33579999999999721</v>
      </c>
      <c r="D11" s="9">
        <f t="shared" si="0"/>
        <v>0.11276163999999812</v>
      </c>
    </row>
    <row r="12" spans="1:21" x14ac:dyDescent="0.25">
      <c r="A12" s="3">
        <v>10</v>
      </c>
      <c r="B12" s="7">
        <v>6.94</v>
      </c>
      <c r="C12" s="8">
        <f>B12-$A$54</f>
        <v>-0.32579999999999654</v>
      </c>
      <c r="D12" s="9">
        <f t="shared" si="0"/>
        <v>0.10614563999999774</v>
      </c>
    </row>
    <row r="13" spans="1:21" x14ac:dyDescent="0.25">
      <c r="A13" s="3">
        <v>11</v>
      </c>
      <c r="B13" s="7">
        <v>6.95</v>
      </c>
      <c r="C13" s="8">
        <f>B13-$A$54</f>
        <v>-0.31579999999999675</v>
      </c>
      <c r="D13" s="9">
        <f t="shared" si="0"/>
        <v>9.972963999999794E-2</v>
      </c>
      <c r="F13" s="18" t="s">
        <v>1</v>
      </c>
      <c r="G13" s="3">
        <f>MIN(B3:B52)</f>
        <v>6.78</v>
      </c>
    </row>
    <row r="14" spans="1:21" x14ac:dyDescent="0.25">
      <c r="A14" s="3">
        <v>12</v>
      </c>
      <c r="B14" s="7">
        <v>6.96</v>
      </c>
      <c r="C14" s="8">
        <f>B14-$A$54</f>
        <v>-0.30579999999999696</v>
      </c>
      <c r="D14" s="9">
        <f t="shared" si="0"/>
        <v>9.3513639999998149E-2</v>
      </c>
      <c r="F14" s="18" t="s">
        <v>2</v>
      </c>
      <c r="G14" s="3">
        <f>MAX(B3:B52)</f>
        <v>7.97</v>
      </c>
    </row>
    <row r="15" spans="1:21" x14ac:dyDescent="0.25">
      <c r="A15" s="3">
        <v>13</v>
      </c>
      <c r="B15" s="7">
        <v>6.97</v>
      </c>
      <c r="C15" s="8">
        <f>B15-$A$54</f>
        <v>-0.29579999999999718</v>
      </c>
      <c r="D15" s="9">
        <f t="shared" si="0"/>
        <v>8.7497639999998336E-2</v>
      </c>
      <c r="F15" s="18" t="s">
        <v>7</v>
      </c>
      <c r="G15" s="3">
        <f>(G14-G13)/7</f>
        <v>0.16999999999999993</v>
      </c>
    </row>
    <row r="16" spans="1:21" x14ac:dyDescent="0.25">
      <c r="A16" s="3">
        <v>14</v>
      </c>
      <c r="B16" s="7">
        <v>6.99</v>
      </c>
      <c r="C16" s="8">
        <f>B16-$A$54</f>
        <v>-0.27579999999999671</v>
      </c>
      <c r="D16" s="9">
        <f t="shared" si="0"/>
        <v>7.6065639999998186E-2</v>
      </c>
      <c r="F16" s="3" t="s">
        <v>16</v>
      </c>
      <c r="G16" s="8">
        <f>SQRT((1/(50*49))*SUM(D3:D52))</f>
        <v>4.794988029607751E-2</v>
      </c>
    </row>
    <row r="17" spans="1:4" x14ac:dyDescent="0.25">
      <c r="A17" s="3">
        <v>15</v>
      </c>
      <c r="B17" s="7">
        <v>6.99</v>
      </c>
      <c r="C17" s="8">
        <f>B17-$A$54</f>
        <v>-0.27579999999999671</v>
      </c>
      <c r="D17" s="9">
        <f t="shared" si="0"/>
        <v>7.6065639999998186E-2</v>
      </c>
    </row>
    <row r="18" spans="1:4" x14ac:dyDescent="0.25">
      <c r="A18" s="3">
        <v>16</v>
      </c>
      <c r="B18" s="7">
        <v>6.99</v>
      </c>
      <c r="C18" s="8">
        <f>B18-$A$54</f>
        <v>-0.27579999999999671</v>
      </c>
      <c r="D18" s="9">
        <f t="shared" si="0"/>
        <v>7.6065639999998186E-2</v>
      </c>
    </row>
    <row r="19" spans="1:4" x14ac:dyDescent="0.25">
      <c r="A19" s="3">
        <v>17</v>
      </c>
      <c r="B19" s="7">
        <v>6.99</v>
      </c>
      <c r="C19" s="8">
        <f>B19-$A$54</f>
        <v>-0.27579999999999671</v>
      </c>
      <c r="D19" s="9">
        <f t="shared" si="0"/>
        <v>7.6065639999998186E-2</v>
      </c>
    </row>
    <row r="20" spans="1:4" x14ac:dyDescent="0.25">
      <c r="A20" s="3">
        <v>18</v>
      </c>
      <c r="B20" s="7">
        <v>7</v>
      </c>
      <c r="C20" s="8">
        <f>B20-$A$54</f>
        <v>-0.26579999999999693</v>
      </c>
      <c r="D20" s="9">
        <f t="shared" si="0"/>
        <v>7.0649639999998362E-2</v>
      </c>
    </row>
    <row r="21" spans="1:4" x14ac:dyDescent="0.25">
      <c r="A21" s="3">
        <v>19</v>
      </c>
      <c r="B21" s="7">
        <v>7.07</v>
      </c>
      <c r="C21" s="8">
        <f>B21-$A$54</f>
        <v>-0.19579999999999664</v>
      </c>
      <c r="D21" s="9">
        <f t="shared" si="0"/>
        <v>3.8337639999998688E-2</v>
      </c>
    </row>
    <row r="22" spans="1:4" x14ac:dyDescent="0.25">
      <c r="A22" s="3">
        <v>20</v>
      </c>
      <c r="B22" s="7">
        <v>7.07</v>
      </c>
      <c r="C22" s="8">
        <f>B22-$A$54</f>
        <v>-0.19579999999999664</v>
      </c>
      <c r="D22" s="9">
        <f t="shared" si="0"/>
        <v>3.8337639999998688E-2</v>
      </c>
    </row>
    <row r="23" spans="1:4" x14ac:dyDescent="0.25">
      <c r="A23" s="3">
        <v>21</v>
      </c>
      <c r="B23" s="7">
        <v>7.1</v>
      </c>
      <c r="C23" s="8">
        <f>B23-$A$54</f>
        <v>-0.16579999999999728</v>
      </c>
      <c r="D23" s="9">
        <f t="shared" si="0"/>
        <v>2.7489639999999101E-2</v>
      </c>
    </row>
    <row r="24" spans="1:4" x14ac:dyDescent="0.25">
      <c r="A24" s="3">
        <v>22</v>
      </c>
      <c r="B24" s="7">
        <v>7.14</v>
      </c>
      <c r="C24" s="8">
        <f>B24-$A$54</f>
        <v>-0.12579999999999725</v>
      </c>
      <c r="D24" s="9">
        <f t="shared" si="0"/>
        <v>1.5825639999999308E-2</v>
      </c>
    </row>
    <row r="25" spans="1:4" x14ac:dyDescent="0.25">
      <c r="A25" s="3">
        <v>23</v>
      </c>
      <c r="B25" s="7">
        <v>7.14</v>
      </c>
      <c r="C25" s="8">
        <f>B25-$A$54</f>
        <v>-0.12579999999999725</v>
      </c>
      <c r="D25" s="9">
        <f t="shared" si="0"/>
        <v>1.5825639999999308E-2</v>
      </c>
    </row>
    <row r="26" spans="1:4" x14ac:dyDescent="0.25">
      <c r="A26" s="3">
        <v>24</v>
      </c>
      <c r="B26" s="7">
        <v>7.17</v>
      </c>
      <c r="C26" s="8">
        <f>B26-$A$54</f>
        <v>-9.5799999999996999E-2</v>
      </c>
      <c r="D26" s="9">
        <f t="shared" si="0"/>
        <v>9.1776399999994249E-3</v>
      </c>
    </row>
    <row r="27" spans="1:4" x14ac:dyDescent="0.25">
      <c r="A27" s="3">
        <v>25</v>
      </c>
      <c r="B27" s="7">
        <v>7.24</v>
      </c>
      <c r="C27" s="8">
        <f>B27-$A$54</f>
        <v>-2.5799999999996714E-2</v>
      </c>
      <c r="D27" s="9">
        <f t="shared" si="0"/>
        <v>6.6563999999983043E-4</v>
      </c>
    </row>
    <row r="28" spans="1:4" x14ac:dyDescent="0.25">
      <c r="A28" s="3">
        <v>26</v>
      </c>
      <c r="B28" s="7">
        <v>7.28</v>
      </c>
      <c r="C28" s="8">
        <f>B28-$A$54</f>
        <v>1.4200000000003321E-2</v>
      </c>
      <c r="D28" s="9">
        <f t="shared" si="0"/>
        <v>2.0164000000009433E-4</v>
      </c>
    </row>
    <row r="29" spans="1:4" x14ac:dyDescent="0.25">
      <c r="A29" s="3">
        <v>27</v>
      </c>
      <c r="B29" s="7">
        <v>7.28</v>
      </c>
      <c r="C29" s="8">
        <f>B29-$A$54</f>
        <v>1.4200000000003321E-2</v>
      </c>
      <c r="D29" s="9">
        <f>C29^2</f>
        <v>2.0164000000009433E-4</v>
      </c>
    </row>
    <row r="30" spans="1:4" x14ac:dyDescent="0.25">
      <c r="A30" s="3">
        <v>28</v>
      </c>
      <c r="B30" s="7">
        <v>7.28</v>
      </c>
      <c r="C30" s="8">
        <f>B30-$A$54</f>
        <v>1.4200000000003321E-2</v>
      </c>
      <c r="D30" s="9">
        <f>C30^2</f>
        <v>2.0164000000009433E-4</v>
      </c>
    </row>
    <row r="31" spans="1:4" x14ac:dyDescent="0.25">
      <c r="A31" s="3">
        <v>29</v>
      </c>
      <c r="B31" s="7">
        <v>7.31</v>
      </c>
      <c r="C31" s="8">
        <f>B31-$A$54</f>
        <v>4.4200000000002682E-2</v>
      </c>
      <c r="D31" s="9">
        <f t="shared" ref="D31:D52" si="1">C31^2</f>
        <v>1.9536400000002372E-3</v>
      </c>
    </row>
    <row r="32" spans="1:4" x14ac:dyDescent="0.25">
      <c r="A32" s="3">
        <v>30</v>
      </c>
      <c r="B32" s="7">
        <v>7.32</v>
      </c>
      <c r="C32" s="8">
        <f>B32-$A$54</f>
        <v>5.4200000000003357E-2</v>
      </c>
      <c r="D32" s="9">
        <f t="shared" si="1"/>
        <v>2.9376400000003639E-3</v>
      </c>
    </row>
    <row r="33" spans="1:4" x14ac:dyDescent="0.25">
      <c r="A33" s="3">
        <v>31</v>
      </c>
      <c r="B33" s="7">
        <v>7.34</v>
      </c>
      <c r="C33" s="8">
        <f>B33-$A$54</f>
        <v>7.420000000000293E-2</v>
      </c>
      <c r="D33" s="9">
        <f t="shared" si="1"/>
        <v>5.5056400000004346E-3</v>
      </c>
    </row>
    <row r="34" spans="1:4" x14ac:dyDescent="0.25">
      <c r="A34" s="3">
        <v>32</v>
      </c>
      <c r="B34" s="7">
        <v>7.35</v>
      </c>
      <c r="C34" s="8">
        <f>B34-$A$54</f>
        <v>8.4200000000002717E-2</v>
      </c>
      <c r="D34" s="9">
        <f t="shared" si="1"/>
        <v>7.0896400000004575E-3</v>
      </c>
    </row>
    <row r="35" spans="1:4" x14ac:dyDescent="0.25">
      <c r="A35" s="3">
        <v>33</v>
      </c>
      <c r="B35" s="7">
        <v>7.43</v>
      </c>
      <c r="C35" s="8">
        <f>B35-$A$54</f>
        <v>0.16420000000000279</v>
      </c>
      <c r="D35" s="9">
        <f t="shared" si="1"/>
        <v>2.6961640000000914E-2</v>
      </c>
    </row>
    <row r="36" spans="1:4" x14ac:dyDescent="0.25">
      <c r="A36" s="3">
        <v>34</v>
      </c>
      <c r="B36" s="7">
        <v>7.44</v>
      </c>
      <c r="C36" s="8">
        <f>B36-$A$54</f>
        <v>0.17420000000000346</v>
      </c>
      <c r="D36" s="9">
        <f t="shared" si="1"/>
        <v>3.0345640000001207E-2</v>
      </c>
    </row>
    <row r="37" spans="1:4" x14ac:dyDescent="0.25">
      <c r="A37" s="3">
        <v>35</v>
      </c>
      <c r="B37" s="7">
        <v>7.46</v>
      </c>
      <c r="C37" s="8">
        <f>B37-$A$54</f>
        <v>0.19420000000000304</v>
      </c>
      <c r="D37" s="9">
        <f t="shared" si="1"/>
        <v>3.7713640000001179E-2</v>
      </c>
    </row>
    <row r="38" spans="1:4" x14ac:dyDescent="0.25">
      <c r="A38" s="3">
        <v>36</v>
      </c>
      <c r="B38" s="7">
        <v>7.49</v>
      </c>
      <c r="C38" s="8">
        <f>B38-$A$54</f>
        <v>0.22420000000000329</v>
      </c>
      <c r="D38" s="9">
        <f t="shared" si="1"/>
        <v>5.0265640000001471E-2</v>
      </c>
    </row>
    <row r="39" spans="1:4" x14ac:dyDescent="0.25">
      <c r="A39" s="3">
        <v>37</v>
      </c>
      <c r="B39" s="7">
        <v>7.52</v>
      </c>
      <c r="C39" s="8">
        <f>B39-$A$54</f>
        <v>0.25420000000000265</v>
      </c>
      <c r="D39" s="9">
        <f t="shared" si="1"/>
        <v>6.461764000000135E-2</v>
      </c>
    </row>
    <row r="40" spans="1:4" x14ac:dyDescent="0.25">
      <c r="A40" s="3">
        <v>38</v>
      </c>
      <c r="B40" s="7">
        <v>7.56</v>
      </c>
      <c r="C40" s="8">
        <f>B40-$A$54</f>
        <v>0.29420000000000268</v>
      </c>
      <c r="D40" s="9">
        <f t="shared" si="1"/>
        <v>8.6553640000001583E-2</v>
      </c>
    </row>
    <row r="41" spans="1:4" x14ac:dyDescent="0.25">
      <c r="A41" s="3">
        <v>39</v>
      </c>
      <c r="B41" s="7">
        <v>7.58</v>
      </c>
      <c r="C41" s="8">
        <f>B41-$A$54</f>
        <v>0.31420000000000314</v>
      </c>
      <c r="D41" s="9">
        <f t="shared" si="1"/>
        <v>9.872164000000197E-2</v>
      </c>
    </row>
    <row r="42" spans="1:4" x14ac:dyDescent="0.25">
      <c r="A42" s="3">
        <v>40</v>
      </c>
      <c r="B42" s="7">
        <v>7.59</v>
      </c>
      <c r="C42" s="8">
        <f>B42-$A$54</f>
        <v>0.32420000000000293</v>
      </c>
      <c r="D42" s="9">
        <f t="shared" si="1"/>
        <v>0.1051056400000019</v>
      </c>
    </row>
    <row r="43" spans="1:4" x14ac:dyDescent="0.25">
      <c r="A43" s="3">
        <v>41</v>
      </c>
      <c r="B43" s="7">
        <v>7.64</v>
      </c>
      <c r="C43" s="8">
        <f>B43-$A$54</f>
        <v>0.37420000000000275</v>
      </c>
      <c r="D43" s="9">
        <f t="shared" si="1"/>
        <v>0.14002564000000206</v>
      </c>
    </row>
    <row r="44" spans="1:4" x14ac:dyDescent="0.25">
      <c r="A44" s="3">
        <v>42</v>
      </c>
      <c r="B44" s="7">
        <v>7.65</v>
      </c>
      <c r="C44" s="8">
        <f>B44-$A$54</f>
        <v>0.38420000000000343</v>
      </c>
      <c r="D44" s="9">
        <f t="shared" si="1"/>
        <v>0.14760964000000262</v>
      </c>
    </row>
    <row r="45" spans="1:4" x14ac:dyDescent="0.25">
      <c r="A45" s="3">
        <v>43</v>
      </c>
      <c r="B45" s="7">
        <v>7.65</v>
      </c>
      <c r="C45" s="8">
        <f>B45-$A$54</f>
        <v>0.38420000000000343</v>
      </c>
      <c r="D45" s="9">
        <f t="shared" si="1"/>
        <v>0.14760964000000262</v>
      </c>
    </row>
    <row r="46" spans="1:4" x14ac:dyDescent="0.25">
      <c r="A46" s="3">
        <v>44</v>
      </c>
      <c r="B46" s="7">
        <v>7.68</v>
      </c>
      <c r="C46" s="8">
        <f>B46-$A$54</f>
        <v>0.41420000000000279</v>
      </c>
      <c r="D46" s="9">
        <f t="shared" si="1"/>
        <v>0.17156164000000232</v>
      </c>
    </row>
    <row r="47" spans="1:4" x14ac:dyDescent="0.25">
      <c r="A47" s="3">
        <v>45</v>
      </c>
      <c r="B47" s="7">
        <v>7.75</v>
      </c>
      <c r="C47" s="8">
        <f>B47-$A$54</f>
        <v>0.48420000000000307</v>
      </c>
      <c r="D47" s="9">
        <f t="shared" si="1"/>
        <v>0.23444964000000298</v>
      </c>
    </row>
    <row r="48" spans="1:4" x14ac:dyDescent="0.25">
      <c r="A48" s="3">
        <v>46</v>
      </c>
      <c r="B48" s="7">
        <v>7.8</v>
      </c>
      <c r="C48" s="8">
        <f>B48-$A$54</f>
        <v>0.53420000000000289</v>
      </c>
      <c r="D48" s="9">
        <f t="shared" si="1"/>
        <v>0.28536964000000309</v>
      </c>
    </row>
    <row r="49" spans="1:4" x14ac:dyDescent="0.25">
      <c r="A49" s="3">
        <v>47</v>
      </c>
      <c r="B49" s="7">
        <v>7.83</v>
      </c>
      <c r="C49" s="8">
        <f>B49-$A$54</f>
        <v>0.56420000000000314</v>
      </c>
      <c r="D49" s="9">
        <f t="shared" si="1"/>
        <v>0.31832164000000357</v>
      </c>
    </row>
    <row r="50" spans="1:4" x14ac:dyDescent="0.25">
      <c r="A50" s="3">
        <v>48</v>
      </c>
      <c r="B50" s="7">
        <v>7.83</v>
      </c>
      <c r="C50" s="8">
        <f>B50-$A$54</f>
        <v>0.56420000000000314</v>
      </c>
      <c r="D50" s="9">
        <f t="shared" si="1"/>
        <v>0.31832164000000357</v>
      </c>
    </row>
    <row r="51" spans="1:4" x14ac:dyDescent="0.25">
      <c r="A51" s="3">
        <v>49</v>
      </c>
      <c r="B51" s="7">
        <v>7.88</v>
      </c>
      <c r="C51" s="8">
        <f>B51-$A$54</f>
        <v>0.61420000000000297</v>
      </c>
      <c r="D51" s="9">
        <f t="shared" si="1"/>
        <v>0.37724164000000365</v>
      </c>
    </row>
    <row r="52" spans="1:4" x14ac:dyDescent="0.25">
      <c r="A52" s="3">
        <v>50</v>
      </c>
      <c r="B52" s="7">
        <v>7.97</v>
      </c>
      <c r="C52" s="8">
        <f>B52-$A$54</f>
        <v>0.70420000000000282</v>
      </c>
      <c r="D52" s="9">
        <f t="shared" si="1"/>
        <v>0.49589764000000397</v>
      </c>
    </row>
    <row r="53" spans="1:4" x14ac:dyDescent="0.25">
      <c r="A53" s="5" t="s">
        <v>0</v>
      </c>
      <c r="B53" s="5" t="s">
        <v>9</v>
      </c>
      <c r="C53" s="5" t="s">
        <v>10</v>
      </c>
      <c r="D53" s="19" t="s">
        <v>11</v>
      </c>
    </row>
    <row r="54" spans="1:4" x14ac:dyDescent="0.25">
      <c r="A54" s="20">
        <f>SUM($B$3:$B$52)/50</f>
        <v>7.2657999999999969</v>
      </c>
      <c r="B54" s="20">
        <f>SQRT((1/49)*SUM(D3:D52))</f>
        <v>0.33905685514439626</v>
      </c>
      <c r="C54" s="20">
        <f>1/(B54*SQRT(2*PI()))</f>
        <v>1.176623549556409</v>
      </c>
      <c r="D54" s="21">
        <f>SUM(C3:C52)</f>
        <v>1.5454304502782179E-13</v>
      </c>
    </row>
    <row r="57" spans="1:4" x14ac:dyDescent="0.25">
      <c r="B57" s="2"/>
      <c r="C57" s="6"/>
    </row>
    <row r="58" spans="1:4" x14ac:dyDescent="0.25">
      <c r="B58" s="2"/>
    </row>
    <row r="60" spans="1:4" x14ac:dyDescent="0.25">
      <c r="C60" s="6"/>
    </row>
    <row r="63" spans="1:4" x14ac:dyDescent="0.25">
      <c r="C63" s="6"/>
    </row>
  </sheetData>
  <mergeCells count="8">
    <mergeCell ref="L2:Q2"/>
    <mergeCell ref="L3:L4"/>
    <mergeCell ref="Q3:Q4"/>
    <mergeCell ref="P3:P4"/>
    <mergeCell ref="O3:O4"/>
    <mergeCell ref="M3:N3"/>
    <mergeCell ref="A1:D1"/>
    <mergeCell ref="F2:J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Anujin Baatartsogt</cp:lastModifiedBy>
  <dcterms:created xsi:type="dcterms:W3CDTF">2020-03-11T11:31:52Z</dcterms:created>
  <dcterms:modified xsi:type="dcterms:W3CDTF">2020-04-24T10:46:48Z</dcterms:modified>
</cp:coreProperties>
</file>