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HEESI\"/>
    </mc:Choice>
  </mc:AlternateContent>
  <xr:revisionPtr revIDLastSave="0" documentId="13_ncr:1_{7B3806F0-E037-492D-817F-8ACBDE64E2D5}" xr6:coauthVersionLast="45" xr6:coauthVersionMax="45" xr10:uidLastSave="{00000000-0000-0000-0000-000000000000}"/>
  <bookViews>
    <workbookView xWindow="-120" yWindow="-120" windowWidth="20730" windowHeight="11310" tabRatio="676" xr2:uid="{00000000-000D-0000-FFFF-FFFF00000000}"/>
  </bookViews>
  <sheets>
    <sheet name="Energy Balance" sheetId="15" r:id="rId1"/>
    <sheet name="Coal" sheetId="1" r:id="rId2"/>
    <sheet name="Crude Oil" sheetId="2" r:id="rId3"/>
    <sheet name="Natural Gas" sheetId="3" r:id="rId4"/>
    <sheet name="Hydro" sheetId="4" r:id="rId5"/>
    <sheet name="Geothermal" sheetId="5" r:id="rId6"/>
    <sheet name="Others (Geothermal, Biomass)" sheetId="6" r:id="rId7"/>
    <sheet name="Primary Energy Supply" sheetId="7" r:id="rId8"/>
    <sheet name="Energy Consumption" sheetId="14" r:id="rId9"/>
    <sheet name="Energy Price" sheetId="16" r:id="rId10"/>
    <sheet name="Commercial Energy Consumption" sheetId="8" r:id="rId11"/>
    <sheet name="Household Energy Consumption" sheetId="9" state="hidden" r:id="rId12"/>
    <sheet name="Industrial Energy Consumption" sheetId="10" r:id="rId13"/>
    <sheet name="Domestic Energy Consumption" sheetId="11" r:id="rId14"/>
    <sheet name="Other Energy Consumption" sheetId="13" r:id="rId15"/>
    <sheet name="Transport Energy Consumption" sheetId="12" r:id="rId16"/>
    <sheet name="Data v_3" sheetId="18" r:id="rId17"/>
    <sheet name="___Output Model" sheetId="19" r:id="rId18"/>
    <sheet name="Indicated Source Energy Demand" sheetId="20" r:id="rId19"/>
    <sheet name="Total Energy Demand for Domstic" sheetId="22" r:id="rId20"/>
    <sheet name="___RUEN" sheetId="23" r:id="rId21"/>
    <sheet name="Sheet6" sheetId="24" r:id="rId22"/>
    <sheet name="Kapasitas" sheetId="25" r:id="rId23"/>
    <sheet name="Suplai" sheetId="26" r:id="rId24"/>
    <sheet name="Kebutuhan" sheetId="27" r:id="rId25"/>
  </sheets>
  <externalReferences>
    <externalReference r:id="rId2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7" i="8" l="1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6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06" i="8"/>
  <c r="I87" i="8"/>
  <c r="I88" i="8"/>
  <c r="I89" i="8"/>
  <c r="I90" i="8"/>
  <c r="I91" i="8"/>
  <c r="G111" i="8" s="1"/>
  <c r="I92" i="8"/>
  <c r="G112" i="8" s="1"/>
  <c r="I93" i="8"/>
  <c r="G113" i="8" s="1"/>
  <c r="I94" i="8"/>
  <c r="G114" i="8" s="1"/>
  <c r="I95" i="8"/>
  <c r="I96" i="8"/>
  <c r="I97" i="8"/>
  <c r="I98" i="8"/>
  <c r="I99" i="8"/>
  <c r="I100" i="8"/>
  <c r="G120" i="8" s="1"/>
  <c r="I101" i="8"/>
  <c r="G121" i="8" s="1"/>
  <c r="I102" i="8"/>
  <c r="G122" i="8" s="1"/>
  <c r="I86" i="8"/>
  <c r="G106" i="8" s="1"/>
  <c r="E107" i="8"/>
  <c r="G107" i="8"/>
  <c r="H107" i="8"/>
  <c r="E108" i="8"/>
  <c r="G108" i="8"/>
  <c r="H108" i="8"/>
  <c r="E109" i="8"/>
  <c r="G109" i="8"/>
  <c r="H109" i="8"/>
  <c r="E110" i="8"/>
  <c r="G110" i="8"/>
  <c r="H110" i="8"/>
  <c r="E111" i="8"/>
  <c r="H111" i="8"/>
  <c r="E112" i="8"/>
  <c r="H112" i="8"/>
  <c r="E113" i="8"/>
  <c r="H113" i="8"/>
  <c r="E114" i="8"/>
  <c r="H114" i="8"/>
  <c r="E115" i="8"/>
  <c r="G115" i="8"/>
  <c r="H115" i="8"/>
  <c r="E116" i="8"/>
  <c r="G116" i="8"/>
  <c r="H116" i="8"/>
  <c r="E117" i="8"/>
  <c r="G117" i="8"/>
  <c r="H117" i="8"/>
  <c r="E118" i="8"/>
  <c r="G118" i="8"/>
  <c r="H118" i="8"/>
  <c r="E119" i="8"/>
  <c r="G119" i="8"/>
  <c r="H119" i="8"/>
  <c r="E120" i="8"/>
  <c r="H120" i="8"/>
  <c r="E121" i="8"/>
  <c r="H121" i="8"/>
  <c r="E122" i="8"/>
  <c r="H122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H106" i="8"/>
  <c r="E106" i="8"/>
  <c r="D10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C43" i="8"/>
  <c r="Z29" i="12"/>
  <c r="L65" i="8"/>
  <c r="S4" i="10" l="1"/>
  <c r="S5" i="10"/>
  <c r="S6" i="10"/>
  <c r="S7" i="10"/>
  <c r="S8" i="10"/>
  <c r="S9" i="10"/>
  <c r="S10" i="10"/>
  <c r="T10" i="10"/>
  <c r="S11" i="10"/>
  <c r="T11" i="10" s="1"/>
  <c r="S12" i="10"/>
  <c r="S13" i="10"/>
  <c r="S14" i="10"/>
  <c r="S15" i="10"/>
  <c r="S16" i="10"/>
  <c r="T16" i="10" s="1"/>
  <c r="S17" i="10"/>
  <c r="T17" i="10" s="1"/>
  <c r="S18" i="10"/>
  <c r="T18" i="10" s="1"/>
  <c r="S19" i="10"/>
  <c r="T19" i="10" s="1"/>
  <c r="S20" i="10"/>
  <c r="S3" i="10"/>
  <c r="T3" i="10"/>
  <c r="T4" i="10"/>
  <c r="T5" i="10"/>
  <c r="T6" i="10"/>
  <c r="T7" i="10"/>
  <c r="T8" i="10"/>
  <c r="T9" i="10"/>
  <c r="T12" i="10"/>
  <c r="T13" i="10"/>
  <c r="T14" i="10"/>
  <c r="T15" i="10"/>
  <c r="P66" i="12"/>
  <c r="N30" i="13"/>
  <c r="O30" i="13"/>
  <c r="P30" i="13"/>
  <c r="Q30" i="13"/>
  <c r="R30" i="13"/>
  <c r="S30" i="13"/>
  <c r="N31" i="13"/>
  <c r="O31" i="13"/>
  <c r="P31" i="13"/>
  <c r="Q31" i="13"/>
  <c r="R31" i="13"/>
  <c r="S31" i="13"/>
  <c r="N32" i="13"/>
  <c r="O32" i="13"/>
  <c r="P32" i="13"/>
  <c r="Q32" i="13"/>
  <c r="R32" i="13"/>
  <c r="S32" i="13"/>
  <c r="N33" i="13"/>
  <c r="O33" i="13"/>
  <c r="P33" i="13"/>
  <c r="Q33" i="13"/>
  <c r="R33" i="13"/>
  <c r="S33" i="13"/>
  <c r="N34" i="13"/>
  <c r="O34" i="13"/>
  <c r="P34" i="13"/>
  <c r="Q34" i="13"/>
  <c r="R34" i="13"/>
  <c r="S34" i="13"/>
  <c r="N35" i="13"/>
  <c r="O35" i="13"/>
  <c r="P35" i="13"/>
  <c r="Q35" i="13"/>
  <c r="R35" i="13"/>
  <c r="S35" i="13"/>
  <c r="N36" i="13"/>
  <c r="O36" i="13"/>
  <c r="P36" i="13"/>
  <c r="Q36" i="13"/>
  <c r="R36" i="13"/>
  <c r="S36" i="13"/>
  <c r="J30" i="13"/>
  <c r="J31" i="13"/>
  <c r="J32" i="13"/>
  <c r="J33" i="13"/>
  <c r="J34" i="13"/>
  <c r="J35" i="13"/>
  <c r="J36" i="13"/>
  <c r="J17" i="13"/>
  <c r="J18" i="13"/>
  <c r="J19" i="13"/>
  <c r="J20" i="13"/>
  <c r="J21" i="13"/>
  <c r="J22" i="13"/>
  <c r="J23" i="13"/>
  <c r="J24" i="13"/>
  <c r="J25" i="13"/>
  <c r="J16" i="13"/>
  <c r="J10" i="13"/>
  <c r="J11" i="13"/>
  <c r="J12" i="13"/>
  <c r="J13" i="13"/>
  <c r="J14" i="13"/>
  <c r="J15" i="13"/>
  <c r="J9" i="13"/>
  <c r="I35" i="13"/>
  <c r="E30" i="13"/>
  <c r="F30" i="13"/>
  <c r="G30" i="13"/>
  <c r="H30" i="13"/>
  <c r="I30" i="13"/>
  <c r="E31" i="13"/>
  <c r="F31" i="13"/>
  <c r="G31" i="13"/>
  <c r="H31" i="13"/>
  <c r="I31" i="13"/>
  <c r="E32" i="13"/>
  <c r="F32" i="13"/>
  <c r="G32" i="13"/>
  <c r="H32" i="13"/>
  <c r="I32" i="13"/>
  <c r="E33" i="13"/>
  <c r="F33" i="13"/>
  <c r="G33" i="13"/>
  <c r="H33" i="13"/>
  <c r="I33" i="13"/>
  <c r="E34" i="13"/>
  <c r="F34" i="13"/>
  <c r="G34" i="13"/>
  <c r="H34" i="13"/>
  <c r="I34" i="13"/>
  <c r="E35" i="13"/>
  <c r="F35" i="13"/>
  <c r="G35" i="13"/>
  <c r="H35" i="13"/>
  <c r="E36" i="13"/>
  <c r="F36" i="13"/>
  <c r="G36" i="13"/>
  <c r="H36" i="13"/>
  <c r="I36" i="13"/>
  <c r="N51" i="12"/>
  <c r="O51" i="12"/>
  <c r="P51" i="12"/>
  <c r="Q51" i="12"/>
  <c r="R51" i="12"/>
  <c r="E51" i="12"/>
  <c r="I51" i="12"/>
  <c r="F51" i="12"/>
  <c r="G51" i="12"/>
  <c r="H51" i="12"/>
  <c r="N52" i="12"/>
  <c r="Q52" i="12"/>
  <c r="N53" i="12"/>
  <c r="Q53" i="12"/>
  <c r="N54" i="12"/>
  <c r="P54" i="12"/>
  <c r="Q54" i="12"/>
  <c r="N55" i="12"/>
  <c r="O55" i="12"/>
  <c r="Q55" i="12"/>
  <c r="N56" i="12"/>
  <c r="O56" i="12"/>
  <c r="Q56" i="12"/>
  <c r="N57" i="12"/>
  <c r="Q57" i="12"/>
  <c r="E52" i="12"/>
  <c r="F52" i="12"/>
  <c r="O52" i="12"/>
  <c r="G52" i="12"/>
  <c r="P52" i="12"/>
  <c r="H52" i="12"/>
  <c r="E53" i="12"/>
  <c r="F53" i="12"/>
  <c r="O53" i="12"/>
  <c r="G53" i="12"/>
  <c r="P53" i="12"/>
  <c r="H53" i="12"/>
  <c r="E54" i="12"/>
  <c r="F54" i="12"/>
  <c r="O54" i="12"/>
  <c r="G54" i="12"/>
  <c r="E55" i="12"/>
  <c r="F55" i="12"/>
  <c r="G55" i="12"/>
  <c r="P55" i="12"/>
  <c r="E56" i="12"/>
  <c r="F56" i="12"/>
  <c r="G56" i="12"/>
  <c r="P56" i="12"/>
  <c r="E57" i="12"/>
  <c r="F57" i="12"/>
  <c r="O57" i="12"/>
  <c r="G57" i="12"/>
  <c r="P57" i="12"/>
  <c r="X29" i="12"/>
  <c r="X30" i="12"/>
  <c r="X31" i="12"/>
  <c r="X32" i="12"/>
  <c r="X33" i="12"/>
  <c r="X34" i="12"/>
  <c r="X35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W30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W31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H54" i="12"/>
  <c r="W32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H55" i="12"/>
  <c r="W33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H56" i="12"/>
  <c r="W34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H57" i="12"/>
  <c r="W35" i="12"/>
  <c r="E29" i="12"/>
  <c r="E30" i="12"/>
  <c r="E31" i="12"/>
  <c r="E32" i="12"/>
  <c r="E33" i="12"/>
  <c r="E34" i="12"/>
  <c r="E35" i="12"/>
  <c r="U14" i="12"/>
  <c r="U15" i="12"/>
  <c r="U16" i="12"/>
  <c r="U17" i="12"/>
  <c r="U18" i="12"/>
  <c r="U19" i="12"/>
  <c r="U20" i="12"/>
  <c r="U21" i="12"/>
  <c r="U22" i="12"/>
  <c r="U23" i="12"/>
  <c r="U8" i="12"/>
  <c r="U30" i="12"/>
  <c r="U9" i="12"/>
  <c r="U31" i="12"/>
  <c r="U10" i="12"/>
  <c r="U32" i="12"/>
  <c r="U11" i="12"/>
  <c r="U33" i="12"/>
  <c r="U12" i="12"/>
  <c r="U13" i="12"/>
  <c r="U35" i="12"/>
  <c r="U7" i="12"/>
  <c r="I54" i="12"/>
  <c r="R54" i="12"/>
  <c r="I53" i="12"/>
  <c r="R53" i="12"/>
  <c r="I57" i="12"/>
  <c r="R57" i="12"/>
  <c r="I56" i="12"/>
  <c r="R56" i="12"/>
  <c r="I55" i="12"/>
  <c r="R55" i="12"/>
  <c r="I52" i="12"/>
  <c r="R52" i="12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66" i="8"/>
  <c r="X14" i="12"/>
  <c r="O51" i="11"/>
  <c r="O55" i="11"/>
  <c r="O63" i="11"/>
  <c r="C10" i="25"/>
  <c r="AK27" i="24"/>
  <c r="AJ27" i="24"/>
  <c r="AI27" i="24"/>
  <c r="S232" i="18"/>
  <c r="R232" i="18"/>
  <c r="Q232" i="18"/>
  <c r="P232" i="18"/>
  <c r="O232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B232" i="18"/>
  <c r="S231" i="18"/>
  <c r="R231" i="18"/>
  <c r="Q231" i="18"/>
  <c r="P231" i="18"/>
  <c r="O231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B231" i="18"/>
  <c r="S230" i="18"/>
  <c r="R230" i="18"/>
  <c r="Q230" i="18"/>
  <c r="P230" i="18"/>
  <c r="O230" i="18"/>
  <c r="N230" i="18"/>
  <c r="M230" i="18"/>
  <c r="L230" i="18"/>
  <c r="K230" i="18"/>
  <c r="J230" i="18"/>
  <c r="I230" i="18"/>
  <c r="H230" i="18"/>
  <c r="S229" i="18"/>
  <c r="R229" i="18"/>
  <c r="Q229" i="18"/>
  <c r="P229" i="18"/>
  <c r="O229" i="18"/>
  <c r="N229" i="18"/>
  <c r="M229" i="18"/>
  <c r="L229" i="18"/>
  <c r="K229" i="18"/>
  <c r="J229" i="18"/>
  <c r="I229" i="18"/>
  <c r="H22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B199" i="18"/>
  <c r="P198" i="18"/>
  <c r="O198" i="18"/>
  <c r="N198" i="18"/>
  <c r="M198" i="18"/>
  <c r="L198" i="18"/>
  <c r="K198" i="18"/>
  <c r="J198" i="18"/>
  <c r="I198" i="18"/>
  <c r="H198" i="18"/>
  <c r="G198" i="18"/>
  <c r="F198" i="18"/>
  <c r="E198" i="18"/>
  <c r="D198" i="18"/>
  <c r="C198" i="18"/>
  <c r="B198" i="18"/>
  <c r="P197" i="18"/>
  <c r="O197" i="18"/>
  <c r="N197" i="18"/>
  <c r="M197" i="18"/>
  <c r="L197" i="18"/>
  <c r="K197" i="18"/>
  <c r="J197" i="18"/>
  <c r="I197" i="18"/>
  <c r="H197" i="18"/>
  <c r="G197" i="18"/>
  <c r="F197" i="18"/>
  <c r="E197" i="18"/>
  <c r="D197" i="18"/>
  <c r="C197" i="18"/>
  <c r="B197" i="18"/>
  <c r="P196" i="18"/>
  <c r="O196" i="18"/>
  <c r="N196" i="18"/>
  <c r="M196" i="18"/>
  <c r="L196" i="18"/>
  <c r="K196" i="18"/>
  <c r="J196" i="18"/>
  <c r="I196" i="18"/>
  <c r="H196" i="18"/>
  <c r="G196" i="18"/>
  <c r="F196" i="18"/>
  <c r="E196" i="18"/>
  <c r="D196" i="18"/>
  <c r="C196" i="18"/>
  <c r="B196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Q39" i="18"/>
  <c r="Q41" i="18"/>
  <c r="P39" i="18"/>
  <c r="P41" i="18"/>
  <c r="O39" i="18"/>
  <c r="O41" i="18"/>
  <c r="N39" i="18"/>
  <c r="N41" i="18"/>
  <c r="M39" i="18"/>
  <c r="M41" i="18"/>
  <c r="L39" i="18"/>
  <c r="L41" i="18"/>
  <c r="K39" i="18"/>
  <c r="K41" i="18"/>
  <c r="J39" i="18"/>
  <c r="J41" i="18"/>
  <c r="I39" i="18"/>
  <c r="I41" i="18"/>
  <c r="H39" i="18"/>
  <c r="H41" i="18"/>
  <c r="G39" i="18"/>
  <c r="G41" i="18"/>
  <c r="F39" i="18"/>
  <c r="F41" i="18"/>
  <c r="E39" i="18"/>
  <c r="E41" i="18"/>
  <c r="D39" i="18"/>
  <c r="D41" i="18"/>
  <c r="C39" i="18"/>
  <c r="C41" i="18"/>
  <c r="B39" i="18"/>
  <c r="B41" i="18"/>
  <c r="S31" i="18"/>
  <c r="S33" i="18"/>
  <c r="R31" i="18"/>
  <c r="R33" i="18"/>
  <c r="Q31" i="18"/>
  <c r="Q33" i="18"/>
  <c r="P31" i="18"/>
  <c r="P33" i="18"/>
  <c r="O31" i="18"/>
  <c r="O33" i="18"/>
  <c r="N31" i="18"/>
  <c r="N33" i="18"/>
  <c r="M31" i="18"/>
  <c r="M33" i="18"/>
  <c r="L31" i="18"/>
  <c r="L33" i="18"/>
  <c r="K31" i="18"/>
  <c r="K33" i="18"/>
  <c r="J31" i="18"/>
  <c r="J33" i="18"/>
  <c r="I31" i="18"/>
  <c r="I33" i="18"/>
  <c r="H31" i="18"/>
  <c r="H33" i="18"/>
  <c r="G31" i="18"/>
  <c r="F31" i="18"/>
  <c r="E31" i="18"/>
  <c r="D31" i="18"/>
  <c r="C31" i="18"/>
  <c r="B31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P19" i="18"/>
  <c r="O19" i="18"/>
  <c r="N19" i="18"/>
  <c r="M19" i="18"/>
  <c r="L19" i="18"/>
  <c r="L22" i="18"/>
  <c r="K19" i="18"/>
  <c r="K22" i="18"/>
  <c r="J19" i="18"/>
  <c r="I19" i="18"/>
  <c r="H19" i="18"/>
  <c r="G19" i="18"/>
  <c r="F19" i="18"/>
  <c r="E19" i="18"/>
  <c r="D19" i="18"/>
  <c r="D22" i="18"/>
  <c r="C19" i="18"/>
  <c r="C22" i="18"/>
  <c r="B19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G22" i="18"/>
  <c r="O22" i="18"/>
  <c r="M22" i="18"/>
  <c r="H22" i="18"/>
  <c r="P22" i="18"/>
  <c r="E22" i="18"/>
  <c r="I22" i="18"/>
  <c r="B22" i="18"/>
  <c r="J22" i="18"/>
  <c r="F22" i="18"/>
  <c r="N22" i="18"/>
  <c r="P41" i="13"/>
  <c r="O46" i="13"/>
  <c r="E37" i="13"/>
  <c r="N37" i="13"/>
  <c r="F37" i="13"/>
  <c r="O37" i="13"/>
  <c r="G37" i="13"/>
  <c r="P37" i="13"/>
  <c r="H37" i="13"/>
  <c r="Q37" i="13"/>
  <c r="I37" i="13"/>
  <c r="R37" i="13"/>
  <c r="J37" i="13"/>
  <c r="S37" i="13"/>
  <c r="E38" i="13"/>
  <c r="N38" i="13"/>
  <c r="F38" i="13"/>
  <c r="O38" i="13"/>
  <c r="G38" i="13"/>
  <c r="P38" i="13"/>
  <c r="H38" i="13"/>
  <c r="Q38" i="13"/>
  <c r="I38" i="13"/>
  <c r="R38" i="13"/>
  <c r="J38" i="13"/>
  <c r="S38" i="13"/>
  <c r="E39" i="13"/>
  <c r="N39" i="13"/>
  <c r="F39" i="13"/>
  <c r="O39" i="13"/>
  <c r="G39" i="13"/>
  <c r="P39" i="13"/>
  <c r="H39" i="13"/>
  <c r="Q39" i="13"/>
  <c r="I39" i="13"/>
  <c r="R39" i="13"/>
  <c r="J39" i="13"/>
  <c r="S39" i="13"/>
  <c r="E40" i="13"/>
  <c r="N40" i="13"/>
  <c r="F40" i="13"/>
  <c r="O40" i="13"/>
  <c r="G40" i="13"/>
  <c r="P40" i="13"/>
  <c r="H40" i="13"/>
  <c r="Q40" i="13"/>
  <c r="I40" i="13"/>
  <c r="R40" i="13"/>
  <c r="J40" i="13"/>
  <c r="S40" i="13"/>
  <c r="E41" i="13"/>
  <c r="N41" i="13"/>
  <c r="F41" i="13"/>
  <c r="O41" i="13"/>
  <c r="G41" i="13"/>
  <c r="H41" i="13"/>
  <c r="Q41" i="13"/>
  <c r="I41" i="13"/>
  <c r="R41" i="13"/>
  <c r="J41" i="13"/>
  <c r="S41" i="13"/>
  <c r="E42" i="13"/>
  <c r="N42" i="13"/>
  <c r="F42" i="13"/>
  <c r="O42" i="13"/>
  <c r="G42" i="13"/>
  <c r="P42" i="13"/>
  <c r="H42" i="13"/>
  <c r="Q42" i="13"/>
  <c r="I42" i="13"/>
  <c r="R42" i="13"/>
  <c r="J42" i="13"/>
  <c r="S42" i="13"/>
  <c r="E43" i="13"/>
  <c r="N43" i="13"/>
  <c r="F43" i="13"/>
  <c r="O43" i="13"/>
  <c r="G43" i="13"/>
  <c r="P43" i="13"/>
  <c r="H43" i="13"/>
  <c r="Q43" i="13"/>
  <c r="I43" i="13"/>
  <c r="R43" i="13"/>
  <c r="J43" i="13"/>
  <c r="S43" i="13"/>
  <c r="E44" i="13"/>
  <c r="N44" i="13"/>
  <c r="F44" i="13"/>
  <c r="O44" i="13"/>
  <c r="G44" i="13"/>
  <c r="P44" i="13"/>
  <c r="H44" i="13"/>
  <c r="Q44" i="13"/>
  <c r="I44" i="13"/>
  <c r="R44" i="13"/>
  <c r="J44" i="13"/>
  <c r="S44" i="13"/>
  <c r="E45" i="13"/>
  <c r="N45" i="13"/>
  <c r="F45" i="13"/>
  <c r="O45" i="13"/>
  <c r="G45" i="13"/>
  <c r="P45" i="13"/>
  <c r="H45" i="13"/>
  <c r="Q45" i="13"/>
  <c r="I45" i="13"/>
  <c r="R45" i="13"/>
  <c r="J45" i="13"/>
  <c r="S45" i="13"/>
  <c r="E46" i="13"/>
  <c r="N46" i="13"/>
  <c r="F46" i="13"/>
  <c r="G46" i="13"/>
  <c r="P46" i="13"/>
  <c r="H46" i="13"/>
  <c r="Q46" i="13"/>
  <c r="I46" i="13"/>
  <c r="R46" i="13"/>
  <c r="J46" i="13"/>
  <c r="S46" i="13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D56" i="10"/>
  <c r="D76" i="10"/>
  <c r="D57" i="10"/>
  <c r="D77" i="10"/>
  <c r="D58" i="10"/>
  <c r="D78" i="10"/>
  <c r="D59" i="10"/>
  <c r="D79" i="10"/>
  <c r="D60" i="10"/>
  <c r="D80" i="10"/>
  <c r="D61" i="10"/>
  <c r="D81" i="10"/>
  <c r="D62" i="10"/>
  <c r="D82" i="10"/>
  <c r="D63" i="10"/>
  <c r="D83" i="10"/>
  <c r="D64" i="10"/>
  <c r="D84" i="10"/>
  <c r="D65" i="10"/>
  <c r="D85" i="10"/>
  <c r="D48" i="10"/>
  <c r="D68" i="10"/>
  <c r="O25" i="9"/>
  <c r="P25" i="9"/>
  <c r="Q25" i="9"/>
  <c r="R25" i="9"/>
  <c r="S25" i="9"/>
  <c r="T25" i="9"/>
  <c r="U25" i="9"/>
  <c r="V25" i="9"/>
  <c r="N33" i="9"/>
  <c r="N53" i="9"/>
  <c r="N34" i="9"/>
  <c r="N54" i="9"/>
  <c r="N35" i="9"/>
  <c r="N55" i="9"/>
  <c r="N36" i="9"/>
  <c r="N56" i="9"/>
  <c r="N37" i="9"/>
  <c r="N57" i="9"/>
  <c r="N38" i="9"/>
  <c r="N58" i="9"/>
  <c r="N39" i="9"/>
  <c r="N59" i="9"/>
  <c r="N40" i="9"/>
  <c r="N60" i="9"/>
  <c r="N41" i="9"/>
  <c r="N61" i="9"/>
  <c r="N42" i="9"/>
  <c r="N62" i="9"/>
  <c r="N25" i="9"/>
  <c r="N45" i="9"/>
  <c r="D45" i="8"/>
  <c r="E45" i="8"/>
  <c r="F45" i="8"/>
  <c r="G45" i="8"/>
  <c r="H45" i="8"/>
  <c r="I45" i="8"/>
  <c r="J45" i="8"/>
  <c r="K45" i="8"/>
  <c r="L45" i="8"/>
  <c r="C45" i="8"/>
  <c r="C65" i="8"/>
  <c r="C60" i="8"/>
  <c r="C80" i="8"/>
  <c r="C61" i="8"/>
  <c r="C81" i="8"/>
  <c r="C62" i="8"/>
  <c r="C82" i="8"/>
  <c r="C47" i="8"/>
  <c r="C67" i="8"/>
  <c r="C48" i="8"/>
  <c r="C68" i="8"/>
  <c r="C49" i="8"/>
  <c r="C69" i="8"/>
  <c r="C50" i="8"/>
  <c r="C70" i="8"/>
  <c r="C51" i="8"/>
  <c r="C71" i="8"/>
  <c r="C52" i="8"/>
  <c r="C72" i="8"/>
  <c r="C53" i="8"/>
  <c r="C73" i="8"/>
  <c r="C54" i="8"/>
  <c r="C74" i="8"/>
  <c r="C55" i="8"/>
  <c r="C75" i="8"/>
  <c r="C56" i="8"/>
  <c r="C76" i="8"/>
  <c r="C57" i="8"/>
  <c r="C77" i="8"/>
  <c r="C58" i="8"/>
  <c r="C78" i="8"/>
  <c r="C59" i="8"/>
  <c r="C79" i="8"/>
  <c r="C46" i="8"/>
  <c r="C66" i="8"/>
  <c r="I27" i="11"/>
  <c r="I28" i="11"/>
  <c r="R28" i="11"/>
  <c r="I29" i="11"/>
  <c r="R29" i="11"/>
  <c r="I30" i="11"/>
  <c r="R30" i="11"/>
  <c r="I31" i="11"/>
  <c r="I32" i="11"/>
  <c r="R32" i="11"/>
  <c r="I33" i="11"/>
  <c r="R33" i="11"/>
  <c r="H27" i="11"/>
  <c r="Q27" i="11"/>
  <c r="P47" i="11"/>
  <c r="H28" i="11"/>
  <c r="Q28" i="11"/>
  <c r="P48" i="11"/>
  <c r="H29" i="11"/>
  <c r="Q29" i="11"/>
  <c r="P49" i="11" s="1"/>
  <c r="H30" i="11"/>
  <c r="Q30" i="11"/>
  <c r="P50" i="11" s="1"/>
  <c r="H31" i="11"/>
  <c r="Q31" i="11"/>
  <c r="P51" i="11"/>
  <c r="H32" i="11"/>
  <c r="Q32" i="11"/>
  <c r="P52" i="11" s="1"/>
  <c r="H33" i="11"/>
  <c r="Q33" i="11"/>
  <c r="P53" i="11" s="1"/>
  <c r="G27" i="11"/>
  <c r="P27" i="11"/>
  <c r="N47" i="11" s="1"/>
  <c r="G28" i="11"/>
  <c r="P28" i="11"/>
  <c r="G29" i="11"/>
  <c r="P29" i="11"/>
  <c r="G30" i="11"/>
  <c r="P30" i="11"/>
  <c r="G31" i="11"/>
  <c r="P31" i="11"/>
  <c r="G32" i="11"/>
  <c r="P32" i="11"/>
  <c r="G33" i="11"/>
  <c r="P33" i="11"/>
  <c r="N53" i="11" s="1"/>
  <c r="F27" i="11"/>
  <c r="O27" i="11"/>
  <c r="O47" i="11" s="1"/>
  <c r="F28" i="11"/>
  <c r="O28" i="11"/>
  <c r="O48" i="11" s="1"/>
  <c r="F29" i="11"/>
  <c r="O29" i="11"/>
  <c r="O49" i="11" s="1"/>
  <c r="F30" i="11"/>
  <c r="O30" i="11"/>
  <c r="O50" i="11" s="1"/>
  <c r="F31" i="11"/>
  <c r="O31" i="11"/>
  <c r="F32" i="11"/>
  <c r="O32" i="11"/>
  <c r="O52" i="11" s="1"/>
  <c r="F33" i="11"/>
  <c r="O33" i="11"/>
  <c r="O53" i="11" s="1"/>
  <c r="E27" i="11"/>
  <c r="N27" i="11"/>
  <c r="E28" i="11"/>
  <c r="N28" i="11"/>
  <c r="E29" i="11"/>
  <c r="N29" i="11"/>
  <c r="N49" i="11" s="1"/>
  <c r="E30" i="11"/>
  <c r="N30" i="11"/>
  <c r="E31" i="11"/>
  <c r="N31" i="11"/>
  <c r="N51" i="11" s="1"/>
  <c r="E32" i="11"/>
  <c r="N32" i="11"/>
  <c r="E33" i="11"/>
  <c r="N33" i="11"/>
  <c r="D27" i="11"/>
  <c r="M27" i="11"/>
  <c r="M47" i="11"/>
  <c r="D28" i="11"/>
  <c r="D29" i="11"/>
  <c r="M29" i="11"/>
  <c r="M49" i="11"/>
  <c r="D30" i="11"/>
  <c r="M30" i="11"/>
  <c r="M50" i="11" s="1"/>
  <c r="D31" i="11"/>
  <c r="M31" i="11"/>
  <c r="M51" i="11" s="1"/>
  <c r="D32" i="11"/>
  <c r="D33" i="11"/>
  <c r="M33" i="11"/>
  <c r="M53" i="11"/>
  <c r="E26" i="10"/>
  <c r="E49" i="10"/>
  <c r="F69" i="10" s="1"/>
  <c r="E27" i="10"/>
  <c r="E50" i="10"/>
  <c r="F70" i="10" s="1"/>
  <c r="E28" i="10"/>
  <c r="E51" i="10"/>
  <c r="F71" i="10" s="1"/>
  <c r="E29" i="10"/>
  <c r="E30" i="10"/>
  <c r="E53" i="10"/>
  <c r="F73" i="10" s="1"/>
  <c r="E31" i="10"/>
  <c r="E54" i="10"/>
  <c r="F74" i="10"/>
  <c r="E32" i="10"/>
  <c r="E55" i="10"/>
  <c r="F75" i="10" s="1"/>
  <c r="F26" i="10"/>
  <c r="F49" i="10" s="1"/>
  <c r="E69" i="10" s="1"/>
  <c r="M66" i="8" s="1"/>
  <c r="F27" i="10"/>
  <c r="F50" i="10"/>
  <c r="F28" i="10"/>
  <c r="F51" i="10" s="1"/>
  <c r="F29" i="10"/>
  <c r="F52" i="10" s="1"/>
  <c r="E72" i="10" s="1"/>
  <c r="M69" i="8" s="1"/>
  <c r="F30" i="10"/>
  <c r="F53" i="10" s="1"/>
  <c r="F31" i="10"/>
  <c r="F54" i="10" s="1"/>
  <c r="E74" i="10" s="1"/>
  <c r="M71" i="8" s="1"/>
  <c r="F32" i="10"/>
  <c r="F55" i="10" s="1"/>
  <c r="G26" i="10"/>
  <c r="G49" i="10"/>
  <c r="G27" i="10"/>
  <c r="G50" i="10"/>
  <c r="G28" i="10"/>
  <c r="G51" i="10"/>
  <c r="G29" i="10"/>
  <c r="G52" i="10"/>
  <c r="G30" i="10"/>
  <c r="G53" i="10"/>
  <c r="G31" i="10"/>
  <c r="G54" i="10"/>
  <c r="G32" i="10"/>
  <c r="G55" i="10"/>
  <c r="H26" i="10"/>
  <c r="H49" i="10"/>
  <c r="H27" i="10"/>
  <c r="H50" i="10"/>
  <c r="H28" i="10"/>
  <c r="H51" i="10"/>
  <c r="H29" i="10"/>
  <c r="H52" i="10"/>
  <c r="H30" i="10"/>
  <c r="H53" i="10"/>
  <c r="H31" i="10"/>
  <c r="H54" i="10"/>
  <c r="H32" i="10"/>
  <c r="H55" i="10"/>
  <c r="I26" i="10"/>
  <c r="I49" i="10"/>
  <c r="I27" i="10"/>
  <c r="I50" i="10"/>
  <c r="I28" i="10"/>
  <c r="I51" i="10"/>
  <c r="I29" i="10"/>
  <c r="I52" i="10"/>
  <c r="I30" i="10"/>
  <c r="I53" i="10"/>
  <c r="I31" i="10"/>
  <c r="I54" i="10"/>
  <c r="I32" i="10"/>
  <c r="I55" i="10"/>
  <c r="J26" i="10"/>
  <c r="J49" i="10"/>
  <c r="J27" i="10"/>
  <c r="J50" i="10"/>
  <c r="J28" i="10"/>
  <c r="J51" i="10"/>
  <c r="J29" i="10"/>
  <c r="J52" i="10"/>
  <c r="J30" i="10"/>
  <c r="J53" i="10"/>
  <c r="J31" i="10"/>
  <c r="J54" i="10"/>
  <c r="J32" i="10"/>
  <c r="J55" i="10"/>
  <c r="K26" i="10"/>
  <c r="K49" i="10"/>
  <c r="K27" i="10"/>
  <c r="K50" i="10"/>
  <c r="K28" i="10"/>
  <c r="K51" i="10"/>
  <c r="K29" i="10"/>
  <c r="K52" i="10"/>
  <c r="K30" i="10"/>
  <c r="K53" i="10"/>
  <c r="K31" i="10"/>
  <c r="K54" i="10"/>
  <c r="K32" i="10"/>
  <c r="K55" i="10"/>
  <c r="L26" i="10"/>
  <c r="L49" i="10"/>
  <c r="L27" i="10"/>
  <c r="L50" i="10"/>
  <c r="L28" i="10"/>
  <c r="L51" i="10"/>
  <c r="L29" i="10"/>
  <c r="L52" i="10"/>
  <c r="L30" i="10"/>
  <c r="L53" i="10"/>
  <c r="L31" i="10"/>
  <c r="L54" i="10"/>
  <c r="L32" i="10"/>
  <c r="L55" i="10"/>
  <c r="M26" i="10"/>
  <c r="M49" i="10"/>
  <c r="H69" i="10" s="1"/>
  <c r="M27" i="10"/>
  <c r="M50" i="10"/>
  <c r="M28" i="10"/>
  <c r="M51" i="10"/>
  <c r="H71" i="10" s="1"/>
  <c r="M29" i="10"/>
  <c r="M52" i="10"/>
  <c r="M30" i="10"/>
  <c r="M53" i="10"/>
  <c r="H73" i="10" s="1"/>
  <c r="M31" i="10"/>
  <c r="M54" i="10"/>
  <c r="M32" i="10"/>
  <c r="M55" i="10"/>
  <c r="H75" i="10" s="1"/>
  <c r="N26" i="10"/>
  <c r="N49" i="10"/>
  <c r="N27" i="10"/>
  <c r="N50" i="10"/>
  <c r="N28" i="10"/>
  <c r="N51" i="10"/>
  <c r="N29" i="10"/>
  <c r="N52" i="10"/>
  <c r="N30" i="10"/>
  <c r="N53" i="10"/>
  <c r="N31" i="10"/>
  <c r="N54" i="10"/>
  <c r="N32" i="10"/>
  <c r="N55" i="10"/>
  <c r="O26" i="10"/>
  <c r="O49" i="10"/>
  <c r="O27" i="10"/>
  <c r="O50" i="10"/>
  <c r="O28" i="10"/>
  <c r="O51" i="10"/>
  <c r="G71" i="10" s="1"/>
  <c r="O29" i="10"/>
  <c r="O52" i="10"/>
  <c r="O30" i="10"/>
  <c r="O53" i="10"/>
  <c r="O31" i="10"/>
  <c r="O54" i="10"/>
  <c r="O32" i="10"/>
  <c r="O55" i="10"/>
  <c r="G75" i="10" s="1"/>
  <c r="P26" i="10"/>
  <c r="P49" i="10"/>
  <c r="I69" i="10"/>
  <c r="P27" i="10"/>
  <c r="P50" i="10"/>
  <c r="I70" i="10"/>
  <c r="P28" i="10"/>
  <c r="P51" i="10"/>
  <c r="I71" i="10" s="1"/>
  <c r="P29" i="10"/>
  <c r="P52" i="10"/>
  <c r="I72" i="10" s="1"/>
  <c r="P30" i="10"/>
  <c r="P53" i="10"/>
  <c r="I73" i="10" s="1"/>
  <c r="P31" i="10"/>
  <c r="P54" i="10"/>
  <c r="I74" i="10"/>
  <c r="P32" i="10"/>
  <c r="P55" i="10"/>
  <c r="I75" i="10" s="1"/>
  <c r="Q26" i="10"/>
  <c r="Q27" i="10"/>
  <c r="Q28" i="10"/>
  <c r="Q51" i="10"/>
  <c r="Q29" i="10"/>
  <c r="Q52" i="10"/>
  <c r="Q30" i="10"/>
  <c r="Q31" i="10"/>
  <c r="Q32" i="10"/>
  <c r="Q55" i="10"/>
  <c r="L25" i="8"/>
  <c r="L46" i="8"/>
  <c r="L26" i="8"/>
  <c r="L47" i="8"/>
  <c r="L27" i="8"/>
  <c r="L48" i="8"/>
  <c r="L28" i="8"/>
  <c r="L49" i="8"/>
  <c r="L29" i="8"/>
  <c r="L50" i="8"/>
  <c r="L30" i="8"/>
  <c r="L51" i="8"/>
  <c r="L31" i="8"/>
  <c r="L52" i="8"/>
  <c r="K25" i="8"/>
  <c r="K46" i="8"/>
  <c r="H66" i="8" s="1"/>
  <c r="K26" i="8"/>
  <c r="K47" i="8"/>
  <c r="H67" i="8"/>
  <c r="K27" i="8"/>
  <c r="K48" i="8"/>
  <c r="H68" i="8" s="1"/>
  <c r="K28" i="8"/>
  <c r="K49" i="8"/>
  <c r="H69" i="8"/>
  <c r="K29" i="8"/>
  <c r="K50" i="8"/>
  <c r="H70" i="8"/>
  <c r="K30" i="8"/>
  <c r="K51" i="8"/>
  <c r="H71" i="8"/>
  <c r="K31" i="8"/>
  <c r="K52" i="8"/>
  <c r="H72" i="8" s="1"/>
  <c r="J25" i="8"/>
  <c r="J46" i="8"/>
  <c r="I66" i="8" s="1"/>
  <c r="J26" i="8"/>
  <c r="J47" i="8"/>
  <c r="I67" i="8" s="1"/>
  <c r="J27" i="8"/>
  <c r="J48" i="8"/>
  <c r="I68" i="8"/>
  <c r="J28" i="8"/>
  <c r="J49" i="8"/>
  <c r="I69" i="8" s="1"/>
  <c r="J29" i="8"/>
  <c r="J50" i="8"/>
  <c r="I70" i="8"/>
  <c r="J30" i="8"/>
  <c r="J51" i="8"/>
  <c r="I71" i="8"/>
  <c r="J31" i="8"/>
  <c r="J52" i="8"/>
  <c r="I72" i="8"/>
  <c r="I25" i="8"/>
  <c r="I46" i="8"/>
  <c r="I26" i="8"/>
  <c r="I47" i="8"/>
  <c r="I27" i="8"/>
  <c r="I48" i="8"/>
  <c r="I28" i="8"/>
  <c r="I49" i="8"/>
  <c r="I29" i="8"/>
  <c r="I50" i="8"/>
  <c r="I30" i="8"/>
  <c r="I51" i="8"/>
  <c r="I31" i="8"/>
  <c r="I52" i="8"/>
  <c r="H25" i="8"/>
  <c r="H46" i="8"/>
  <c r="H26" i="8"/>
  <c r="H47" i="8"/>
  <c r="H27" i="8"/>
  <c r="H48" i="8"/>
  <c r="H28" i="8"/>
  <c r="H49" i="8"/>
  <c r="H29" i="8"/>
  <c r="H50" i="8"/>
  <c r="H30" i="8"/>
  <c r="H51" i="8"/>
  <c r="H31" i="8"/>
  <c r="H52" i="8"/>
  <c r="G25" i="8"/>
  <c r="G46" i="8"/>
  <c r="G26" i="8"/>
  <c r="G47" i="8"/>
  <c r="G27" i="8"/>
  <c r="G48" i="8"/>
  <c r="G28" i="8"/>
  <c r="G49" i="8"/>
  <c r="G29" i="8"/>
  <c r="G50" i="8"/>
  <c r="G30" i="8"/>
  <c r="G51" i="8"/>
  <c r="G31" i="8"/>
  <c r="G52" i="8"/>
  <c r="F25" i="8"/>
  <c r="F46" i="8"/>
  <c r="G66" i="8"/>
  <c r="F26" i="8"/>
  <c r="F47" i="8"/>
  <c r="F27" i="8"/>
  <c r="F48" i="8"/>
  <c r="F28" i="8"/>
  <c r="F49" i="8"/>
  <c r="F29" i="8"/>
  <c r="F50" i="8"/>
  <c r="F30" i="8"/>
  <c r="F51" i="8"/>
  <c r="F31" i="8"/>
  <c r="F52" i="8"/>
  <c r="E25" i="8"/>
  <c r="E46" i="8"/>
  <c r="E26" i="8"/>
  <c r="E47" i="8"/>
  <c r="F67" i="8" s="1"/>
  <c r="E27" i="8"/>
  <c r="E48" i="8"/>
  <c r="F68" i="8" s="1"/>
  <c r="E28" i="8"/>
  <c r="E49" i="8"/>
  <c r="F69" i="8" s="1"/>
  <c r="E29" i="8"/>
  <c r="E50" i="8"/>
  <c r="F70" i="8" s="1"/>
  <c r="E30" i="8"/>
  <c r="E51" i="8"/>
  <c r="F71" i="8" s="1"/>
  <c r="E31" i="8"/>
  <c r="E52" i="8"/>
  <c r="F72" i="8" s="1"/>
  <c r="D25" i="8"/>
  <c r="D46" i="8"/>
  <c r="E66" i="8"/>
  <c r="D26" i="8"/>
  <c r="D47" i="8"/>
  <c r="E67" i="8"/>
  <c r="D27" i="8"/>
  <c r="D48" i="8"/>
  <c r="E68" i="8"/>
  <c r="D28" i="8"/>
  <c r="D49" i="8"/>
  <c r="E69" i="8" s="1"/>
  <c r="D29" i="8"/>
  <c r="D50" i="8"/>
  <c r="E70" i="8" s="1"/>
  <c r="D30" i="8"/>
  <c r="D51" i="8"/>
  <c r="E71" i="8" s="1"/>
  <c r="D31" i="8"/>
  <c r="D52" i="8"/>
  <c r="E72" i="8"/>
  <c r="I26" i="9"/>
  <c r="T26" i="9"/>
  <c r="I27" i="9"/>
  <c r="T27" i="9"/>
  <c r="I28" i="9"/>
  <c r="T28" i="9"/>
  <c r="I29" i="9"/>
  <c r="T29" i="9"/>
  <c r="I30" i="9"/>
  <c r="T30" i="9"/>
  <c r="I31" i="9"/>
  <c r="T31" i="9"/>
  <c r="I32" i="9"/>
  <c r="T32" i="9"/>
  <c r="H26" i="9"/>
  <c r="S26" i="9"/>
  <c r="R46" i="9"/>
  <c r="H27" i="9"/>
  <c r="S27" i="9"/>
  <c r="R47" i="9"/>
  <c r="H28" i="9"/>
  <c r="S28" i="9"/>
  <c r="R48" i="9"/>
  <c r="H29" i="9"/>
  <c r="S29" i="9"/>
  <c r="R49" i="9"/>
  <c r="H30" i="9"/>
  <c r="S30" i="9"/>
  <c r="R50" i="9"/>
  <c r="H31" i="9"/>
  <c r="S31" i="9"/>
  <c r="R51" i="9"/>
  <c r="H32" i="9"/>
  <c r="S32" i="9"/>
  <c r="R52" i="9"/>
  <c r="G26" i="9"/>
  <c r="R26" i="9"/>
  <c r="G27" i="9"/>
  <c r="R27" i="9"/>
  <c r="G28" i="9"/>
  <c r="R28" i="9"/>
  <c r="G29" i="9"/>
  <c r="R29" i="9"/>
  <c r="G30" i="9"/>
  <c r="R30" i="9"/>
  <c r="G31" i="9"/>
  <c r="R31" i="9"/>
  <c r="G32" i="9"/>
  <c r="R32" i="9"/>
  <c r="F26" i="9"/>
  <c r="Q26" i="9"/>
  <c r="Q46" i="9"/>
  <c r="F27" i="9"/>
  <c r="Q27" i="9"/>
  <c r="Q47" i="9"/>
  <c r="F28" i="9"/>
  <c r="Q28" i="9"/>
  <c r="Q48" i="9"/>
  <c r="F29" i="9"/>
  <c r="Q29" i="9"/>
  <c r="Q49" i="9"/>
  <c r="F30" i="9"/>
  <c r="Q30" i="9"/>
  <c r="Q50" i="9"/>
  <c r="F31" i="9"/>
  <c r="Q31" i="9"/>
  <c r="Q51" i="9"/>
  <c r="F32" i="9"/>
  <c r="Q32" i="9"/>
  <c r="Q52" i="9"/>
  <c r="E26" i="9"/>
  <c r="P26" i="9"/>
  <c r="P46" i="9"/>
  <c r="E27" i="9"/>
  <c r="P27" i="9"/>
  <c r="E28" i="9"/>
  <c r="P28" i="9"/>
  <c r="E29" i="9"/>
  <c r="P29" i="9"/>
  <c r="E30" i="9"/>
  <c r="P30" i="9"/>
  <c r="E31" i="9"/>
  <c r="P31" i="9"/>
  <c r="E32" i="9"/>
  <c r="P32" i="9"/>
  <c r="D26" i="9"/>
  <c r="O26" i="9"/>
  <c r="O46" i="9"/>
  <c r="D27" i="9"/>
  <c r="O27" i="9"/>
  <c r="O47" i="9"/>
  <c r="D28" i="9"/>
  <c r="O28" i="9"/>
  <c r="O48" i="9"/>
  <c r="D29" i="9"/>
  <c r="O29" i="9"/>
  <c r="O49" i="9"/>
  <c r="D30" i="9"/>
  <c r="O30" i="9"/>
  <c r="O50" i="9"/>
  <c r="D31" i="9"/>
  <c r="O31" i="9"/>
  <c r="O51" i="9"/>
  <c r="D32" i="9"/>
  <c r="O32" i="9"/>
  <c r="O52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R26" i="10"/>
  <c r="R28" i="10"/>
  <c r="R29" i="10"/>
  <c r="R30" i="10"/>
  <c r="R32" i="10"/>
  <c r="G67" i="8"/>
  <c r="G68" i="8"/>
  <c r="G71" i="8"/>
  <c r="G70" i="8"/>
  <c r="G72" i="8"/>
  <c r="G69" i="8"/>
  <c r="G74" i="10"/>
  <c r="P50" i="9"/>
  <c r="P49" i="9"/>
  <c r="G73" i="10"/>
  <c r="R31" i="10"/>
  <c r="Q54" i="10"/>
  <c r="P48" i="9"/>
  <c r="S30" i="10"/>
  <c r="T30" i="10"/>
  <c r="Q53" i="10"/>
  <c r="G72" i="10"/>
  <c r="P47" i="9"/>
  <c r="N52" i="11"/>
  <c r="J28" i="11"/>
  <c r="S28" i="11"/>
  <c r="M28" i="11"/>
  <c r="M48" i="11" s="1"/>
  <c r="G70" i="10"/>
  <c r="J32" i="11"/>
  <c r="S32" i="11"/>
  <c r="M32" i="11"/>
  <c r="M52" i="11" s="1"/>
  <c r="J27" i="11"/>
  <c r="S27" i="11"/>
  <c r="R27" i="11"/>
  <c r="S32" i="10"/>
  <c r="T32" i="10"/>
  <c r="R27" i="10"/>
  <c r="Q50" i="10"/>
  <c r="N50" i="11"/>
  <c r="J33" i="11"/>
  <c r="S33" i="11"/>
  <c r="S26" i="10"/>
  <c r="T26" i="10"/>
  <c r="Q49" i="10"/>
  <c r="J30" i="11"/>
  <c r="S30" i="11"/>
  <c r="J31" i="11"/>
  <c r="S31" i="11"/>
  <c r="R31" i="11"/>
  <c r="S28" i="10"/>
  <c r="T28" i="10"/>
  <c r="P52" i="9"/>
  <c r="P51" i="9"/>
  <c r="S29" i="10"/>
  <c r="T29" i="10"/>
  <c r="E52" i="10"/>
  <c r="F72" i="10" s="1"/>
  <c r="N48" i="11"/>
  <c r="J29" i="11"/>
  <c r="S29" i="11"/>
  <c r="S31" i="10"/>
  <c r="T31" i="10"/>
  <c r="S27" i="10"/>
  <c r="T27" i="10"/>
  <c r="D32" i="10"/>
  <c r="D55" i="10"/>
  <c r="D75" i="10"/>
  <c r="D10" i="10"/>
  <c r="D9" i="10"/>
  <c r="D8" i="10"/>
  <c r="D7" i="10"/>
  <c r="D6" i="10"/>
  <c r="D5" i="10"/>
  <c r="D4" i="10"/>
  <c r="J26" i="9"/>
  <c r="J27" i="9"/>
  <c r="J28" i="9"/>
  <c r="J29" i="9"/>
  <c r="J30" i="9"/>
  <c r="J31" i="9"/>
  <c r="J32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13" i="9"/>
  <c r="K13" i="9"/>
  <c r="C32" i="9"/>
  <c r="S19" i="16"/>
  <c r="P20" i="16"/>
  <c r="Q20" i="16"/>
  <c r="P21" i="16"/>
  <c r="Q21" i="16"/>
  <c r="P22" i="16"/>
  <c r="Q22" i="16"/>
  <c r="P23" i="16"/>
  <c r="Q23" i="16"/>
  <c r="P24" i="16"/>
  <c r="Q24" i="16"/>
  <c r="P25" i="16"/>
  <c r="Q25" i="16"/>
  <c r="P26" i="16"/>
  <c r="Q26" i="16"/>
  <c r="P27" i="16"/>
  <c r="Q27" i="16"/>
  <c r="P28" i="16"/>
  <c r="Q28" i="16"/>
  <c r="P29" i="16"/>
  <c r="Q29" i="16"/>
  <c r="P30" i="16"/>
  <c r="Q30" i="16"/>
  <c r="P31" i="16"/>
  <c r="Q31" i="16"/>
  <c r="P32" i="16"/>
  <c r="Q32" i="16"/>
  <c r="P33" i="16"/>
  <c r="Q33" i="16"/>
  <c r="P34" i="16"/>
  <c r="Q34" i="16"/>
  <c r="P35" i="16"/>
  <c r="P19" i="16"/>
  <c r="Q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N16" i="16"/>
  <c r="O16" i="16"/>
  <c r="P16" i="16"/>
  <c r="Q16" i="16"/>
  <c r="R16" i="16"/>
  <c r="S16" i="16"/>
  <c r="T16" i="16"/>
  <c r="E16" i="16"/>
  <c r="F16" i="16"/>
  <c r="G16" i="16"/>
  <c r="H16" i="16"/>
  <c r="I16" i="16"/>
  <c r="J16" i="16"/>
  <c r="K16" i="16"/>
  <c r="L16" i="16"/>
  <c r="M16" i="16"/>
  <c r="D16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E109" i="14"/>
  <c r="F109" i="14"/>
  <c r="G109" i="14"/>
  <c r="H109" i="14"/>
  <c r="I109" i="14"/>
  <c r="J109" i="14"/>
  <c r="K109" i="14"/>
  <c r="L109" i="14"/>
  <c r="E110" i="14"/>
  <c r="F110" i="14"/>
  <c r="G110" i="14"/>
  <c r="H110" i="14"/>
  <c r="I110" i="14"/>
  <c r="J110" i="14"/>
  <c r="K110" i="14"/>
  <c r="L110" i="14"/>
  <c r="E111" i="14"/>
  <c r="F111" i="14"/>
  <c r="G111" i="14"/>
  <c r="H111" i="14"/>
  <c r="I111" i="14"/>
  <c r="J111" i="14"/>
  <c r="K111" i="14"/>
  <c r="L111" i="14"/>
  <c r="E112" i="14"/>
  <c r="F112" i="14"/>
  <c r="G112" i="14"/>
  <c r="H112" i="14"/>
  <c r="I112" i="14"/>
  <c r="J112" i="14"/>
  <c r="K112" i="14"/>
  <c r="L112" i="14"/>
  <c r="E113" i="14"/>
  <c r="F113" i="14"/>
  <c r="G113" i="14"/>
  <c r="H113" i="14"/>
  <c r="I113" i="14"/>
  <c r="J113" i="14"/>
  <c r="K113" i="14"/>
  <c r="L113" i="14"/>
  <c r="E114" i="14"/>
  <c r="F114" i="14"/>
  <c r="G114" i="14"/>
  <c r="H114" i="14"/>
  <c r="I114" i="14"/>
  <c r="J114" i="14"/>
  <c r="K114" i="14"/>
  <c r="L114" i="14"/>
  <c r="E115" i="14"/>
  <c r="F115" i="14"/>
  <c r="G115" i="14"/>
  <c r="H115" i="14"/>
  <c r="I115" i="14"/>
  <c r="J115" i="14"/>
  <c r="K115" i="14"/>
  <c r="L115" i="14"/>
  <c r="E116" i="14"/>
  <c r="F116" i="14"/>
  <c r="G116" i="14"/>
  <c r="H116" i="14"/>
  <c r="I116" i="14"/>
  <c r="J116" i="14"/>
  <c r="K116" i="14"/>
  <c r="L116" i="14"/>
  <c r="E117" i="14"/>
  <c r="F117" i="14"/>
  <c r="G117" i="14"/>
  <c r="H117" i="14"/>
  <c r="I117" i="14"/>
  <c r="J117" i="14"/>
  <c r="K117" i="14"/>
  <c r="L117" i="14"/>
  <c r="E118" i="14"/>
  <c r="F118" i="14"/>
  <c r="G118" i="14"/>
  <c r="H118" i="14"/>
  <c r="I118" i="14"/>
  <c r="J118" i="14"/>
  <c r="K118" i="14"/>
  <c r="L118" i="14"/>
  <c r="D110" i="14"/>
  <c r="D111" i="14"/>
  <c r="D112" i="14"/>
  <c r="D113" i="14"/>
  <c r="D114" i="14"/>
  <c r="D115" i="14"/>
  <c r="D116" i="14"/>
  <c r="D117" i="14"/>
  <c r="D118" i="14"/>
  <c r="D109" i="14"/>
  <c r="M108" i="14"/>
  <c r="N108" i="14"/>
  <c r="C108" i="14"/>
  <c r="C107" i="14"/>
  <c r="C106" i="14"/>
  <c r="C105" i="14"/>
  <c r="C104" i="14"/>
  <c r="C103" i="14"/>
  <c r="C102" i="14"/>
  <c r="M107" i="14"/>
  <c r="N107" i="14"/>
  <c r="M106" i="14"/>
  <c r="N106" i="14"/>
  <c r="M105" i="14"/>
  <c r="N105" i="14"/>
  <c r="M104" i="14"/>
  <c r="N104" i="14"/>
  <c r="M103" i="14"/>
  <c r="N103" i="14"/>
  <c r="M102" i="14"/>
  <c r="N102" i="14"/>
  <c r="N83" i="14"/>
  <c r="N91" i="14"/>
  <c r="M82" i="14"/>
  <c r="N82" i="14"/>
  <c r="M83" i="14"/>
  <c r="M84" i="14"/>
  <c r="N84" i="14"/>
  <c r="M85" i="14"/>
  <c r="N85" i="14"/>
  <c r="M86" i="14"/>
  <c r="N86" i="14"/>
  <c r="M87" i="14"/>
  <c r="N87" i="14"/>
  <c r="M88" i="14"/>
  <c r="N88" i="14"/>
  <c r="M89" i="14"/>
  <c r="N89" i="14"/>
  <c r="M90" i="14"/>
  <c r="N90" i="14"/>
  <c r="M91" i="14"/>
  <c r="M92" i="14"/>
  <c r="N92" i="14"/>
  <c r="M93" i="14"/>
  <c r="N93" i="14"/>
  <c r="M94" i="14"/>
  <c r="N94" i="14"/>
  <c r="M95" i="14"/>
  <c r="N95" i="14"/>
  <c r="M96" i="14"/>
  <c r="N96" i="14"/>
  <c r="M97" i="14"/>
  <c r="N97" i="14"/>
  <c r="M81" i="14"/>
  <c r="N81" i="14"/>
  <c r="C87" i="14"/>
  <c r="C86" i="14"/>
  <c r="C85" i="14"/>
  <c r="C84" i="14"/>
  <c r="C83" i="14"/>
  <c r="C82" i="14"/>
  <c r="C81" i="14"/>
  <c r="P71" i="14"/>
  <c r="P63" i="14"/>
  <c r="O64" i="14"/>
  <c r="O65" i="14"/>
  <c r="O66" i="14"/>
  <c r="O67" i="14"/>
  <c r="O68" i="14"/>
  <c r="O69" i="14"/>
  <c r="O70" i="14"/>
  <c r="O71" i="14"/>
  <c r="O72" i="14"/>
  <c r="X62" i="14"/>
  <c r="O62" i="14"/>
  <c r="O61" i="14"/>
  <c r="O60" i="14"/>
  <c r="O59" i="14"/>
  <c r="O58" i="14"/>
  <c r="O57" i="14"/>
  <c r="O56" i="14"/>
  <c r="X61" i="14"/>
  <c r="X60" i="14"/>
  <c r="X59" i="14"/>
  <c r="X58" i="14"/>
  <c r="X57" i="14"/>
  <c r="X56" i="14"/>
  <c r="P42" i="14"/>
  <c r="Q42" i="14"/>
  <c r="Q64" i="14"/>
  <c r="R42" i="14"/>
  <c r="R64" i="14"/>
  <c r="S42" i="14"/>
  <c r="S64" i="14"/>
  <c r="T42" i="14"/>
  <c r="T64" i="14"/>
  <c r="U42" i="14"/>
  <c r="U64" i="14"/>
  <c r="V42" i="14"/>
  <c r="V64" i="14"/>
  <c r="P43" i="14"/>
  <c r="P65" i="14"/>
  <c r="Q43" i="14"/>
  <c r="Q65" i="14"/>
  <c r="R43" i="14"/>
  <c r="R65" i="14"/>
  <c r="S43" i="14"/>
  <c r="S65" i="14"/>
  <c r="T43" i="14"/>
  <c r="T65" i="14"/>
  <c r="U43" i="14"/>
  <c r="U65" i="14"/>
  <c r="V43" i="14"/>
  <c r="V65" i="14"/>
  <c r="P44" i="14"/>
  <c r="P66" i="14"/>
  <c r="Q44" i="14"/>
  <c r="Q66" i="14"/>
  <c r="R44" i="14"/>
  <c r="R66" i="14"/>
  <c r="S44" i="14"/>
  <c r="S66" i="14"/>
  <c r="T44" i="14"/>
  <c r="T66" i="14"/>
  <c r="U44" i="14"/>
  <c r="U66" i="14"/>
  <c r="V44" i="14"/>
  <c r="V66" i="14"/>
  <c r="P45" i="14"/>
  <c r="Q45" i="14"/>
  <c r="Q67" i="14"/>
  <c r="R45" i="14"/>
  <c r="R67" i="14"/>
  <c r="S45" i="14"/>
  <c r="S67" i="14"/>
  <c r="T45" i="14"/>
  <c r="T67" i="14"/>
  <c r="U45" i="14"/>
  <c r="U67" i="14"/>
  <c r="V45" i="14"/>
  <c r="V67" i="14"/>
  <c r="P46" i="14"/>
  <c r="P68" i="14"/>
  <c r="Q46" i="14"/>
  <c r="Q68" i="14"/>
  <c r="R46" i="14"/>
  <c r="R68" i="14"/>
  <c r="S46" i="14"/>
  <c r="S68" i="14"/>
  <c r="T46" i="14"/>
  <c r="T68" i="14"/>
  <c r="U46" i="14"/>
  <c r="U68" i="14"/>
  <c r="V46" i="14"/>
  <c r="V68" i="14"/>
  <c r="P47" i="14"/>
  <c r="P69" i="14"/>
  <c r="Q47" i="14"/>
  <c r="Q69" i="14"/>
  <c r="R47" i="14"/>
  <c r="R69" i="14"/>
  <c r="S47" i="14"/>
  <c r="S69" i="14"/>
  <c r="T47" i="14"/>
  <c r="T69" i="14"/>
  <c r="U47" i="14"/>
  <c r="U69" i="14"/>
  <c r="V47" i="14"/>
  <c r="V69" i="14"/>
  <c r="P48" i="14"/>
  <c r="P70" i="14"/>
  <c r="Q48" i="14"/>
  <c r="Q70" i="14"/>
  <c r="R48" i="14"/>
  <c r="S48" i="14"/>
  <c r="S70" i="14"/>
  <c r="T48" i="14"/>
  <c r="T70" i="14"/>
  <c r="U48" i="14"/>
  <c r="U70" i="14"/>
  <c r="V48" i="14"/>
  <c r="V70" i="14"/>
  <c r="P49" i="14"/>
  <c r="Q49" i="14"/>
  <c r="Q71" i="14"/>
  <c r="R49" i="14"/>
  <c r="R71" i="14"/>
  <c r="S49" i="14"/>
  <c r="S71" i="14"/>
  <c r="T49" i="14"/>
  <c r="T71" i="14"/>
  <c r="U49" i="14"/>
  <c r="U71" i="14"/>
  <c r="V49" i="14"/>
  <c r="V71" i="14"/>
  <c r="P50" i="14"/>
  <c r="Q50" i="14"/>
  <c r="Q72" i="14"/>
  <c r="R50" i="14"/>
  <c r="R72" i="14"/>
  <c r="S50" i="14"/>
  <c r="S72" i="14"/>
  <c r="T50" i="14"/>
  <c r="T72" i="14"/>
  <c r="U50" i="14"/>
  <c r="U72" i="14"/>
  <c r="V50" i="14"/>
  <c r="V72" i="14"/>
  <c r="Q41" i="14"/>
  <c r="R41" i="14"/>
  <c r="R63" i="14"/>
  <c r="S41" i="14"/>
  <c r="S63" i="14"/>
  <c r="T41" i="14"/>
  <c r="T63" i="14"/>
  <c r="U41" i="14"/>
  <c r="U63" i="14"/>
  <c r="V41" i="14"/>
  <c r="V63" i="14"/>
  <c r="P41" i="14"/>
  <c r="O42" i="14"/>
  <c r="O43" i="14"/>
  <c r="O44" i="14"/>
  <c r="O45" i="14"/>
  <c r="O46" i="14"/>
  <c r="O47" i="14"/>
  <c r="O48" i="14"/>
  <c r="O49" i="14"/>
  <c r="O50" i="14"/>
  <c r="X40" i="14"/>
  <c r="O40" i="14"/>
  <c r="O39" i="14"/>
  <c r="O38" i="14"/>
  <c r="O37" i="14"/>
  <c r="O36" i="14"/>
  <c r="O35" i="14"/>
  <c r="O34" i="14"/>
  <c r="X39" i="14"/>
  <c r="X38" i="14"/>
  <c r="X37" i="14"/>
  <c r="X36" i="14"/>
  <c r="X35" i="14"/>
  <c r="X34" i="14"/>
  <c r="E33" i="14"/>
  <c r="F33" i="14"/>
  <c r="G33" i="14"/>
  <c r="H33" i="14"/>
  <c r="I33" i="14"/>
  <c r="J33" i="14"/>
  <c r="K33" i="14"/>
  <c r="L33" i="14"/>
  <c r="M33" i="14"/>
  <c r="L45" i="14"/>
  <c r="L46" i="14"/>
  <c r="L47" i="14"/>
  <c r="L48" i="14"/>
  <c r="L49" i="14"/>
  <c r="L50" i="14"/>
  <c r="L55" i="14"/>
  <c r="L44" i="14"/>
  <c r="K52" i="14"/>
  <c r="L52" i="14"/>
  <c r="K53" i="14"/>
  <c r="L53" i="14"/>
  <c r="K54" i="14"/>
  <c r="L54" i="14"/>
  <c r="K55" i="14"/>
  <c r="K56" i="14"/>
  <c r="L56" i="14"/>
  <c r="K57" i="14"/>
  <c r="L57" i="14"/>
  <c r="K58" i="14"/>
  <c r="L58" i="14"/>
  <c r="K59" i="14"/>
  <c r="L59" i="14"/>
  <c r="K60" i="14"/>
  <c r="L60" i="14"/>
  <c r="K51" i="14"/>
  <c r="L51" i="14"/>
  <c r="C52" i="14"/>
  <c r="C53" i="14"/>
  <c r="C54" i="14"/>
  <c r="C55" i="14"/>
  <c r="C56" i="14"/>
  <c r="C57" i="14"/>
  <c r="C58" i="14"/>
  <c r="C59" i="14"/>
  <c r="C60" i="14"/>
  <c r="C50" i="14"/>
  <c r="C49" i="14"/>
  <c r="C48" i="14"/>
  <c r="C47" i="14"/>
  <c r="C46" i="14"/>
  <c r="C45" i="14"/>
  <c r="C44" i="14"/>
  <c r="E3" i="14"/>
  <c r="F3" i="14"/>
  <c r="G3" i="14"/>
  <c r="H3" i="14"/>
  <c r="I3" i="14"/>
  <c r="J3" i="14"/>
  <c r="K3" i="14"/>
  <c r="L3" i="14"/>
  <c r="M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13" i="14"/>
  <c r="L13" i="14"/>
  <c r="C19" i="14"/>
  <c r="C18" i="14"/>
  <c r="C17" i="14"/>
  <c r="C16" i="14"/>
  <c r="C15" i="14"/>
  <c r="C14" i="14"/>
  <c r="C13" i="14"/>
  <c r="C21" i="14"/>
  <c r="C22" i="14"/>
  <c r="C23" i="14"/>
  <c r="C24" i="14"/>
  <c r="C25" i="14"/>
  <c r="C26" i="14"/>
  <c r="C27" i="14"/>
  <c r="C28" i="14"/>
  <c r="C29" i="14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5" i="7"/>
  <c r="C30" i="7"/>
  <c r="C29" i="7"/>
  <c r="C28" i="7"/>
  <c r="C27" i="7"/>
  <c r="C26" i="7"/>
  <c r="C25" i="7"/>
  <c r="C24" i="7"/>
  <c r="C11" i="7"/>
  <c r="C10" i="7"/>
  <c r="C9" i="7"/>
  <c r="C8" i="7"/>
  <c r="C7" i="7"/>
  <c r="C6" i="7"/>
  <c r="C5" i="7"/>
  <c r="M117" i="14"/>
  <c r="N117" i="14"/>
  <c r="W48" i="14"/>
  <c r="X48" i="14"/>
  <c r="K28" i="9"/>
  <c r="V28" i="9"/>
  <c r="U28" i="9"/>
  <c r="W45" i="14"/>
  <c r="X45" i="14"/>
  <c r="K29" i="9"/>
  <c r="V29" i="9"/>
  <c r="U29" i="9"/>
  <c r="W47" i="14"/>
  <c r="X47" i="14"/>
  <c r="P67" i="14"/>
  <c r="K27" i="9"/>
  <c r="V27" i="9"/>
  <c r="U27" i="9"/>
  <c r="C31" i="9"/>
  <c r="N32" i="9"/>
  <c r="N52" i="9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Q35" i="16"/>
  <c r="K26" i="9"/>
  <c r="V26" i="9"/>
  <c r="U26" i="9"/>
  <c r="W49" i="14"/>
  <c r="X49" i="14"/>
  <c r="K30" i="9"/>
  <c r="V30" i="9"/>
  <c r="U30" i="9"/>
  <c r="W50" i="14"/>
  <c r="X50" i="14"/>
  <c r="W42" i="14"/>
  <c r="X42" i="14"/>
  <c r="K32" i="9"/>
  <c r="V32" i="9"/>
  <c r="U32" i="9"/>
  <c r="W41" i="14"/>
  <c r="X41" i="14"/>
  <c r="W43" i="14"/>
  <c r="X43" i="14"/>
  <c r="M113" i="14"/>
  <c r="N113" i="14"/>
  <c r="K31" i="9"/>
  <c r="V31" i="9"/>
  <c r="U31" i="9"/>
  <c r="D31" i="10"/>
  <c r="W44" i="14"/>
  <c r="X44" i="14"/>
  <c r="P64" i="14"/>
  <c r="Q63" i="14"/>
  <c r="W46" i="14"/>
  <c r="X46" i="14"/>
  <c r="R70" i="14"/>
  <c r="M118" i="14"/>
  <c r="N118" i="14"/>
  <c r="M116" i="14"/>
  <c r="N116" i="14"/>
  <c r="M115" i="14"/>
  <c r="N115" i="14"/>
  <c r="M114" i="14"/>
  <c r="N114" i="14"/>
  <c r="M112" i="14"/>
  <c r="N112" i="14"/>
  <c r="M111" i="14"/>
  <c r="N111" i="14"/>
  <c r="M110" i="14"/>
  <c r="N110" i="14"/>
  <c r="P72" i="14"/>
  <c r="M109" i="14"/>
  <c r="N109" i="14"/>
  <c r="T35" i="15"/>
  <c r="T34" i="15"/>
  <c r="T27" i="15"/>
  <c r="T29" i="15"/>
  <c r="T30" i="15"/>
  <c r="T31" i="15"/>
  <c r="T32" i="15"/>
  <c r="T33" i="15"/>
  <c r="T26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C28" i="15"/>
  <c r="S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E16" i="15"/>
  <c r="D16" i="15"/>
  <c r="C16" i="15"/>
  <c r="T24" i="15"/>
  <c r="T19" i="15"/>
  <c r="T20" i="15"/>
  <c r="T21" i="15"/>
  <c r="T22" i="15"/>
  <c r="T23" i="15"/>
  <c r="T17" i="15"/>
  <c r="T18" i="15"/>
  <c r="T10" i="15"/>
  <c r="T11" i="15"/>
  <c r="T12" i="15"/>
  <c r="T13" i="15"/>
  <c r="T14" i="15"/>
  <c r="T15" i="15"/>
  <c r="T6" i="15"/>
  <c r="T7" i="15"/>
  <c r="T8" i="15"/>
  <c r="T9" i="15"/>
  <c r="G5" i="15"/>
  <c r="G25" i="15"/>
  <c r="H5" i="15"/>
  <c r="H25" i="15"/>
  <c r="I5" i="15"/>
  <c r="I25" i="15"/>
  <c r="J5" i="15"/>
  <c r="J25" i="15"/>
  <c r="K5" i="15"/>
  <c r="K25" i="15"/>
  <c r="L5" i="15"/>
  <c r="L25" i="15"/>
  <c r="M5" i="15"/>
  <c r="M25" i="15"/>
  <c r="N5" i="15"/>
  <c r="N25" i="15"/>
  <c r="O5" i="15"/>
  <c r="O25" i="15"/>
  <c r="P5" i="15"/>
  <c r="P25" i="15"/>
  <c r="Q5" i="15"/>
  <c r="Q25" i="15"/>
  <c r="R5" i="15"/>
  <c r="C5" i="15"/>
  <c r="C25" i="15"/>
  <c r="D5" i="15"/>
  <c r="D25" i="15"/>
  <c r="E5" i="15"/>
  <c r="E25" i="15"/>
  <c r="F5" i="15"/>
  <c r="F25" i="15"/>
  <c r="T28" i="15"/>
  <c r="C30" i="9"/>
  <c r="N31" i="9"/>
  <c r="N51" i="9"/>
  <c r="D30" i="10"/>
  <c r="D54" i="10"/>
  <c r="D74" i="10"/>
  <c r="T5" i="15"/>
  <c r="T25" i="15"/>
  <c r="T16" i="15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H58" i="12"/>
  <c r="Q58" i="12"/>
  <c r="W36" i="12"/>
  <c r="X36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H59" i="12"/>
  <c r="Q59" i="12"/>
  <c r="W37" i="12"/>
  <c r="X37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H60" i="12"/>
  <c r="Q60" i="12"/>
  <c r="W38" i="12"/>
  <c r="X38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H61" i="12"/>
  <c r="Q61" i="12"/>
  <c r="W39" i="12"/>
  <c r="X39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H62" i="12"/>
  <c r="Q62" i="12"/>
  <c r="W40" i="12"/>
  <c r="X40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H63" i="12"/>
  <c r="Q63" i="12"/>
  <c r="W41" i="12"/>
  <c r="X41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H64" i="12"/>
  <c r="Q64" i="12"/>
  <c r="W42" i="12"/>
  <c r="X42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H65" i="12"/>
  <c r="Q65" i="12"/>
  <c r="W43" i="12"/>
  <c r="X43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H66" i="12"/>
  <c r="Q66" i="12"/>
  <c r="W44" i="12"/>
  <c r="X44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H67" i="12"/>
  <c r="Q67" i="12"/>
  <c r="W45" i="12"/>
  <c r="X45" i="12"/>
  <c r="E37" i="12"/>
  <c r="E59" i="12"/>
  <c r="E38" i="12"/>
  <c r="E60" i="12"/>
  <c r="E39" i="12"/>
  <c r="E61" i="12"/>
  <c r="E40" i="12"/>
  <c r="E62" i="12"/>
  <c r="E41" i="12"/>
  <c r="E63" i="12"/>
  <c r="E42" i="12"/>
  <c r="E64" i="12"/>
  <c r="E43" i="12"/>
  <c r="E65" i="12"/>
  <c r="E44" i="12"/>
  <c r="E66" i="12"/>
  <c r="E45" i="12"/>
  <c r="E67" i="12"/>
  <c r="E36" i="12"/>
  <c r="E58" i="12"/>
  <c r="E34" i="11"/>
  <c r="N34" i="11"/>
  <c r="N54" i="11" s="1"/>
  <c r="F34" i="11"/>
  <c r="O34" i="11"/>
  <c r="O54" i="11" s="1"/>
  <c r="G34" i="11"/>
  <c r="P34" i="11"/>
  <c r="H34" i="11"/>
  <c r="Q34" i="11"/>
  <c r="P54" i="11" s="1"/>
  <c r="I34" i="11"/>
  <c r="R34" i="11"/>
  <c r="E35" i="11"/>
  <c r="N35" i="11"/>
  <c r="N55" i="11" s="1"/>
  <c r="F35" i="11"/>
  <c r="O35" i="11"/>
  <c r="G35" i="11"/>
  <c r="P35" i="11"/>
  <c r="H35" i="11"/>
  <c r="Q35" i="11"/>
  <c r="P55" i="11"/>
  <c r="I35" i="11"/>
  <c r="R35" i="11"/>
  <c r="E36" i="11"/>
  <c r="N36" i="11"/>
  <c r="N56" i="11" s="1"/>
  <c r="F36" i="11"/>
  <c r="O36" i="11"/>
  <c r="O56" i="11" s="1"/>
  <c r="G36" i="11"/>
  <c r="P36" i="11"/>
  <c r="H36" i="11"/>
  <c r="Q36" i="11"/>
  <c r="P56" i="11" s="1"/>
  <c r="I36" i="11"/>
  <c r="R36" i="11"/>
  <c r="E37" i="11"/>
  <c r="N37" i="11"/>
  <c r="F37" i="11"/>
  <c r="O37" i="11"/>
  <c r="O57" i="11" s="1"/>
  <c r="G37" i="11"/>
  <c r="P37" i="11"/>
  <c r="H37" i="11"/>
  <c r="Q37" i="11"/>
  <c r="P57" i="11" s="1"/>
  <c r="I37" i="11"/>
  <c r="R37" i="11"/>
  <c r="E38" i="11"/>
  <c r="N38" i="11"/>
  <c r="N58" i="11" s="1"/>
  <c r="F38" i="11"/>
  <c r="O38" i="11"/>
  <c r="O58" i="11" s="1"/>
  <c r="G38" i="11"/>
  <c r="P38" i="11"/>
  <c r="H38" i="11"/>
  <c r="Q38" i="11"/>
  <c r="P58" i="11" s="1"/>
  <c r="I38" i="11"/>
  <c r="R38" i="11"/>
  <c r="E39" i="11"/>
  <c r="N39" i="11"/>
  <c r="F39" i="11"/>
  <c r="O39" i="11"/>
  <c r="O59" i="11" s="1"/>
  <c r="G39" i="11"/>
  <c r="P39" i="11"/>
  <c r="H39" i="11"/>
  <c r="Q39" i="11"/>
  <c r="P59" i="11"/>
  <c r="I39" i="11"/>
  <c r="R39" i="11"/>
  <c r="E40" i="11"/>
  <c r="N40" i="11"/>
  <c r="N60" i="11" s="1"/>
  <c r="F40" i="11"/>
  <c r="O40" i="11"/>
  <c r="O60" i="11" s="1"/>
  <c r="G40" i="11"/>
  <c r="P40" i="11"/>
  <c r="H40" i="11"/>
  <c r="Q40" i="11"/>
  <c r="P60" i="11"/>
  <c r="I40" i="11"/>
  <c r="R40" i="11"/>
  <c r="E41" i="11"/>
  <c r="N41" i="11"/>
  <c r="N61" i="11" s="1"/>
  <c r="F41" i="11"/>
  <c r="O41" i="11"/>
  <c r="O61" i="11" s="1"/>
  <c r="G41" i="11"/>
  <c r="P41" i="11"/>
  <c r="H41" i="11"/>
  <c r="Q41" i="11"/>
  <c r="P61" i="11" s="1"/>
  <c r="I41" i="11"/>
  <c r="R41" i="11"/>
  <c r="E42" i="11"/>
  <c r="N42" i="11"/>
  <c r="F42" i="11"/>
  <c r="O42" i="11"/>
  <c r="O62" i="11" s="1"/>
  <c r="G42" i="11"/>
  <c r="P42" i="11"/>
  <c r="N62" i="11" s="1"/>
  <c r="H42" i="11"/>
  <c r="Q42" i="11"/>
  <c r="P62" i="11" s="1"/>
  <c r="I42" i="11"/>
  <c r="R42" i="11"/>
  <c r="E43" i="11"/>
  <c r="N43" i="11"/>
  <c r="F43" i="11"/>
  <c r="O43" i="11"/>
  <c r="G43" i="11"/>
  <c r="P43" i="11"/>
  <c r="H43" i="11"/>
  <c r="Q43" i="11"/>
  <c r="P63" i="11"/>
  <c r="I43" i="11"/>
  <c r="R43" i="11"/>
  <c r="D35" i="11"/>
  <c r="D36" i="11"/>
  <c r="M36" i="11"/>
  <c r="M56" i="11"/>
  <c r="D37" i="11"/>
  <c r="M37" i="11"/>
  <c r="M57" i="11" s="1"/>
  <c r="D38" i="11"/>
  <c r="D39" i="11"/>
  <c r="D40" i="11"/>
  <c r="M40" i="11"/>
  <c r="M60" i="11"/>
  <c r="D41" i="11"/>
  <c r="M41" i="11"/>
  <c r="M61" i="11" s="1"/>
  <c r="D42" i="11"/>
  <c r="D43" i="11"/>
  <c r="D34" i="11"/>
  <c r="M34" i="11"/>
  <c r="M54" i="11"/>
  <c r="F33" i="10"/>
  <c r="F56" i="10"/>
  <c r="G33" i="10"/>
  <c r="G56" i="10"/>
  <c r="E76" i="10" s="1"/>
  <c r="M73" i="8" s="1"/>
  <c r="H33" i="10"/>
  <c r="H56" i="10"/>
  <c r="I33" i="10"/>
  <c r="I56" i="10"/>
  <c r="J33" i="10"/>
  <c r="J56" i="10"/>
  <c r="K33" i="10"/>
  <c r="K56" i="10"/>
  <c r="L33" i="10"/>
  <c r="L56" i="10"/>
  <c r="M33" i="10"/>
  <c r="M56" i="10"/>
  <c r="N33" i="10"/>
  <c r="N56" i="10"/>
  <c r="O33" i="10"/>
  <c r="O56" i="10"/>
  <c r="G76" i="10" s="1"/>
  <c r="P33" i="10"/>
  <c r="P56" i="10"/>
  <c r="I76" i="10" s="1"/>
  <c r="Q33" i="10"/>
  <c r="F34" i="10"/>
  <c r="F57" i="10"/>
  <c r="G34" i="10"/>
  <c r="G57" i="10"/>
  <c r="E77" i="10" s="1"/>
  <c r="M74" i="8" s="1"/>
  <c r="H34" i="10"/>
  <c r="H57" i="10"/>
  <c r="G77" i="10" s="1"/>
  <c r="I34" i="10"/>
  <c r="I57" i="10"/>
  <c r="J34" i="10"/>
  <c r="J57" i="10"/>
  <c r="K34" i="10"/>
  <c r="K57" i="10"/>
  <c r="L34" i="10"/>
  <c r="L57" i="10"/>
  <c r="M34" i="10"/>
  <c r="M57" i="10"/>
  <c r="N34" i="10"/>
  <c r="N57" i="10"/>
  <c r="O34" i="10"/>
  <c r="O57" i="10"/>
  <c r="P34" i="10"/>
  <c r="P57" i="10"/>
  <c r="I77" i="10" s="1"/>
  <c r="Q34" i="10"/>
  <c r="F35" i="10"/>
  <c r="F58" i="10"/>
  <c r="E78" i="10" s="1"/>
  <c r="M75" i="8" s="1"/>
  <c r="G35" i="10"/>
  <c r="G58" i="10"/>
  <c r="H35" i="10"/>
  <c r="H58" i="10"/>
  <c r="G78" i="10" s="1"/>
  <c r="I35" i="10"/>
  <c r="I58" i="10"/>
  <c r="J35" i="10"/>
  <c r="J58" i="10"/>
  <c r="K35" i="10"/>
  <c r="K58" i="10"/>
  <c r="L35" i="10"/>
  <c r="L58" i="10"/>
  <c r="M35" i="10"/>
  <c r="M58" i="10"/>
  <c r="N35" i="10"/>
  <c r="N58" i="10"/>
  <c r="O35" i="10"/>
  <c r="O58" i="10"/>
  <c r="P35" i="10"/>
  <c r="P58" i="10"/>
  <c r="I78" i="10" s="1"/>
  <c r="Q35" i="10"/>
  <c r="F36" i="10"/>
  <c r="F59" i="10"/>
  <c r="G36" i="10"/>
  <c r="G59" i="10"/>
  <c r="H36" i="10"/>
  <c r="H59" i="10"/>
  <c r="I36" i="10"/>
  <c r="I59" i="10"/>
  <c r="J36" i="10"/>
  <c r="J59" i="10"/>
  <c r="K36" i="10"/>
  <c r="K59" i="10"/>
  <c r="L36" i="10"/>
  <c r="L59" i="10"/>
  <c r="M36" i="10"/>
  <c r="M59" i="10"/>
  <c r="N36" i="10"/>
  <c r="N59" i="10"/>
  <c r="O36" i="10"/>
  <c r="O59" i="10"/>
  <c r="G79" i="10" s="1"/>
  <c r="P36" i="10"/>
  <c r="P59" i="10"/>
  <c r="I79" i="10" s="1"/>
  <c r="Q36" i="10"/>
  <c r="R36" i="10"/>
  <c r="F37" i="10"/>
  <c r="F60" i="10"/>
  <c r="E80" i="10"/>
  <c r="M77" i="8" s="1"/>
  <c r="G37" i="10"/>
  <c r="G60" i="10"/>
  <c r="H37" i="10"/>
  <c r="H60" i="10"/>
  <c r="G80" i="10" s="1"/>
  <c r="I37" i="10"/>
  <c r="I60" i="10"/>
  <c r="J37" i="10"/>
  <c r="J60" i="10"/>
  <c r="K37" i="10"/>
  <c r="K60" i="10"/>
  <c r="L37" i="10"/>
  <c r="L60" i="10"/>
  <c r="M37" i="10"/>
  <c r="M60" i="10"/>
  <c r="N37" i="10"/>
  <c r="N60" i="10"/>
  <c r="O37" i="10"/>
  <c r="O60" i="10"/>
  <c r="P37" i="10"/>
  <c r="P60" i="10"/>
  <c r="I80" i="10"/>
  <c r="Q37" i="10"/>
  <c r="F38" i="10"/>
  <c r="F61" i="10"/>
  <c r="G38" i="10"/>
  <c r="G61" i="10"/>
  <c r="H38" i="10"/>
  <c r="H61" i="10"/>
  <c r="I38" i="10"/>
  <c r="I61" i="10"/>
  <c r="J38" i="10"/>
  <c r="J61" i="10"/>
  <c r="K38" i="10"/>
  <c r="K61" i="10"/>
  <c r="L38" i="10"/>
  <c r="L61" i="10"/>
  <c r="M38" i="10"/>
  <c r="M61" i="10"/>
  <c r="N38" i="10"/>
  <c r="N61" i="10"/>
  <c r="O38" i="10"/>
  <c r="O61" i="10"/>
  <c r="P38" i="10"/>
  <c r="P61" i="10"/>
  <c r="I81" i="10"/>
  <c r="Q38" i="10"/>
  <c r="F39" i="10"/>
  <c r="F62" i="10"/>
  <c r="E82" i="10" s="1"/>
  <c r="M79" i="8" s="1"/>
  <c r="G39" i="10"/>
  <c r="G62" i="10"/>
  <c r="H39" i="10"/>
  <c r="H62" i="10"/>
  <c r="G82" i="10" s="1"/>
  <c r="I39" i="10"/>
  <c r="I62" i="10"/>
  <c r="J39" i="10"/>
  <c r="J62" i="10"/>
  <c r="K39" i="10"/>
  <c r="K62" i="10"/>
  <c r="L39" i="10"/>
  <c r="L62" i="10"/>
  <c r="M39" i="10"/>
  <c r="M62" i="10"/>
  <c r="H82" i="10" s="1"/>
  <c r="N39" i="10"/>
  <c r="N62" i="10"/>
  <c r="O39" i="10"/>
  <c r="O62" i="10"/>
  <c r="P39" i="10"/>
  <c r="P62" i="10"/>
  <c r="I82" i="10"/>
  <c r="Q39" i="10"/>
  <c r="F40" i="10"/>
  <c r="F63" i="10"/>
  <c r="G40" i="10"/>
  <c r="G63" i="10"/>
  <c r="H40" i="10"/>
  <c r="H63" i="10"/>
  <c r="I40" i="10"/>
  <c r="I63" i="10"/>
  <c r="J40" i="10"/>
  <c r="J63" i="10"/>
  <c r="K40" i="10"/>
  <c r="K63" i="10"/>
  <c r="L40" i="10"/>
  <c r="L63" i="10"/>
  <c r="M40" i="10"/>
  <c r="M63" i="10"/>
  <c r="H83" i="10" s="1"/>
  <c r="N40" i="10"/>
  <c r="N63" i="10"/>
  <c r="O40" i="10"/>
  <c r="O63" i="10"/>
  <c r="P40" i="10"/>
  <c r="P63" i="10"/>
  <c r="I83" i="10"/>
  <c r="Q40" i="10"/>
  <c r="R40" i="10"/>
  <c r="F41" i="10"/>
  <c r="F64" i="10"/>
  <c r="E84" i="10" s="1"/>
  <c r="M81" i="8" s="1"/>
  <c r="G41" i="10"/>
  <c r="G64" i="10"/>
  <c r="H41" i="10"/>
  <c r="H64" i="10"/>
  <c r="G84" i="10" s="1"/>
  <c r="I41" i="10"/>
  <c r="I64" i="10"/>
  <c r="J41" i="10"/>
  <c r="J64" i="10"/>
  <c r="K41" i="10"/>
  <c r="K64" i="10"/>
  <c r="L41" i="10"/>
  <c r="L64" i="10"/>
  <c r="M41" i="10"/>
  <c r="M64" i="10"/>
  <c r="N41" i="10"/>
  <c r="N64" i="10"/>
  <c r="O41" i="10"/>
  <c r="O64" i="10"/>
  <c r="P41" i="10"/>
  <c r="P64" i="10"/>
  <c r="I84" i="10" s="1"/>
  <c r="Q41" i="10"/>
  <c r="F42" i="10"/>
  <c r="F65" i="10"/>
  <c r="E85" i="10" s="1"/>
  <c r="M82" i="8" s="1"/>
  <c r="G42" i="10"/>
  <c r="G65" i="10"/>
  <c r="H42" i="10"/>
  <c r="H65" i="10"/>
  <c r="I42" i="10"/>
  <c r="I65" i="10"/>
  <c r="J42" i="10"/>
  <c r="J65" i="10"/>
  <c r="K42" i="10"/>
  <c r="K65" i="10"/>
  <c r="L42" i="10"/>
  <c r="L65" i="10"/>
  <c r="M42" i="10"/>
  <c r="M65" i="10"/>
  <c r="N42" i="10"/>
  <c r="N65" i="10"/>
  <c r="O42" i="10"/>
  <c r="O65" i="10"/>
  <c r="P42" i="10"/>
  <c r="P65" i="10"/>
  <c r="I85" i="10" s="1"/>
  <c r="Q42" i="10"/>
  <c r="E34" i="10"/>
  <c r="E35" i="10"/>
  <c r="E58" i="10"/>
  <c r="F78" i="10"/>
  <c r="E36" i="10"/>
  <c r="E59" i="10"/>
  <c r="F79" i="10" s="1"/>
  <c r="E37" i="10"/>
  <c r="E60" i="10"/>
  <c r="F80" i="10"/>
  <c r="E38" i="10"/>
  <c r="E39" i="10"/>
  <c r="E62" i="10"/>
  <c r="F82" i="10" s="1"/>
  <c r="E40" i="10"/>
  <c r="E63" i="10"/>
  <c r="F83" i="10" s="1"/>
  <c r="E41" i="10"/>
  <c r="E64" i="10"/>
  <c r="F84" i="10"/>
  <c r="E42" i="10"/>
  <c r="E33" i="10"/>
  <c r="E56" i="10"/>
  <c r="F76" i="10"/>
  <c r="E33" i="9"/>
  <c r="P33" i="9"/>
  <c r="P53" i="9"/>
  <c r="F33" i="9"/>
  <c r="Q33" i="9"/>
  <c r="Q53" i="9"/>
  <c r="G33" i="9"/>
  <c r="R33" i="9"/>
  <c r="H33" i="9"/>
  <c r="S33" i="9"/>
  <c r="R53" i="9"/>
  <c r="I33" i="9"/>
  <c r="T33" i="9"/>
  <c r="E34" i="9"/>
  <c r="P34" i="9"/>
  <c r="P54" i="9"/>
  <c r="F34" i="9"/>
  <c r="Q34" i="9"/>
  <c r="Q54" i="9"/>
  <c r="G34" i="9"/>
  <c r="R34" i="9"/>
  <c r="H34" i="9"/>
  <c r="S34" i="9"/>
  <c r="R54" i="9"/>
  <c r="I34" i="9"/>
  <c r="T34" i="9"/>
  <c r="E35" i="9"/>
  <c r="P35" i="9"/>
  <c r="F35" i="9"/>
  <c r="Q35" i="9"/>
  <c r="Q55" i="9"/>
  <c r="G35" i="9"/>
  <c r="R35" i="9"/>
  <c r="H35" i="9"/>
  <c r="S35" i="9"/>
  <c r="R55" i="9"/>
  <c r="I35" i="9"/>
  <c r="T35" i="9"/>
  <c r="E36" i="9"/>
  <c r="P36" i="9"/>
  <c r="F36" i="9"/>
  <c r="Q36" i="9"/>
  <c r="Q56" i="9"/>
  <c r="G36" i="9"/>
  <c r="R36" i="9"/>
  <c r="H36" i="9"/>
  <c r="S36" i="9"/>
  <c r="R56" i="9"/>
  <c r="I36" i="9"/>
  <c r="T36" i="9"/>
  <c r="E37" i="9"/>
  <c r="P37" i="9"/>
  <c r="F37" i="9"/>
  <c r="Q37" i="9"/>
  <c r="Q57" i="9"/>
  <c r="G37" i="9"/>
  <c r="R37" i="9"/>
  <c r="H37" i="9"/>
  <c r="S37" i="9"/>
  <c r="R57" i="9"/>
  <c r="I37" i="9"/>
  <c r="T37" i="9"/>
  <c r="E38" i="9"/>
  <c r="P38" i="9"/>
  <c r="F38" i="9"/>
  <c r="Q38" i="9"/>
  <c r="Q58" i="9"/>
  <c r="G38" i="9"/>
  <c r="R38" i="9"/>
  <c r="H38" i="9"/>
  <c r="S38" i="9"/>
  <c r="R58" i="9"/>
  <c r="I38" i="9"/>
  <c r="T38" i="9"/>
  <c r="E39" i="9"/>
  <c r="P39" i="9"/>
  <c r="F39" i="9"/>
  <c r="Q39" i="9"/>
  <c r="Q59" i="9"/>
  <c r="G39" i="9"/>
  <c r="R39" i="9"/>
  <c r="H39" i="9"/>
  <c r="S39" i="9"/>
  <c r="R59" i="9"/>
  <c r="I39" i="9"/>
  <c r="T39" i="9"/>
  <c r="E40" i="9"/>
  <c r="P40" i="9"/>
  <c r="F40" i="9"/>
  <c r="Q40" i="9"/>
  <c r="Q60" i="9"/>
  <c r="G40" i="9"/>
  <c r="R40" i="9"/>
  <c r="H40" i="9"/>
  <c r="S40" i="9"/>
  <c r="R60" i="9"/>
  <c r="I40" i="9"/>
  <c r="T40" i="9"/>
  <c r="E41" i="9"/>
  <c r="P41" i="9"/>
  <c r="P61" i="9"/>
  <c r="F41" i="9"/>
  <c r="Q41" i="9"/>
  <c r="Q61" i="9"/>
  <c r="G41" i="9"/>
  <c r="R41" i="9"/>
  <c r="H41" i="9"/>
  <c r="S41" i="9"/>
  <c r="R61" i="9"/>
  <c r="I41" i="9"/>
  <c r="T41" i="9"/>
  <c r="E42" i="9"/>
  <c r="P42" i="9"/>
  <c r="P62" i="9"/>
  <c r="F42" i="9"/>
  <c r="Q42" i="9"/>
  <c r="Q62" i="9"/>
  <c r="G42" i="9"/>
  <c r="R42" i="9"/>
  <c r="H42" i="9"/>
  <c r="S42" i="9"/>
  <c r="R62" i="9"/>
  <c r="I42" i="9"/>
  <c r="T42" i="9"/>
  <c r="D34" i="9"/>
  <c r="O34" i="9"/>
  <c r="O54" i="9"/>
  <c r="D35" i="9"/>
  <c r="O35" i="9"/>
  <c r="O55" i="9"/>
  <c r="D36" i="9"/>
  <c r="O36" i="9"/>
  <c r="O56" i="9"/>
  <c r="D37" i="9"/>
  <c r="O37" i="9"/>
  <c r="O57" i="9"/>
  <c r="D38" i="9"/>
  <c r="O38" i="9"/>
  <c r="O58" i="9"/>
  <c r="D39" i="9"/>
  <c r="O39" i="9"/>
  <c r="O59" i="9"/>
  <c r="D40" i="9"/>
  <c r="O40" i="9"/>
  <c r="O60" i="9"/>
  <c r="D41" i="9"/>
  <c r="O41" i="9"/>
  <c r="O61" i="9"/>
  <c r="D42" i="9"/>
  <c r="O42" i="9"/>
  <c r="O62" i="9"/>
  <c r="D33" i="9"/>
  <c r="O33" i="9"/>
  <c r="O53" i="9"/>
  <c r="E32" i="8"/>
  <c r="E53" i="8"/>
  <c r="F73" i="8" s="1"/>
  <c r="F32" i="8"/>
  <c r="F53" i="8"/>
  <c r="G32" i="8"/>
  <c r="G53" i="8"/>
  <c r="H32" i="8"/>
  <c r="H53" i="8"/>
  <c r="I32" i="8"/>
  <c r="I53" i="8"/>
  <c r="J32" i="8"/>
  <c r="J53" i="8"/>
  <c r="I73" i="8"/>
  <c r="E33" i="8"/>
  <c r="E54" i="8"/>
  <c r="F33" i="8"/>
  <c r="F54" i="8"/>
  <c r="G33" i="8"/>
  <c r="G54" i="8"/>
  <c r="H33" i="8"/>
  <c r="H54" i="8"/>
  <c r="G74" i="8" s="1"/>
  <c r="I33" i="8"/>
  <c r="I54" i="8"/>
  <c r="J33" i="8"/>
  <c r="J54" i="8"/>
  <c r="I74" i="8"/>
  <c r="E34" i="8"/>
  <c r="E55" i="8"/>
  <c r="F75" i="8" s="1"/>
  <c r="F34" i="8"/>
  <c r="F55" i="8"/>
  <c r="G34" i="8"/>
  <c r="G55" i="8"/>
  <c r="H34" i="8"/>
  <c r="H55" i="8"/>
  <c r="I34" i="8"/>
  <c r="I55" i="8"/>
  <c r="J34" i="8"/>
  <c r="J55" i="8"/>
  <c r="I75" i="8"/>
  <c r="E35" i="8"/>
  <c r="E56" i="8"/>
  <c r="F35" i="8"/>
  <c r="F56" i="8"/>
  <c r="G35" i="8"/>
  <c r="G56" i="8"/>
  <c r="G76" i="8" s="1"/>
  <c r="H35" i="8"/>
  <c r="H56" i="8"/>
  <c r="I35" i="8"/>
  <c r="I56" i="8"/>
  <c r="J35" i="8"/>
  <c r="J56" i="8"/>
  <c r="I76" i="8"/>
  <c r="E36" i="8"/>
  <c r="E57" i="8"/>
  <c r="F77" i="8" s="1"/>
  <c r="F36" i="8"/>
  <c r="F57" i="8"/>
  <c r="G36" i="8"/>
  <c r="G57" i="8"/>
  <c r="H36" i="8"/>
  <c r="H57" i="8"/>
  <c r="I36" i="8"/>
  <c r="I57" i="8"/>
  <c r="J36" i="8"/>
  <c r="J57" i="8"/>
  <c r="I77" i="8"/>
  <c r="E37" i="8"/>
  <c r="E58" i="8"/>
  <c r="F37" i="8"/>
  <c r="F58" i="8"/>
  <c r="G78" i="8" s="1"/>
  <c r="G37" i="8"/>
  <c r="G58" i="8"/>
  <c r="H37" i="8"/>
  <c r="H58" i="8"/>
  <c r="I37" i="8"/>
  <c r="I58" i="8"/>
  <c r="J37" i="8"/>
  <c r="J58" i="8"/>
  <c r="I78" i="8" s="1"/>
  <c r="E38" i="8"/>
  <c r="E59" i="8"/>
  <c r="F38" i="8"/>
  <c r="F59" i="8"/>
  <c r="G38" i="8"/>
  <c r="G59" i="8"/>
  <c r="H38" i="8"/>
  <c r="H59" i="8"/>
  <c r="I38" i="8"/>
  <c r="I59" i="8"/>
  <c r="J38" i="8"/>
  <c r="J59" i="8"/>
  <c r="I79" i="8" s="1"/>
  <c r="E39" i="8"/>
  <c r="E60" i="8"/>
  <c r="F80" i="8" s="1"/>
  <c r="F39" i="8"/>
  <c r="F60" i="8"/>
  <c r="G39" i="8"/>
  <c r="G60" i="8"/>
  <c r="H39" i="8"/>
  <c r="H60" i="8"/>
  <c r="I39" i="8"/>
  <c r="I60" i="8"/>
  <c r="J39" i="8"/>
  <c r="J60" i="8"/>
  <c r="I80" i="8" s="1"/>
  <c r="E40" i="8"/>
  <c r="E61" i="8"/>
  <c r="F81" i="8" s="1"/>
  <c r="F40" i="8"/>
  <c r="F61" i="8"/>
  <c r="G40" i="8"/>
  <c r="G61" i="8"/>
  <c r="H40" i="8"/>
  <c r="H61" i="8"/>
  <c r="I40" i="8"/>
  <c r="I61" i="8"/>
  <c r="J40" i="8"/>
  <c r="J61" i="8"/>
  <c r="I81" i="8"/>
  <c r="E41" i="8"/>
  <c r="E62" i="8"/>
  <c r="F82" i="8" s="1"/>
  <c r="F41" i="8"/>
  <c r="F62" i="8"/>
  <c r="G41" i="8"/>
  <c r="G62" i="8"/>
  <c r="H41" i="8"/>
  <c r="H62" i="8"/>
  <c r="G82" i="8" s="1"/>
  <c r="I41" i="8"/>
  <c r="I62" i="8"/>
  <c r="J41" i="8"/>
  <c r="J62" i="8"/>
  <c r="I82" i="8"/>
  <c r="D33" i="8"/>
  <c r="D54" i="8"/>
  <c r="E74" i="8"/>
  <c r="D34" i="8"/>
  <c r="D55" i="8"/>
  <c r="E75" i="8" s="1"/>
  <c r="D35" i="8"/>
  <c r="D56" i="8"/>
  <c r="E76" i="8" s="1"/>
  <c r="D36" i="8"/>
  <c r="D57" i="8"/>
  <c r="E77" i="8" s="1"/>
  <c r="D37" i="8"/>
  <c r="D58" i="8"/>
  <c r="E78" i="8" s="1"/>
  <c r="D38" i="8"/>
  <c r="D59" i="8"/>
  <c r="E79" i="8" s="1"/>
  <c r="D39" i="8"/>
  <c r="D60" i="8"/>
  <c r="E80" i="8"/>
  <c r="D40" i="8"/>
  <c r="D61" i="8"/>
  <c r="E81" i="8"/>
  <c r="D41" i="8"/>
  <c r="D62" i="8"/>
  <c r="E82" i="8"/>
  <c r="K33" i="8"/>
  <c r="K54" i="8"/>
  <c r="H74" i="8" s="1"/>
  <c r="K34" i="8"/>
  <c r="K55" i="8"/>
  <c r="H75" i="8" s="1"/>
  <c r="K35" i="8"/>
  <c r="K56" i="8"/>
  <c r="H76" i="8" s="1"/>
  <c r="K36" i="8"/>
  <c r="K57" i="8"/>
  <c r="H77" i="8" s="1"/>
  <c r="K37" i="8"/>
  <c r="K58" i="8"/>
  <c r="H78" i="8" s="1"/>
  <c r="K38" i="8"/>
  <c r="K59" i="8"/>
  <c r="H79" i="8"/>
  <c r="K39" i="8"/>
  <c r="K60" i="8"/>
  <c r="H80" i="8"/>
  <c r="K40" i="8"/>
  <c r="K61" i="8"/>
  <c r="H81" i="8"/>
  <c r="K41" i="8"/>
  <c r="K62" i="8"/>
  <c r="H82" i="8" s="1"/>
  <c r="L33" i="8"/>
  <c r="L54" i="8"/>
  <c r="L34" i="8"/>
  <c r="L55" i="8"/>
  <c r="L35" i="8"/>
  <c r="L56" i="8"/>
  <c r="L36" i="8"/>
  <c r="L57" i="8"/>
  <c r="L37" i="8"/>
  <c r="L58" i="8"/>
  <c r="L38" i="8"/>
  <c r="L59" i="8"/>
  <c r="L39" i="8"/>
  <c r="L60" i="8"/>
  <c r="L40" i="8"/>
  <c r="L61" i="8"/>
  <c r="L41" i="8"/>
  <c r="L62" i="8"/>
  <c r="K32" i="8"/>
  <c r="K53" i="8"/>
  <c r="H73" i="8"/>
  <c r="L32" i="8"/>
  <c r="L53" i="8"/>
  <c r="D32" i="8"/>
  <c r="D53" i="8"/>
  <c r="E73" i="8"/>
  <c r="D32" i="7"/>
  <c r="D33" i="7"/>
  <c r="D34" i="7"/>
  <c r="D35" i="7"/>
  <c r="D36" i="7"/>
  <c r="D37" i="7"/>
  <c r="D38" i="7"/>
  <c r="D39" i="7"/>
  <c r="D40" i="7"/>
  <c r="D31" i="7"/>
  <c r="G66" i="12"/>
  <c r="G62" i="12"/>
  <c r="P62" i="12"/>
  <c r="G58" i="12"/>
  <c r="P58" i="12"/>
  <c r="N63" i="12"/>
  <c r="G60" i="12"/>
  <c r="P60" i="12"/>
  <c r="N62" i="12"/>
  <c r="N61" i="12"/>
  <c r="G67" i="12"/>
  <c r="P67" i="12"/>
  <c r="F65" i="12"/>
  <c r="O65" i="12"/>
  <c r="G63" i="12"/>
  <c r="P63" i="12"/>
  <c r="F61" i="12"/>
  <c r="O61" i="12"/>
  <c r="G59" i="12"/>
  <c r="P59" i="12"/>
  <c r="N58" i="12"/>
  <c r="N60" i="12"/>
  <c r="N67" i="12"/>
  <c r="F60" i="12"/>
  <c r="O60" i="12"/>
  <c r="N59" i="12"/>
  <c r="F64" i="12"/>
  <c r="O64" i="12"/>
  <c r="N66" i="12"/>
  <c r="N65" i="12"/>
  <c r="F67" i="12"/>
  <c r="O67" i="12"/>
  <c r="G65" i="12"/>
  <c r="P65" i="12"/>
  <c r="F63" i="12"/>
  <c r="O63" i="12"/>
  <c r="G61" i="12"/>
  <c r="P61" i="12"/>
  <c r="F59" i="12"/>
  <c r="O59" i="12"/>
  <c r="N64" i="12"/>
  <c r="F66" i="12"/>
  <c r="O66" i="12"/>
  <c r="G64" i="12"/>
  <c r="P64" i="12"/>
  <c r="F62" i="12"/>
  <c r="O62" i="12"/>
  <c r="F58" i="12"/>
  <c r="O58" i="12"/>
  <c r="G73" i="8"/>
  <c r="G81" i="8"/>
  <c r="G77" i="8"/>
  <c r="G79" i="8"/>
  <c r="G75" i="8"/>
  <c r="G80" i="8"/>
  <c r="N63" i="11"/>
  <c r="P59" i="9"/>
  <c r="J38" i="11"/>
  <c r="S38" i="11"/>
  <c r="M38" i="11"/>
  <c r="M58" i="11"/>
  <c r="P57" i="9"/>
  <c r="G85" i="10"/>
  <c r="G83" i="10"/>
  <c r="G81" i="10"/>
  <c r="R42" i="10"/>
  <c r="Q65" i="10"/>
  <c r="R34" i="10"/>
  <c r="Q57" i="10"/>
  <c r="S34" i="10"/>
  <c r="T34" i="10"/>
  <c r="E57" i="10"/>
  <c r="F77" i="10"/>
  <c r="P60" i="9"/>
  <c r="P55" i="9"/>
  <c r="S38" i="10"/>
  <c r="T38" i="10"/>
  <c r="E61" i="10"/>
  <c r="F81" i="10" s="1"/>
  <c r="E83" i="10"/>
  <c r="M80" i="8" s="1"/>
  <c r="E81" i="10"/>
  <c r="M78" i="8" s="1"/>
  <c r="E79" i="10"/>
  <c r="M76" i="8" s="1"/>
  <c r="J43" i="11"/>
  <c r="S43" i="11"/>
  <c r="M43" i="11"/>
  <c r="M63" i="11"/>
  <c r="J35" i="11"/>
  <c r="S35" i="11"/>
  <c r="M35" i="11"/>
  <c r="M55" i="11"/>
  <c r="D29" i="10"/>
  <c r="D53" i="10"/>
  <c r="D73" i="10"/>
  <c r="S42" i="10"/>
  <c r="T42" i="10"/>
  <c r="E65" i="10"/>
  <c r="F85" i="10" s="1"/>
  <c r="P58" i="9"/>
  <c r="R41" i="10"/>
  <c r="Q64" i="10"/>
  <c r="S39" i="10"/>
  <c r="T39" i="10"/>
  <c r="Q62" i="10"/>
  <c r="R37" i="10"/>
  <c r="Q60" i="10"/>
  <c r="S35" i="10"/>
  <c r="T35" i="10"/>
  <c r="Q58" i="10"/>
  <c r="S33" i="10"/>
  <c r="T33" i="10"/>
  <c r="Q56" i="10"/>
  <c r="J42" i="11"/>
  <c r="S42" i="11"/>
  <c r="M42" i="11"/>
  <c r="M62" i="11" s="1"/>
  <c r="N59" i="11"/>
  <c r="R38" i="10"/>
  <c r="Q61" i="10"/>
  <c r="S36" i="10"/>
  <c r="T36" i="10"/>
  <c r="Q59" i="10"/>
  <c r="C29" i="9"/>
  <c r="N30" i="9"/>
  <c r="N50" i="9"/>
  <c r="J39" i="11"/>
  <c r="S39" i="11"/>
  <c r="M39" i="11"/>
  <c r="M59" i="11"/>
  <c r="S40" i="10"/>
  <c r="T40" i="10"/>
  <c r="Q63" i="10"/>
  <c r="P56" i="9"/>
  <c r="N57" i="11"/>
  <c r="J40" i="11"/>
  <c r="S40" i="11"/>
  <c r="J36" i="11"/>
  <c r="S36" i="11"/>
  <c r="J41" i="11"/>
  <c r="S41" i="11"/>
  <c r="J37" i="11"/>
  <c r="S37" i="11"/>
  <c r="J34" i="11"/>
  <c r="S34" i="11"/>
  <c r="J38" i="9"/>
  <c r="J34" i="9"/>
  <c r="J42" i="9"/>
  <c r="J41" i="9"/>
  <c r="R33" i="10"/>
  <c r="R35" i="10"/>
  <c r="S37" i="10"/>
  <c r="T37" i="10"/>
  <c r="J40" i="9"/>
  <c r="J36" i="9"/>
  <c r="J37" i="9"/>
  <c r="R39" i="10"/>
  <c r="S41" i="10"/>
  <c r="T41" i="10"/>
  <c r="J33" i="9"/>
  <c r="J39" i="9"/>
  <c r="J35" i="9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H20" i="3"/>
  <c r="G2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16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I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I62" i="12"/>
  <c r="R62" i="12"/>
  <c r="I65" i="12"/>
  <c r="R65" i="12"/>
  <c r="I63" i="12"/>
  <c r="R63" i="12"/>
  <c r="I64" i="12"/>
  <c r="R64" i="12"/>
  <c r="I66" i="12"/>
  <c r="R66" i="12"/>
  <c r="I60" i="12"/>
  <c r="R60" i="12"/>
  <c r="I58" i="12"/>
  <c r="R58" i="12"/>
  <c r="I61" i="12"/>
  <c r="R61" i="12"/>
  <c r="I67" i="12"/>
  <c r="R67" i="12"/>
  <c r="I59" i="12"/>
  <c r="R59" i="12"/>
  <c r="K42" i="9"/>
  <c r="V42" i="9"/>
  <c r="U42" i="9"/>
  <c r="C28" i="9"/>
  <c r="N29" i="9"/>
  <c r="N49" i="9"/>
  <c r="K37" i="9"/>
  <c r="V37" i="9"/>
  <c r="U37" i="9"/>
  <c r="K34" i="9"/>
  <c r="V34" i="9"/>
  <c r="U34" i="9"/>
  <c r="K41" i="9"/>
  <c r="V41" i="9"/>
  <c r="U41" i="9"/>
  <c r="K36" i="9"/>
  <c r="V36" i="9"/>
  <c r="U36" i="9"/>
  <c r="K38" i="9"/>
  <c r="V38" i="9"/>
  <c r="U38" i="9"/>
  <c r="K40" i="9"/>
  <c r="V40" i="9"/>
  <c r="U40" i="9"/>
  <c r="K35" i="9"/>
  <c r="V35" i="9"/>
  <c r="U35" i="9"/>
  <c r="K39" i="9"/>
  <c r="V39" i="9"/>
  <c r="U39" i="9"/>
  <c r="D28" i="10"/>
  <c r="D52" i="10"/>
  <c r="D72" i="10"/>
  <c r="K33" i="9"/>
  <c r="V33" i="9"/>
  <c r="U33" i="9"/>
  <c r="D27" i="10"/>
  <c r="D51" i="10"/>
  <c r="D71" i="10"/>
  <c r="C27" i="9"/>
  <c r="N28" i="9"/>
  <c r="N48" i="9"/>
  <c r="C26" i="9"/>
  <c r="N26" i="9"/>
  <c r="N46" i="9"/>
  <c r="N27" i="9"/>
  <c r="N47" i="9"/>
  <c r="D26" i="10"/>
  <c r="D49" i="10"/>
  <c r="D69" i="10"/>
  <c r="D50" i="10"/>
  <c r="D70" i="10"/>
  <c r="F78" i="8" l="1"/>
  <c r="F66" i="8"/>
  <c r="F76" i="8"/>
  <c r="F79" i="8"/>
  <c r="F74" i="8"/>
  <c r="H81" i="10"/>
  <c r="H80" i="10"/>
  <c r="L79" i="8"/>
  <c r="L71" i="8"/>
  <c r="Q71" i="8" s="1"/>
  <c r="L82" i="8"/>
  <c r="L74" i="8"/>
  <c r="L68" i="8"/>
  <c r="L77" i="8"/>
  <c r="H74" i="10"/>
  <c r="H70" i="10"/>
  <c r="G69" i="10"/>
  <c r="E75" i="10"/>
  <c r="M72" i="8" s="1"/>
  <c r="H85" i="10"/>
  <c r="H84" i="10"/>
  <c r="H79" i="10"/>
  <c r="H78" i="10"/>
  <c r="L80" i="8"/>
  <c r="Q80" i="8" s="1"/>
  <c r="L70" i="8"/>
  <c r="L67" i="8"/>
  <c r="L66" i="8"/>
  <c r="L75" i="8"/>
  <c r="E73" i="10"/>
  <c r="M70" i="8" s="1"/>
  <c r="H77" i="10"/>
  <c r="H76" i="10"/>
  <c r="L78" i="8"/>
  <c r="Q68" i="8"/>
  <c r="P66" i="8"/>
  <c r="L81" i="8"/>
  <c r="L73" i="8"/>
  <c r="H72" i="10"/>
  <c r="E71" i="10"/>
  <c r="M68" i="8" s="1"/>
  <c r="L72" i="8"/>
  <c r="L69" i="8"/>
  <c r="Q69" i="8" s="1"/>
  <c r="L76" i="8"/>
  <c r="E70" i="10"/>
  <c r="M67" i="8" s="1"/>
  <c r="Q75" i="8" l="1"/>
  <c r="Q73" i="8"/>
  <c r="Q67" i="8"/>
  <c r="Q72" i="8"/>
  <c r="Q77" i="8"/>
  <c r="Q79" i="8"/>
  <c r="Q70" i="8"/>
  <c r="Q76" i="8"/>
  <c r="Q78" i="8"/>
  <c r="Q74" i="8"/>
  <c r="Q82" i="8"/>
  <c r="Q66" i="8"/>
  <c r="Q81" i="8"/>
</calcChain>
</file>

<file path=xl/sharedStrings.xml><?xml version="1.0" encoding="utf-8"?>
<sst xmlns="http://schemas.openxmlformats.org/spreadsheetml/2006/main" count="883" uniqueCount="481">
  <si>
    <t>Coal Production</t>
  </si>
  <si>
    <t>Export</t>
  </si>
  <si>
    <t>Import</t>
  </si>
  <si>
    <t>Coal for Power Plant</t>
  </si>
  <si>
    <t>Coal for Sectoral Production</t>
  </si>
  <si>
    <t>Supply</t>
  </si>
  <si>
    <t>Domestic Needs</t>
  </si>
  <si>
    <t>Stock Change</t>
  </si>
  <si>
    <t>Energy Transformation</t>
  </si>
  <si>
    <t>Own Use and Loses</t>
  </si>
  <si>
    <t>Final Consumption</t>
  </si>
  <si>
    <t>Production</t>
  </si>
  <si>
    <t>Non Energy Use</t>
  </si>
  <si>
    <t>Year</t>
  </si>
  <si>
    <t>Coal</t>
  </si>
  <si>
    <t>Crude Oil &amp; product</t>
  </si>
  <si>
    <t>Natural Gas &amp; Product</t>
  </si>
  <si>
    <t>Hydropower</t>
  </si>
  <si>
    <t>Geothermal</t>
  </si>
  <si>
    <t>Biomass</t>
  </si>
  <si>
    <t>Biofuel</t>
  </si>
  <si>
    <t>Total</t>
  </si>
  <si>
    <t>Primary Energy Supply (BOE)</t>
  </si>
  <si>
    <t>Coal (Ton)</t>
  </si>
  <si>
    <t>BOE/Ton</t>
  </si>
  <si>
    <t>Gas</t>
  </si>
  <si>
    <t>Kerosene</t>
  </si>
  <si>
    <t>ADO</t>
  </si>
  <si>
    <t>IDO</t>
  </si>
  <si>
    <t>Total Fuel</t>
  </si>
  <si>
    <t>LPG</t>
  </si>
  <si>
    <t>Electricity</t>
  </si>
  <si>
    <t>Energy Consumption in commercial Sector (x1000 BOE)</t>
  </si>
  <si>
    <t>Energy Consumption in commercial Sector in BOE</t>
  </si>
  <si>
    <t>Energy Consumption in Household Sector (x1000 BOE)</t>
  </si>
  <si>
    <t>Energy Consumption in Household Sector in BOE</t>
  </si>
  <si>
    <t>Briquette</t>
  </si>
  <si>
    <t>Fuel Oil</t>
  </si>
  <si>
    <t>Other Petroleum Product</t>
  </si>
  <si>
    <t>Industrial Energy Consumption (x1000 BOE)</t>
  </si>
  <si>
    <t>Industrial Energy Consumption BOE</t>
  </si>
  <si>
    <t>Total (x1M)</t>
  </si>
  <si>
    <t>Total Non Biomass</t>
  </si>
  <si>
    <t>Total Non Biomass (x1M)</t>
  </si>
  <si>
    <t>Domestic Energy Consumption (x1000 BOE)</t>
  </si>
  <si>
    <t>Domestic Energy Consumption (BOE)</t>
  </si>
  <si>
    <t>Avgas</t>
  </si>
  <si>
    <t>Avtur</t>
  </si>
  <si>
    <t>RON 88</t>
  </si>
  <si>
    <t>RON 92</t>
  </si>
  <si>
    <t>RON 95</t>
  </si>
  <si>
    <t>RON 90</t>
  </si>
  <si>
    <t>Solar 51</t>
  </si>
  <si>
    <t>Solar 53</t>
  </si>
  <si>
    <t>Bio RON 88</t>
  </si>
  <si>
    <t>Bio RON 92</t>
  </si>
  <si>
    <t>Bio Solar</t>
  </si>
  <si>
    <t>Total Bio Fuel</t>
  </si>
  <si>
    <t>Transportation Energy Consumption (x1000 BOE)</t>
  </si>
  <si>
    <t>Mogas</t>
  </si>
  <si>
    <t>Other Sector Energy Consumption (x1000 BOE)</t>
  </si>
  <si>
    <t>Other Sector Energy Consumption (BOE)</t>
  </si>
  <si>
    <t>Transportation Energy Consumption (BOE)</t>
  </si>
  <si>
    <t>Total (x1 M)</t>
  </si>
  <si>
    <t>Fuel</t>
  </si>
  <si>
    <t>Biosolar</t>
  </si>
  <si>
    <t>LNG</t>
  </si>
  <si>
    <t>Industry</t>
  </si>
  <si>
    <t>Transportation</t>
  </si>
  <si>
    <t>Household</t>
  </si>
  <si>
    <t>Commercial</t>
  </si>
  <si>
    <t>Crude Oil</t>
  </si>
  <si>
    <t xml:space="preserve">ADO </t>
  </si>
  <si>
    <t xml:space="preserve"> Biofuel </t>
  </si>
  <si>
    <t xml:space="preserve">Biodiesel </t>
  </si>
  <si>
    <t>Natural Gas</t>
  </si>
  <si>
    <t>Hydro Power</t>
  </si>
  <si>
    <t xml:space="preserve"> Coal</t>
  </si>
  <si>
    <t>Primary Energy Supply</t>
  </si>
  <si>
    <t>a. Production</t>
  </si>
  <si>
    <t>b. Import</t>
  </si>
  <si>
    <t>c. Export</t>
  </si>
  <si>
    <t>d. Stock Change</t>
  </si>
  <si>
    <t>Correction</t>
  </si>
  <si>
    <t>a. Refinery</t>
  </si>
  <si>
    <t>b. Gas Processing</t>
  </si>
  <si>
    <t>c. Coal Processing Plant</t>
  </si>
  <si>
    <t>d. Biofuel Blending</t>
  </si>
  <si>
    <t>e. Power Plant</t>
  </si>
  <si>
    <t>State Own Utility (PLN)</t>
  </si>
  <si>
    <t>Independent Power Producer (Non-PLN)</t>
  </si>
  <si>
    <t>Own Use and Losses</t>
  </si>
  <si>
    <t>a. During Transformastion</t>
  </si>
  <si>
    <t>b. Energy Use/ Own Use</t>
  </si>
  <si>
    <t>c. Transmission &amp; Distribution</t>
  </si>
  <si>
    <t>Final Energy Supply</t>
  </si>
  <si>
    <t>Statistic Discrepancy</t>
  </si>
  <si>
    <t>Final Energy Consumption</t>
  </si>
  <si>
    <t>Other Sectors</t>
  </si>
  <si>
    <t>SUM Total</t>
  </si>
  <si>
    <t>Non Energy Utilization</t>
  </si>
  <si>
    <t>Industrial</t>
  </si>
  <si>
    <t>Households</t>
  </si>
  <si>
    <t>Other</t>
  </si>
  <si>
    <t>SUM Fin Energy Consumption</t>
  </si>
  <si>
    <t>Discrepancy</t>
  </si>
  <si>
    <t>Note</t>
  </si>
  <si>
    <t xml:space="preserve"> Energy Consumption (included Biomass)</t>
  </si>
  <si>
    <t>Commercial Energy Consumption (Excluded Biomass)</t>
  </si>
  <si>
    <t>Energy Consumption from Biomass</t>
  </si>
  <si>
    <t>Persentase Konsumsi Energi dari Biomass</t>
  </si>
  <si>
    <t>Final Energy Consumption by Fuel Type (x1000) BOE</t>
  </si>
  <si>
    <t>Final Energy Consumption by Fuel Type (BOE)</t>
  </si>
  <si>
    <t>SLC</t>
  </si>
  <si>
    <t>Arjuna</t>
  </si>
  <si>
    <t>Attaka</t>
  </si>
  <si>
    <t>Cinta</t>
  </si>
  <si>
    <t>Duri</t>
  </si>
  <si>
    <t>n/a</t>
  </si>
  <si>
    <t>Lalang</t>
  </si>
  <si>
    <t>Widuri</t>
  </si>
  <si>
    <t>Belida</t>
  </si>
  <si>
    <t>Average</t>
  </si>
  <si>
    <t>Arun Condensate</t>
  </si>
  <si>
    <t>Handil Mix</t>
  </si>
  <si>
    <t>Senipah Condensate</t>
  </si>
  <si>
    <t>AVERAGE</t>
  </si>
  <si>
    <t>Crude Oil Price (USD/Barel)</t>
  </si>
  <si>
    <t>Trend</t>
  </si>
  <si>
    <t>HEESI 2010</t>
  </si>
  <si>
    <t>BOE to JT</t>
  </si>
  <si>
    <t>Biomass, Biofuel</t>
  </si>
  <si>
    <t>Coal, Briquette</t>
  </si>
  <si>
    <t>Petrol</t>
  </si>
  <si>
    <t>Industrial Energy Consumption TJ</t>
  </si>
  <si>
    <t>Consumption in TJ</t>
  </si>
  <si>
    <t>Energy Consumption in Household Sector in TJ</t>
  </si>
  <si>
    <t>Commercial Consumption in TJ</t>
  </si>
  <si>
    <t>Other Sector Energy Consumption TJ</t>
  </si>
  <si>
    <t>Domestic Energy Consumption TJ</t>
  </si>
  <si>
    <t>Time</t>
  </si>
  <si>
    <t>Population</t>
  </si>
  <si>
    <t>real GDP</t>
  </si>
  <si>
    <t>nominal GDP</t>
  </si>
  <si>
    <t>GDP deflator</t>
  </si>
  <si>
    <t>calculated ag GDP</t>
  </si>
  <si>
    <t>total agriculture real GDP</t>
  </si>
  <si>
    <t>real gdp crop production</t>
  </si>
  <si>
    <t>Value added from oil palm</t>
  </si>
  <si>
    <t>real GDP forestry</t>
  </si>
  <si>
    <t>fishery real gdp</t>
  </si>
  <si>
    <t>real gdp Industry</t>
  </si>
  <si>
    <t>real gdp services</t>
  </si>
  <si>
    <t>real gdp share agriculture</t>
  </si>
  <si>
    <t>real gdp share industry</t>
  </si>
  <si>
    <t>real gdp share services</t>
  </si>
  <si>
    <t>sum check</t>
  </si>
  <si>
    <t>real gdp growth rate</t>
  </si>
  <si>
    <t>real gdp growth rate agriculture</t>
  </si>
  <si>
    <t>real gdp growth rate Industry</t>
  </si>
  <si>
    <t>real gdp growth rate services</t>
  </si>
  <si>
    <t>employment in agriculture</t>
  </si>
  <si>
    <t>employment in industry</t>
  </si>
  <si>
    <t>employment in services</t>
  </si>
  <si>
    <t>total employment</t>
  </si>
  <si>
    <t>unemployment rate</t>
  </si>
  <si>
    <t>labor force 0</t>
  </si>
  <si>
    <t>labor force participation rate</t>
  </si>
  <si>
    <t>employment from cropland</t>
  </si>
  <si>
    <t>labor intensity conventional agriculture stock</t>
  </si>
  <si>
    <t>Agriculture Land</t>
  </si>
  <si>
    <t>total agriculture production</t>
  </si>
  <si>
    <t>average yield per hectare of agriculture land</t>
  </si>
  <si>
    <t>area under concession for oil palms in use</t>
  </si>
  <si>
    <t>total ffb production rate</t>
  </si>
  <si>
    <t>total timber production SD</t>
  </si>
  <si>
    <t>total timber production from logging</t>
  </si>
  <si>
    <t>Active logging concessions</t>
  </si>
  <si>
    <t>concessions for logging</t>
  </si>
  <si>
    <t>area under concession for forest plantations in use</t>
  </si>
  <si>
    <t>demand for electricity in mwh</t>
  </si>
  <si>
    <t>total electricity generation</t>
  </si>
  <si>
    <t>total power generation capacity</t>
  </si>
  <si>
    <t>total electricity employment</t>
  </si>
  <si>
    <t>total electricity generation cost</t>
  </si>
  <si>
    <t>total electricity generation rate[STEAM COAL]</t>
  </si>
  <si>
    <t>total electricity generation rate[COGENERATION]</t>
  </si>
  <si>
    <t>total electricity generation rate[GAS TURBINE]</t>
  </si>
  <si>
    <t>total electricity generation rate[GAS CCGT CHP]</t>
  </si>
  <si>
    <t>total electricity generation rate[HYDROPOWER LARGE SCALE]</t>
  </si>
  <si>
    <t>total electricity generation rate[HYDROPOWER SMALL SCALE]</t>
  </si>
  <si>
    <t>total electricity generation rate[WIND ONSHORE]</t>
  </si>
  <si>
    <t>total electricity generation rate[WIND OFFSHORE]</t>
  </si>
  <si>
    <t>offshore = geothermal</t>
  </si>
  <si>
    <t>power generation capacity[STEAM COAL]</t>
  </si>
  <si>
    <t>power generation capacity[COGENERATION]</t>
  </si>
  <si>
    <t>power generation capacity[GAS TURBINE]</t>
  </si>
  <si>
    <t>power generation capacity[GAS CCGT CHP]</t>
  </si>
  <si>
    <t>power generation capacity[HYDROPOWER LARGE SCALE]</t>
  </si>
  <si>
    <t>power generation capacity[HYDROPOWER SMALL  SCALE]</t>
  </si>
  <si>
    <t>power generation capacity[SOLAR SMALL SCALE]</t>
  </si>
  <si>
    <t>power generation capacity[WIND ONSHORE]</t>
  </si>
  <si>
    <t>power generation capacity[WIND OFFSHORE]</t>
  </si>
  <si>
    <t>coal consumption[STEAM COAL]</t>
  </si>
  <si>
    <t>total diesel oil consumption</t>
  </si>
  <si>
    <t>gas consumption[GAS CCGT CHP]</t>
  </si>
  <si>
    <t>baseline precipitation</t>
  </si>
  <si>
    <t>Total kilometers of roads</t>
  </si>
  <si>
    <t>Total Vessels</t>
  </si>
  <si>
    <t>Small Boats</t>
  </si>
  <si>
    <t xml:space="preserve">Total fish landings </t>
  </si>
  <si>
    <t>Total fisheries employment</t>
  </si>
  <si>
    <t>Total value of landings</t>
  </si>
  <si>
    <t>fish stock</t>
  </si>
  <si>
    <t>total boats and vessels</t>
  </si>
  <si>
    <t>demand for fish</t>
  </si>
  <si>
    <t>fish exports</t>
  </si>
  <si>
    <t>Total demand for fish (inc exports)</t>
  </si>
  <si>
    <t>fishermen</t>
  </si>
  <si>
    <t>employment on vessels</t>
  </si>
  <si>
    <t>direct capture fisheries employment</t>
  </si>
  <si>
    <t>indirect fisheries employment</t>
  </si>
  <si>
    <t>total fisheries employment</t>
  </si>
  <si>
    <t>labor income fisheries</t>
  </si>
  <si>
    <t>aquaculture production rate</t>
  </si>
  <si>
    <t>Total fishery energy demand</t>
  </si>
  <si>
    <t>vessels energy demand</t>
  </si>
  <si>
    <t>Small boats energy demand</t>
  </si>
  <si>
    <t>electricity consumption aquaculture</t>
  </si>
  <si>
    <t>GDP fishing industry</t>
  </si>
  <si>
    <t>gdp aquaculture</t>
  </si>
  <si>
    <t>gdp fishery sector</t>
  </si>
  <si>
    <t>electricity demand[indonesia,industrial]</t>
  </si>
  <si>
    <t>natural gas demand[indonesia,industrial]</t>
  </si>
  <si>
    <t>petroleum demand[indonesia,industrial]</t>
  </si>
  <si>
    <t>coal demand[indonesia,industrial]</t>
  </si>
  <si>
    <t>biofuels and waste demand[indonesia,industrial]</t>
  </si>
  <si>
    <t>electricity demand[indonesia,transport]</t>
  </si>
  <si>
    <t>natural gas demand[indonesia,transport]</t>
  </si>
  <si>
    <t>petroleum demand[indonesia,transport]</t>
  </si>
  <si>
    <t>coal demand[indonesia,transport]</t>
  </si>
  <si>
    <t>biofuels and waste demand[indonesia,transport]</t>
  </si>
  <si>
    <t>electricity demand[indonesia,residential]</t>
  </si>
  <si>
    <t>natural gas demand[indonesia,residential]</t>
  </si>
  <si>
    <t>petroleum demand[indonesia,residential]</t>
  </si>
  <si>
    <t>coal demand[indonesia,residential]</t>
  </si>
  <si>
    <t>biofuels and waste demand[indonesia,residential]</t>
  </si>
  <si>
    <t>electricity demand[indonesia,commercial]</t>
  </si>
  <si>
    <t>natural gas demand[indonesia,commercial]</t>
  </si>
  <si>
    <t>petroleum demand[indonesia,commercial]</t>
  </si>
  <si>
    <t>coal demand[indonesia,commercial]</t>
  </si>
  <si>
    <t>biofuels and waste demand[indonesia,commercial]</t>
  </si>
  <si>
    <t>normalized electricity demand[indonesia,industrial]</t>
  </si>
  <si>
    <t>normalized natural gas demand[indonesia,industrial]</t>
  </si>
  <si>
    <t>normalized petroleum demand[indonesia,industrial]</t>
  </si>
  <si>
    <t>normalized coal demand[indonesia,industrial]</t>
  </si>
  <si>
    <t>normalized biofuels and waste demand[indonesia,industrial]</t>
  </si>
  <si>
    <t>normalized electricity demand[indonesia,transport]</t>
  </si>
  <si>
    <t>normalized natural gas demand[indonesia,transport]</t>
  </si>
  <si>
    <t>normalized petroleum demand[indonesia,transport]</t>
  </si>
  <si>
    <t>normalized coal demand[indonesia,transport]</t>
  </si>
  <si>
    <t>normalized biofuels and waste demand[indonesia,transport]</t>
  </si>
  <si>
    <t>normalized electricity demand[indonesia,residential]</t>
  </si>
  <si>
    <t>normalized natural gas demand[indonesia,residential]</t>
  </si>
  <si>
    <t>normalized petroleum demand[indonesia,residential]</t>
  </si>
  <si>
    <t>normalized coal demand[indonesia,residential]</t>
  </si>
  <si>
    <t>normalized biofuels and waste demand[indonesia,residential]</t>
  </si>
  <si>
    <t>normalized electricity demand[indonesia,commercial]</t>
  </si>
  <si>
    <t>normalized natural gas demand[indonesia,commercial]</t>
  </si>
  <si>
    <t>normalized petroleum demand[indonesia,commercial]</t>
  </si>
  <si>
    <t>normalized coal demand[indonesia,commercial]</t>
  </si>
  <si>
    <t>normalized biofuels and waste demand[indonesia,commercial]</t>
  </si>
  <si>
    <t>indicated electricity demand[indonesia,industrial]</t>
  </si>
  <si>
    <t>indicated natural gas demand[indonesia,industrial]</t>
  </si>
  <si>
    <t>indicated petroleum demand[indonesia,industrial]</t>
  </si>
  <si>
    <t>indicated coal demand[indonesia,industrial]</t>
  </si>
  <si>
    <t>indicated biofuels and waste demand[indonesia,industrial]</t>
  </si>
  <si>
    <t>indicated electricity demand[indonesia,transport]</t>
  </si>
  <si>
    <t>indicated natural gas demand[indonesia,transport]</t>
  </si>
  <si>
    <t>indicated petroleum demand[indonesia,transport]</t>
  </si>
  <si>
    <t>indicated coal demand[indonesia,transport]</t>
  </si>
  <si>
    <t>indicated biofuels and waste demand[indonesia,transport]</t>
  </si>
  <si>
    <t>indicated electricity demand[indonesia,residential]</t>
  </si>
  <si>
    <t>indicated natural gas demand[indonesia,residential]</t>
  </si>
  <si>
    <t>indicated petroleum demand[indonesia,residential]</t>
  </si>
  <si>
    <t>indicated coal demand[indonesia,residential]</t>
  </si>
  <si>
    <t>indicated biofuels and waste demand[indonesia,residential]</t>
  </si>
  <si>
    <t>indicated electricity demand[indonesia,commercial]</t>
  </si>
  <si>
    <t>indicated natural gas demand[indonesia,commercial]</t>
  </si>
  <si>
    <t>indicated petroleum demand[indonesia,commercial]</t>
  </si>
  <si>
    <t>indicated coal demand[indonesia,commercial]</t>
  </si>
  <si>
    <t>indicated biofuels and waste demand[indonesia,commercial]</t>
  </si>
  <si>
    <t>total country normalized electricity demand[indonesia]</t>
  </si>
  <si>
    <t>total country normalized natural gas demand[indonesia]</t>
  </si>
  <si>
    <t>total country normalized petroleum demand[indonesia]</t>
  </si>
  <si>
    <t>total country normalized coal demand[indonesia]</t>
  </si>
  <si>
    <t>total country normalized biofuels and waste demand[indonesia]</t>
  </si>
  <si>
    <t>total indicated country energy demand[indonesia]</t>
  </si>
  <si>
    <t>energy demand per capita[indonesia]</t>
  </si>
  <si>
    <t>energy demand per unit of gdp[indonesia]</t>
  </si>
  <si>
    <t>FIRMS</t>
  </si>
  <si>
    <t>Nominal GDP = Consumption (public and private) + Investment (public and private) + Export - Import</t>
  </si>
  <si>
    <t>nominal GDP at market prices</t>
  </si>
  <si>
    <t>consumption</t>
  </si>
  <si>
    <t>investment</t>
  </si>
  <si>
    <t>net export</t>
  </si>
  <si>
    <t>Nominal GDP (data)</t>
  </si>
  <si>
    <t>GOVERMENT</t>
  </si>
  <si>
    <t>Government Net Balance = Revenue and Grants - Expenditure</t>
  </si>
  <si>
    <t>revenue and grants</t>
  </si>
  <si>
    <t>domestic revenue</t>
  </si>
  <si>
    <t>grants</t>
  </si>
  <si>
    <t>government expenditure</t>
  </si>
  <si>
    <t>subsidies and transfers</t>
  </si>
  <si>
    <t>interest on domestic debt</t>
  </si>
  <si>
    <t>interest on foreign debt</t>
  </si>
  <si>
    <t>government investment</t>
  </si>
  <si>
    <t>government consumption</t>
  </si>
  <si>
    <t>government net balance</t>
  </si>
  <si>
    <t xml:space="preserve">domestic financing </t>
  </si>
  <si>
    <t>external financing</t>
  </si>
  <si>
    <t>Government consumption (data)</t>
  </si>
  <si>
    <t>government revenues minus expenditure</t>
  </si>
  <si>
    <t>per capita subsidies and transfers</t>
  </si>
  <si>
    <t>share of government consumption over total expenditure</t>
  </si>
  <si>
    <t>HOUSEHOLDS</t>
  </si>
  <si>
    <t>Private Saving = Disposable Income - Consumption</t>
  </si>
  <si>
    <t>households revenue</t>
  </si>
  <si>
    <t>disposable income</t>
  </si>
  <si>
    <t>private consumption</t>
  </si>
  <si>
    <t>private saving</t>
  </si>
  <si>
    <t>HH consumption (data)</t>
  </si>
  <si>
    <t>Private savings (data)</t>
  </si>
  <si>
    <t>BANKS</t>
  </si>
  <si>
    <t>Private Domestic Investment = Private Saving - Net Change in Savings - Domestic Financing</t>
  </si>
  <si>
    <t>private investment</t>
  </si>
  <si>
    <t>private domestic investment</t>
  </si>
  <si>
    <t>net change in savings</t>
  </si>
  <si>
    <t>REST OF THE WORLD</t>
  </si>
  <si>
    <t>Overall Balance = Net Change in Assets = Current Account Balance + Capital and Financial Account Balance</t>
  </si>
  <si>
    <t xml:space="preserve">private current transfers </t>
  </si>
  <si>
    <t>public current transfers</t>
  </si>
  <si>
    <t>current account balance</t>
  </si>
  <si>
    <t>public capital and financial transfers</t>
  </si>
  <si>
    <t xml:space="preserve">private capital and financial transfers </t>
  </si>
  <si>
    <t>capital and financial account balance</t>
  </si>
  <si>
    <t>overall balance</t>
  </si>
  <si>
    <t>INDC baseline emissions</t>
  </si>
  <si>
    <t>Indicated Coal Demand</t>
  </si>
  <si>
    <t>Residential</t>
  </si>
  <si>
    <t>Transport</t>
  </si>
  <si>
    <t>Indicated Petroleum Demand</t>
  </si>
  <si>
    <t>Indicated Electricity Demand</t>
  </si>
  <si>
    <t>Indicated Natural Gas Demand</t>
  </si>
  <si>
    <t>Indicated Biofuels and Waste Demand</t>
  </si>
  <si>
    <t>Indicated Source Energy Demand</t>
  </si>
  <si>
    <t>Normalized Coal Demand</t>
  </si>
  <si>
    <t>Normalized Petroleum Demand</t>
  </si>
  <si>
    <t>Normalized Electricity Demand</t>
  </si>
  <si>
    <t>Normalized Natural Gas Demand</t>
  </si>
  <si>
    <t>Normalized Biofuels and Waste Demand</t>
  </si>
  <si>
    <t>Total Energy Demand for Domestic</t>
  </si>
  <si>
    <t xml:space="preserve">Total Coal Primary Demand for Domestic Use </t>
  </si>
  <si>
    <t>Unit: TJ/year</t>
  </si>
  <si>
    <t>Total Petroleum Demand for Domestic Use</t>
  </si>
  <si>
    <t>Total Gas Demand for Domestic Use</t>
  </si>
  <si>
    <t>-Indicated Demand</t>
  </si>
  <si>
    <t>-Normalized Demand</t>
  </si>
  <si>
    <t>-Coal</t>
  </si>
  <si>
    <t>-Petroleum</t>
  </si>
  <si>
    <t>-Gas</t>
  </si>
  <si>
    <t>Konsumsi BBM dan Produksi Kilang Minyak Tahun 2010-2015</t>
  </si>
  <si>
    <t>Satuan: Ribu bopd</t>
  </si>
  <si>
    <t>Konsumsi BBM</t>
  </si>
  <si>
    <t>Produksi Kilang</t>
  </si>
  <si>
    <t>Import BBM</t>
  </si>
  <si>
    <t>Tahun</t>
  </si>
  <si>
    <t>BBM</t>
  </si>
  <si>
    <t>Non BBM</t>
  </si>
  <si>
    <t>Biaya Pokok Penyediaan Tenaga Listrik Nasional Tahun 2015</t>
  </si>
  <si>
    <t>No.</t>
  </si>
  <si>
    <t>EBT</t>
  </si>
  <si>
    <t xml:space="preserve">No. </t>
  </si>
  <si>
    <t>Fosil</t>
  </si>
  <si>
    <t>Pembangkit</t>
  </si>
  <si>
    <t>Harga (Rp/kWh)</t>
  </si>
  <si>
    <t>PLTS</t>
  </si>
  <si>
    <t>PLTD</t>
  </si>
  <si>
    <t>PLTP</t>
  </si>
  <si>
    <t>PLTGU</t>
  </si>
  <si>
    <t>PLTA</t>
  </si>
  <si>
    <t>PLTU</t>
  </si>
  <si>
    <t>***</t>
  </si>
  <si>
    <t>Subsidi tahun 2004 s.d. 2015, sumber data realisasl subsidi LKPP</t>
  </si>
  <si>
    <t>Satuan: Triliun Rupiah</t>
  </si>
  <si>
    <t>Subsidi BBM dan LPG Realisasi</t>
  </si>
  <si>
    <t>Subsidi Listrik Realisasi</t>
  </si>
  <si>
    <t>Subsidi Energi</t>
  </si>
  <si>
    <t>Bauran Energi Tahun 2015</t>
  </si>
  <si>
    <t>Sumber Energi</t>
  </si>
  <si>
    <t>Persentasi (%)</t>
  </si>
  <si>
    <t>Minyak Bumi</t>
  </si>
  <si>
    <t>Batu Bara</t>
  </si>
  <si>
    <t>Gas Bumi</t>
  </si>
  <si>
    <t>-Harga EBT Belum Kompetltlf dan Subsidi Energi Belum Tepat Sasaran</t>
  </si>
  <si>
    <t>-Harga EBT belum kompetitif karena adanya subsidi untuk BBM dan Iistrik selain karena sebagian besar teknologi EBT masih mahal. Akibatnya EBT kalah bersaing dengan energi fosil</t>
  </si>
  <si>
    <t>-Pemanfaatan EBT selalu terkendala dan tidak maksimal, dan pada gilirannya mengakibatkan ketergantungan yang besar pada energi rosil yang kotor dan sebagian diimpor</t>
  </si>
  <si>
    <t>166MTOE</t>
  </si>
  <si>
    <t>Bauran Produksi Listrik Energi Tahun 2010-2015</t>
  </si>
  <si>
    <t>Batubara</t>
  </si>
  <si>
    <t>dalam persen</t>
  </si>
  <si>
    <t>BBM*</t>
  </si>
  <si>
    <t>*sudah termasuk BBN</t>
  </si>
  <si>
    <t>Indikator Sosio-Ekonomi Tahun 2013-2015</t>
  </si>
  <si>
    <t>PDB*</t>
  </si>
  <si>
    <t>PDB per kapita*</t>
  </si>
  <si>
    <t>Pertumbuhan PDB per kapita*</t>
  </si>
  <si>
    <t>Populasi</t>
  </si>
  <si>
    <t>Pertumbuhan populasi</t>
  </si>
  <si>
    <t>Pertumbuhan ekonomi</t>
  </si>
  <si>
    <t>Populasi urban</t>
  </si>
  <si>
    <t>Jumlah rumah tangga</t>
  </si>
  <si>
    <t>Indikator</t>
  </si>
  <si>
    <t>Satuan</t>
  </si>
  <si>
    <t>Triliun Rupiah</t>
  </si>
  <si>
    <t>%</t>
  </si>
  <si>
    <t>Juta Rupiah</t>
  </si>
  <si>
    <t>Juta Penduduk</t>
  </si>
  <si>
    <t>Juta RT</t>
  </si>
  <si>
    <t>*berdasarkan harga berlaku</t>
  </si>
  <si>
    <t>Potensi Energi Fosil Indonesia Tahun 2015</t>
  </si>
  <si>
    <t>Jenis Energi</t>
  </si>
  <si>
    <t>CBM</t>
  </si>
  <si>
    <t>Shale Gas</t>
  </si>
  <si>
    <t>Sumber Daya</t>
  </si>
  <si>
    <t>Miliar barel</t>
  </si>
  <si>
    <t>TCF</t>
  </si>
  <si>
    <t>TSCF</t>
  </si>
  <si>
    <t>Cadangan</t>
  </si>
  <si>
    <t>-</t>
  </si>
  <si>
    <t>Produksi</t>
  </si>
  <si>
    <t>Juta bare;</t>
  </si>
  <si>
    <t>Miliar ton</t>
  </si>
  <si>
    <t>Juta ton</t>
  </si>
  <si>
    <t>Umur (tahun)</t>
  </si>
  <si>
    <t>Potensi Energi Terbarukan Indonesia Tahun 2015</t>
  </si>
  <si>
    <t>Panas Bumi</t>
  </si>
  <si>
    <t>Air</t>
  </si>
  <si>
    <t>Mini &amp; Mkro Hidro</t>
  </si>
  <si>
    <t>Bioenergi</t>
  </si>
  <si>
    <t>Laut</t>
  </si>
  <si>
    <t>Surya*</t>
  </si>
  <si>
    <t>Angin**</t>
  </si>
  <si>
    <t>Potensi (MW)</t>
  </si>
  <si>
    <t>Kapasitas Terpasang (MW)</t>
  </si>
  <si>
    <t>Pemanfaatan (%)</t>
  </si>
  <si>
    <t>Konservasi Energi pada Sisi Kebutuhan Tahun 2015-2050</t>
  </si>
  <si>
    <t>Skenario BAU</t>
  </si>
  <si>
    <t>Skenario RUEN</t>
  </si>
  <si>
    <t>Konservasi Energi</t>
  </si>
  <si>
    <t>Ket.</t>
  </si>
  <si>
    <t>Unit: MTOE</t>
  </si>
  <si>
    <t>Elastisitas Energi Tahun 2015-2050*</t>
  </si>
  <si>
    <t>*rasio pertumbuhan konsumsi energi dengan pertumbuhan PDB</t>
  </si>
  <si>
    <t>dalam %</t>
  </si>
  <si>
    <t>Unit: Dmnl</t>
  </si>
  <si>
    <t>Hasil Pemodelan Pasokan Energi Primer</t>
  </si>
  <si>
    <t>Pasokan Energi Primer</t>
  </si>
  <si>
    <t>Volume Kesetaraan</t>
  </si>
  <si>
    <t>Bauran energi Primer</t>
  </si>
  <si>
    <t>Minyak mentah domestik</t>
  </si>
  <si>
    <t>Impor minyak mentah</t>
  </si>
  <si>
    <t>Kebutuhan kilang minyak mentah</t>
  </si>
  <si>
    <t>44.5.</t>
  </si>
  <si>
    <t>BOE to TJ</t>
  </si>
  <si>
    <t>Transportation Energy Consumption (TJ)</t>
  </si>
  <si>
    <t>TOTAL</t>
  </si>
  <si>
    <t xml:space="preserve">Consumption in TJ COMMERCIAL </t>
  </si>
  <si>
    <t>Consumption in TJ COMMERCIAL + OTHER</t>
  </si>
  <si>
    <t>HESSI</t>
  </si>
  <si>
    <t xml:space="preserve">Consumption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</si>
</sst>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0000"/>
    <numFmt numFmtId="167" formatCode="_(* #,##0.0000_);_(* \(#,##0.0000\);_(* &quot;-&quot;??_);_(@_)"/>
    <numFmt numFmtId="168" formatCode="0.000"/>
    <numFmt numFmtId="169" formatCode="_(* #,##0_);_(* \(#,##0\);_(* &quot;-&quot;??_);_(@_)"/>
    <numFmt numFmtId="170" formatCode="0.0"/>
    <numFmt numFmtId="171" formatCode="_-* #,##0_-;\-* #,##0_-;_-* &quot;-&quot;??_-;_-@_-"/>
    <numFmt numFmtId="172" formatCode="0.0%"/>
    <numFmt numFmtId="173" formatCode="_-* #,##0.0000000_-;\-* #,##0.0000000_-;_-* &quot;-&quot;??_-;_-@_-"/>
    <numFmt numFmtId="174" formatCode="_-* #,##0.0_-;\-* #,##0.0_-;_-* &quot;-&quot;_-;_-@_-"/>
    <numFmt numFmtId="175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rgb="FFFF0000"/>
      <name val="Helv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75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1" xfId="0" applyFill="1" applyBorder="1"/>
    <xf numFmtId="3" fontId="0" fillId="0" borderId="1" xfId="0" applyNumberFormat="1" applyBorder="1"/>
    <xf numFmtId="166" fontId="0" fillId="0" borderId="0" xfId="0" applyNumberFormat="1" applyFill="1" applyBorder="1"/>
    <xf numFmtId="43" fontId="0" fillId="0" borderId="1" xfId="1" applyFont="1" applyBorder="1"/>
    <xf numFmtId="0" fontId="0" fillId="0" borderId="4" xfId="0" applyBorder="1"/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0" xfId="0" applyFill="1"/>
    <xf numFmtId="0" fontId="0" fillId="4" borderId="1" xfId="0" applyFill="1" applyBorder="1"/>
    <xf numFmtId="43" fontId="0" fillId="4" borderId="1" xfId="1" applyFont="1" applyFill="1" applyBorder="1"/>
    <xf numFmtId="3" fontId="0" fillId="4" borderId="1" xfId="0" applyNumberFormat="1" applyFill="1" applyBorder="1"/>
    <xf numFmtId="3" fontId="0" fillId="0" borderId="0" xfId="0" applyNumberFormat="1" applyBorder="1"/>
    <xf numFmtId="3" fontId="0" fillId="4" borderId="0" xfId="0" applyNumberFormat="1" applyFill="1" applyBorder="1"/>
    <xf numFmtId="167" fontId="0" fillId="0" borderId="1" xfId="1" applyNumberFormat="1" applyFont="1" applyBorder="1"/>
    <xf numFmtId="4" fontId="0" fillId="0" borderId="0" xfId="1" applyNumberFormat="1" applyFont="1"/>
    <xf numFmtId="4" fontId="0" fillId="4" borderId="1" xfId="1" applyNumberFormat="1" applyFont="1" applyFill="1" applyBorder="1"/>
    <xf numFmtId="2" fontId="0" fillId="0" borderId="1" xfId="0" applyNumberFormat="1" applyBorder="1"/>
    <xf numFmtId="2" fontId="0" fillId="4" borderId="0" xfId="0" applyNumberFormat="1" applyFill="1"/>
    <xf numFmtId="0" fontId="0" fillId="0" borderId="4" xfId="0" applyFill="1" applyBorder="1"/>
    <xf numFmtId="3" fontId="0" fillId="0" borderId="1" xfId="0" applyNumberFormat="1" applyFill="1" applyBorder="1"/>
    <xf numFmtId="43" fontId="0" fillId="0" borderId="1" xfId="1" applyFont="1" applyFill="1" applyBorder="1"/>
    <xf numFmtId="43" fontId="0" fillId="0" borderId="0" xfId="1" applyFont="1"/>
    <xf numFmtId="43" fontId="5" fillId="0" borderId="0" xfId="1" applyFont="1"/>
    <xf numFmtId="43" fontId="0" fillId="4" borderId="0" xfId="1" applyFont="1" applyFill="1"/>
    <xf numFmtId="43" fontId="0" fillId="0" borderId="1" xfId="0" applyNumberFormat="1" applyBorder="1"/>
    <xf numFmtId="0" fontId="7" fillId="0" borderId="1" xfId="0" applyFont="1" applyBorder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0" fontId="0" fillId="0" borderId="10" xfId="0" applyBorder="1"/>
    <xf numFmtId="0" fontId="0" fillId="0" borderId="10" xfId="0" applyFill="1" applyBorder="1"/>
    <xf numFmtId="0" fontId="0" fillId="7" borderId="0" xfId="0" applyFill="1"/>
    <xf numFmtId="168" fontId="0" fillId="0" borderId="0" xfId="0" applyNumberFormat="1"/>
    <xf numFmtId="0" fontId="8" fillId="0" borderId="0" xfId="0" applyFont="1" applyAlignment="1">
      <alignment horizontal="right"/>
    </xf>
    <xf numFmtId="0" fontId="8" fillId="0" borderId="0" xfId="0" applyFont="1"/>
    <xf numFmtId="0" fontId="8" fillId="7" borderId="0" xfId="0" applyFont="1" applyFill="1"/>
    <xf numFmtId="0" fontId="6" fillId="0" borderId="0" xfId="0" applyFont="1" applyAlignment="1">
      <alignment horizontal="right"/>
    </xf>
    <xf numFmtId="43" fontId="8" fillId="0" borderId="0" xfId="1" applyFont="1"/>
    <xf numFmtId="0" fontId="6" fillId="7" borderId="0" xfId="0" applyFont="1" applyFill="1"/>
    <xf numFmtId="0" fontId="6" fillId="0" borderId="0" xfId="0" applyFont="1"/>
    <xf numFmtId="169" fontId="0" fillId="0" borderId="0" xfId="1" applyNumberFormat="1" applyFont="1"/>
    <xf numFmtId="167" fontId="0" fillId="0" borderId="0" xfId="0" applyNumberFormat="1"/>
    <xf numFmtId="168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0" fillId="8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170" fontId="0" fillId="0" borderId="0" xfId="0" applyNumberFormat="1"/>
    <xf numFmtId="170" fontId="0" fillId="7" borderId="0" xfId="0" applyNumberFormat="1" applyFill="1"/>
    <xf numFmtId="43" fontId="9" fillId="0" borderId="0" xfId="1" applyFont="1"/>
    <xf numFmtId="0" fontId="10" fillId="0" borderId="0" xfId="0" applyFont="1"/>
    <xf numFmtId="43" fontId="9" fillId="7" borderId="0" xfId="1" applyFont="1" applyFill="1"/>
    <xf numFmtId="0" fontId="11" fillId="8" borderId="0" xfId="3" applyFill="1"/>
    <xf numFmtId="1" fontId="11" fillId="8" borderId="0" xfId="3" applyNumberFormat="1" applyFill="1"/>
    <xf numFmtId="0" fontId="12" fillId="0" borderId="0" xfId="0" applyFont="1" applyAlignment="1">
      <alignment horizontal="left"/>
    </xf>
    <xf numFmtId="0" fontId="12" fillId="9" borderId="0" xfId="0" applyFont="1" applyFill="1"/>
    <xf numFmtId="1" fontId="11" fillId="10" borderId="0" xfId="0" applyNumberFormat="1" applyFont="1" applyFill="1" applyAlignment="1">
      <alignment horizontal="left"/>
    </xf>
    <xf numFmtId="171" fontId="11" fillId="11" borderId="0" xfId="1" applyNumberFormat="1" applyFont="1" applyFill="1"/>
    <xf numFmtId="169" fontId="11" fillId="11" borderId="0" xfId="1" applyNumberFormat="1" applyFont="1" applyFill="1"/>
    <xf numFmtId="1" fontId="11" fillId="0" borderId="0" xfId="0" applyNumberFormat="1" applyFont="1" applyAlignment="1">
      <alignment horizontal="left"/>
    </xf>
    <xf numFmtId="171" fontId="13" fillId="0" borderId="0" xfId="1" applyNumberFormat="1" applyFont="1"/>
    <xf numFmtId="0" fontId="14" fillId="12" borderId="0" xfId="0" applyFont="1" applyFill="1" applyAlignment="1">
      <alignment horizontal="right"/>
    </xf>
    <xf numFmtId="171" fontId="13" fillId="12" borderId="0" xfId="1" applyNumberFormat="1" applyFont="1" applyFill="1"/>
    <xf numFmtId="172" fontId="15" fillId="12" borderId="0" xfId="2" applyNumberFormat="1" applyFont="1" applyFill="1"/>
    <xf numFmtId="0" fontId="12" fillId="0" borderId="0" xfId="0" applyFont="1"/>
    <xf numFmtId="1" fontId="11" fillId="10" borderId="0" xfId="0" applyNumberFormat="1" applyFont="1" applyFill="1"/>
    <xf numFmtId="171" fontId="13" fillId="11" borderId="0" xfId="1" applyNumberFormat="1" applyFont="1" applyFill="1"/>
    <xf numFmtId="1" fontId="11" fillId="0" borderId="0" xfId="0" applyNumberFormat="1" applyFont="1"/>
    <xf numFmtId="171" fontId="13" fillId="3" borderId="0" xfId="1" applyNumberFormat="1" applyFont="1" applyFill="1"/>
    <xf numFmtId="171" fontId="13" fillId="4" borderId="0" xfId="1" applyNumberFormat="1" applyFont="1" applyFill="1"/>
    <xf numFmtId="171" fontId="15" fillId="0" borderId="0" xfId="1" applyNumberFormat="1" applyFont="1"/>
    <xf numFmtId="171" fontId="16" fillId="0" borderId="0" xfId="1" applyNumberFormat="1" applyFont="1"/>
    <xf numFmtId="43" fontId="13" fillId="11" borderId="0" xfId="1" applyFont="1" applyFill="1"/>
    <xf numFmtId="171" fontId="15" fillId="12" borderId="0" xfId="1" applyNumberFormat="1" applyFont="1" applyFill="1"/>
    <xf numFmtId="9" fontId="15" fillId="12" borderId="0" xfId="2" applyFont="1" applyFill="1"/>
    <xf numFmtId="0" fontId="14" fillId="0" borderId="0" xfId="0" applyFont="1" applyAlignment="1">
      <alignment horizontal="right"/>
    </xf>
    <xf numFmtId="2" fontId="15" fillId="0" borderId="0" xfId="2" applyNumberFormat="1" applyFont="1"/>
    <xf numFmtId="173" fontId="13" fillId="0" borderId="0" xfId="1" applyNumberFormat="1" applyFont="1"/>
    <xf numFmtId="0" fontId="13" fillId="0" borderId="0" xfId="1" applyNumberFormat="1" applyFont="1"/>
    <xf numFmtId="0" fontId="11" fillId="10" borderId="0" xfId="0" applyFont="1" applyFill="1"/>
    <xf numFmtId="11" fontId="11" fillId="10" borderId="0" xfId="0" applyNumberFormat="1" applyFont="1" applyFill="1" applyAlignment="1">
      <alignment horizontal="left"/>
    </xf>
    <xf numFmtId="3" fontId="14" fillId="12" borderId="0" xfId="0" applyNumberFormat="1" applyFont="1" applyFill="1"/>
    <xf numFmtId="172" fontId="14" fillId="12" borderId="0" xfId="2" applyNumberFormat="1" applyFont="1" applyFill="1"/>
    <xf numFmtId="0" fontId="11" fillId="10" borderId="0" xfId="0" applyFont="1" applyFill="1" applyAlignment="1">
      <alignment horizontal="left"/>
    </xf>
    <xf numFmtId="0" fontId="11" fillId="0" borderId="0" xfId="0" applyFont="1"/>
    <xf numFmtId="3" fontId="15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0" fontId="17" fillId="17" borderId="1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quotePrefix="1"/>
    <xf numFmtId="0" fontId="7" fillId="3" borderId="0" xfId="0" applyFont="1" applyFill="1"/>
    <xf numFmtId="0" fontId="0" fillId="16" borderId="0" xfId="0" quotePrefix="1" applyFill="1"/>
    <xf numFmtId="0" fontId="0" fillId="16" borderId="0" xfId="0" applyFill="1"/>
    <xf numFmtId="0" fontId="0" fillId="0" borderId="1" xfId="0" applyBorder="1" applyAlignment="1"/>
    <xf numFmtId="0" fontId="0" fillId="22" borderId="0" xfId="0" applyFill="1" applyBorder="1"/>
    <xf numFmtId="0" fontId="0" fillId="4" borderId="0" xfId="0" applyFill="1" applyBorder="1"/>
    <xf numFmtId="0" fontId="0" fillId="13" borderId="0" xfId="0" applyFill="1" applyBorder="1"/>
    <xf numFmtId="0" fontId="0" fillId="0" borderId="14" xfId="0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0" borderId="18" xfId="0" applyFill="1" applyBorder="1"/>
    <xf numFmtId="0" fontId="0" fillId="0" borderId="19" xfId="0" applyBorder="1" applyAlignment="1">
      <alignment horizontal="center" vertical="center"/>
    </xf>
    <xf numFmtId="0" fontId="0" fillId="22" borderId="20" xfId="0" applyFill="1" applyBorder="1"/>
    <xf numFmtId="0" fontId="0" fillId="4" borderId="20" xfId="0" applyFill="1" applyBorder="1"/>
    <xf numFmtId="0" fontId="0" fillId="13" borderId="20" xfId="0" applyFill="1" applyBorder="1"/>
    <xf numFmtId="0" fontId="0" fillId="20" borderId="21" xfId="0" applyFill="1" applyBorder="1"/>
    <xf numFmtId="0" fontId="7" fillId="0" borderId="0" xfId="0" applyFont="1"/>
    <xf numFmtId="0" fontId="0" fillId="14" borderId="1" xfId="0" applyFill="1" applyBorder="1"/>
    <xf numFmtId="0" fontId="0" fillId="23" borderId="1" xfId="0" applyFill="1" applyBorder="1"/>
    <xf numFmtId="0" fontId="0" fillId="14" borderId="5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4" applyFont="1" applyBorder="1"/>
    <xf numFmtId="164" fontId="0" fillId="0" borderId="1" xfId="0" applyNumberFormat="1" applyBorder="1"/>
    <xf numFmtId="164" fontId="0" fillId="0" borderId="1" xfId="4" applyNumberFormat="1" applyFont="1" applyBorder="1"/>
    <xf numFmtId="0" fontId="7" fillId="24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7" fillId="24" borderId="2" xfId="0" applyFont="1" applyFill="1" applyBorder="1" applyAlignment="1">
      <alignment horizontal="center" vertical="center"/>
    </xf>
    <xf numFmtId="164" fontId="0" fillId="0" borderId="1" xfId="0" applyNumberFormat="1" applyFill="1" applyBorder="1"/>
    <xf numFmtId="0" fontId="7" fillId="24" borderId="10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4" fontId="0" fillId="0" borderId="1" xfId="4" applyNumberFormat="1" applyFont="1" applyBorder="1" applyAlignment="1">
      <alignment horizontal="center" vertical="center"/>
    </xf>
    <xf numFmtId="1" fontId="0" fillId="0" borderId="1" xfId="0" applyNumberFormat="1" applyBorder="1"/>
    <xf numFmtId="1" fontId="6" fillId="0" borderId="1" xfId="0" applyNumberFormat="1" applyFont="1" applyBorder="1"/>
    <xf numFmtId="0" fontId="17" fillId="26" borderId="22" xfId="0" applyFont="1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4" borderId="1" xfId="0" applyNumberFormat="1" applyFill="1" applyBorder="1"/>
    <xf numFmtId="164" fontId="0" fillId="0" borderId="0" xfId="0" applyNumberFormat="1"/>
    <xf numFmtId="175" fontId="0" fillId="0" borderId="0" xfId="0" applyNumberFormat="1"/>
    <xf numFmtId="0" fontId="0" fillId="4" borderId="1" xfId="0" applyFill="1" applyBorder="1" applyAlignment="1">
      <alignment horizontal="center" vertical="center"/>
    </xf>
    <xf numFmtId="164" fontId="0" fillId="0" borderId="1" xfId="4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43" fontId="0" fillId="0" borderId="0" xfId="0" applyNumberFormat="1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3" fontId="3" fillId="6" borderId="0" xfId="0" applyNumberFormat="1" applyFont="1" applyFill="1" applyBorder="1" applyAlignment="1">
      <alignment horizontal="center" vertical="center"/>
    </xf>
    <xf numFmtId="0" fontId="7" fillId="24" borderId="5" xfId="0" applyFont="1" applyFill="1" applyBorder="1" applyAlignment="1">
      <alignment horizontal="center" vertical="center"/>
    </xf>
    <xf numFmtId="0" fontId="7" fillId="24" borderId="6" xfId="0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2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8" fillId="19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</cellXfs>
  <cellStyles count="5">
    <cellStyle name="Comma" xfId="1" builtinId="3"/>
    <cellStyle name="Comma [0]" xfId="4" builtinId="6"/>
    <cellStyle name="Normal" xfId="0" builtinId="0"/>
    <cellStyle name="Normal 12" xfId="3" xr:uid="{BCEA1D13-D3A5-4605-81BD-52B3397F2981}"/>
    <cellStyle name="Percent" xfId="2" builtinId="5"/>
  </cellStyles>
  <dxfs count="3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'Industrial Energy Consumption'!$T$33:$T$42</c:f>
              <c:numCache>
                <c:formatCode>_(* #,##0.00_);_(* \(#,##0.00\);_(* "-"??_);_(@_)</c:formatCode>
                <c:ptCount val="10"/>
                <c:pt idx="0">
                  <c:v>360.09300000000002</c:v>
                </c:pt>
                <c:pt idx="1">
                  <c:v>349.91500000000002</c:v>
                </c:pt>
                <c:pt idx="2">
                  <c:v>344.36700000000002</c:v>
                </c:pt>
                <c:pt idx="3">
                  <c:v>389.87</c:v>
                </c:pt>
                <c:pt idx="4">
                  <c:v>428.50900000000001</c:v>
                </c:pt>
                <c:pt idx="5">
                  <c:v>437.95299999999997</c:v>
                </c:pt>
                <c:pt idx="6">
                  <c:v>332.30700000000002</c:v>
                </c:pt>
                <c:pt idx="7">
                  <c:v>343.36</c:v>
                </c:pt>
                <c:pt idx="8">
                  <c:v>341.8</c:v>
                </c:pt>
                <c:pt idx="9">
                  <c:v>312.12599999999998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F-4F76-978C-4D117A09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345983"/>
        <c:axId val="1186337103"/>
      </c:lineChart>
      <c:catAx>
        <c:axId val="118134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37103"/>
        <c:crosses val="autoZero"/>
        <c:auto val="1"/>
        <c:lblAlgn val="ctr"/>
        <c:lblOffset val="100"/>
        <c:noMultiLvlLbl val="0"/>
      </c:catAx>
      <c:valAx>
        <c:axId val="11863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4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'Industrial Energy Consumption'!$R$33:$R$42</c:f>
              <c:numCache>
                <c:formatCode>_(* #,##0.00_);_(* \(#,##0.00\);_(* "-"??_);_(@_)</c:formatCode>
                <c:ptCount val="10"/>
                <c:pt idx="0">
                  <c:v>404.14</c:v>
                </c:pt>
                <c:pt idx="1">
                  <c:v>394.15</c:v>
                </c:pt>
                <c:pt idx="2">
                  <c:v>388.88799999999998</c:v>
                </c:pt>
                <c:pt idx="3">
                  <c:v>433.18700000000001</c:v>
                </c:pt>
                <c:pt idx="4">
                  <c:v>472.233</c:v>
                </c:pt>
                <c:pt idx="5">
                  <c:v>480.685</c:v>
                </c:pt>
                <c:pt idx="6">
                  <c:v>376.70600000000002</c:v>
                </c:pt>
                <c:pt idx="7">
                  <c:v>388.548</c:v>
                </c:pt>
                <c:pt idx="8">
                  <c:v>386.62799999999999</c:v>
                </c:pt>
                <c:pt idx="9">
                  <c:v>354.56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0-48C2-A55F-4C3D22F8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12959"/>
        <c:axId val="1186325871"/>
      </c:lineChart>
      <c:catAx>
        <c:axId val="119351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5871"/>
        <c:crosses val="autoZero"/>
        <c:auto val="1"/>
        <c:lblAlgn val="ctr"/>
        <c:lblOffset val="100"/>
        <c:noMultiLvlLbl val="0"/>
      </c:catAx>
      <c:valAx>
        <c:axId val="11863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1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13367</xdr:colOff>
      <xdr:row>24</xdr:row>
      <xdr:rowOff>13777</xdr:rowOff>
    </xdr:from>
    <xdr:to>
      <xdr:col>31</xdr:col>
      <xdr:colOff>178224</xdr:colOff>
      <xdr:row>38</xdr:row>
      <xdr:rowOff>89977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13612-89D1-4CA6-9AC6-27C35062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28894</xdr:colOff>
      <xdr:row>1</xdr:row>
      <xdr:rowOff>74775</xdr:rowOff>
    </xdr:from>
    <xdr:to>
      <xdr:col>28</xdr:col>
      <xdr:colOff>366923</xdr:colOff>
      <xdr:row>15</xdr:row>
      <xdr:rowOff>155860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DB0FE-065A-4C0D-959E-BD5CF1830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SP%20ITB/_REPO/system-dynamics/Indonesia%202045/Reference/Energi/data_2018%2012%2007%20v6%20-%20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v3"/>
      <sheetName val="Data_v2"/>
      <sheetName val="Calculations Georg"/>
      <sheetName val="TERM"/>
      <sheetName val="IO"/>
      <sheetName val="PDB"/>
      <sheetName val="TK"/>
      <sheetName val="ADHK 2000"/>
      <sheetName val="Lap Usaha 2000"/>
      <sheetName val="TK Indonesia"/>
      <sheetName val="IO 2000 7 Sektor"/>
      <sheetName val="IO 2005 7 Sektor"/>
      <sheetName val="SERI 2000 PDB Pengeluaran"/>
      <sheetName val="SERI 2000 PDB Lap usaha"/>
      <sheetName val="SERI 2010 Lap Usaha"/>
      <sheetName val="Seri 2010 PDB Pengeluaran"/>
      <sheetName val="Perikanan"/>
      <sheetName val="Sheet3"/>
      <sheetName val="Sheet4"/>
      <sheetName val="Data Tenaga Kerja"/>
      <sheetName val="Original TK"/>
      <sheetName val="Sheet1"/>
      <sheetName val="Population"/>
      <sheetName val="Sheet2"/>
      <sheetName val="Sheet5"/>
    </sheetNames>
    <sheetDataSet>
      <sheetData sheetId="0"/>
      <sheetData sheetId="1"/>
      <sheetData sheetId="2">
        <row r="42">
          <cell r="B42">
            <v>46321411031040</v>
          </cell>
          <cell r="C42">
            <v>46321411031040</v>
          </cell>
          <cell r="D42">
            <v>50853876596736</v>
          </cell>
          <cell r="E42">
            <v>54058127720448</v>
          </cell>
          <cell r="F42">
            <v>56360481849344</v>
          </cell>
          <cell r="G42">
            <v>60662474604544</v>
          </cell>
          <cell r="H42">
            <v>66167125311488</v>
          </cell>
          <cell r="I42">
            <v>71183991046144</v>
          </cell>
          <cell r="J42">
            <v>76659059326976</v>
          </cell>
          <cell r="K42">
            <v>82220102451200</v>
          </cell>
          <cell r="L42">
            <v>88051191644160</v>
          </cell>
          <cell r="M42">
            <v>94195133972480</v>
          </cell>
          <cell r="N42">
            <v>101161981968384</v>
          </cell>
          <cell r="O42">
            <v>107974714458112</v>
          </cell>
          <cell r="P42">
            <v>113834845011968</v>
          </cell>
        </row>
        <row r="50">
          <cell r="B50">
            <v>47177000</v>
          </cell>
          <cell r="C50">
            <v>47700000</v>
          </cell>
          <cell r="D50">
            <v>48181000</v>
          </cell>
          <cell r="E50">
            <v>51006000</v>
          </cell>
          <cell r="F50">
            <v>53366000</v>
          </cell>
          <cell r="G50">
            <v>51846000</v>
          </cell>
          <cell r="H50">
            <v>51500000</v>
          </cell>
          <cell r="I50">
            <v>53000000</v>
          </cell>
          <cell r="J50">
            <v>54000000</v>
          </cell>
          <cell r="K50">
            <v>55600000</v>
          </cell>
          <cell r="L50">
            <v>55600000</v>
          </cell>
          <cell r="M50">
            <v>56500000</v>
          </cell>
          <cell r="N50">
            <v>56500000</v>
          </cell>
          <cell r="O50">
            <v>57000000</v>
          </cell>
          <cell r="P50">
            <v>57000000</v>
          </cell>
          <cell r="Q50">
            <v>57000000</v>
          </cell>
        </row>
        <row r="57">
          <cell r="B57">
            <v>65988681.989999995</v>
          </cell>
          <cell r="C57">
            <v>74802213.450000003</v>
          </cell>
          <cell r="D57">
            <v>80414210.459999993</v>
          </cell>
          <cell r="E57">
            <v>83850049.589999989</v>
          </cell>
          <cell r="F57">
            <v>83868554.00999999</v>
          </cell>
          <cell r="G57">
            <v>86552075.789999992</v>
          </cell>
          <cell r="H57">
            <v>104661285.17999999</v>
          </cell>
          <cell r="I57">
            <v>107389687.31999999</v>
          </cell>
          <cell r="J57">
            <v>116864251.89</v>
          </cell>
          <cell r="K57">
            <v>124949175.78</v>
          </cell>
          <cell r="L57">
            <v>133076202.77999999</v>
          </cell>
          <cell r="M57">
            <v>142716116.88</v>
          </cell>
          <cell r="N57">
            <v>151918987.04999998</v>
          </cell>
          <cell r="O57">
            <v>166079867.40000001</v>
          </cell>
          <cell r="P57">
            <v>170678691.87</v>
          </cell>
          <cell r="Q57">
            <v>178700595.98999998</v>
          </cell>
          <cell r="R57">
            <v>189083099.13</v>
          </cell>
          <cell r="S57">
            <v>195322833.98999998</v>
          </cell>
          <cell r="T57">
            <v>208800109.53530997</v>
          </cell>
          <cell r="U57">
            <v>223207317.09324637</v>
          </cell>
          <cell r="V57">
            <v>238608621.97268039</v>
          </cell>
          <cell r="W57">
            <v>255072616.88879535</v>
          </cell>
          <cell r="X57">
            <v>272672627.45412225</v>
          </cell>
          <cell r="Y57">
            <v>291487038.74845666</v>
          </cell>
          <cell r="Z57">
            <v>311599644.42210019</v>
          </cell>
          <cell r="AA57">
            <v>333100019.88722509</v>
          </cell>
          <cell r="AB57">
            <v>334687019.88722509</v>
          </cell>
          <cell r="AC57">
            <v>336274019.88722509</v>
          </cell>
          <cell r="AD57">
            <v>337861019.88722509</v>
          </cell>
          <cell r="AE57">
            <v>339448019.88722509</v>
          </cell>
          <cell r="AF57">
            <v>341035019.88722509</v>
          </cell>
          <cell r="AG57">
            <v>342622019.88722509</v>
          </cell>
          <cell r="AH57">
            <v>344209019.88722509</v>
          </cell>
          <cell r="AI57">
            <v>345796019.88722509</v>
          </cell>
          <cell r="AJ57">
            <v>347383019.88722509</v>
          </cell>
          <cell r="AK57">
            <v>348970019.88722509</v>
          </cell>
          <cell r="AL57">
            <v>350557019.88722509</v>
          </cell>
          <cell r="AM57">
            <v>352144019.88722509</v>
          </cell>
          <cell r="AN57">
            <v>353731019.88722509</v>
          </cell>
          <cell r="AO57">
            <v>355318019.88722509</v>
          </cell>
          <cell r="AP57">
            <v>356905019.88722509</v>
          </cell>
          <cell r="AQ57">
            <v>358492019.88722509</v>
          </cell>
          <cell r="AR57">
            <v>360079019.88722509</v>
          </cell>
          <cell r="AS57">
            <v>361666019.88722509</v>
          </cell>
          <cell r="AT57">
            <v>363253019.88722509</v>
          </cell>
          <cell r="AU57">
            <v>364840019.88722509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">
          <cell r="C5">
            <v>40676713</v>
          </cell>
          <cell r="D5">
            <v>39743908</v>
          </cell>
          <cell r="E5">
            <v>40633627</v>
          </cell>
          <cell r="F5">
            <v>43042104</v>
          </cell>
          <cell r="G5">
            <v>40608019</v>
          </cell>
          <cell r="H5">
            <v>41309776</v>
          </cell>
          <cell r="I5">
            <v>40136242</v>
          </cell>
          <cell r="J5">
            <v>41206474</v>
          </cell>
          <cell r="K5">
            <v>41331706</v>
          </cell>
          <cell r="L5">
            <v>41611840</v>
          </cell>
          <cell r="M5">
            <v>41494941</v>
          </cell>
          <cell r="N5">
            <v>39088271</v>
          </cell>
          <cell r="O5">
            <v>39590054</v>
          </cell>
          <cell r="P5">
            <v>39220261</v>
          </cell>
          <cell r="Q5">
            <v>38973033</v>
          </cell>
          <cell r="R5">
            <v>37748228</v>
          </cell>
          <cell r="S5">
            <v>37770165</v>
          </cell>
          <cell r="T5">
            <v>39678453</v>
          </cell>
        </row>
        <row r="6">
          <cell r="C6">
            <v>451931</v>
          </cell>
          <cell r="D6">
            <v>950399</v>
          </cell>
          <cell r="E6">
            <v>631802</v>
          </cell>
          <cell r="F6">
            <v>732768</v>
          </cell>
          <cell r="G6">
            <v>1034716</v>
          </cell>
          <cell r="H6">
            <v>904194</v>
          </cell>
          <cell r="I6">
            <v>923591</v>
          </cell>
          <cell r="J6">
            <v>994614</v>
          </cell>
          <cell r="K6">
            <v>1070540</v>
          </cell>
          <cell r="L6">
            <v>1155233</v>
          </cell>
          <cell r="M6">
            <v>1254501</v>
          </cell>
          <cell r="N6">
            <v>1434961</v>
          </cell>
          <cell r="O6">
            <v>1602706</v>
          </cell>
          <cell r="P6">
            <v>1426454</v>
          </cell>
          <cell r="Q6">
            <v>1436370</v>
          </cell>
          <cell r="R6">
            <v>1320466</v>
          </cell>
          <cell r="S6">
            <v>1476484</v>
          </cell>
          <cell r="T6">
            <v>1370669</v>
          </cell>
        </row>
        <row r="7">
          <cell r="C7">
            <v>11641756</v>
          </cell>
          <cell r="D7">
            <v>12086122</v>
          </cell>
          <cell r="E7">
            <v>12109997</v>
          </cell>
          <cell r="F7">
            <v>11495887</v>
          </cell>
          <cell r="G7">
            <v>11070498</v>
          </cell>
          <cell r="H7">
            <v>11952985</v>
          </cell>
          <cell r="I7">
            <v>11890170</v>
          </cell>
          <cell r="J7">
            <v>12368729</v>
          </cell>
          <cell r="K7">
            <v>12549376</v>
          </cell>
          <cell r="L7">
            <v>12839800</v>
          </cell>
          <cell r="M7">
            <v>13824251</v>
          </cell>
          <cell r="N7">
            <v>14541562</v>
          </cell>
          <cell r="O7">
            <v>15615386</v>
          </cell>
          <cell r="P7">
            <v>14959804</v>
          </cell>
          <cell r="Q7">
            <v>15254674</v>
          </cell>
          <cell r="R7">
            <v>15255099</v>
          </cell>
          <cell r="S7">
            <v>15540234</v>
          </cell>
          <cell r="T7">
            <v>16573121</v>
          </cell>
        </row>
        <row r="8">
          <cell r="C8">
            <v>70629</v>
          </cell>
          <cell r="D8">
            <v>140721</v>
          </cell>
          <cell r="E8">
            <v>178279</v>
          </cell>
          <cell r="F8">
            <v>151831</v>
          </cell>
          <cell r="G8">
            <v>230869</v>
          </cell>
          <cell r="H8">
            <v>194642</v>
          </cell>
          <cell r="I8">
            <v>228018</v>
          </cell>
          <cell r="J8">
            <v>174884</v>
          </cell>
          <cell r="K8">
            <v>201114</v>
          </cell>
          <cell r="L8">
            <v>223054</v>
          </cell>
          <cell r="M8">
            <v>234070</v>
          </cell>
          <cell r="N8">
            <v>234347</v>
          </cell>
          <cell r="O8">
            <v>251162</v>
          </cell>
          <cell r="P8">
            <v>252134</v>
          </cell>
          <cell r="Q8">
            <v>289193</v>
          </cell>
          <cell r="R8">
            <v>288697</v>
          </cell>
          <cell r="S8">
            <v>357207</v>
          </cell>
          <cell r="T8">
            <v>414849</v>
          </cell>
        </row>
        <row r="9">
          <cell r="C9">
            <v>3497232</v>
          </cell>
          <cell r="D9">
            <v>3837554</v>
          </cell>
          <cell r="E9">
            <v>4273914</v>
          </cell>
          <cell r="F9">
            <v>4054741</v>
          </cell>
          <cell r="G9">
            <v>4540102</v>
          </cell>
          <cell r="H9">
            <v>4565454</v>
          </cell>
          <cell r="I9">
            <v>4697354</v>
          </cell>
          <cell r="J9">
            <v>5252581</v>
          </cell>
          <cell r="K9">
            <v>5438965</v>
          </cell>
          <cell r="L9">
            <v>5486817</v>
          </cell>
          <cell r="M9">
            <v>5592897</v>
          </cell>
          <cell r="N9">
            <v>6263797</v>
          </cell>
          <cell r="O9">
            <v>6851291</v>
          </cell>
          <cell r="P9">
            <v>6349387</v>
          </cell>
          <cell r="Q9">
            <v>7280086</v>
          </cell>
          <cell r="R9">
            <v>8208086</v>
          </cell>
          <cell r="S9">
            <v>7978567</v>
          </cell>
          <cell r="T9">
            <v>7162968</v>
          </cell>
        </row>
        <row r="10">
          <cell r="C10">
            <v>18489005</v>
          </cell>
          <cell r="D10">
            <v>17469129</v>
          </cell>
          <cell r="E10">
            <v>17795030</v>
          </cell>
          <cell r="F10">
            <v>17249484</v>
          </cell>
          <cell r="G10">
            <v>19119156</v>
          </cell>
          <cell r="H10">
            <v>17909147</v>
          </cell>
          <cell r="I10">
            <v>19215660</v>
          </cell>
          <cell r="J10">
            <v>20554650</v>
          </cell>
          <cell r="K10">
            <v>21221744</v>
          </cell>
          <cell r="L10">
            <v>21947823</v>
          </cell>
          <cell r="M10">
            <v>22492176</v>
          </cell>
          <cell r="N10">
            <v>22297686</v>
          </cell>
          <cell r="O10">
            <v>23517145</v>
          </cell>
          <cell r="P10">
            <v>24105906</v>
          </cell>
          <cell r="Q10">
            <v>24829734</v>
          </cell>
          <cell r="R10">
            <v>25686342</v>
          </cell>
          <cell r="S10">
            <v>26689630</v>
          </cell>
          <cell r="T10">
            <v>29104970</v>
          </cell>
        </row>
        <row r="11">
          <cell r="C11">
            <v>4553855</v>
          </cell>
          <cell r="D11">
            <v>4448279</v>
          </cell>
          <cell r="E11">
            <v>4672584</v>
          </cell>
          <cell r="F11">
            <v>4939665</v>
          </cell>
          <cell r="G11">
            <v>5480527</v>
          </cell>
          <cell r="H11">
            <v>5652841</v>
          </cell>
          <cell r="I11">
            <v>5663956</v>
          </cell>
          <cell r="J11">
            <v>5958811</v>
          </cell>
          <cell r="K11">
            <v>6179503</v>
          </cell>
          <cell r="L11">
            <v>6117985</v>
          </cell>
          <cell r="M11">
            <v>5619022</v>
          </cell>
          <cell r="N11">
            <v>5006473</v>
          </cell>
          <cell r="O11">
            <v>5052302</v>
          </cell>
          <cell r="P11">
            <v>5096987</v>
          </cell>
          <cell r="Q11">
            <v>5113188</v>
          </cell>
          <cell r="R11">
            <v>5106817</v>
          </cell>
          <cell r="S11">
            <v>5608749</v>
          </cell>
          <cell r="T11">
            <v>5692432</v>
          </cell>
        </row>
        <row r="12">
          <cell r="C12">
            <v>882600</v>
          </cell>
          <cell r="D12">
            <v>1127823</v>
          </cell>
          <cell r="E12">
            <v>991745</v>
          </cell>
          <cell r="F12">
            <v>1306551</v>
          </cell>
          <cell r="G12">
            <v>1125056</v>
          </cell>
          <cell r="H12">
            <v>1141852</v>
          </cell>
          <cell r="I12">
            <v>1346044</v>
          </cell>
          <cell r="J12">
            <v>1399490</v>
          </cell>
          <cell r="K12">
            <v>1459985</v>
          </cell>
          <cell r="L12">
            <v>1486596</v>
          </cell>
          <cell r="M12">
            <v>1739486</v>
          </cell>
          <cell r="N12">
            <v>2577847</v>
          </cell>
          <cell r="O12">
            <v>2696090</v>
          </cell>
          <cell r="P12">
            <v>2898279</v>
          </cell>
          <cell r="Q12">
            <v>3031038</v>
          </cell>
          <cell r="R12">
            <v>3266538</v>
          </cell>
          <cell r="S12">
            <v>3531525</v>
          </cell>
          <cell r="T12">
            <v>3592657</v>
          </cell>
        </row>
        <row r="13">
          <cell r="C13">
            <v>9574009</v>
          </cell>
          <cell r="D13">
            <v>11003482</v>
          </cell>
          <cell r="E13">
            <v>10360188</v>
          </cell>
          <cell r="F13">
            <v>9837760</v>
          </cell>
          <cell r="G13">
            <v>10513093</v>
          </cell>
          <cell r="H13">
            <v>10327496</v>
          </cell>
          <cell r="I13">
            <v>11355900</v>
          </cell>
          <cell r="J13">
            <v>12019984</v>
          </cell>
          <cell r="K13">
            <v>13099817</v>
          </cell>
          <cell r="L13">
            <v>14001515</v>
          </cell>
          <cell r="M13">
            <v>15956423</v>
          </cell>
          <cell r="N13">
            <v>15971365</v>
          </cell>
          <cell r="O13">
            <v>17328732</v>
          </cell>
          <cell r="P13">
            <v>18451860</v>
          </cell>
          <cell r="Q13">
            <v>18420710</v>
          </cell>
          <cell r="R13">
            <v>17938926</v>
          </cell>
          <cell r="S13">
            <v>19459412</v>
          </cell>
          <cell r="T13">
            <v>20948730</v>
          </cell>
        </row>
        <row r="17">
          <cell r="C17">
            <v>89837730</v>
          </cell>
          <cell r="D17">
            <v>90807417</v>
          </cell>
          <cell r="E17">
            <v>91647166</v>
          </cell>
          <cell r="F17">
            <v>92810791</v>
          </cell>
          <cell r="G17">
            <v>93722036</v>
          </cell>
          <cell r="H17">
            <v>93958387</v>
          </cell>
          <cell r="I17">
            <v>95456935</v>
          </cell>
          <cell r="J17">
            <v>99930217</v>
          </cell>
          <cell r="K17">
            <v>102552750</v>
          </cell>
          <cell r="L17">
            <v>104870663</v>
          </cell>
          <cell r="M17">
            <v>108207767</v>
          </cell>
          <cell r="N17">
            <v>107416309</v>
          </cell>
          <cell r="O17">
            <v>112504868</v>
          </cell>
          <cell r="P17">
            <v>112761072</v>
          </cell>
          <cell r="Q17">
            <v>114628026</v>
          </cell>
          <cell r="R17">
            <v>114819199</v>
          </cell>
          <cell r="S17">
            <v>118411973</v>
          </cell>
          <cell r="T17">
            <v>124538849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5D20DF-7485-46FA-B18F-D859BA056740}" name="Table3" displayName="Table3" ref="J5:N56" totalsRowShown="0" headerRowDxfId="32">
  <autoFilter ref="J5:N56" xr:uid="{89091FA7-F0F3-4ECB-B968-402FFBBC5C2A}"/>
  <tableColumns count="5">
    <tableColumn id="1" xr3:uid="{E210B8D0-D5EC-4D13-B787-DE912E117C27}" name="Year" dataDxfId="31"/>
    <tableColumn id="2" xr3:uid="{96E79E84-BA31-4A7B-B5C8-E3EC5FD55F56}" name="Residential" dataDxfId="30"/>
    <tableColumn id="3" xr3:uid="{AE9DD58E-DD02-4996-88BA-B4EB8EF44B3B}" name="Commercial" dataDxfId="29"/>
    <tableColumn id="4" xr3:uid="{7BB3D511-5C36-4424-9C04-65B3AA57F65E}" name="Industrial" dataDxfId="28"/>
    <tableColumn id="5" xr3:uid="{47B338D4-C137-4959-AC03-88DC06454D51}" name="Transport" dataDxfId="2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2DF3-065F-4ADF-AD18-119A7FC25256}" name="Table14" displayName="Table14" ref="AE63:AI114" totalsRowShown="0">
  <autoFilter ref="AE63:AI114" xr:uid="{1B07480E-CEEB-4A00-A536-E6129B70621F}"/>
  <tableColumns count="5">
    <tableColumn id="1" xr3:uid="{9E426AC0-D3BD-4FC8-986B-C15C90F56E8E}" name="Year" dataDxfId="3"/>
    <tableColumn id="2" xr3:uid="{E17068A3-556C-4EED-8D3A-04FB2F6F478B}" name="Residential"/>
    <tableColumn id="3" xr3:uid="{E83AD156-DC29-4E59-8D79-04304071B6B6}" name="Commercial"/>
    <tableColumn id="4" xr3:uid="{8AE9B2FB-529A-49A2-A036-DDB82BE6313C}" name="Industrial"/>
    <tableColumn id="5" xr3:uid="{A957BEFE-3489-4D25-8A2D-F8C77B04A3C7}" name="Transport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1AF4F1C-55CD-4065-BD3F-0251C0DC383B}" name="Table15" displayName="Table15" ref="C7:D58" totalsRowShown="0">
  <autoFilter ref="C7:D58" xr:uid="{2A4AF4E8-31FC-44A2-8485-BA91AEDAE406}"/>
  <tableColumns count="2">
    <tableColumn id="1" xr3:uid="{7C437757-D955-4C21-B5D5-BFB6A5EA8C16}" name="Year" dataDxfId="2"/>
    <tableColumn id="2" xr3:uid="{FBC1CA72-F6F1-4AE3-8187-27266E879D55}" name="Total Coal Primary Demand for Domestic Use 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6752C7C-2B4E-472A-B171-9C5C8F2B1E64}" name="Table16" displayName="Table16" ref="G7:H58" totalsRowShown="0">
  <autoFilter ref="G7:H58" xr:uid="{633898E1-DD7B-42DF-8A92-0B3D029C0C5B}"/>
  <tableColumns count="2">
    <tableColumn id="1" xr3:uid="{DE6B34E7-5449-4D82-AE8B-A646B87C501D}" name="Year" dataDxfId="1"/>
    <tableColumn id="2" xr3:uid="{C0EE715F-0FF5-4341-8957-96EE43E8FD6C}" name="Total Petroleum Demand for Domestic Use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40E19A-3326-40B3-8F47-B327D0554A62}" name="Table17" displayName="Table17" ref="K7:L58" totalsRowShown="0">
  <autoFilter ref="K7:L58" xr:uid="{2E3B3821-5AAB-47CE-A79C-656BFC095771}"/>
  <tableColumns count="2">
    <tableColumn id="1" xr3:uid="{EEAC60D7-9DE8-4B7A-9F6C-CB428068774C}" name="Year" dataDxfId="0"/>
    <tableColumn id="2" xr3:uid="{8384F11D-4F0C-42EA-BC0E-5069C7F380F6}" name="Total Gas Demand for Domestic Us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381F6A-8EB3-4457-A2F9-C2F4AE38E6BE}" name="Table4" displayName="Table4" ref="C5:G56" totalsRowShown="0" headerRowDxfId="26" dataDxfId="25">
  <autoFilter ref="C5:G56" xr:uid="{A954B4F1-0885-44F5-AE00-63DF8167A737}"/>
  <tableColumns count="5">
    <tableColumn id="1" xr3:uid="{ABEEC524-1664-451E-BD0E-2CD9C1524CD4}" name="Year" dataDxfId="24"/>
    <tableColumn id="2" xr3:uid="{37745EFD-7BD7-40D2-A80D-535DD9D9ABFB}" name="Residential" dataDxfId="23"/>
    <tableColumn id="3" xr3:uid="{1D64053B-928A-47C8-8F05-BFE921D40E65}" name="Commercial" dataDxfId="22"/>
    <tableColumn id="4" xr3:uid="{DE70233F-60BE-491D-8D5B-CB95CB2D8221}" name="Industrial" dataDxfId="21"/>
    <tableColumn id="5" xr3:uid="{1CFBC397-09B4-458C-B3EA-2BC7D301F08F}" name="Transport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22629F-FA93-47E9-9A3C-8AE72A4DFB71}" name="Table5" displayName="Table5" ref="Q5:U56" totalsRowShown="0" headerRowDxfId="19">
  <autoFilter ref="Q5:U56" xr:uid="{C4215587-2F84-4984-BB7D-DFA714C003E1}"/>
  <tableColumns count="5">
    <tableColumn id="1" xr3:uid="{A94A7EA2-F041-451B-9AFA-FBC1E379908C}" name="Year" dataDxfId="18"/>
    <tableColumn id="2" xr3:uid="{B8DCEDFB-0A96-43B7-BE8E-09D0D7A21224}" name="Residential"/>
    <tableColumn id="3" xr3:uid="{85565B56-8842-4CD9-81FD-67A7B867492F}" name="Commercial"/>
    <tableColumn id="4" xr3:uid="{9427FC23-8A34-4B5F-929F-F766D4AA59DA}" name="Industrial"/>
    <tableColumn id="5" xr3:uid="{DCEF77BA-B18E-4C2E-AA3B-104C428AB02A}" name="Transport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79C5CA-79F7-4FE2-AD5E-9775F449FAED}" name="Table6" displayName="Table6" ref="AE5:AI56" totalsRowShown="0" headerRowDxfId="17">
  <autoFilter ref="AE5:AI56" xr:uid="{448066AA-93D6-43AD-AF79-A3028F5A5C20}"/>
  <tableColumns count="5">
    <tableColumn id="1" xr3:uid="{5F6E0B22-524E-442B-9DFB-491570E45C72}" name="Year" dataDxfId="16"/>
    <tableColumn id="2" xr3:uid="{FCE3A1B6-853A-493C-A70D-3F26890FC22B}" name="Residential"/>
    <tableColumn id="3" xr3:uid="{72035D0C-BAE8-4912-B077-6C34526D0E35}" name="Commercial"/>
    <tableColumn id="4" xr3:uid="{E6CCC93E-5B21-4FB7-8F08-4DA6D2D5F6B2}" name="Industrial"/>
    <tableColumn id="5" xr3:uid="{FBDB5F7B-90FC-4F09-8ED6-4F12E8C5F7A3}" name="Transpor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3927D9-284E-4F63-9B1D-97D99BD37918}" name="Table7" displayName="Table7" ref="X5:AB56" totalsRowShown="0" headerRowDxfId="15">
  <autoFilter ref="X5:AB56" xr:uid="{209C7562-9579-4F5E-9572-F2B02FC7E791}"/>
  <tableColumns count="5">
    <tableColumn id="1" xr3:uid="{0D17C27D-57F3-4753-95B0-51B01B0523C7}" name="Year" dataDxfId="14"/>
    <tableColumn id="2" xr3:uid="{0EBA1639-9304-4239-9448-F56E32ADBDBE}" name="Residential"/>
    <tableColumn id="3" xr3:uid="{7696BAAC-0C4C-4871-9BD5-3574F43A427B}" name="Commercial"/>
    <tableColumn id="4" xr3:uid="{68E3C37C-0FE6-47A4-88AA-79BAC7581635}" name="Industrial"/>
    <tableColumn id="5" xr3:uid="{087590C3-0B7C-47F2-ACDB-6DB5E75C35DC}" name="Transport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3576D6-AF3C-4C2C-8E05-10A895EA53BC}" name="Table8" displayName="Table8" ref="C63:G114" totalsRowShown="0" headerRowDxfId="13">
  <autoFilter ref="C63:G114" xr:uid="{FDE4E067-3B41-4D01-BDB5-5A6FAA64F417}"/>
  <tableColumns count="5">
    <tableColumn id="1" xr3:uid="{C83BB49F-E719-4D7C-B4FC-28CACE38C32C}" name="Year" dataDxfId="12"/>
    <tableColumn id="2" xr3:uid="{FEF232D0-688A-4E5D-9518-9DF6688355B0}" name="Residential" dataDxfId="11"/>
    <tableColumn id="3" xr3:uid="{9C95D5FF-28B6-4EF0-A668-12456E02D88E}" name="Commercial" dataDxfId="10"/>
    <tableColumn id="4" xr3:uid="{D2C1457C-D275-4386-BEEE-00A1BDC8CFA8}" name="Industrial" dataDxfId="9"/>
    <tableColumn id="5" xr3:uid="{B9FFEC1E-6E0E-4B0B-A397-7D2D84DF81AF}" name="Transport" dataDxfId="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34DEA3-E94E-42E7-8BDA-84173F3CB372}" name="Table10" displayName="Table10" ref="J63:N114" totalsRowShown="0" headerRowDxfId="7">
  <autoFilter ref="J63:N114" xr:uid="{EC2AC2A2-7E4C-4D2F-8683-FC41ACD833B5}"/>
  <tableColumns count="5">
    <tableColumn id="1" xr3:uid="{00A5F740-CE6D-425E-9BA0-AD9807E81B15}" name="Year" dataDxfId="6"/>
    <tableColumn id="2" xr3:uid="{6EA17E8C-AB3E-410F-A458-E4A66185361D}" name="Residential"/>
    <tableColumn id="3" xr3:uid="{92B073F4-76A9-46B8-B831-4F71A7390B58}" name="Commercial"/>
    <tableColumn id="4" xr3:uid="{97AE9A1F-949B-4FF9-8A62-BD182AD9C7DF}" name="Industrial"/>
    <tableColumn id="5" xr3:uid="{154ABA34-E91B-4DC6-9EBF-BD73EBFCF78A}" name="Transport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8804C7-F4AA-4C47-8373-B8EE934B7F8B}" name="Table11" displayName="Table11" ref="Q63:U114" totalsRowShown="0">
  <autoFilter ref="Q63:U114" xr:uid="{9563DE65-8D33-4F74-B24D-D0514516345E}"/>
  <tableColumns count="5">
    <tableColumn id="1" xr3:uid="{C9AA5F4B-B5D5-4466-AD65-81539BE33B61}" name="Year" dataDxfId="5"/>
    <tableColumn id="2" xr3:uid="{AFD03046-BC20-4A5C-9477-7723B6601F19}" name="Residential"/>
    <tableColumn id="3" xr3:uid="{9DFE7067-9FF1-44A4-B361-8721643ED35C}" name="Commercial"/>
    <tableColumn id="4" xr3:uid="{D0D21802-BDA7-4037-A2DD-6FBE186AF5A3}" name="Industrial"/>
    <tableColumn id="5" xr3:uid="{207D02D7-D937-45C4-9A65-1E1E2B336565}" name="Transport"/>
  </tableColumns>
  <tableStyleInfo name="TableStyleLight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64F5334-491E-46E9-86BC-65E578B0D26C}" name="Table13" displayName="Table13" ref="X63:AB114" totalsRowShown="0">
  <autoFilter ref="X63:AB114" xr:uid="{1174CCE2-7CF5-4F1E-BFCD-76FA58244443}"/>
  <tableColumns count="5">
    <tableColumn id="1" xr3:uid="{F137B178-FBF6-4575-BA5D-564E5C1624FF}" name="Year" dataDxfId="4"/>
    <tableColumn id="2" xr3:uid="{C332D374-3318-48E4-AEBF-CB06AEEB0FA5}" name="Residential"/>
    <tableColumn id="3" xr3:uid="{9D28ECAA-9BDA-47CE-8857-EB4A49BD9464}" name="Commercial"/>
    <tableColumn id="4" xr3:uid="{8F9217C5-E619-46E5-AE1A-AAD66A2C5D62}" name="Industrial"/>
    <tableColumn id="5" xr3:uid="{39F62CC4-67E1-4D11-9BBD-C8D6B336C9C9}" name="Transport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602A-109E-41B7-AA48-98F9A723A3D3}">
  <dimension ref="A3:T35"/>
  <sheetViews>
    <sheetView tabSelected="1" zoomScale="70" zoomScaleNormal="70" workbookViewId="0">
      <selection activeCell="B19" sqref="B19"/>
    </sheetView>
  </sheetViews>
  <sheetFormatPr defaultRowHeight="15" x14ac:dyDescent="0.25"/>
  <cols>
    <col min="2" max="2" width="38" bestFit="1" customWidth="1"/>
    <col min="3" max="3" width="12.42578125" bestFit="1" customWidth="1"/>
    <col min="4" max="4" width="11.5703125" bestFit="1" customWidth="1"/>
    <col min="5" max="5" width="11.5703125" customWidth="1"/>
    <col min="6" max="6" width="12.5703125" bestFit="1" customWidth="1"/>
    <col min="7" max="7" width="9.42578125" bestFit="1" customWidth="1"/>
    <col min="8" max="8" width="11.140625" bestFit="1" customWidth="1"/>
    <col min="9" max="9" width="10" bestFit="1" customWidth="1"/>
    <col min="16" max="16" width="13" customWidth="1"/>
    <col min="17" max="17" width="9.7109375" bestFit="1" customWidth="1"/>
    <col min="18" max="18" width="9.85546875" bestFit="1" customWidth="1"/>
    <col min="19" max="19" width="12.28515625" style="16" customWidth="1"/>
    <col min="20" max="20" width="15.28515625" style="14" customWidth="1"/>
  </cols>
  <sheetData>
    <row r="3" spans="1:20" x14ac:dyDescent="0.25">
      <c r="C3" s="176" t="s">
        <v>76</v>
      </c>
      <c r="D3" s="176" t="s">
        <v>18</v>
      </c>
      <c r="E3" s="176" t="s">
        <v>19</v>
      </c>
      <c r="F3" s="176" t="s">
        <v>77</v>
      </c>
      <c r="G3" s="176" t="s">
        <v>36</v>
      </c>
      <c r="H3" s="176" t="s">
        <v>75</v>
      </c>
      <c r="I3" s="176" t="s">
        <v>71</v>
      </c>
      <c r="J3" s="176" t="s">
        <v>64</v>
      </c>
      <c r="K3" s="176" t="s">
        <v>72</v>
      </c>
      <c r="L3" s="176" t="s">
        <v>65</v>
      </c>
      <c r="M3" s="176" t="s">
        <v>73</v>
      </c>
      <c r="N3" s="176" t="s">
        <v>74</v>
      </c>
      <c r="O3" s="176" t="s">
        <v>30</v>
      </c>
      <c r="P3" s="179" t="s">
        <v>38</v>
      </c>
      <c r="Q3" s="176" t="s">
        <v>31</v>
      </c>
      <c r="R3" s="176" t="s">
        <v>66</v>
      </c>
      <c r="S3" s="177" t="s">
        <v>21</v>
      </c>
      <c r="T3" s="178" t="s">
        <v>83</v>
      </c>
    </row>
    <row r="4" spans="1:20" x14ac:dyDescent="0.25"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9"/>
      <c r="Q4" s="176"/>
      <c r="R4" s="176"/>
      <c r="S4" s="177"/>
      <c r="T4" s="178"/>
    </row>
    <row r="5" spans="1:20" x14ac:dyDescent="0.25">
      <c r="A5">
        <v>1</v>
      </c>
      <c r="B5" t="s">
        <v>78</v>
      </c>
      <c r="C5" s="1">
        <f>C6+C7+C8+C9</f>
        <v>44368</v>
      </c>
      <c r="D5" s="1">
        <f>D6+D7+D8+D9</f>
        <v>17538</v>
      </c>
      <c r="E5" s="1">
        <f>E6+E7+E8+E9</f>
        <v>307347</v>
      </c>
      <c r="F5" s="1">
        <f>F6+F7+F8+F9</f>
        <v>380311</v>
      </c>
      <c r="G5" s="1">
        <f t="shared" ref="G5:R5" si="0">G6+G7+G8+G9</f>
        <v>0</v>
      </c>
      <c r="H5" s="1">
        <f t="shared" si="0"/>
        <v>422833</v>
      </c>
      <c r="I5" s="1">
        <f t="shared" si="0"/>
        <v>330387</v>
      </c>
      <c r="J5" s="1">
        <f t="shared" si="0"/>
        <v>130758</v>
      </c>
      <c r="K5" s="1">
        <f t="shared" si="0"/>
        <v>55825</v>
      </c>
      <c r="L5" s="1">
        <f t="shared" si="0"/>
        <v>0</v>
      </c>
      <c r="M5" s="1">
        <f t="shared" si="0"/>
        <v>19516</v>
      </c>
      <c r="N5" s="1">
        <f t="shared" si="0"/>
        <v>19516</v>
      </c>
      <c r="O5" s="1">
        <f t="shared" si="0"/>
        <v>37518</v>
      </c>
      <c r="P5" s="1">
        <f t="shared" si="0"/>
        <v>-32729</v>
      </c>
      <c r="Q5" s="1">
        <f t="shared" si="0"/>
        <v>425</v>
      </c>
      <c r="R5" s="1">
        <f t="shared" si="0"/>
        <v>-134286</v>
      </c>
      <c r="S5" s="15">
        <v>1523985</v>
      </c>
      <c r="T5" s="13">
        <f>T6+T7+T8+T9</f>
        <v>1599327</v>
      </c>
    </row>
    <row r="6" spans="1:20" x14ac:dyDescent="0.25">
      <c r="B6" t="s">
        <v>79</v>
      </c>
      <c r="C6" s="1">
        <v>44368</v>
      </c>
      <c r="D6" s="1">
        <v>17538</v>
      </c>
      <c r="E6" s="1">
        <v>307347</v>
      </c>
      <c r="F6" s="1">
        <v>1916031</v>
      </c>
      <c r="G6">
        <v>0</v>
      </c>
      <c r="H6" s="1">
        <v>473613</v>
      </c>
      <c r="I6" s="1">
        <v>268877</v>
      </c>
      <c r="J6">
        <v>0</v>
      </c>
      <c r="K6">
        <v>0</v>
      </c>
      <c r="L6">
        <v>0</v>
      </c>
      <c r="M6" s="1">
        <v>23719</v>
      </c>
      <c r="N6" s="1">
        <v>23719</v>
      </c>
      <c r="O6">
        <v>0</v>
      </c>
      <c r="P6">
        <v>0</v>
      </c>
      <c r="Q6">
        <v>0</v>
      </c>
      <c r="R6">
        <v>0</v>
      </c>
      <c r="S6" s="15">
        <v>3051493</v>
      </c>
      <c r="T6" s="13">
        <f t="shared" ref="T6:T35" si="1">C6+D6+E6+F6+G6+H6+I6+J6+K6+L6+M6+N6+O6+P6+Q6+R6</f>
        <v>3075212</v>
      </c>
    </row>
    <row r="7" spans="1:20" x14ac:dyDescent="0.25">
      <c r="B7" t="s">
        <v>80</v>
      </c>
      <c r="C7">
        <v>0</v>
      </c>
      <c r="D7">
        <v>0</v>
      </c>
      <c r="E7">
        <v>0</v>
      </c>
      <c r="F7" s="1">
        <v>16376</v>
      </c>
      <c r="G7">
        <v>0</v>
      </c>
      <c r="H7">
        <v>0</v>
      </c>
      <c r="I7" s="1">
        <v>148361</v>
      </c>
      <c r="J7" s="1">
        <v>136320</v>
      </c>
      <c r="K7" s="1">
        <v>37026</v>
      </c>
      <c r="L7">
        <v>0</v>
      </c>
      <c r="M7">
        <v>0</v>
      </c>
      <c r="N7">
        <v>0</v>
      </c>
      <c r="O7" s="1">
        <v>38156</v>
      </c>
      <c r="P7">
        <v>214</v>
      </c>
      <c r="Q7">
        <v>425</v>
      </c>
      <c r="R7">
        <v>0</v>
      </c>
      <c r="S7" s="15">
        <v>339852</v>
      </c>
      <c r="T7" s="13">
        <f t="shared" si="1"/>
        <v>376878</v>
      </c>
    </row>
    <row r="8" spans="1:20" x14ac:dyDescent="0.25">
      <c r="B8" t="s">
        <v>81</v>
      </c>
      <c r="C8">
        <v>0</v>
      </c>
      <c r="D8">
        <v>0</v>
      </c>
      <c r="E8">
        <v>0</v>
      </c>
      <c r="F8" s="1">
        <v>-1390739</v>
      </c>
      <c r="G8">
        <v>0</v>
      </c>
      <c r="H8" s="1">
        <v>-50780</v>
      </c>
      <c r="I8" s="1">
        <v>-125516</v>
      </c>
      <c r="J8" s="1">
        <v>-2413</v>
      </c>
      <c r="K8">
        <v>-1</v>
      </c>
      <c r="L8">
        <v>0</v>
      </c>
      <c r="M8" s="1">
        <v>-3094</v>
      </c>
      <c r="N8" s="1">
        <v>-3094</v>
      </c>
      <c r="O8">
        <v>-5</v>
      </c>
      <c r="P8" s="1">
        <v>-32943</v>
      </c>
      <c r="Q8">
        <v>0</v>
      </c>
      <c r="R8" s="1">
        <v>-134286</v>
      </c>
      <c r="S8" s="15">
        <v>-1739777</v>
      </c>
      <c r="T8" s="13">
        <f t="shared" si="1"/>
        <v>-1742871</v>
      </c>
    </row>
    <row r="9" spans="1:20" x14ac:dyDescent="0.25">
      <c r="B9" t="s">
        <v>82</v>
      </c>
      <c r="C9">
        <v>0</v>
      </c>
      <c r="D9">
        <v>0</v>
      </c>
      <c r="E9">
        <v>0</v>
      </c>
      <c r="F9" s="1">
        <v>-161357</v>
      </c>
      <c r="G9">
        <v>0</v>
      </c>
      <c r="H9">
        <v>0</v>
      </c>
      <c r="I9" s="1">
        <v>38665</v>
      </c>
      <c r="J9" s="1">
        <v>-3149</v>
      </c>
      <c r="K9" s="1">
        <v>18800</v>
      </c>
      <c r="L9">
        <v>0</v>
      </c>
      <c r="M9" s="1">
        <v>-1109</v>
      </c>
      <c r="N9" s="1">
        <v>-1109</v>
      </c>
      <c r="O9">
        <v>-633</v>
      </c>
      <c r="P9">
        <v>0</v>
      </c>
      <c r="Q9">
        <v>0</v>
      </c>
      <c r="R9">
        <v>0</v>
      </c>
      <c r="S9" s="15">
        <v>-127583</v>
      </c>
      <c r="T9" s="13">
        <f t="shared" si="1"/>
        <v>-109892</v>
      </c>
    </row>
    <row r="10" spans="1:20" x14ac:dyDescent="0.25">
      <c r="T10" s="13">
        <f t="shared" si="1"/>
        <v>0</v>
      </c>
    </row>
    <row r="11" spans="1:20" x14ac:dyDescent="0.25">
      <c r="A11">
        <v>2</v>
      </c>
      <c r="B11" t="s">
        <v>8</v>
      </c>
      <c r="C11" s="1">
        <v>-44368</v>
      </c>
      <c r="D11" s="1">
        <v>-17538</v>
      </c>
      <c r="E11">
        <v>-358</v>
      </c>
      <c r="F11" s="1">
        <v>-316806</v>
      </c>
      <c r="G11">
        <v>107</v>
      </c>
      <c r="H11" s="1">
        <v>-308489</v>
      </c>
      <c r="I11" s="1">
        <v>-323910</v>
      </c>
      <c r="J11" s="1">
        <v>235416</v>
      </c>
      <c r="K11" s="1">
        <v>37170</v>
      </c>
      <c r="L11" s="1">
        <v>75494</v>
      </c>
      <c r="M11" s="1">
        <v>-19516</v>
      </c>
      <c r="N11" s="1">
        <v>-19516</v>
      </c>
      <c r="O11" s="1">
        <v>19108</v>
      </c>
      <c r="P11" s="1">
        <v>64504</v>
      </c>
      <c r="Q11" s="1">
        <v>151974</v>
      </c>
      <c r="R11" s="1">
        <v>191215</v>
      </c>
      <c r="S11" s="15">
        <v>-368661</v>
      </c>
      <c r="T11" s="13">
        <f t="shared" si="1"/>
        <v>-275513</v>
      </c>
    </row>
    <row r="12" spans="1:20" x14ac:dyDescent="0.25"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-9441</v>
      </c>
      <c r="I12" s="1">
        <v>-323910</v>
      </c>
      <c r="J12" s="1">
        <v>257063</v>
      </c>
      <c r="K12" s="1">
        <v>127712</v>
      </c>
      <c r="L12">
        <v>0</v>
      </c>
      <c r="M12">
        <v>0</v>
      </c>
      <c r="N12">
        <v>0</v>
      </c>
      <c r="O12" s="1">
        <v>7087</v>
      </c>
      <c r="P12" s="1">
        <v>64504</v>
      </c>
      <c r="Q12">
        <v>0</v>
      </c>
      <c r="R12">
        <v>0</v>
      </c>
      <c r="S12" s="15">
        <v>-4697</v>
      </c>
      <c r="T12" s="13">
        <f t="shared" si="1"/>
        <v>123015</v>
      </c>
    </row>
    <row r="13" spans="1:20" x14ac:dyDescent="0.25"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-195663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v>12021</v>
      </c>
      <c r="P13">
        <v>0</v>
      </c>
      <c r="Q13">
        <v>0</v>
      </c>
      <c r="R13" s="1">
        <v>191215</v>
      </c>
      <c r="S13" s="15">
        <v>7573</v>
      </c>
      <c r="T13" s="13">
        <f t="shared" si="1"/>
        <v>7573</v>
      </c>
    </row>
    <row r="14" spans="1:20" x14ac:dyDescent="0.25">
      <c r="B14" t="s">
        <v>86</v>
      </c>
      <c r="C14">
        <v>0</v>
      </c>
      <c r="D14">
        <v>0</v>
      </c>
      <c r="E14">
        <v>0</v>
      </c>
      <c r="F14">
        <v>-126</v>
      </c>
      <c r="G14">
        <v>107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6">
        <v>-19</v>
      </c>
      <c r="T14" s="13">
        <f t="shared" si="1"/>
        <v>-19</v>
      </c>
    </row>
    <row r="15" spans="1:20" x14ac:dyDescent="0.25">
      <c r="B15" t="s">
        <v>87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0</v>
      </c>
      <c r="I15">
        <v>0</v>
      </c>
      <c r="J15" s="1">
        <v>19516</v>
      </c>
      <c r="K15" s="1">
        <v>-66397</v>
      </c>
      <c r="L15" s="1">
        <v>85914</v>
      </c>
      <c r="M15" s="1">
        <v>-19516</v>
      </c>
      <c r="N15" s="1">
        <v>-19516</v>
      </c>
      <c r="O15" s="1">
        <v>0</v>
      </c>
      <c r="P15" s="1">
        <v>0</v>
      </c>
      <c r="Q15" s="1">
        <v>0</v>
      </c>
      <c r="R15" s="1">
        <v>0</v>
      </c>
      <c r="S15" s="15">
        <v>0</v>
      </c>
      <c r="T15" s="13">
        <f t="shared" si="1"/>
        <v>1</v>
      </c>
    </row>
    <row r="16" spans="1:20" x14ac:dyDescent="0.25">
      <c r="B16" t="s">
        <v>88</v>
      </c>
      <c r="C16" s="1">
        <f>C17+C18</f>
        <v>-44368</v>
      </c>
      <c r="D16" s="1">
        <f>D17+D18</f>
        <v>-17538</v>
      </c>
      <c r="E16" s="1">
        <f>E17+E18</f>
        <v>-358</v>
      </c>
      <c r="F16" s="1">
        <f t="shared" ref="F16:R16" si="2">F17+F18</f>
        <v>-316680</v>
      </c>
      <c r="G16" s="1">
        <f t="shared" si="2"/>
        <v>0</v>
      </c>
      <c r="H16" s="1">
        <f t="shared" si="2"/>
        <v>-103384</v>
      </c>
      <c r="I16" s="1">
        <f t="shared" si="2"/>
        <v>0</v>
      </c>
      <c r="J16" s="1">
        <f t="shared" si="2"/>
        <v>-41163</v>
      </c>
      <c r="K16" s="1">
        <f t="shared" si="2"/>
        <v>-24145</v>
      </c>
      <c r="L16" s="1">
        <f t="shared" si="2"/>
        <v>-10420</v>
      </c>
      <c r="M16" s="1">
        <f t="shared" si="2"/>
        <v>0</v>
      </c>
      <c r="N16" s="1">
        <f t="shared" si="2"/>
        <v>0</v>
      </c>
      <c r="O16" s="1">
        <f t="shared" si="2"/>
        <v>0</v>
      </c>
      <c r="P16" s="1">
        <f t="shared" si="2"/>
        <v>0</v>
      </c>
      <c r="Q16" s="1">
        <f t="shared" si="2"/>
        <v>151974</v>
      </c>
      <c r="R16" s="1">
        <f t="shared" si="2"/>
        <v>0</v>
      </c>
      <c r="S16" s="15">
        <f>S17+S18</f>
        <v>-371518</v>
      </c>
      <c r="T16" s="13">
        <f t="shared" si="1"/>
        <v>-406082</v>
      </c>
    </row>
    <row r="17" spans="1:20" x14ac:dyDescent="0.25">
      <c r="B17" t="s">
        <v>89</v>
      </c>
      <c r="C17" s="1">
        <v>-34962</v>
      </c>
      <c r="D17">
        <v>-928</v>
      </c>
      <c r="E17">
        <v>0</v>
      </c>
      <c r="F17" s="1">
        <v>-212337</v>
      </c>
      <c r="G17">
        <v>0</v>
      </c>
      <c r="H17" s="1">
        <v>-90720</v>
      </c>
      <c r="I17">
        <v>0</v>
      </c>
      <c r="J17" s="1">
        <v>-41144</v>
      </c>
      <c r="K17" s="1">
        <v>-24126</v>
      </c>
      <c r="L17" s="1">
        <v>-10420</v>
      </c>
      <c r="M17">
        <v>0</v>
      </c>
      <c r="N17">
        <v>0</v>
      </c>
      <c r="O17">
        <v>0</v>
      </c>
      <c r="P17">
        <v>0</v>
      </c>
      <c r="Q17" s="1">
        <v>112675</v>
      </c>
      <c r="R17">
        <v>0</v>
      </c>
      <c r="S17" s="15">
        <v>-267417</v>
      </c>
      <c r="T17" s="13">
        <f t="shared" si="1"/>
        <v>-301962</v>
      </c>
    </row>
    <row r="18" spans="1:20" x14ac:dyDescent="0.25">
      <c r="B18" t="s">
        <v>90</v>
      </c>
      <c r="C18" s="1">
        <v>-9406</v>
      </c>
      <c r="D18" s="1">
        <v>-16610</v>
      </c>
      <c r="E18">
        <v>-358</v>
      </c>
      <c r="F18" s="1">
        <v>-104343</v>
      </c>
      <c r="G18">
        <v>0</v>
      </c>
      <c r="H18" s="1">
        <v>-12664</v>
      </c>
      <c r="I18">
        <v>0</v>
      </c>
      <c r="J18">
        <v>-19</v>
      </c>
      <c r="K18">
        <v>-19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39299</v>
      </c>
      <c r="R18">
        <v>0</v>
      </c>
      <c r="S18" s="15">
        <v>-104101</v>
      </c>
      <c r="T18" s="13">
        <f t="shared" si="1"/>
        <v>-104120</v>
      </c>
    </row>
    <row r="19" spans="1:20" x14ac:dyDescent="0.25">
      <c r="T19" s="13">
        <f t="shared" si="1"/>
        <v>0</v>
      </c>
    </row>
    <row r="20" spans="1:20" x14ac:dyDescent="0.25">
      <c r="A20">
        <v>3</v>
      </c>
      <c r="B20" t="s">
        <v>91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-45823</v>
      </c>
      <c r="I20" s="1">
        <v>-6478</v>
      </c>
      <c r="J20">
        <v>-676</v>
      </c>
      <c r="K20">
        <v>-186</v>
      </c>
      <c r="L20">
        <v>-151</v>
      </c>
      <c r="M20">
        <v>0</v>
      </c>
      <c r="N20">
        <v>0</v>
      </c>
      <c r="O20">
        <v>0</v>
      </c>
      <c r="P20">
        <v>0</v>
      </c>
      <c r="Q20" s="1">
        <v>-19873</v>
      </c>
      <c r="R20" s="1">
        <v>-56928</v>
      </c>
      <c r="S20" s="15">
        <v>-129779</v>
      </c>
      <c r="T20" s="13">
        <f t="shared" si="1"/>
        <v>-130115</v>
      </c>
    </row>
    <row r="21" spans="1:20" x14ac:dyDescent="0.25">
      <c r="B21" t="s">
        <v>92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-9441</v>
      </c>
      <c r="I21" s="1">
        <v>-6478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-5954</v>
      </c>
      <c r="R21">
        <v>0</v>
      </c>
      <c r="S21" s="15">
        <v>-21874</v>
      </c>
      <c r="T21" s="13">
        <f t="shared" si="1"/>
        <v>-21873</v>
      </c>
    </row>
    <row r="22" spans="1:20" x14ac:dyDescent="0.25"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-36382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5">
        <v>-36382</v>
      </c>
      <c r="T22" s="13">
        <f t="shared" si="1"/>
        <v>-36382</v>
      </c>
    </row>
    <row r="23" spans="1:20" x14ac:dyDescent="0.25">
      <c r="B23" t="s">
        <v>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-676</v>
      </c>
      <c r="K23">
        <v>-186</v>
      </c>
      <c r="L23">
        <v>-151</v>
      </c>
      <c r="M23">
        <v>0</v>
      </c>
      <c r="N23">
        <v>0</v>
      </c>
      <c r="O23">
        <v>0</v>
      </c>
      <c r="P23">
        <v>0</v>
      </c>
      <c r="Q23" s="1">
        <v>-13919</v>
      </c>
      <c r="R23" s="1">
        <v>-56928</v>
      </c>
      <c r="S23" s="15">
        <v>-71523</v>
      </c>
      <c r="T23" s="13">
        <f t="shared" si="1"/>
        <v>-71860</v>
      </c>
    </row>
    <row r="24" spans="1:20" x14ac:dyDescent="0.25">
      <c r="T24" s="13">
        <f t="shared" si="1"/>
        <v>0</v>
      </c>
    </row>
    <row r="25" spans="1:20" x14ac:dyDescent="0.25">
      <c r="A25">
        <v>4</v>
      </c>
      <c r="B25" t="s">
        <v>95</v>
      </c>
      <c r="C25" s="1">
        <f>C5+C11+C20</f>
        <v>0</v>
      </c>
      <c r="D25" s="1">
        <f>D5+D11+D20</f>
        <v>0</v>
      </c>
      <c r="E25" s="1">
        <f>E5+E11+E20</f>
        <v>306989</v>
      </c>
      <c r="F25" s="1">
        <f t="shared" ref="F25:L25" si="3">F5+F11+F20</f>
        <v>63505</v>
      </c>
      <c r="G25" s="1">
        <f t="shared" si="3"/>
        <v>107</v>
      </c>
      <c r="H25" s="1">
        <f t="shared" si="3"/>
        <v>68521</v>
      </c>
      <c r="I25" s="1">
        <f t="shared" si="3"/>
        <v>-1</v>
      </c>
      <c r="J25" s="1">
        <f t="shared" si="3"/>
        <v>365498</v>
      </c>
      <c r="K25" s="1">
        <f t="shared" si="3"/>
        <v>92809</v>
      </c>
      <c r="L25" s="1">
        <f t="shared" si="3"/>
        <v>75343</v>
      </c>
      <c r="M25" s="1">
        <f>M5+M11+M20</f>
        <v>0</v>
      </c>
      <c r="N25" s="1">
        <f>N5+N11+N20</f>
        <v>0</v>
      </c>
      <c r="O25" s="1">
        <f>O5+O11+O20</f>
        <v>56626</v>
      </c>
      <c r="P25" s="1">
        <f>P5+P11+P20</f>
        <v>31775</v>
      </c>
      <c r="Q25" s="1">
        <f>Q5+Q11+Q20</f>
        <v>132526</v>
      </c>
      <c r="R25">
        <v>0</v>
      </c>
      <c r="S25" s="15">
        <v>1025545</v>
      </c>
      <c r="T25" s="13">
        <f t="shared" si="1"/>
        <v>1193698</v>
      </c>
    </row>
    <row r="26" spans="1:20" x14ac:dyDescent="0.25">
      <c r="A26">
        <v>5</v>
      </c>
      <c r="B26" t="s">
        <v>96</v>
      </c>
      <c r="C26">
        <v>0</v>
      </c>
      <c r="D26">
        <v>0</v>
      </c>
      <c r="E26" s="1">
        <v>0</v>
      </c>
      <c r="F26">
        <v>0</v>
      </c>
      <c r="G26">
        <v>0</v>
      </c>
      <c r="H26" s="1">
        <v>-32872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114</v>
      </c>
      <c r="R26">
        <v>0</v>
      </c>
      <c r="S26" s="15">
        <v>-32758</v>
      </c>
      <c r="T26" s="13">
        <f t="shared" si="1"/>
        <v>-32758</v>
      </c>
    </row>
    <row r="27" spans="1:20" x14ac:dyDescent="0.25">
      <c r="T27" s="13">
        <f t="shared" si="1"/>
        <v>0</v>
      </c>
    </row>
    <row r="28" spans="1:20" x14ac:dyDescent="0.25">
      <c r="A28">
        <v>6</v>
      </c>
      <c r="B28" t="s">
        <v>97</v>
      </c>
      <c r="C28">
        <f>C29+C30+C31+C32+C33</f>
        <v>0</v>
      </c>
      <c r="D28">
        <f t="shared" ref="D28:R28" si="4">D29+D30+D31+D32+D33</f>
        <v>0</v>
      </c>
      <c r="E28">
        <f t="shared" si="4"/>
        <v>306989</v>
      </c>
      <c r="F28">
        <f t="shared" si="4"/>
        <v>63504</v>
      </c>
      <c r="G28">
        <f t="shared" si="4"/>
        <v>107</v>
      </c>
      <c r="H28">
        <f t="shared" si="4"/>
        <v>72925</v>
      </c>
      <c r="I28">
        <f t="shared" si="4"/>
        <v>0</v>
      </c>
      <c r="J28">
        <f t="shared" si="4"/>
        <v>365499</v>
      </c>
      <c r="K28">
        <f t="shared" si="4"/>
        <v>92810</v>
      </c>
      <c r="L28">
        <f t="shared" si="4"/>
        <v>75343</v>
      </c>
      <c r="M28">
        <f t="shared" si="4"/>
        <v>0</v>
      </c>
      <c r="N28">
        <f t="shared" si="4"/>
        <v>0</v>
      </c>
      <c r="O28">
        <f t="shared" si="4"/>
        <v>56627</v>
      </c>
      <c r="P28">
        <f t="shared" si="4"/>
        <v>0</v>
      </c>
      <c r="Q28">
        <f t="shared" si="4"/>
        <v>132411</v>
      </c>
      <c r="R28">
        <f t="shared" si="4"/>
        <v>0</v>
      </c>
      <c r="S28" s="15">
        <v>1058303</v>
      </c>
      <c r="T28" s="13">
        <f t="shared" si="1"/>
        <v>1166215</v>
      </c>
    </row>
    <row r="29" spans="1:20" x14ac:dyDescent="0.25">
      <c r="B29" t="s">
        <v>67</v>
      </c>
      <c r="C29">
        <v>0</v>
      </c>
      <c r="D29">
        <v>0</v>
      </c>
      <c r="E29" s="1">
        <v>42434</v>
      </c>
      <c r="F29" s="1">
        <v>63504</v>
      </c>
      <c r="G29">
        <v>107</v>
      </c>
      <c r="H29" s="1">
        <v>71270</v>
      </c>
      <c r="I29">
        <v>0</v>
      </c>
      <c r="J29" s="1">
        <v>35905</v>
      </c>
      <c r="K29" s="1">
        <v>28246</v>
      </c>
      <c r="L29">
        <v>0</v>
      </c>
      <c r="M29">
        <v>0</v>
      </c>
      <c r="N29">
        <v>0</v>
      </c>
      <c r="O29">
        <v>821</v>
      </c>
      <c r="P29">
        <v>0</v>
      </c>
      <c r="Q29" s="1">
        <v>41773</v>
      </c>
      <c r="R29">
        <v>0</v>
      </c>
      <c r="S29" s="15">
        <v>255814</v>
      </c>
      <c r="T29" s="13">
        <f t="shared" si="1"/>
        <v>284060</v>
      </c>
    </row>
    <row r="30" spans="1:20" x14ac:dyDescent="0.25">
      <c r="B30" t="s">
        <v>68</v>
      </c>
      <c r="C30">
        <v>0</v>
      </c>
      <c r="D30">
        <v>0</v>
      </c>
      <c r="E30">
        <v>0</v>
      </c>
      <c r="F30">
        <v>0</v>
      </c>
      <c r="G30">
        <v>0</v>
      </c>
      <c r="H30">
        <v>246</v>
      </c>
      <c r="I30">
        <v>0</v>
      </c>
      <c r="J30" s="1">
        <v>302925</v>
      </c>
      <c r="K30" s="1">
        <v>46167</v>
      </c>
      <c r="L30" s="1">
        <v>75343</v>
      </c>
      <c r="M30">
        <v>0</v>
      </c>
      <c r="N30">
        <v>0</v>
      </c>
      <c r="O30">
        <v>0</v>
      </c>
      <c r="P30">
        <v>0</v>
      </c>
      <c r="Q30">
        <v>137</v>
      </c>
      <c r="R30">
        <v>0</v>
      </c>
      <c r="S30" s="15">
        <v>303307</v>
      </c>
      <c r="T30" s="13">
        <f t="shared" si="1"/>
        <v>424818</v>
      </c>
    </row>
    <row r="31" spans="1:20" x14ac:dyDescent="0.25">
      <c r="B31" t="s">
        <v>69</v>
      </c>
      <c r="C31">
        <v>0</v>
      </c>
      <c r="D31">
        <v>0</v>
      </c>
      <c r="E31" s="1">
        <v>263215</v>
      </c>
      <c r="F31">
        <v>0</v>
      </c>
      <c r="G31">
        <v>0</v>
      </c>
      <c r="H31">
        <v>137</v>
      </c>
      <c r="I31">
        <v>0</v>
      </c>
      <c r="J31" s="1">
        <v>2995</v>
      </c>
      <c r="K31">
        <v>0</v>
      </c>
      <c r="L31">
        <v>0</v>
      </c>
      <c r="M31">
        <v>0</v>
      </c>
      <c r="N31">
        <v>0</v>
      </c>
      <c r="O31" s="1">
        <v>54302</v>
      </c>
      <c r="P31">
        <v>0</v>
      </c>
      <c r="Q31" s="1">
        <v>57398</v>
      </c>
      <c r="R31">
        <v>0</v>
      </c>
      <c r="S31" s="15">
        <v>378046</v>
      </c>
      <c r="T31" s="13">
        <f t="shared" si="1"/>
        <v>378047</v>
      </c>
    </row>
    <row r="32" spans="1:20" x14ac:dyDescent="0.25">
      <c r="B32" t="s">
        <v>70</v>
      </c>
      <c r="C32">
        <v>0</v>
      </c>
      <c r="D32">
        <v>0</v>
      </c>
      <c r="E32" s="1">
        <v>1340</v>
      </c>
      <c r="F32">
        <v>0</v>
      </c>
      <c r="G32">
        <v>0</v>
      </c>
      <c r="H32" s="1">
        <v>1272</v>
      </c>
      <c r="I32">
        <v>0</v>
      </c>
      <c r="J32" s="1">
        <v>4234</v>
      </c>
      <c r="K32" s="1">
        <v>4067</v>
      </c>
      <c r="L32">
        <v>0</v>
      </c>
      <c r="M32">
        <v>0</v>
      </c>
      <c r="N32">
        <v>0</v>
      </c>
      <c r="O32" s="1">
        <v>1504</v>
      </c>
      <c r="P32">
        <v>0</v>
      </c>
      <c r="Q32" s="1">
        <v>33103</v>
      </c>
      <c r="R32">
        <v>0</v>
      </c>
      <c r="S32" s="15">
        <v>41452</v>
      </c>
      <c r="T32" s="13">
        <f t="shared" si="1"/>
        <v>45520</v>
      </c>
    </row>
    <row r="33" spans="1:20" x14ac:dyDescent="0.25">
      <c r="B33" t="s">
        <v>98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19440</v>
      </c>
      <c r="K33" s="1">
        <v>14330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5">
        <v>19440</v>
      </c>
      <c r="T33" s="13">
        <f t="shared" si="1"/>
        <v>33770</v>
      </c>
    </row>
    <row r="34" spans="1:20" x14ac:dyDescent="0.25">
      <c r="T34" s="13">
        <f t="shared" si="1"/>
        <v>0</v>
      </c>
    </row>
    <row r="35" spans="1:20" x14ac:dyDescent="0.25">
      <c r="A35">
        <v>7</v>
      </c>
      <c r="B35" t="s">
        <v>12</v>
      </c>
      <c r="T35" s="13">
        <f t="shared" si="1"/>
        <v>0</v>
      </c>
    </row>
  </sheetData>
  <mergeCells count="18">
    <mergeCell ref="S3:S4"/>
    <mergeCell ref="T3:T4"/>
    <mergeCell ref="L3:L4"/>
    <mergeCell ref="M3:M4"/>
    <mergeCell ref="N3:N4"/>
    <mergeCell ref="O3:O4"/>
    <mergeCell ref="Q3:Q4"/>
    <mergeCell ref="R3:R4"/>
    <mergeCell ref="P3:P4"/>
    <mergeCell ref="H3:H4"/>
    <mergeCell ref="I3:I4"/>
    <mergeCell ref="J3:J4"/>
    <mergeCell ref="K3:K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0F81-CB5C-492D-B913-2E9517C1AD3C}">
  <dimension ref="C1:T64"/>
  <sheetViews>
    <sheetView zoomScale="70" zoomScaleNormal="70" workbookViewId="0">
      <selection activeCell="N44" sqref="N44"/>
    </sheetView>
  </sheetViews>
  <sheetFormatPr defaultRowHeight="15" x14ac:dyDescent="0.25"/>
  <cols>
    <col min="3" max="3" width="20.5703125" customWidth="1"/>
    <col min="6" max="6" width="18.140625" bestFit="1" customWidth="1"/>
    <col min="10" max="10" width="14.85546875" bestFit="1" customWidth="1"/>
    <col min="14" max="14" width="21.7109375" bestFit="1" customWidth="1"/>
    <col min="15" max="15" width="12" bestFit="1" customWidth="1"/>
    <col min="16" max="16" width="14.85546875" bestFit="1" customWidth="1"/>
    <col min="17" max="17" width="15.85546875" bestFit="1" customWidth="1"/>
  </cols>
  <sheetData>
    <row r="1" spans="3:20" x14ac:dyDescent="0.25">
      <c r="C1" s="182" t="s">
        <v>127</v>
      </c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</row>
    <row r="2" spans="3:20" x14ac:dyDescent="0.25"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3:20" x14ac:dyDescent="0.25">
      <c r="D3">
        <v>2000</v>
      </c>
      <c r="E3">
        <f>D3+1</f>
        <v>2001</v>
      </c>
      <c r="F3">
        <f t="shared" ref="F3:M3" si="0">E3+1</f>
        <v>2002</v>
      </c>
      <c r="G3">
        <f t="shared" si="0"/>
        <v>2003</v>
      </c>
      <c r="H3">
        <f t="shared" si="0"/>
        <v>2004</v>
      </c>
      <c r="I3">
        <f t="shared" si="0"/>
        <v>2005</v>
      </c>
      <c r="J3">
        <f t="shared" si="0"/>
        <v>2006</v>
      </c>
      <c r="K3">
        <f t="shared" si="0"/>
        <v>2007</v>
      </c>
      <c r="L3">
        <f t="shared" si="0"/>
        <v>2008</v>
      </c>
      <c r="M3">
        <f t="shared" si="0"/>
        <v>2009</v>
      </c>
      <c r="N3">
        <f>M3+1</f>
        <v>2010</v>
      </c>
      <c r="O3">
        <f t="shared" ref="O3:T3" si="1">N3+1</f>
        <v>2011</v>
      </c>
      <c r="P3">
        <f t="shared" si="1"/>
        <v>2012</v>
      </c>
      <c r="Q3">
        <f t="shared" si="1"/>
        <v>2013</v>
      </c>
      <c r="R3">
        <f t="shared" si="1"/>
        <v>2014</v>
      </c>
      <c r="S3">
        <f t="shared" si="1"/>
        <v>2015</v>
      </c>
      <c r="T3">
        <f t="shared" si="1"/>
        <v>2016</v>
      </c>
    </row>
    <row r="4" spans="3:20" x14ac:dyDescent="0.25">
      <c r="C4" t="s">
        <v>113</v>
      </c>
      <c r="D4" s="4">
        <v>28.53</v>
      </c>
      <c r="E4" s="4">
        <v>23.99</v>
      </c>
      <c r="F4" s="4">
        <v>25.11</v>
      </c>
      <c r="G4" s="4">
        <v>29.04</v>
      </c>
      <c r="H4" s="4">
        <v>36.299999999999997</v>
      </c>
      <c r="I4" s="4">
        <v>53.92</v>
      </c>
      <c r="J4" s="4">
        <v>64.239999999999995</v>
      </c>
      <c r="K4" s="4">
        <v>72.94</v>
      </c>
      <c r="L4" s="4">
        <v>99.9</v>
      </c>
      <c r="M4" s="4">
        <v>64.14</v>
      </c>
      <c r="N4" s="4">
        <v>81.44</v>
      </c>
      <c r="O4" s="4">
        <v>113.63</v>
      </c>
      <c r="P4" s="4">
        <v>115.59</v>
      </c>
      <c r="Q4" s="4">
        <v>108.15</v>
      </c>
      <c r="R4" s="4">
        <v>98.63</v>
      </c>
      <c r="S4" s="4">
        <v>49.39</v>
      </c>
      <c r="T4" s="4">
        <v>40.98</v>
      </c>
    </row>
    <row r="5" spans="3:20" x14ac:dyDescent="0.25">
      <c r="C5" t="s">
        <v>114</v>
      </c>
      <c r="D5" s="4">
        <v>28.65</v>
      </c>
      <c r="E5" s="4">
        <v>24.29</v>
      </c>
      <c r="F5" s="4">
        <v>24.35</v>
      </c>
      <c r="G5" s="4">
        <v>28.81</v>
      </c>
      <c r="H5" s="4">
        <v>36.9</v>
      </c>
      <c r="I5" s="4">
        <v>55.07</v>
      </c>
      <c r="J5" s="4">
        <v>65.52</v>
      </c>
      <c r="K5" s="4">
        <v>72.38</v>
      </c>
      <c r="L5" s="4">
        <v>97.61</v>
      </c>
      <c r="M5" s="4">
        <v>61.18</v>
      </c>
      <c r="N5" s="4">
        <v>78.91</v>
      </c>
      <c r="O5" s="4">
        <v>112.47</v>
      </c>
      <c r="P5" s="4">
        <v>111.75</v>
      </c>
      <c r="Q5" s="4">
        <v>104.23</v>
      </c>
      <c r="R5" s="4">
        <v>94.82</v>
      </c>
      <c r="S5" s="4">
        <v>48.54</v>
      </c>
      <c r="T5" s="4">
        <v>39.35</v>
      </c>
    </row>
    <row r="6" spans="3:20" x14ac:dyDescent="0.25">
      <c r="C6" t="s">
        <v>123</v>
      </c>
      <c r="D6" s="4">
        <v>28.92</v>
      </c>
      <c r="E6" s="4">
        <v>24.4</v>
      </c>
      <c r="F6" s="4">
        <v>24.65</v>
      </c>
      <c r="G6" s="4">
        <v>29.16</v>
      </c>
      <c r="H6" s="4">
        <v>37.4</v>
      </c>
      <c r="I6" s="4">
        <v>54.62</v>
      </c>
      <c r="J6" s="4">
        <v>64.849999999999994</v>
      </c>
      <c r="K6" s="4">
        <v>72.94</v>
      </c>
      <c r="L6" s="4">
        <v>94.27</v>
      </c>
      <c r="M6" s="4">
        <v>60.33</v>
      </c>
      <c r="N6" s="4">
        <v>80.75</v>
      </c>
      <c r="O6" s="4">
        <v>114.38</v>
      </c>
      <c r="P6" s="4">
        <v>114.47</v>
      </c>
      <c r="Q6" s="4">
        <v>107.57</v>
      </c>
      <c r="R6" s="4">
        <v>97.96</v>
      </c>
      <c r="S6" s="4">
        <v>51.2</v>
      </c>
      <c r="T6" s="4">
        <v>41.82</v>
      </c>
    </row>
    <row r="7" spans="3:20" x14ac:dyDescent="0.25">
      <c r="C7" t="s">
        <v>115</v>
      </c>
      <c r="D7" s="4">
        <v>29.09</v>
      </c>
      <c r="E7" s="4">
        <v>24.75</v>
      </c>
      <c r="F7" s="4">
        <v>24.89</v>
      </c>
      <c r="G7" s="4">
        <v>29.41</v>
      </c>
      <c r="H7" s="4">
        <v>37.6</v>
      </c>
      <c r="I7" s="4">
        <v>57.51</v>
      </c>
      <c r="J7" s="4">
        <v>67.59</v>
      </c>
      <c r="K7" s="4">
        <v>75.69</v>
      </c>
      <c r="L7" s="4">
        <v>101.03</v>
      </c>
      <c r="M7" s="4">
        <v>62.74</v>
      </c>
      <c r="N7" s="4">
        <v>77.02</v>
      </c>
      <c r="O7" s="4">
        <v>110.5</v>
      </c>
      <c r="P7" s="4">
        <v>114.07</v>
      </c>
      <c r="Q7" s="4">
        <v>106.51</v>
      </c>
      <c r="R7" s="4">
        <v>96.83</v>
      </c>
      <c r="S7" s="4">
        <v>48.22</v>
      </c>
      <c r="T7" s="4">
        <v>40</v>
      </c>
    </row>
    <row r="8" spans="3:20" x14ac:dyDescent="0.25">
      <c r="C8" t="s">
        <v>116</v>
      </c>
      <c r="D8" s="4">
        <v>27.83</v>
      </c>
      <c r="E8" s="4">
        <v>23.15</v>
      </c>
      <c r="F8" s="4">
        <v>24.08</v>
      </c>
      <c r="G8" s="4">
        <v>28.09</v>
      </c>
      <c r="H8" s="4">
        <v>35</v>
      </c>
      <c r="I8" s="4">
        <v>51.81</v>
      </c>
      <c r="J8" s="4">
        <v>61.77</v>
      </c>
      <c r="K8" s="4">
        <v>70.33</v>
      </c>
      <c r="L8" s="4">
        <v>94.58</v>
      </c>
      <c r="M8" s="4">
        <v>59.74</v>
      </c>
      <c r="N8" s="4">
        <v>75.069999999999993</v>
      </c>
      <c r="O8" s="4">
        <v>107.57</v>
      </c>
      <c r="P8" s="4">
        <v>112.31</v>
      </c>
      <c r="Q8" s="4">
        <v>104.44</v>
      </c>
      <c r="R8" s="4">
        <v>94.67</v>
      </c>
      <c r="S8" s="4">
        <v>47.6</v>
      </c>
      <c r="T8" s="4">
        <v>37.630000000000003</v>
      </c>
    </row>
    <row r="9" spans="3:20" x14ac:dyDescent="0.25">
      <c r="C9" t="s">
        <v>117</v>
      </c>
      <c r="D9" s="4">
        <v>27.09</v>
      </c>
      <c r="E9" s="4">
        <v>22.02</v>
      </c>
      <c r="F9" s="4">
        <v>23.3</v>
      </c>
      <c r="G9" s="4">
        <v>27.11</v>
      </c>
      <c r="H9" s="4">
        <v>30.4</v>
      </c>
      <c r="I9" s="4">
        <v>46.62</v>
      </c>
      <c r="J9" s="4">
        <v>54.93</v>
      </c>
      <c r="K9" s="4">
        <v>59.89</v>
      </c>
      <c r="L9" s="4">
        <v>84.57</v>
      </c>
      <c r="M9" s="4">
        <v>55.12</v>
      </c>
      <c r="N9" s="4">
        <v>77.12</v>
      </c>
      <c r="O9" s="4">
        <v>110.55</v>
      </c>
      <c r="P9" s="4">
        <v>114.16</v>
      </c>
      <c r="Q9" s="4">
        <v>106.05</v>
      </c>
      <c r="R9" s="4">
        <v>97.03</v>
      </c>
      <c r="S9" s="4">
        <v>48.44</v>
      </c>
      <c r="T9" s="4">
        <v>40.130000000000003</v>
      </c>
    </row>
    <row r="10" spans="3:20" x14ac:dyDescent="0.25">
      <c r="C10" t="s">
        <v>124</v>
      </c>
      <c r="D10" s="4" t="s">
        <v>118</v>
      </c>
      <c r="E10" s="4">
        <v>24.42</v>
      </c>
      <c r="F10" s="4">
        <v>24.48</v>
      </c>
      <c r="G10" s="4">
        <v>28.96</v>
      </c>
      <c r="H10" s="4">
        <v>37.1</v>
      </c>
      <c r="I10" s="4">
        <v>55.23</v>
      </c>
      <c r="J10" s="4">
        <v>65.67</v>
      </c>
      <c r="K10" s="4">
        <v>72.53</v>
      </c>
      <c r="L10" s="4">
        <v>97.77</v>
      </c>
      <c r="M10" s="4">
        <v>61.33</v>
      </c>
      <c r="N10" s="4">
        <v>80.28</v>
      </c>
      <c r="O10" s="4">
        <v>114.14</v>
      </c>
      <c r="P10" s="4">
        <v>115.19</v>
      </c>
      <c r="Q10" s="4">
        <v>109.69</v>
      </c>
      <c r="R10" s="4">
        <v>99.63</v>
      </c>
      <c r="S10" s="4">
        <v>52.62</v>
      </c>
      <c r="T10" s="4">
        <v>43.15</v>
      </c>
    </row>
    <row r="11" spans="3:20" x14ac:dyDescent="0.25">
      <c r="C11" t="s">
        <v>119</v>
      </c>
      <c r="D11" s="4" t="s">
        <v>118</v>
      </c>
      <c r="E11" s="4">
        <v>24.04</v>
      </c>
      <c r="F11" s="4">
        <v>25.16</v>
      </c>
      <c r="G11" s="4">
        <v>29.09</v>
      </c>
      <c r="H11" s="4">
        <v>36.4</v>
      </c>
      <c r="I11" s="4">
        <v>53.13</v>
      </c>
      <c r="J11" s="4">
        <v>64.290000000000006</v>
      </c>
      <c r="K11" s="4">
        <v>72.989999999999995</v>
      </c>
      <c r="L11" s="4">
        <v>99.95</v>
      </c>
      <c r="M11" s="4">
        <v>64.19</v>
      </c>
      <c r="N11" s="4">
        <v>78.760000000000005</v>
      </c>
      <c r="O11" s="4">
        <v>109.02</v>
      </c>
      <c r="P11" s="4">
        <v>108.97</v>
      </c>
      <c r="Q11" s="4">
        <v>106.48</v>
      </c>
      <c r="R11" s="4">
        <v>98.25</v>
      </c>
      <c r="S11" s="4">
        <v>52.92</v>
      </c>
      <c r="T11" s="4">
        <v>43.44</v>
      </c>
    </row>
    <row r="12" spans="3:20" x14ac:dyDescent="0.25">
      <c r="C12" t="s">
        <v>120</v>
      </c>
      <c r="D12" s="4">
        <v>27.87</v>
      </c>
      <c r="E12" s="4">
        <v>23.1</v>
      </c>
      <c r="F12" s="4">
        <v>24.08</v>
      </c>
      <c r="G12" s="4">
        <v>28.05</v>
      </c>
      <c r="H12" s="4">
        <v>35</v>
      </c>
      <c r="I12" s="4">
        <v>51.19</v>
      </c>
      <c r="J12" s="4">
        <v>61.94</v>
      </c>
      <c r="K12" s="4">
        <v>70.41</v>
      </c>
      <c r="L12" s="4">
        <v>94.98</v>
      </c>
      <c r="M12" s="4">
        <v>59.72</v>
      </c>
      <c r="N12" s="4">
        <v>81.150000000000006</v>
      </c>
      <c r="O12" s="4">
        <v>114.78</v>
      </c>
      <c r="P12" s="4">
        <v>114.87</v>
      </c>
      <c r="Q12" s="4">
        <v>107.97</v>
      </c>
      <c r="R12" s="4">
        <v>98.36</v>
      </c>
      <c r="S12" s="4">
        <v>51.6</v>
      </c>
      <c r="T12" s="4">
        <v>42.22</v>
      </c>
    </row>
    <row r="13" spans="3:20" x14ac:dyDescent="0.25">
      <c r="C13" t="s">
        <v>121</v>
      </c>
      <c r="D13" s="4">
        <v>29.07</v>
      </c>
      <c r="E13" s="4">
        <v>24.74</v>
      </c>
      <c r="F13" s="4">
        <v>24.74</v>
      </c>
      <c r="G13" s="4">
        <v>29.19</v>
      </c>
      <c r="H13" s="4">
        <v>37.299999999999997</v>
      </c>
      <c r="I13" s="4">
        <v>56.54</v>
      </c>
      <c r="J13" s="4">
        <v>67.56</v>
      </c>
      <c r="K13" s="4">
        <v>75.709999999999994</v>
      </c>
      <c r="L13" s="4">
        <v>101.05</v>
      </c>
      <c r="M13" s="4">
        <v>62.3</v>
      </c>
      <c r="N13" s="4">
        <v>78.760000000000005</v>
      </c>
      <c r="O13" s="4">
        <v>109.02</v>
      </c>
      <c r="P13" s="4">
        <v>108.97</v>
      </c>
      <c r="Q13" s="4">
        <v>106.48</v>
      </c>
      <c r="R13" s="4">
        <v>98.25</v>
      </c>
      <c r="S13" s="4">
        <v>52.92</v>
      </c>
      <c r="T13" s="4">
        <v>43.44</v>
      </c>
    </row>
    <row r="14" spans="3:20" x14ac:dyDescent="0.25">
      <c r="C14" t="s">
        <v>125</v>
      </c>
      <c r="D14" s="4">
        <v>29.05</v>
      </c>
      <c r="E14" s="4">
        <v>24.4</v>
      </c>
      <c r="F14" s="4">
        <v>24.65</v>
      </c>
      <c r="G14" s="4">
        <v>29.17</v>
      </c>
      <c r="H14" s="4">
        <v>39.950000000000003</v>
      </c>
      <c r="I14" s="4">
        <v>54.62</v>
      </c>
      <c r="J14" s="4">
        <v>65.569999999999993</v>
      </c>
      <c r="K14" s="4">
        <v>73.03</v>
      </c>
      <c r="L14" s="4">
        <v>94.27</v>
      </c>
      <c r="M14" s="4">
        <v>60.33</v>
      </c>
      <c r="N14" s="4">
        <v>80.75</v>
      </c>
      <c r="O14" s="4">
        <v>114.38</v>
      </c>
      <c r="P14" s="4">
        <v>114.47</v>
      </c>
      <c r="Q14" s="4">
        <v>107.57</v>
      </c>
      <c r="R14" s="4">
        <v>97.96</v>
      </c>
      <c r="S14" s="4">
        <v>51.2</v>
      </c>
      <c r="T14" s="4">
        <v>41.82</v>
      </c>
    </row>
    <row r="15" spans="3:20" x14ac:dyDescent="0.25">
      <c r="C15" t="s">
        <v>122</v>
      </c>
      <c r="D15">
        <v>28.39</v>
      </c>
      <c r="E15">
        <v>21.94</v>
      </c>
      <c r="F15">
        <v>22.46</v>
      </c>
      <c r="G15">
        <v>26.34</v>
      </c>
      <c r="H15">
        <v>36.39</v>
      </c>
      <c r="I15">
        <v>53.66</v>
      </c>
      <c r="J15">
        <v>64.27</v>
      </c>
      <c r="K15">
        <v>72.31</v>
      </c>
      <c r="L15">
        <v>96.13</v>
      </c>
      <c r="M15">
        <v>61.58</v>
      </c>
      <c r="N15">
        <v>79.400000000000006</v>
      </c>
      <c r="O15">
        <v>111.55</v>
      </c>
      <c r="P15">
        <v>112.73</v>
      </c>
      <c r="Q15">
        <v>105.85</v>
      </c>
      <c r="R15">
        <v>96.51</v>
      </c>
      <c r="S15">
        <v>49.21</v>
      </c>
      <c r="T15">
        <v>40.130000000000003</v>
      </c>
    </row>
    <row r="16" spans="3:20" x14ac:dyDescent="0.25">
      <c r="C16" t="s">
        <v>126</v>
      </c>
      <c r="D16">
        <f>AVERAGE(D4:D14)</f>
        <v>28.455555555555552</v>
      </c>
      <c r="E16">
        <f t="shared" ref="E16:T16" si="2">AVERAGE(E4:E14)</f>
        <v>23.936363636363637</v>
      </c>
      <c r="F16">
        <f t="shared" si="2"/>
        <v>24.499090909090906</v>
      </c>
      <c r="G16">
        <f t="shared" si="2"/>
        <v>28.734545454545458</v>
      </c>
      <c r="H16">
        <f t="shared" si="2"/>
        <v>36.304545454545455</v>
      </c>
      <c r="I16">
        <f t="shared" si="2"/>
        <v>53.66</v>
      </c>
      <c r="J16">
        <f t="shared" si="2"/>
        <v>63.993636363636348</v>
      </c>
      <c r="K16">
        <f t="shared" si="2"/>
        <v>71.712727272727264</v>
      </c>
      <c r="L16">
        <f t="shared" si="2"/>
        <v>96.36181818181818</v>
      </c>
      <c r="M16">
        <f t="shared" si="2"/>
        <v>61.010909090909088</v>
      </c>
      <c r="N16">
        <f t="shared" si="2"/>
        <v>79.091818181818184</v>
      </c>
      <c r="O16">
        <f t="shared" si="2"/>
        <v>111.85818181818182</v>
      </c>
      <c r="P16">
        <f t="shared" si="2"/>
        <v>113.16545454545454</v>
      </c>
      <c r="Q16">
        <f t="shared" si="2"/>
        <v>106.83090909090907</v>
      </c>
      <c r="R16">
        <f t="shared" si="2"/>
        <v>97.49</v>
      </c>
      <c r="S16">
        <f t="shared" si="2"/>
        <v>50.422727272727279</v>
      </c>
      <c r="T16">
        <f t="shared" si="2"/>
        <v>41.270909090909093</v>
      </c>
    </row>
    <row r="18" spans="3:19" x14ac:dyDescent="0.25">
      <c r="D18" t="s">
        <v>113</v>
      </c>
      <c r="E18" t="s">
        <v>114</v>
      </c>
      <c r="F18" t="s">
        <v>123</v>
      </c>
      <c r="G18" t="s">
        <v>115</v>
      </c>
      <c r="H18" t="s">
        <v>116</v>
      </c>
      <c r="I18" t="s">
        <v>117</v>
      </c>
      <c r="J18" t="s">
        <v>124</v>
      </c>
      <c r="K18" t="s">
        <v>119</v>
      </c>
      <c r="L18" t="s">
        <v>120</v>
      </c>
      <c r="M18" t="s">
        <v>121</v>
      </c>
      <c r="N18" t="s">
        <v>125</v>
      </c>
      <c r="O18" t="s">
        <v>122</v>
      </c>
      <c r="P18" t="s">
        <v>126</v>
      </c>
      <c r="Q18" t="s">
        <v>105</v>
      </c>
      <c r="S18" t="s">
        <v>128</v>
      </c>
    </row>
    <row r="19" spans="3:19" x14ac:dyDescent="0.25">
      <c r="C19">
        <v>2000</v>
      </c>
      <c r="D19" s="4">
        <v>28.53</v>
      </c>
      <c r="E19" s="4">
        <v>28.65</v>
      </c>
      <c r="F19" s="4">
        <v>28.92</v>
      </c>
      <c r="G19" s="4">
        <v>29.09</v>
      </c>
      <c r="H19" s="4">
        <v>27.83</v>
      </c>
      <c r="I19" s="4">
        <v>27.09</v>
      </c>
      <c r="J19" s="4" t="s">
        <v>118</v>
      </c>
      <c r="K19" s="4" t="s">
        <v>118</v>
      </c>
      <c r="L19" s="4">
        <v>27.87</v>
      </c>
      <c r="M19" s="4">
        <v>29.07</v>
      </c>
      <c r="N19" s="4">
        <v>29.05</v>
      </c>
      <c r="O19" s="4">
        <v>28.39</v>
      </c>
      <c r="P19" s="25">
        <f>AVERAGE(D19:N19)</f>
        <v>28.455555555555552</v>
      </c>
      <c r="Q19">
        <f>P19-O19</f>
        <v>6.5555555555551592E-2</v>
      </c>
      <c r="S19">
        <f>((P35/P19)^(1/16))-1</f>
        <v>2.3510518923864243E-2</v>
      </c>
    </row>
    <row r="20" spans="3:19" x14ac:dyDescent="0.25">
      <c r="C20">
        <f t="shared" ref="C20:C35" si="3">C19+1</f>
        <v>2001</v>
      </c>
      <c r="D20" s="4">
        <v>23.99</v>
      </c>
      <c r="E20" s="4">
        <v>24.29</v>
      </c>
      <c r="F20" s="4">
        <v>24.4</v>
      </c>
      <c r="G20" s="4">
        <v>24.75</v>
      </c>
      <c r="H20" s="4">
        <v>23.15</v>
      </c>
      <c r="I20" s="4">
        <v>22.02</v>
      </c>
      <c r="J20" s="4">
        <v>24.42</v>
      </c>
      <c r="K20" s="4">
        <v>24.04</v>
      </c>
      <c r="L20" s="4">
        <v>23.1</v>
      </c>
      <c r="M20" s="4">
        <v>24.74</v>
      </c>
      <c r="N20" s="4">
        <v>24.4</v>
      </c>
      <c r="O20" s="4">
        <v>21.94</v>
      </c>
      <c r="P20" s="25">
        <f t="shared" ref="P20:P35" si="4">AVERAGE(D20:N20)</f>
        <v>23.936363636363637</v>
      </c>
      <c r="Q20">
        <f t="shared" ref="Q20:Q35" si="5">P20-O20</f>
        <v>1.9963636363636361</v>
      </c>
    </row>
    <row r="21" spans="3:19" x14ac:dyDescent="0.25">
      <c r="C21">
        <f t="shared" si="3"/>
        <v>2002</v>
      </c>
      <c r="D21" s="4">
        <v>25.11</v>
      </c>
      <c r="E21" s="4">
        <v>24.35</v>
      </c>
      <c r="F21" s="4">
        <v>24.65</v>
      </c>
      <c r="G21" s="4">
        <v>24.89</v>
      </c>
      <c r="H21" s="4">
        <v>24.08</v>
      </c>
      <c r="I21" s="4">
        <v>23.3</v>
      </c>
      <c r="J21" s="4">
        <v>24.48</v>
      </c>
      <c r="K21" s="4">
        <v>25.16</v>
      </c>
      <c r="L21" s="4">
        <v>24.08</v>
      </c>
      <c r="M21" s="4">
        <v>24.74</v>
      </c>
      <c r="N21" s="4">
        <v>24.65</v>
      </c>
      <c r="O21" s="4">
        <v>22.46</v>
      </c>
      <c r="P21" s="25">
        <f t="shared" si="4"/>
        <v>24.499090909090906</v>
      </c>
      <c r="Q21">
        <f t="shared" si="5"/>
        <v>2.0390909090909055</v>
      </c>
    </row>
    <row r="22" spans="3:19" x14ac:dyDescent="0.25">
      <c r="C22">
        <f t="shared" si="3"/>
        <v>2003</v>
      </c>
      <c r="D22" s="4">
        <v>29.04</v>
      </c>
      <c r="E22" s="4">
        <v>28.81</v>
      </c>
      <c r="F22" s="4">
        <v>29.16</v>
      </c>
      <c r="G22" s="4">
        <v>29.41</v>
      </c>
      <c r="H22" s="4">
        <v>28.09</v>
      </c>
      <c r="I22" s="4">
        <v>27.11</v>
      </c>
      <c r="J22" s="4">
        <v>28.96</v>
      </c>
      <c r="K22" s="4">
        <v>29.09</v>
      </c>
      <c r="L22" s="4">
        <v>28.05</v>
      </c>
      <c r="M22" s="4">
        <v>29.19</v>
      </c>
      <c r="N22" s="4">
        <v>29.17</v>
      </c>
      <c r="O22" s="4">
        <v>26.34</v>
      </c>
      <c r="P22" s="25">
        <f t="shared" si="4"/>
        <v>28.734545454545458</v>
      </c>
      <c r="Q22">
        <f t="shared" si="5"/>
        <v>2.3945454545454581</v>
      </c>
    </row>
    <row r="23" spans="3:19" x14ac:dyDescent="0.25">
      <c r="C23">
        <f t="shared" si="3"/>
        <v>2004</v>
      </c>
      <c r="D23" s="4">
        <v>36.299999999999997</v>
      </c>
      <c r="E23" s="4">
        <v>36.9</v>
      </c>
      <c r="F23" s="4">
        <v>37.4</v>
      </c>
      <c r="G23" s="4">
        <v>37.6</v>
      </c>
      <c r="H23" s="4">
        <v>35</v>
      </c>
      <c r="I23" s="4">
        <v>30.4</v>
      </c>
      <c r="J23" s="4">
        <v>37.1</v>
      </c>
      <c r="K23" s="4">
        <v>36.4</v>
      </c>
      <c r="L23" s="4">
        <v>35</v>
      </c>
      <c r="M23" s="4">
        <v>37.299999999999997</v>
      </c>
      <c r="N23" s="4">
        <v>39.950000000000003</v>
      </c>
      <c r="O23" s="4">
        <v>36.39</v>
      </c>
      <c r="P23" s="25">
        <f t="shared" si="4"/>
        <v>36.304545454545455</v>
      </c>
      <c r="Q23">
        <f t="shared" si="5"/>
        <v>-8.5454545454545894E-2</v>
      </c>
    </row>
    <row r="24" spans="3:19" x14ac:dyDescent="0.25">
      <c r="C24">
        <f t="shared" si="3"/>
        <v>2005</v>
      </c>
      <c r="D24" s="4">
        <v>53.92</v>
      </c>
      <c r="E24" s="4">
        <v>55.07</v>
      </c>
      <c r="F24" s="4">
        <v>54.62</v>
      </c>
      <c r="G24" s="4">
        <v>57.51</v>
      </c>
      <c r="H24" s="4">
        <v>51.81</v>
      </c>
      <c r="I24" s="4">
        <v>46.62</v>
      </c>
      <c r="J24" s="4">
        <v>55.23</v>
      </c>
      <c r="K24" s="4">
        <v>53.13</v>
      </c>
      <c r="L24" s="4">
        <v>51.19</v>
      </c>
      <c r="M24" s="4">
        <v>56.54</v>
      </c>
      <c r="N24" s="4">
        <v>54.62</v>
      </c>
      <c r="O24" s="4">
        <v>53.66</v>
      </c>
      <c r="P24" s="25">
        <f t="shared" si="4"/>
        <v>53.66</v>
      </c>
      <c r="Q24">
        <f t="shared" si="5"/>
        <v>0</v>
      </c>
    </row>
    <row r="25" spans="3:19" x14ac:dyDescent="0.25">
      <c r="C25">
        <f t="shared" si="3"/>
        <v>2006</v>
      </c>
      <c r="D25" s="4">
        <v>64.239999999999995</v>
      </c>
      <c r="E25" s="4">
        <v>65.52</v>
      </c>
      <c r="F25" s="4">
        <v>64.849999999999994</v>
      </c>
      <c r="G25" s="4">
        <v>67.59</v>
      </c>
      <c r="H25" s="4">
        <v>61.77</v>
      </c>
      <c r="I25" s="4">
        <v>54.93</v>
      </c>
      <c r="J25" s="4">
        <v>65.67</v>
      </c>
      <c r="K25" s="4">
        <v>64.290000000000006</v>
      </c>
      <c r="L25" s="4">
        <v>61.94</v>
      </c>
      <c r="M25" s="4">
        <v>67.56</v>
      </c>
      <c r="N25" s="4">
        <v>65.569999999999993</v>
      </c>
      <c r="O25" s="4">
        <v>64.27</v>
      </c>
      <c r="P25" s="25">
        <f t="shared" si="4"/>
        <v>63.993636363636348</v>
      </c>
      <c r="Q25">
        <f t="shared" si="5"/>
        <v>-0.27636363636364791</v>
      </c>
    </row>
    <row r="26" spans="3:19" x14ac:dyDescent="0.25">
      <c r="C26">
        <f t="shared" si="3"/>
        <v>2007</v>
      </c>
      <c r="D26" s="4">
        <v>72.94</v>
      </c>
      <c r="E26" s="4">
        <v>72.38</v>
      </c>
      <c r="F26" s="4">
        <v>72.94</v>
      </c>
      <c r="G26" s="4">
        <v>75.69</v>
      </c>
      <c r="H26" s="4">
        <v>70.33</v>
      </c>
      <c r="I26" s="4">
        <v>59.89</v>
      </c>
      <c r="J26" s="4">
        <v>72.53</v>
      </c>
      <c r="K26" s="4">
        <v>72.989999999999995</v>
      </c>
      <c r="L26" s="4">
        <v>70.41</v>
      </c>
      <c r="M26" s="4">
        <v>75.709999999999994</v>
      </c>
      <c r="N26" s="4">
        <v>73.03</v>
      </c>
      <c r="O26" s="4">
        <v>72.31</v>
      </c>
      <c r="P26" s="25">
        <f t="shared" si="4"/>
        <v>71.712727272727264</v>
      </c>
      <c r="Q26">
        <f t="shared" si="5"/>
        <v>-0.59727272727273828</v>
      </c>
    </row>
    <row r="27" spans="3:19" x14ac:dyDescent="0.25">
      <c r="C27">
        <f t="shared" si="3"/>
        <v>2008</v>
      </c>
      <c r="D27" s="4">
        <v>99.9</v>
      </c>
      <c r="E27" s="4">
        <v>97.61</v>
      </c>
      <c r="F27" s="4">
        <v>94.27</v>
      </c>
      <c r="G27" s="4">
        <v>101.03</v>
      </c>
      <c r="H27" s="4">
        <v>94.58</v>
      </c>
      <c r="I27" s="4">
        <v>84.57</v>
      </c>
      <c r="J27" s="4">
        <v>97.77</v>
      </c>
      <c r="K27" s="4">
        <v>99.95</v>
      </c>
      <c r="L27" s="4">
        <v>94.98</v>
      </c>
      <c r="M27" s="4">
        <v>101.05</v>
      </c>
      <c r="N27" s="4">
        <v>94.27</v>
      </c>
      <c r="O27" s="4">
        <v>96.13</v>
      </c>
      <c r="P27" s="25">
        <f t="shared" si="4"/>
        <v>96.36181818181818</v>
      </c>
      <c r="Q27">
        <f t="shared" si="5"/>
        <v>0.23181818181818414</v>
      </c>
    </row>
    <row r="28" spans="3:19" x14ac:dyDescent="0.25">
      <c r="C28">
        <f t="shared" si="3"/>
        <v>2009</v>
      </c>
      <c r="D28" s="4">
        <v>64.14</v>
      </c>
      <c r="E28" s="4">
        <v>61.18</v>
      </c>
      <c r="F28" s="4">
        <v>60.33</v>
      </c>
      <c r="G28" s="4">
        <v>62.74</v>
      </c>
      <c r="H28" s="4">
        <v>59.74</v>
      </c>
      <c r="I28" s="4">
        <v>55.12</v>
      </c>
      <c r="J28" s="4">
        <v>61.33</v>
      </c>
      <c r="K28" s="4">
        <v>64.19</v>
      </c>
      <c r="L28" s="4">
        <v>59.72</v>
      </c>
      <c r="M28" s="4">
        <v>62.3</v>
      </c>
      <c r="N28" s="4">
        <v>60.33</v>
      </c>
      <c r="O28" s="4">
        <v>61.58</v>
      </c>
      <c r="P28" s="25">
        <f t="shared" si="4"/>
        <v>61.010909090909088</v>
      </c>
      <c r="Q28">
        <f t="shared" si="5"/>
        <v>-0.5690909090909102</v>
      </c>
    </row>
    <row r="29" spans="3:19" x14ac:dyDescent="0.25">
      <c r="C29">
        <f t="shared" si="3"/>
        <v>2010</v>
      </c>
      <c r="D29" s="4">
        <v>81.44</v>
      </c>
      <c r="E29" s="4">
        <v>78.91</v>
      </c>
      <c r="F29" s="4">
        <v>80.75</v>
      </c>
      <c r="G29" s="4">
        <v>77.02</v>
      </c>
      <c r="H29" s="4">
        <v>75.069999999999993</v>
      </c>
      <c r="I29" s="4">
        <v>77.12</v>
      </c>
      <c r="J29" s="4">
        <v>80.28</v>
      </c>
      <c r="K29" s="4">
        <v>78.760000000000005</v>
      </c>
      <c r="L29" s="4">
        <v>81.150000000000006</v>
      </c>
      <c r="M29" s="4">
        <v>78.760000000000005</v>
      </c>
      <c r="N29" s="4">
        <v>80.75</v>
      </c>
      <c r="O29" s="4">
        <v>79.400000000000006</v>
      </c>
      <c r="P29" s="25">
        <f t="shared" si="4"/>
        <v>79.091818181818184</v>
      </c>
      <c r="Q29">
        <f t="shared" si="5"/>
        <v>-0.30818181818182211</v>
      </c>
    </row>
    <row r="30" spans="3:19" x14ac:dyDescent="0.25">
      <c r="C30">
        <f t="shared" si="3"/>
        <v>2011</v>
      </c>
      <c r="D30" s="4">
        <v>113.63</v>
      </c>
      <c r="E30" s="4">
        <v>112.47</v>
      </c>
      <c r="F30" s="4">
        <v>114.38</v>
      </c>
      <c r="G30" s="4">
        <v>110.5</v>
      </c>
      <c r="H30" s="4">
        <v>107.57</v>
      </c>
      <c r="I30" s="4">
        <v>110.55</v>
      </c>
      <c r="J30" s="4">
        <v>114.14</v>
      </c>
      <c r="K30" s="4">
        <v>109.02</v>
      </c>
      <c r="L30" s="4">
        <v>114.78</v>
      </c>
      <c r="M30" s="4">
        <v>109.02</v>
      </c>
      <c r="N30" s="4">
        <v>114.38</v>
      </c>
      <c r="O30" s="4">
        <v>111.55</v>
      </c>
      <c r="P30" s="25">
        <f t="shared" si="4"/>
        <v>111.85818181818182</v>
      </c>
      <c r="Q30">
        <f t="shared" si="5"/>
        <v>0.30818181818182211</v>
      </c>
    </row>
    <row r="31" spans="3:19" x14ac:dyDescent="0.25">
      <c r="C31">
        <f t="shared" si="3"/>
        <v>2012</v>
      </c>
      <c r="D31" s="4">
        <v>115.59</v>
      </c>
      <c r="E31" s="4">
        <v>111.75</v>
      </c>
      <c r="F31" s="4">
        <v>114.47</v>
      </c>
      <c r="G31" s="4">
        <v>114.07</v>
      </c>
      <c r="H31" s="4">
        <v>112.31</v>
      </c>
      <c r="I31" s="4">
        <v>114.16</v>
      </c>
      <c r="J31" s="4">
        <v>115.19</v>
      </c>
      <c r="K31" s="4">
        <v>108.97</v>
      </c>
      <c r="L31" s="4">
        <v>114.87</v>
      </c>
      <c r="M31" s="4">
        <v>108.97</v>
      </c>
      <c r="N31" s="4">
        <v>114.47</v>
      </c>
      <c r="O31" s="4">
        <v>112.73</v>
      </c>
      <c r="P31" s="25">
        <f t="shared" si="4"/>
        <v>113.16545454545454</v>
      </c>
      <c r="Q31">
        <f t="shared" si="5"/>
        <v>0.4354545454545331</v>
      </c>
    </row>
    <row r="32" spans="3:19" x14ac:dyDescent="0.25">
      <c r="C32">
        <f t="shared" si="3"/>
        <v>2013</v>
      </c>
      <c r="D32" s="4">
        <v>108.15</v>
      </c>
      <c r="E32" s="4">
        <v>104.23</v>
      </c>
      <c r="F32" s="4">
        <v>107.57</v>
      </c>
      <c r="G32" s="4">
        <v>106.51</v>
      </c>
      <c r="H32" s="4">
        <v>104.44</v>
      </c>
      <c r="I32" s="4">
        <v>106.05</v>
      </c>
      <c r="J32" s="4">
        <v>109.69</v>
      </c>
      <c r="K32" s="4">
        <v>106.48</v>
      </c>
      <c r="L32" s="4">
        <v>107.97</v>
      </c>
      <c r="M32" s="4">
        <v>106.48</v>
      </c>
      <c r="N32" s="4">
        <v>107.57</v>
      </c>
      <c r="O32" s="4">
        <v>105.85</v>
      </c>
      <c r="P32" s="25">
        <f t="shared" si="4"/>
        <v>106.83090909090907</v>
      </c>
      <c r="Q32">
        <f t="shared" si="5"/>
        <v>0.98090909090907985</v>
      </c>
    </row>
    <row r="33" spans="3:17" x14ac:dyDescent="0.25">
      <c r="C33">
        <f t="shared" si="3"/>
        <v>2014</v>
      </c>
      <c r="D33" s="4">
        <v>98.63</v>
      </c>
      <c r="E33" s="4">
        <v>94.82</v>
      </c>
      <c r="F33" s="4">
        <v>97.96</v>
      </c>
      <c r="G33" s="4">
        <v>96.83</v>
      </c>
      <c r="H33" s="4">
        <v>94.67</v>
      </c>
      <c r="I33" s="4">
        <v>97.03</v>
      </c>
      <c r="J33" s="4">
        <v>99.63</v>
      </c>
      <c r="K33" s="4">
        <v>98.25</v>
      </c>
      <c r="L33" s="4">
        <v>98.36</v>
      </c>
      <c r="M33" s="4">
        <v>98.25</v>
      </c>
      <c r="N33" s="4">
        <v>97.96</v>
      </c>
      <c r="O33" s="4">
        <v>96.51</v>
      </c>
      <c r="P33" s="25">
        <f t="shared" si="4"/>
        <v>97.49</v>
      </c>
      <c r="Q33">
        <f t="shared" si="5"/>
        <v>0.97999999999998977</v>
      </c>
    </row>
    <row r="34" spans="3:17" x14ac:dyDescent="0.25">
      <c r="C34">
        <f t="shared" si="3"/>
        <v>2015</v>
      </c>
      <c r="D34" s="4">
        <v>49.39</v>
      </c>
      <c r="E34" s="4">
        <v>48.54</v>
      </c>
      <c r="F34" s="4">
        <v>51.2</v>
      </c>
      <c r="G34" s="4">
        <v>48.22</v>
      </c>
      <c r="H34" s="4">
        <v>47.6</v>
      </c>
      <c r="I34" s="4">
        <v>48.44</v>
      </c>
      <c r="J34" s="4">
        <v>52.62</v>
      </c>
      <c r="K34" s="4">
        <v>52.92</v>
      </c>
      <c r="L34" s="4">
        <v>51.6</v>
      </c>
      <c r="M34" s="4">
        <v>52.92</v>
      </c>
      <c r="N34" s="4">
        <v>51.2</v>
      </c>
      <c r="O34" s="4">
        <v>49.21</v>
      </c>
      <c r="P34" s="25">
        <f t="shared" si="4"/>
        <v>50.422727272727279</v>
      </c>
      <c r="Q34">
        <f t="shared" si="5"/>
        <v>1.2127272727272782</v>
      </c>
    </row>
    <row r="35" spans="3:17" x14ac:dyDescent="0.25">
      <c r="C35">
        <f t="shared" si="3"/>
        <v>2016</v>
      </c>
      <c r="D35" s="4">
        <v>40.98</v>
      </c>
      <c r="E35" s="4">
        <v>39.35</v>
      </c>
      <c r="F35" s="4">
        <v>41.82</v>
      </c>
      <c r="G35" s="4">
        <v>40</v>
      </c>
      <c r="H35" s="4">
        <v>37.630000000000003</v>
      </c>
      <c r="I35" s="4">
        <v>40.130000000000003</v>
      </c>
      <c r="J35" s="4">
        <v>43.15</v>
      </c>
      <c r="K35" s="4">
        <v>43.44</v>
      </c>
      <c r="L35" s="4">
        <v>42.22</v>
      </c>
      <c r="M35" s="4">
        <v>43.44</v>
      </c>
      <c r="N35" s="4">
        <v>41.82</v>
      </c>
      <c r="O35" s="4">
        <v>40.130000000000003</v>
      </c>
      <c r="P35" s="25">
        <f t="shared" si="4"/>
        <v>41.270909090909093</v>
      </c>
      <c r="Q35">
        <f t="shared" si="5"/>
        <v>1.1409090909090907</v>
      </c>
    </row>
    <row r="36" spans="3:17" x14ac:dyDescent="0.25">
      <c r="C36">
        <f t="shared" ref="C36:C62" si="6">C35+1</f>
        <v>2017</v>
      </c>
      <c r="P36" s="26">
        <f>P35*(1+$S$19)</f>
        <v>42.24120958009599</v>
      </c>
    </row>
    <row r="37" spans="3:17" x14ac:dyDescent="0.25">
      <c r="C37">
        <f t="shared" si="6"/>
        <v>2018</v>
      </c>
      <c r="P37" s="26">
        <f t="shared" ref="P37:P64" si="7">P36*(1+$S$19)</f>
        <v>43.234322337295751</v>
      </c>
    </row>
    <row r="38" spans="3:17" x14ac:dyDescent="0.25">
      <c r="C38">
        <f t="shared" si="6"/>
        <v>2019</v>
      </c>
      <c r="P38" s="26">
        <f t="shared" si="7"/>
        <v>44.250783690767186</v>
      </c>
    </row>
    <row r="39" spans="3:17" x14ac:dyDescent="0.25">
      <c r="C39">
        <f t="shared" si="6"/>
        <v>2020</v>
      </c>
      <c r="P39" s="26">
        <f t="shared" si="7"/>
        <v>45.291142578124791</v>
      </c>
    </row>
    <row r="40" spans="3:17" x14ac:dyDescent="0.25">
      <c r="C40">
        <f t="shared" si="6"/>
        <v>2021</v>
      </c>
      <c r="P40" s="26">
        <f t="shared" si="7"/>
        <v>46.355960842791227</v>
      </c>
    </row>
    <row r="41" spans="3:17" x14ac:dyDescent="0.25">
      <c r="C41">
        <f t="shared" si="6"/>
        <v>2022</v>
      </c>
      <c r="P41" s="26">
        <f t="shared" si="7"/>
        <v>47.445813537419582</v>
      </c>
    </row>
    <row r="42" spans="3:17" x14ac:dyDescent="0.25">
      <c r="C42">
        <f t="shared" si="6"/>
        <v>2023</v>
      </c>
      <c r="P42" s="26">
        <f t="shared" si="7"/>
        <v>48.56128923444922</v>
      </c>
    </row>
    <row r="43" spans="3:17" x14ac:dyDescent="0.25">
      <c r="C43">
        <f t="shared" si="6"/>
        <v>2024</v>
      </c>
      <c r="P43" s="26">
        <f t="shared" si="7"/>
        <v>49.702990343962981</v>
      </c>
    </row>
    <row r="44" spans="3:17" x14ac:dyDescent="0.25">
      <c r="C44">
        <f t="shared" si="6"/>
        <v>2025</v>
      </c>
      <c r="P44" s="26">
        <f t="shared" si="7"/>
        <v>50.871533439017362</v>
      </c>
    </row>
    <row r="45" spans="3:17" x14ac:dyDescent="0.25">
      <c r="C45">
        <f>C44+1</f>
        <v>2026</v>
      </c>
      <c r="P45" s="26">
        <f t="shared" si="7"/>
        <v>52.067549588621375</v>
      </c>
    </row>
    <row r="46" spans="3:17" x14ac:dyDescent="0.25">
      <c r="C46">
        <f t="shared" si="6"/>
        <v>2027</v>
      </c>
      <c r="P46" s="26">
        <f t="shared" si="7"/>
        <v>53.291684698543897</v>
      </c>
    </row>
    <row r="47" spans="3:17" x14ac:dyDescent="0.25">
      <c r="C47">
        <f t="shared" si="6"/>
        <v>2028</v>
      </c>
      <c r="P47" s="26">
        <f t="shared" si="7"/>
        <v>54.544599860133623</v>
      </c>
    </row>
    <row r="48" spans="3:17" x14ac:dyDescent="0.25">
      <c r="C48">
        <f t="shared" si="6"/>
        <v>2029</v>
      </c>
      <c r="P48" s="26">
        <f t="shared" si="7"/>
        <v>55.826971707339901</v>
      </c>
    </row>
    <row r="49" spans="3:16" x14ac:dyDescent="0.25">
      <c r="C49">
        <f t="shared" si="6"/>
        <v>2030</v>
      </c>
      <c r="P49" s="26">
        <f t="shared" si="7"/>
        <v>57.139492782127348</v>
      </c>
    </row>
    <row r="50" spans="3:16" x14ac:dyDescent="0.25">
      <c r="C50">
        <f t="shared" si="6"/>
        <v>2031</v>
      </c>
      <c r="P50" s="26">
        <f t="shared" si="7"/>
        <v>58.482871908481556</v>
      </c>
    </row>
    <row r="51" spans="3:16" x14ac:dyDescent="0.25">
      <c r="C51">
        <f t="shared" si="6"/>
        <v>2032</v>
      </c>
      <c r="P51" s="26">
        <f t="shared" si="7"/>
        <v>59.857834575207839</v>
      </c>
    </row>
    <row r="52" spans="3:16" x14ac:dyDescent="0.25">
      <c r="C52">
        <f t="shared" si="6"/>
        <v>2033</v>
      </c>
      <c r="P52" s="26">
        <f t="shared" si="7"/>
        <v>61.265123327729796</v>
      </c>
    </row>
    <row r="53" spans="3:16" x14ac:dyDescent="0.25">
      <c r="C53">
        <f>C52+1</f>
        <v>2034</v>
      </c>
      <c r="P53" s="26">
        <f t="shared" si="7"/>
        <v>62.705498169099265</v>
      </c>
    </row>
    <row r="54" spans="3:16" x14ac:dyDescent="0.25">
      <c r="C54">
        <f t="shared" si="6"/>
        <v>2035</v>
      </c>
      <c r="P54" s="26">
        <f t="shared" si="7"/>
        <v>64.179736970434206</v>
      </c>
    </row>
    <row r="55" spans="3:16" x14ac:dyDescent="0.25">
      <c r="C55">
        <f t="shared" si="6"/>
        <v>2036</v>
      </c>
      <c r="P55" s="26">
        <f t="shared" si="7"/>
        <v>65.688635891006228</v>
      </c>
    </row>
    <row r="56" spans="3:16" x14ac:dyDescent="0.25">
      <c r="C56">
        <f t="shared" si="6"/>
        <v>2037</v>
      </c>
      <c r="P56" s="26">
        <f t="shared" si="7"/>
        <v>67.233009808204557</v>
      </c>
    </row>
    <row r="57" spans="3:16" x14ac:dyDescent="0.25">
      <c r="C57">
        <f t="shared" si="6"/>
        <v>2038</v>
      </c>
      <c r="P57" s="26">
        <f t="shared" si="7"/>
        <v>68.813692757608706</v>
      </c>
    </row>
    <row r="58" spans="3:16" x14ac:dyDescent="0.25">
      <c r="C58">
        <f t="shared" si="6"/>
        <v>2039</v>
      </c>
      <c r="P58" s="26">
        <f t="shared" si="7"/>
        <v>70.431538383407442</v>
      </c>
    </row>
    <row r="59" spans="3:16" x14ac:dyDescent="0.25">
      <c r="C59">
        <f t="shared" si="6"/>
        <v>2040</v>
      </c>
      <c r="P59" s="26">
        <f t="shared" si="7"/>
        <v>72.087420399407421</v>
      </c>
    </row>
    <row r="60" spans="3:16" x14ac:dyDescent="0.25">
      <c r="C60">
        <f t="shared" si="6"/>
        <v>2041</v>
      </c>
      <c r="P60" s="26">
        <f t="shared" si="7"/>
        <v>73.782233060880245</v>
      </c>
    </row>
    <row r="61" spans="3:16" x14ac:dyDescent="0.25">
      <c r="C61">
        <f t="shared" si="6"/>
        <v>2042</v>
      </c>
      <c r="P61" s="26">
        <f t="shared" si="7"/>
        <v>75.51689164750303</v>
      </c>
    </row>
    <row r="62" spans="3:16" x14ac:dyDescent="0.25">
      <c r="C62">
        <f t="shared" si="6"/>
        <v>2043</v>
      </c>
      <c r="P62" s="26">
        <f t="shared" si="7"/>
        <v>77.292332957653059</v>
      </c>
    </row>
    <row r="63" spans="3:16" x14ac:dyDescent="0.25">
      <c r="C63">
        <f>C62+1</f>
        <v>2044</v>
      </c>
      <c r="P63" s="26">
        <f t="shared" si="7"/>
        <v>79.109515814323572</v>
      </c>
    </row>
    <row r="64" spans="3:16" x14ac:dyDescent="0.25">
      <c r="C64">
        <f>C63+1</f>
        <v>2045</v>
      </c>
      <c r="P64" s="26">
        <f t="shared" si="7"/>
        <v>80.969421582933961</v>
      </c>
    </row>
  </sheetData>
  <mergeCells count="1">
    <mergeCell ref="C1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DC0A-7BD7-478A-8363-894112393048}">
  <dimension ref="B2:Q122"/>
  <sheetViews>
    <sheetView topLeftCell="A99" zoomScale="70" zoomScaleNormal="70" workbookViewId="0">
      <selection activeCell="M82" sqref="M82"/>
    </sheetView>
  </sheetViews>
  <sheetFormatPr defaultRowHeight="15" x14ac:dyDescent="0.25"/>
  <cols>
    <col min="2" max="2" width="10.28515625" bestFit="1" customWidth="1"/>
    <col min="3" max="3" width="14.85546875" bestFit="1" customWidth="1"/>
    <col min="4" max="4" width="13.28515625" bestFit="1" customWidth="1"/>
    <col min="5" max="5" width="20.7109375" bestFit="1" customWidth="1"/>
    <col min="6" max="7" width="15.42578125" bestFit="1" customWidth="1"/>
    <col min="8" max="8" width="14.85546875" bestFit="1" customWidth="1"/>
    <col min="9" max="9" width="15.42578125" bestFit="1" customWidth="1"/>
    <col min="10" max="10" width="15" bestFit="1" customWidth="1"/>
    <col min="11" max="11" width="16.85546875" bestFit="1" customWidth="1"/>
    <col min="12" max="12" width="18.85546875" bestFit="1" customWidth="1"/>
    <col min="13" max="13" width="20.7109375" bestFit="1" customWidth="1"/>
    <col min="14" max="14" width="15" bestFit="1" customWidth="1"/>
    <col min="15" max="17" width="15.42578125" bestFit="1" customWidth="1"/>
  </cols>
  <sheetData>
    <row r="2" spans="2:12" x14ac:dyDescent="0.25">
      <c r="C2" s="191" t="s">
        <v>32</v>
      </c>
      <c r="D2" s="191"/>
      <c r="E2" s="191"/>
      <c r="F2" s="191"/>
      <c r="G2" s="191"/>
      <c r="H2" s="191"/>
      <c r="I2" s="191"/>
      <c r="J2" s="191"/>
      <c r="K2" s="191"/>
      <c r="L2" s="191"/>
    </row>
    <row r="3" spans="2:12" x14ac:dyDescent="0.25">
      <c r="C3" s="4" t="s">
        <v>13</v>
      </c>
      <c r="D3" s="4" t="s">
        <v>19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21</v>
      </c>
    </row>
    <row r="4" spans="2:12" x14ac:dyDescent="0.25">
      <c r="B4" s="192" t="s">
        <v>129</v>
      </c>
      <c r="C4" s="17">
        <v>2000</v>
      </c>
      <c r="D4" s="18">
        <v>1452</v>
      </c>
      <c r="E4" s="18">
        <v>134</v>
      </c>
      <c r="F4" s="18">
        <v>3491</v>
      </c>
      <c r="G4" s="18">
        <v>5352</v>
      </c>
      <c r="H4" s="18">
        <v>43</v>
      </c>
      <c r="I4" s="18">
        <v>8886</v>
      </c>
      <c r="J4" s="18">
        <v>1257</v>
      </c>
      <c r="K4" s="18">
        <v>8943</v>
      </c>
      <c r="L4" s="18">
        <v>20670</v>
      </c>
    </row>
    <row r="5" spans="2:12" x14ac:dyDescent="0.25">
      <c r="B5" s="192"/>
      <c r="C5" s="17">
        <v>2001</v>
      </c>
      <c r="D5" s="18">
        <v>1444</v>
      </c>
      <c r="E5" s="18">
        <v>147</v>
      </c>
      <c r="F5" s="18">
        <v>3442</v>
      </c>
      <c r="G5" s="18">
        <v>5682</v>
      </c>
      <c r="H5" s="18">
        <v>43</v>
      </c>
      <c r="I5" s="18">
        <v>9165</v>
      </c>
      <c r="J5" s="18">
        <v>1138</v>
      </c>
      <c r="K5" s="18">
        <v>9555</v>
      </c>
      <c r="L5" s="18">
        <v>21450</v>
      </c>
    </row>
    <row r="6" spans="2:12" x14ac:dyDescent="0.25">
      <c r="B6" s="192"/>
      <c r="C6" s="17">
        <v>2002</v>
      </c>
      <c r="D6" s="18">
        <v>1437</v>
      </c>
      <c r="E6" s="18">
        <v>164</v>
      </c>
      <c r="F6" s="18">
        <v>3272</v>
      </c>
      <c r="G6" s="18">
        <v>5591</v>
      </c>
      <c r="H6" s="18">
        <v>39</v>
      </c>
      <c r="I6" s="18">
        <v>8903</v>
      </c>
      <c r="J6" s="18">
        <v>1279</v>
      </c>
      <c r="K6" s="18">
        <v>9970</v>
      </c>
      <c r="L6" s="18">
        <v>21752</v>
      </c>
    </row>
    <row r="7" spans="2:12" x14ac:dyDescent="0.25">
      <c r="B7" s="192"/>
      <c r="C7" s="17">
        <v>2003</v>
      </c>
      <c r="D7" s="18">
        <v>1430</v>
      </c>
      <c r="E7" s="18">
        <v>158</v>
      </c>
      <c r="F7" s="18">
        <v>3293</v>
      </c>
      <c r="G7" s="18">
        <v>5385</v>
      </c>
      <c r="H7" s="18">
        <v>34</v>
      </c>
      <c r="I7" s="18">
        <v>8712</v>
      </c>
      <c r="J7" s="18">
        <v>946</v>
      </c>
      <c r="K7" s="18">
        <v>11151</v>
      </c>
      <c r="L7" s="18">
        <v>22397</v>
      </c>
    </row>
    <row r="8" spans="2:12" x14ac:dyDescent="0.25">
      <c r="B8" s="192"/>
      <c r="C8" s="17">
        <v>2004</v>
      </c>
      <c r="D8" s="18">
        <v>1423</v>
      </c>
      <c r="E8" s="18">
        <v>174</v>
      </c>
      <c r="F8" s="18">
        <v>3319</v>
      </c>
      <c r="G8" s="18">
        <v>6190</v>
      </c>
      <c r="H8" s="18">
        <v>31</v>
      </c>
      <c r="I8" s="18">
        <v>9540</v>
      </c>
      <c r="J8" s="18">
        <v>1288</v>
      </c>
      <c r="K8" s="18">
        <v>12986</v>
      </c>
      <c r="L8" s="18">
        <v>25412</v>
      </c>
    </row>
    <row r="9" spans="2:12" x14ac:dyDescent="0.25">
      <c r="B9" s="192"/>
      <c r="C9" s="17">
        <v>2005</v>
      </c>
      <c r="D9" s="18">
        <v>1416</v>
      </c>
      <c r="E9" s="18">
        <v>190</v>
      </c>
      <c r="F9" s="18">
        <v>3186</v>
      </c>
      <c r="G9" s="18">
        <v>5749</v>
      </c>
      <c r="H9" s="18">
        <v>26</v>
      </c>
      <c r="I9" s="18">
        <v>8961</v>
      </c>
      <c r="J9" s="18">
        <v>1324</v>
      </c>
      <c r="K9" s="18">
        <v>14344</v>
      </c>
      <c r="L9" s="18">
        <v>26235</v>
      </c>
    </row>
    <row r="10" spans="2:12" x14ac:dyDescent="0.25">
      <c r="B10" s="192"/>
      <c r="C10" s="17">
        <v>2006</v>
      </c>
      <c r="D10" s="18">
        <v>1409</v>
      </c>
      <c r="E10" s="18">
        <v>206</v>
      </c>
      <c r="F10" s="18">
        <v>2809</v>
      </c>
      <c r="G10" s="18">
        <v>5044</v>
      </c>
      <c r="H10" s="18">
        <v>14</v>
      </c>
      <c r="I10" s="18">
        <v>7866</v>
      </c>
      <c r="J10" s="18">
        <v>1241</v>
      </c>
      <c r="K10" s="18">
        <v>15473</v>
      </c>
      <c r="L10" s="18">
        <v>26195</v>
      </c>
    </row>
    <row r="11" spans="2:12" x14ac:dyDescent="0.25">
      <c r="C11" s="4">
        <v>2007</v>
      </c>
      <c r="D11" s="11">
        <v>1402</v>
      </c>
      <c r="E11" s="11">
        <v>274</v>
      </c>
      <c r="F11" s="11">
        <v>2774</v>
      </c>
      <c r="G11" s="11">
        <v>4285</v>
      </c>
      <c r="H11" s="11">
        <v>7</v>
      </c>
      <c r="I11" s="11">
        <v>7066</v>
      </c>
      <c r="J11" s="11">
        <v>1308</v>
      </c>
      <c r="K11" s="11">
        <v>17185</v>
      </c>
      <c r="L11" s="11">
        <v>27235</v>
      </c>
    </row>
    <row r="12" spans="2:12" x14ac:dyDescent="0.25">
      <c r="C12" s="4">
        <v>2008</v>
      </c>
      <c r="D12" s="11">
        <v>1395</v>
      </c>
      <c r="E12" s="11">
        <v>357</v>
      </c>
      <c r="F12" s="11">
        <v>2214</v>
      </c>
      <c r="G12" s="11">
        <v>4333</v>
      </c>
      <c r="H12" s="11">
        <v>5</v>
      </c>
      <c r="I12" s="11">
        <v>6552</v>
      </c>
      <c r="J12" s="11">
        <v>1044</v>
      </c>
      <c r="K12" s="11">
        <v>18871</v>
      </c>
      <c r="L12" s="11">
        <v>28219</v>
      </c>
    </row>
    <row r="13" spans="2:12" x14ac:dyDescent="0.25">
      <c r="C13" s="4">
        <v>2009</v>
      </c>
      <c r="D13" s="11">
        <v>1388</v>
      </c>
      <c r="E13" s="11">
        <v>730</v>
      </c>
      <c r="F13" s="11">
        <v>1339</v>
      </c>
      <c r="G13" s="11">
        <v>4642</v>
      </c>
      <c r="H13" s="11">
        <v>4</v>
      </c>
      <c r="I13" s="11">
        <v>5985</v>
      </c>
      <c r="J13" s="11">
        <v>1029</v>
      </c>
      <c r="K13" s="11">
        <v>20426</v>
      </c>
      <c r="L13" s="11">
        <v>29559</v>
      </c>
    </row>
    <row r="14" spans="2:12" x14ac:dyDescent="0.25">
      <c r="C14" s="4">
        <v>2010</v>
      </c>
      <c r="D14" s="11">
        <v>1381</v>
      </c>
      <c r="E14" s="11">
        <v>963</v>
      </c>
      <c r="F14" s="11">
        <v>797</v>
      </c>
      <c r="G14" s="11">
        <v>4039</v>
      </c>
      <c r="H14" s="11">
        <v>3</v>
      </c>
      <c r="I14" s="11">
        <v>4839</v>
      </c>
      <c r="J14" s="11">
        <v>1026</v>
      </c>
      <c r="K14" s="11">
        <v>22726</v>
      </c>
      <c r="L14" s="11">
        <v>30935</v>
      </c>
    </row>
    <row r="15" spans="2:12" x14ac:dyDescent="0.25">
      <c r="C15" s="4">
        <v>2011</v>
      </c>
      <c r="D15" s="11">
        <v>1374</v>
      </c>
      <c r="E15" s="11">
        <v>1290</v>
      </c>
      <c r="F15" s="11">
        <v>556</v>
      </c>
      <c r="G15" s="11">
        <v>5311</v>
      </c>
      <c r="H15" s="11">
        <v>4</v>
      </c>
      <c r="I15" s="11">
        <v>5871</v>
      </c>
      <c r="J15" s="11">
        <v>1112</v>
      </c>
      <c r="K15" s="11">
        <v>25633</v>
      </c>
      <c r="L15" s="11">
        <v>35281</v>
      </c>
    </row>
    <row r="16" spans="2:12" x14ac:dyDescent="0.25">
      <c r="C16" s="4">
        <v>2012</v>
      </c>
      <c r="D16" s="11">
        <v>1367</v>
      </c>
      <c r="E16" s="11">
        <v>1625</v>
      </c>
      <c r="F16" s="11">
        <v>387</v>
      </c>
      <c r="G16" s="11">
        <v>7130</v>
      </c>
      <c r="H16" s="11">
        <v>3</v>
      </c>
      <c r="I16" s="11">
        <v>7520</v>
      </c>
      <c r="J16" s="11">
        <v>1139</v>
      </c>
      <c r="K16" s="11">
        <v>25485</v>
      </c>
      <c r="L16" s="11">
        <v>37135</v>
      </c>
    </row>
    <row r="17" spans="2:12" x14ac:dyDescent="0.25">
      <c r="C17" s="4">
        <v>2013</v>
      </c>
      <c r="D17" s="11">
        <v>1360</v>
      </c>
      <c r="E17" s="11">
        <v>1422</v>
      </c>
      <c r="F17" s="11">
        <v>353</v>
      </c>
      <c r="G17" s="11">
        <v>6742</v>
      </c>
      <c r="H17" s="11">
        <v>2</v>
      </c>
      <c r="I17" s="11">
        <v>7098</v>
      </c>
      <c r="J17" s="11">
        <v>1269</v>
      </c>
      <c r="K17" s="11">
        <v>28088</v>
      </c>
      <c r="L17" s="11">
        <v>39236</v>
      </c>
    </row>
    <row r="18" spans="2:12" x14ac:dyDescent="0.25">
      <c r="C18" s="4">
        <v>2014</v>
      </c>
      <c r="D18" s="11">
        <v>1353</v>
      </c>
      <c r="E18" s="11">
        <v>1447</v>
      </c>
      <c r="F18" s="11">
        <v>272</v>
      </c>
      <c r="G18" s="11">
        <v>6095</v>
      </c>
      <c r="H18" s="11">
        <v>2</v>
      </c>
      <c r="I18" s="11">
        <v>6369</v>
      </c>
      <c r="J18" s="11">
        <v>1379</v>
      </c>
      <c r="K18" s="11">
        <v>29701</v>
      </c>
      <c r="L18" s="11">
        <v>40250</v>
      </c>
    </row>
    <row r="19" spans="2:12" x14ac:dyDescent="0.25">
      <c r="C19" s="4">
        <v>2015</v>
      </c>
      <c r="D19" s="11">
        <v>1346</v>
      </c>
      <c r="E19" s="11">
        <v>1435</v>
      </c>
      <c r="F19" s="11">
        <v>216</v>
      </c>
      <c r="G19" s="11">
        <v>7428</v>
      </c>
      <c r="H19" s="11">
        <v>2</v>
      </c>
      <c r="I19" s="11">
        <v>7645</v>
      </c>
      <c r="J19" s="11">
        <v>1444</v>
      </c>
      <c r="K19" s="11">
        <v>30576</v>
      </c>
      <c r="L19" s="11">
        <v>42446</v>
      </c>
    </row>
    <row r="20" spans="2:12" x14ac:dyDescent="0.25">
      <c r="C20" s="4">
        <v>2016</v>
      </c>
      <c r="D20" s="11">
        <v>1340</v>
      </c>
      <c r="E20" s="11">
        <v>1272</v>
      </c>
      <c r="F20" s="11">
        <v>165</v>
      </c>
      <c r="G20" s="11">
        <v>4067</v>
      </c>
      <c r="H20" s="11">
        <v>1</v>
      </c>
      <c r="I20" s="11">
        <v>4234</v>
      </c>
      <c r="J20" s="11">
        <v>1504</v>
      </c>
      <c r="K20" s="11">
        <v>33103</v>
      </c>
      <c r="L20" s="11">
        <v>41452</v>
      </c>
    </row>
    <row r="23" spans="2:12" x14ac:dyDescent="0.25">
      <c r="C23" s="191" t="s">
        <v>33</v>
      </c>
      <c r="D23" s="191"/>
      <c r="E23" s="191"/>
      <c r="F23" s="191"/>
      <c r="G23" s="191"/>
      <c r="H23" s="191"/>
      <c r="I23" s="191"/>
      <c r="J23" s="191"/>
      <c r="K23" s="191"/>
      <c r="L23" s="191"/>
    </row>
    <row r="24" spans="2:12" x14ac:dyDescent="0.25">
      <c r="C24" s="4" t="s">
        <v>13</v>
      </c>
      <c r="D24" s="4" t="s">
        <v>19</v>
      </c>
      <c r="E24" s="4" t="s">
        <v>25</v>
      </c>
      <c r="F24" s="4" t="s">
        <v>26</v>
      </c>
      <c r="G24" s="4" t="s">
        <v>27</v>
      </c>
      <c r="H24" s="4" t="s">
        <v>28</v>
      </c>
      <c r="I24" s="4" t="s">
        <v>29</v>
      </c>
      <c r="J24" s="4" t="s">
        <v>30</v>
      </c>
      <c r="K24" s="4" t="s">
        <v>31</v>
      </c>
      <c r="L24" s="4" t="s">
        <v>21</v>
      </c>
    </row>
    <row r="25" spans="2:12" x14ac:dyDescent="0.25">
      <c r="B25" s="192" t="s">
        <v>129</v>
      </c>
      <c r="C25" s="17">
        <v>2000</v>
      </c>
      <c r="D25" s="18">
        <f t="shared" ref="D25:L31" si="0">D4*1000</f>
        <v>1452000</v>
      </c>
      <c r="E25" s="18">
        <f t="shared" si="0"/>
        <v>134000</v>
      </c>
      <c r="F25" s="18">
        <f t="shared" si="0"/>
        <v>3491000</v>
      </c>
      <c r="G25" s="18">
        <f t="shared" si="0"/>
        <v>5352000</v>
      </c>
      <c r="H25" s="18">
        <f t="shared" si="0"/>
        <v>43000</v>
      </c>
      <c r="I25" s="18">
        <f t="shared" si="0"/>
        <v>8886000</v>
      </c>
      <c r="J25" s="18">
        <f t="shared" si="0"/>
        <v>1257000</v>
      </c>
      <c r="K25" s="18">
        <f t="shared" si="0"/>
        <v>8943000</v>
      </c>
      <c r="L25" s="18">
        <f t="shared" si="0"/>
        <v>20670000</v>
      </c>
    </row>
    <row r="26" spans="2:12" x14ac:dyDescent="0.25">
      <c r="B26" s="192"/>
      <c r="C26" s="17">
        <v>2001</v>
      </c>
      <c r="D26" s="18">
        <f t="shared" si="0"/>
        <v>1444000</v>
      </c>
      <c r="E26" s="18">
        <f t="shared" si="0"/>
        <v>147000</v>
      </c>
      <c r="F26" s="18">
        <f t="shared" si="0"/>
        <v>3442000</v>
      </c>
      <c r="G26" s="18">
        <f t="shared" si="0"/>
        <v>5682000</v>
      </c>
      <c r="H26" s="18">
        <f t="shared" si="0"/>
        <v>43000</v>
      </c>
      <c r="I26" s="18">
        <f t="shared" si="0"/>
        <v>9165000</v>
      </c>
      <c r="J26" s="18">
        <f t="shared" si="0"/>
        <v>1138000</v>
      </c>
      <c r="K26" s="18">
        <f t="shared" si="0"/>
        <v>9555000</v>
      </c>
      <c r="L26" s="18">
        <f t="shared" si="0"/>
        <v>21450000</v>
      </c>
    </row>
    <row r="27" spans="2:12" x14ac:dyDescent="0.25">
      <c r="B27" s="192"/>
      <c r="C27" s="17">
        <v>2002</v>
      </c>
      <c r="D27" s="18">
        <f t="shared" si="0"/>
        <v>1437000</v>
      </c>
      <c r="E27" s="18">
        <f t="shared" si="0"/>
        <v>164000</v>
      </c>
      <c r="F27" s="18">
        <f t="shared" si="0"/>
        <v>3272000</v>
      </c>
      <c r="G27" s="18">
        <f t="shared" si="0"/>
        <v>5591000</v>
      </c>
      <c r="H27" s="18">
        <f t="shared" si="0"/>
        <v>39000</v>
      </c>
      <c r="I27" s="18">
        <f t="shared" si="0"/>
        <v>8903000</v>
      </c>
      <c r="J27" s="18">
        <f t="shared" si="0"/>
        <v>1279000</v>
      </c>
      <c r="K27" s="18">
        <f t="shared" si="0"/>
        <v>9970000</v>
      </c>
      <c r="L27" s="18">
        <f t="shared" si="0"/>
        <v>21752000</v>
      </c>
    </row>
    <row r="28" spans="2:12" x14ac:dyDescent="0.25">
      <c r="B28" s="192"/>
      <c r="C28" s="17">
        <v>2003</v>
      </c>
      <c r="D28" s="18">
        <f t="shared" si="0"/>
        <v>1430000</v>
      </c>
      <c r="E28" s="18">
        <f t="shared" si="0"/>
        <v>158000</v>
      </c>
      <c r="F28" s="18">
        <f t="shared" si="0"/>
        <v>3293000</v>
      </c>
      <c r="G28" s="18">
        <f t="shared" si="0"/>
        <v>5385000</v>
      </c>
      <c r="H28" s="18">
        <f t="shared" si="0"/>
        <v>34000</v>
      </c>
      <c r="I28" s="18">
        <f t="shared" si="0"/>
        <v>8712000</v>
      </c>
      <c r="J28" s="18">
        <f t="shared" si="0"/>
        <v>946000</v>
      </c>
      <c r="K28" s="18">
        <f t="shared" si="0"/>
        <v>11151000</v>
      </c>
      <c r="L28" s="18">
        <f t="shared" si="0"/>
        <v>22397000</v>
      </c>
    </row>
    <row r="29" spans="2:12" x14ac:dyDescent="0.25">
      <c r="B29" s="192"/>
      <c r="C29" s="17">
        <v>2004</v>
      </c>
      <c r="D29" s="18">
        <f t="shared" si="0"/>
        <v>1423000</v>
      </c>
      <c r="E29" s="18">
        <f t="shared" si="0"/>
        <v>174000</v>
      </c>
      <c r="F29" s="18">
        <f t="shared" si="0"/>
        <v>3319000</v>
      </c>
      <c r="G29" s="18">
        <f t="shared" si="0"/>
        <v>6190000</v>
      </c>
      <c r="H29" s="18">
        <f t="shared" si="0"/>
        <v>31000</v>
      </c>
      <c r="I29" s="18">
        <f t="shared" si="0"/>
        <v>9540000</v>
      </c>
      <c r="J29" s="18">
        <f t="shared" si="0"/>
        <v>1288000</v>
      </c>
      <c r="K29" s="18">
        <f t="shared" si="0"/>
        <v>12986000</v>
      </c>
      <c r="L29" s="18">
        <f t="shared" si="0"/>
        <v>25412000</v>
      </c>
    </row>
    <row r="30" spans="2:12" x14ac:dyDescent="0.25">
      <c r="B30" s="192"/>
      <c r="C30" s="17">
        <v>2005</v>
      </c>
      <c r="D30" s="18">
        <f t="shared" si="0"/>
        <v>1416000</v>
      </c>
      <c r="E30" s="18">
        <f t="shared" si="0"/>
        <v>190000</v>
      </c>
      <c r="F30" s="18">
        <f t="shared" si="0"/>
        <v>3186000</v>
      </c>
      <c r="G30" s="18">
        <f t="shared" si="0"/>
        <v>5749000</v>
      </c>
      <c r="H30" s="18">
        <f t="shared" si="0"/>
        <v>26000</v>
      </c>
      <c r="I30" s="18">
        <f t="shared" si="0"/>
        <v>8961000</v>
      </c>
      <c r="J30" s="18">
        <f t="shared" si="0"/>
        <v>1324000</v>
      </c>
      <c r="K30" s="18">
        <f t="shared" si="0"/>
        <v>14344000</v>
      </c>
      <c r="L30" s="18">
        <f t="shared" si="0"/>
        <v>26235000</v>
      </c>
    </row>
    <row r="31" spans="2:12" x14ac:dyDescent="0.25">
      <c r="B31" s="192"/>
      <c r="C31" s="17">
        <v>2006</v>
      </c>
      <c r="D31" s="18">
        <f t="shared" si="0"/>
        <v>1409000</v>
      </c>
      <c r="E31" s="18">
        <f t="shared" si="0"/>
        <v>206000</v>
      </c>
      <c r="F31" s="18">
        <f t="shared" si="0"/>
        <v>2809000</v>
      </c>
      <c r="G31" s="18">
        <f t="shared" si="0"/>
        <v>5044000</v>
      </c>
      <c r="H31" s="18">
        <f t="shared" si="0"/>
        <v>14000</v>
      </c>
      <c r="I31" s="18">
        <f t="shared" si="0"/>
        <v>7866000</v>
      </c>
      <c r="J31" s="18">
        <f t="shared" si="0"/>
        <v>1241000</v>
      </c>
      <c r="K31" s="18">
        <f t="shared" si="0"/>
        <v>15473000</v>
      </c>
      <c r="L31" s="18">
        <f t="shared" si="0"/>
        <v>26195000</v>
      </c>
    </row>
    <row r="32" spans="2:12" x14ac:dyDescent="0.25">
      <c r="C32" s="4">
        <v>2007</v>
      </c>
      <c r="D32" s="11">
        <f t="shared" ref="D32:L32" si="1">D11*1000</f>
        <v>1402000</v>
      </c>
      <c r="E32" s="11">
        <f t="shared" si="1"/>
        <v>274000</v>
      </c>
      <c r="F32" s="11">
        <f t="shared" si="1"/>
        <v>2774000</v>
      </c>
      <c r="G32" s="11">
        <f t="shared" si="1"/>
        <v>4285000</v>
      </c>
      <c r="H32" s="11">
        <f t="shared" si="1"/>
        <v>7000</v>
      </c>
      <c r="I32" s="11">
        <f t="shared" si="1"/>
        <v>7066000</v>
      </c>
      <c r="J32" s="11">
        <f t="shared" si="1"/>
        <v>1308000</v>
      </c>
      <c r="K32" s="11">
        <f t="shared" si="1"/>
        <v>17185000</v>
      </c>
      <c r="L32" s="11">
        <f t="shared" si="1"/>
        <v>27235000</v>
      </c>
    </row>
    <row r="33" spans="2:12" x14ac:dyDescent="0.25">
      <c r="C33" s="4">
        <v>2008</v>
      </c>
      <c r="D33" s="11">
        <f t="shared" ref="D33:L33" si="2">D12*1000</f>
        <v>1395000</v>
      </c>
      <c r="E33" s="11">
        <f t="shared" si="2"/>
        <v>357000</v>
      </c>
      <c r="F33" s="11">
        <f t="shared" si="2"/>
        <v>2214000</v>
      </c>
      <c r="G33" s="11">
        <f t="shared" si="2"/>
        <v>4333000</v>
      </c>
      <c r="H33" s="11">
        <f t="shared" si="2"/>
        <v>5000</v>
      </c>
      <c r="I33" s="11">
        <f t="shared" si="2"/>
        <v>6552000</v>
      </c>
      <c r="J33" s="11">
        <f t="shared" si="2"/>
        <v>1044000</v>
      </c>
      <c r="K33" s="11">
        <f t="shared" si="2"/>
        <v>18871000</v>
      </c>
      <c r="L33" s="11">
        <f t="shared" si="2"/>
        <v>28219000</v>
      </c>
    </row>
    <row r="34" spans="2:12" x14ac:dyDescent="0.25">
      <c r="C34" s="4">
        <v>2009</v>
      </c>
      <c r="D34" s="11">
        <f t="shared" ref="D34:L34" si="3">D13*1000</f>
        <v>1388000</v>
      </c>
      <c r="E34" s="11">
        <f t="shared" si="3"/>
        <v>730000</v>
      </c>
      <c r="F34" s="11">
        <f t="shared" si="3"/>
        <v>1339000</v>
      </c>
      <c r="G34" s="11">
        <f t="shared" si="3"/>
        <v>4642000</v>
      </c>
      <c r="H34" s="11">
        <f t="shared" si="3"/>
        <v>4000</v>
      </c>
      <c r="I34" s="11">
        <f t="shared" si="3"/>
        <v>5985000</v>
      </c>
      <c r="J34" s="11">
        <f t="shared" si="3"/>
        <v>1029000</v>
      </c>
      <c r="K34" s="11">
        <f t="shared" si="3"/>
        <v>20426000</v>
      </c>
      <c r="L34" s="11">
        <f t="shared" si="3"/>
        <v>29559000</v>
      </c>
    </row>
    <row r="35" spans="2:12" x14ac:dyDescent="0.25">
      <c r="C35" s="4">
        <v>2010</v>
      </c>
      <c r="D35" s="11">
        <f t="shared" ref="D35:L35" si="4">D14*1000</f>
        <v>1381000</v>
      </c>
      <c r="E35" s="11">
        <f t="shared" si="4"/>
        <v>963000</v>
      </c>
      <c r="F35" s="11">
        <f t="shared" si="4"/>
        <v>797000</v>
      </c>
      <c r="G35" s="11">
        <f t="shared" si="4"/>
        <v>4039000</v>
      </c>
      <c r="H35" s="11">
        <f t="shared" si="4"/>
        <v>3000</v>
      </c>
      <c r="I35" s="11">
        <f t="shared" si="4"/>
        <v>4839000</v>
      </c>
      <c r="J35" s="11">
        <f t="shared" si="4"/>
        <v>1026000</v>
      </c>
      <c r="K35" s="11">
        <f t="shared" si="4"/>
        <v>22726000</v>
      </c>
      <c r="L35" s="11">
        <f t="shared" si="4"/>
        <v>30935000</v>
      </c>
    </row>
    <row r="36" spans="2:12" x14ac:dyDescent="0.25">
      <c r="C36" s="4">
        <v>2011</v>
      </c>
      <c r="D36" s="11">
        <f t="shared" ref="D36:L36" si="5">D15*1000</f>
        <v>1374000</v>
      </c>
      <c r="E36" s="11">
        <f t="shared" si="5"/>
        <v>1290000</v>
      </c>
      <c r="F36" s="11">
        <f t="shared" si="5"/>
        <v>556000</v>
      </c>
      <c r="G36" s="11">
        <f t="shared" si="5"/>
        <v>5311000</v>
      </c>
      <c r="H36" s="11">
        <f t="shared" si="5"/>
        <v>4000</v>
      </c>
      <c r="I36" s="11">
        <f t="shared" si="5"/>
        <v>5871000</v>
      </c>
      <c r="J36" s="11">
        <f t="shared" si="5"/>
        <v>1112000</v>
      </c>
      <c r="K36" s="11">
        <f t="shared" si="5"/>
        <v>25633000</v>
      </c>
      <c r="L36" s="11">
        <f t="shared" si="5"/>
        <v>35281000</v>
      </c>
    </row>
    <row r="37" spans="2:12" x14ac:dyDescent="0.25">
      <c r="C37" s="4">
        <v>2012</v>
      </c>
      <c r="D37" s="11">
        <f t="shared" ref="D37:L37" si="6">D16*1000</f>
        <v>1367000</v>
      </c>
      <c r="E37" s="11">
        <f t="shared" si="6"/>
        <v>1625000</v>
      </c>
      <c r="F37" s="11">
        <f t="shared" si="6"/>
        <v>387000</v>
      </c>
      <c r="G37" s="11">
        <f t="shared" si="6"/>
        <v>7130000</v>
      </c>
      <c r="H37" s="11">
        <f t="shared" si="6"/>
        <v>3000</v>
      </c>
      <c r="I37" s="11">
        <f t="shared" si="6"/>
        <v>7520000</v>
      </c>
      <c r="J37" s="11">
        <f t="shared" si="6"/>
        <v>1139000</v>
      </c>
      <c r="K37" s="11">
        <f t="shared" si="6"/>
        <v>25485000</v>
      </c>
      <c r="L37" s="11">
        <f t="shared" si="6"/>
        <v>37135000</v>
      </c>
    </row>
    <row r="38" spans="2:12" x14ac:dyDescent="0.25">
      <c r="C38" s="4">
        <v>2013</v>
      </c>
      <c r="D38" s="11">
        <f t="shared" ref="D38:L38" si="7">D17*1000</f>
        <v>1360000</v>
      </c>
      <c r="E38" s="11">
        <f t="shared" si="7"/>
        <v>1422000</v>
      </c>
      <c r="F38" s="11">
        <f t="shared" si="7"/>
        <v>353000</v>
      </c>
      <c r="G38" s="11">
        <f t="shared" si="7"/>
        <v>6742000</v>
      </c>
      <c r="H38" s="11">
        <f t="shared" si="7"/>
        <v>2000</v>
      </c>
      <c r="I38" s="11">
        <f t="shared" si="7"/>
        <v>7098000</v>
      </c>
      <c r="J38" s="11">
        <f t="shared" si="7"/>
        <v>1269000</v>
      </c>
      <c r="K38" s="11">
        <f t="shared" si="7"/>
        <v>28088000</v>
      </c>
      <c r="L38" s="11">
        <f t="shared" si="7"/>
        <v>39236000</v>
      </c>
    </row>
    <row r="39" spans="2:12" x14ac:dyDescent="0.25">
      <c r="C39" s="4">
        <v>2014</v>
      </c>
      <c r="D39" s="11">
        <f t="shared" ref="D39:L39" si="8">D18*1000</f>
        <v>1353000</v>
      </c>
      <c r="E39" s="11">
        <f t="shared" si="8"/>
        <v>1447000</v>
      </c>
      <c r="F39" s="11">
        <f t="shared" si="8"/>
        <v>272000</v>
      </c>
      <c r="G39" s="11">
        <f t="shared" si="8"/>
        <v>6095000</v>
      </c>
      <c r="H39" s="11">
        <f t="shared" si="8"/>
        <v>2000</v>
      </c>
      <c r="I39" s="11">
        <f t="shared" si="8"/>
        <v>6369000</v>
      </c>
      <c r="J39" s="11">
        <f t="shared" si="8"/>
        <v>1379000</v>
      </c>
      <c r="K39" s="11">
        <f t="shared" si="8"/>
        <v>29701000</v>
      </c>
      <c r="L39" s="11">
        <f t="shared" si="8"/>
        <v>40250000</v>
      </c>
    </row>
    <row r="40" spans="2:12" x14ac:dyDescent="0.25">
      <c r="C40" s="4">
        <v>2015</v>
      </c>
      <c r="D40" s="11">
        <f t="shared" ref="D40:L40" si="9">D19*1000</f>
        <v>1346000</v>
      </c>
      <c r="E40" s="11">
        <f t="shared" si="9"/>
        <v>1435000</v>
      </c>
      <c r="F40" s="11">
        <f t="shared" si="9"/>
        <v>216000</v>
      </c>
      <c r="G40" s="11">
        <f t="shared" si="9"/>
        <v>7428000</v>
      </c>
      <c r="H40" s="11">
        <f t="shared" si="9"/>
        <v>2000</v>
      </c>
      <c r="I40" s="11">
        <f t="shared" si="9"/>
        <v>7645000</v>
      </c>
      <c r="J40" s="11">
        <f t="shared" si="9"/>
        <v>1444000</v>
      </c>
      <c r="K40" s="11">
        <f t="shared" si="9"/>
        <v>30576000</v>
      </c>
      <c r="L40" s="11">
        <f t="shared" si="9"/>
        <v>42446000</v>
      </c>
    </row>
    <row r="41" spans="2:12" x14ac:dyDescent="0.25">
      <c r="C41" s="4">
        <v>2016</v>
      </c>
      <c r="D41" s="11">
        <f t="shared" ref="D41:L41" si="10">D20*1000</f>
        <v>1340000</v>
      </c>
      <c r="E41" s="11">
        <f t="shared" si="10"/>
        <v>1272000</v>
      </c>
      <c r="F41" s="11">
        <f t="shared" si="10"/>
        <v>165000</v>
      </c>
      <c r="G41" s="11">
        <f t="shared" si="10"/>
        <v>4067000</v>
      </c>
      <c r="H41" s="11">
        <f t="shared" si="10"/>
        <v>1000</v>
      </c>
      <c r="I41" s="11">
        <f t="shared" si="10"/>
        <v>4234000</v>
      </c>
      <c r="J41" s="11">
        <f t="shared" si="10"/>
        <v>1504000</v>
      </c>
      <c r="K41" s="11">
        <f t="shared" si="10"/>
        <v>33103000</v>
      </c>
      <c r="L41" s="11">
        <f t="shared" si="10"/>
        <v>41452000</v>
      </c>
    </row>
    <row r="43" spans="2:12" x14ac:dyDescent="0.25">
      <c r="B43" t="s">
        <v>130</v>
      </c>
      <c r="C43">
        <f>'Industrial Energy Consumption'!D45</f>
        <v>6.1178630000000003E-3</v>
      </c>
    </row>
    <row r="44" spans="2:12" x14ac:dyDescent="0.25">
      <c r="D44" s="193" t="s">
        <v>137</v>
      </c>
      <c r="E44" s="193"/>
      <c r="F44" s="193"/>
      <c r="G44" s="193"/>
      <c r="H44" s="193"/>
      <c r="I44" s="193"/>
      <c r="J44" s="193"/>
      <c r="K44" s="193"/>
      <c r="L44" s="193"/>
    </row>
    <row r="45" spans="2:12" x14ac:dyDescent="0.25">
      <c r="C45" s="4" t="str">
        <f>C24</f>
        <v>Year</v>
      </c>
      <c r="D45" s="4" t="str">
        <f t="shared" ref="D45:L45" si="11">D24</f>
        <v>Biomass</v>
      </c>
      <c r="E45" s="4" t="str">
        <f t="shared" si="11"/>
        <v>Gas</v>
      </c>
      <c r="F45" s="4" t="str">
        <f t="shared" si="11"/>
        <v>Kerosene</v>
      </c>
      <c r="G45" s="4" t="str">
        <f t="shared" si="11"/>
        <v>ADO</v>
      </c>
      <c r="H45" s="4" t="str">
        <f t="shared" si="11"/>
        <v>IDO</v>
      </c>
      <c r="I45" s="4" t="str">
        <f t="shared" si="11"/>
        <v>Total Fuel</v>
      </c>
      <c r="J45" s="4" t="str">
        <f t="shared" si="11"/>
        <v>LPG</v>
      </c>
      <c r="K45" s="4" t="str">
        <f t="shared" si="11"/>
        <v>Electricity</v>
      </c>
      <c r="L45" s="4" t="str">
        <f t="shared" si="11"/>
        <v>Total</v>
      </c>
    </row>
    <row r="46" spans="2:12" x14ac:dyDescent="0.25">
      <c r="C46" s="4">
        <f>C25</f>
        <v>2000</v>
      </c>
      <c r="D46" s="33">
        <f>D25*$C$43</f>
        <v>8883.1370760000009</v>
      </c>
      <c r="E46" s="33">
        <f t="shared" ref="E46:L46" si="12">E25*$C$43</f>
        <v>819.79364200000009</v>
      </c>
      <c r="F46" s="33">
        <f t="shared" si="12"/>
        <v>21357.459733</v>
      </c>
      <c r="G46" s="33">
        <f t="shared" si="12"/>
        <v>32742.802776</v>
      </c>
      <c r="H46" s="33">
        <f t="shared" si="12"/>
        <v>263.06810899999999</v>
      </c>
      <c r="I46" s="33">
        <f t="shared" si="12"/>
        <v>54363.330618</v>
      </c>
      <c r="J46" s="33">
        <f t="shared" si="12"/>
        <v>7690.1537910000006</v>
      </c>
      <c r="K46" s="33">
        <f t="shared" si="12"/>
        <v>54712.048809</v>
      </c>
      <c r="L46" s="33">
        <f t="shared" si="12"/>
        <v>126456.22821</v>
      </c>
    </row>
    <row r="47" spans="2:12" x14ac:dyDescent="0.25">
      <c r="C47" s="4">
        <f t="shared" ref="C47:C62" si="13">C26</f>
        <v>2001</v>
      </c>
      <c r="D47" s="33">
        <f t="shared" ref="D47:L62" si="14">D26*$C$43</f>
        <v>8834.1941719999995</v>
      </c>
      <c r="E47" s="33">
        <f t="shared" si="14"/>
        <v>899.32586100000003</v>
      </c>
      <c r="F47" s="33">
        <f t="shared" si="14"/>
        <v>21057.684445999999</v>
      </c>
      <c r="G47" s="33">
        <f t="shared" si="14"/>
        <v>34761.697566000003</v>
      </c>
      <c r="H47" s="33">
        <f t="shared" si="14"/>
        <v>263.06810899999999</v>
      </c>
      <c r="I47" s="33">
        <f t="shared" si="14"/>
        <v>56070.214395000003</v>
      </c>
      <c r="J47" s="33">
        <f t="shared" si="14"/>
        <v>6962.1280940000006</v>
      </c>
      <c r="K47" s="33">
        <f t="shared" si="14"/>
        <v>58456.180965</v>
      </c>
      <c r="L47" s="33">
        <f t="shared" si="14"/>
        <v>131228.16135000001</v>
      </c>
    </row>
    <row r="48" spans="2:12" x14ac:dyDescent="0.25">
      <c r="C48" s="4">
        <f t="shared" si="13"/>
        <v>2002</v>
      </c>
      <c r="D48" s="33">
        <f t="shared" si="14"/>
        <v>8791.3691310000013</v>
      </c>
      <c r="E48" s="33">
        <f t="shared" si="14"/>
        <v>1003.3295320000001</v>
      </c>
      <c r="F48" s="33">
        <f t="shared" si="14"/>
        <v>20017.647736000003</v>
      </c>
      <c r="G48" s="33">
        <f t="shared" si="14"/>
        <v>34204.972032999998</v>
      </c>
      <c r="H48" s="33">
        <f t="shared" si="14"/>
        <v>238.59665700000002</v>
      </c>
      <c r="I48" s="33">
        <f t="shared" si="14"/>
        <v>54467.334289000006</v>
      </c>
      <c r="J48" s="33">
        <f t="shared" si="14"/>
        <v>7824.7467770000003</v>
      </c>
      <c r="K48" s="33">
        <f t="shared" si="14"/>
        <v>60995.094110000005</v>
      </c>
      <c r="L48" s="33">
        <f t="shared" si="14"/>
        <v>133075.75597600001</v>
      </c>
    </row>
    <row r="49" spans="3:17" x14ac:dyDescent="0.25">
      <c r="C49" s="4">
        <f t="shared" si="13"/>
        <v>2003</v>
      </c>
      <c r="D49" s="33">
        <f t="shared" si="14"/>
        <v>8748.5440900000012</v>
      </c>
      <c r="E49" s="33">
        <f t="shared" si="14"/>
        <v>966.62235400000009</v>
      </c>
      <c r="F49" s="33">
        <f t="shared" si="14"/>
        <v>20146.122858999999</v>
      </c>
      <c r="G49" s="33">
        <f t="shared" si="14"/>
        <v>32944.692255000002</v>
      </c>
      <c r="H49" s="33">
        <f t="shared" si="14"/>
        <v>208.00734200000002</v>
      </c>
      <c r="I49" s="33">
        <f t="shared" si="14"/>
        <v>53298.822456000002</v>
      </c>
      <c r="J49" s="33">
        <f t="shared" si="14"/>
        <v>5787.4983980000006</v>
      </c>
      <c r="K49" s="33">
        <f t="shared" si="14"/>
        <v>68220.290313000005</v>
      </c>
      <c r="L49" s="33">
        <f t="shared" si="14"/>
        <v>137021.777611</v>
      </c>
    </row>
    <row r="50" spans="3:17" x14ac:dyDescent="0.25">
      <c r="C50" s="4">
        <f t="shared" si="13"/>
        <v>2004</v>
      </c>
      <c r="D50" s="33">
        <f t="shared" si="14"/>
        <v>8705.7190490000012</v>
      </c>
      <c r="E50" s="33">
        <f t="shared" si="14"/>
        <v>1064.5081620000001</v>
      </c>
      <c r="F50" s="33">
        <f t="shared" si="14"/>
        <v>20305.187297</v>
      </c>
      <c r="G50" s="33">
        <f t="shared" si="14"/>
        <v>37869.571970000005</v>
      </c>
      <c r="H50" s="33">
        <f t="shared" si="14"/>
        <v>189.65375300000002</v>
      </c>
      <c r="I50" s="33">
        <f t="shared" si="14"/>
        <v>58364.41302</v>
      </c>
      <c r="J50" s="33">
        <f t="shared" si="14"/>
        <v>7879.8075440000002</v>
      </c>
      <c r="K50" s="33">
        <f t="shared" si="14"/>
        <v>79446.568918000004</v>
      </c>
      <c r="L50" s="33">
        <f t="shared" si="14"/>
        <v>155467.134556</v>
      </c>
    </row>
    <row r="51" spans="3:17" x14ac:dyDescent="0.25">
      <c r="C51" s="4">
        <f t="shared" si="13"/>
        <v>2005</v>
      </c>
      <c r="D51" s="33">
        <f t="shared" si="14"/>
        <v>8662.8940080000011</v>
      </c>
      <c r="E51" s="33">
        <f t="shared" si="14"/>
        <v>1162.3939700000001</v>
      </c>
      <c r="F51" s="33">
        <f t="shared" si="14"/>
        <v>19491.511517999999</v>
      </c>
      <c r="G51" s="33">
        <f t="shared" si="14"/>
        <v>35171.594387000005</v>
      </c>
      <c r="H51" s="33">
        <f t="shared" si="14"/>
        <v>159.064438</v>
      </c>
      <c r="I51" s="33">
        <f t="shared" si="14"/>
        <v>54822.170343000005</v>
      </c>
      <c r="J51" s="33">
        <f t="shared" si="14"/>
        <v>8100.050612</v>
      </c>
      <c r="K51" s="33">
        <f t="shared" si="14"/>
        <v>87754.626872000008</v>
      </c>
      <c r="L51" s="33">
        <f t="shared" si="14"/>
        <v>160502.135805</v>
      </c>
    </row>
    <row r="52" spans="3:17" x14ac:dyDescent="0.25">
      <c r="C52" s="4">
        <f t="shared" si="13"/>
        <v>2006</v>
      </c>
      <c r="D52" s="33">
        <f t="shared" si="14"/>
        <v>8620.0689670000011</v>
      </c>
      <c r="E52" s="33">
        <f t="shared" si="14"/>
        <v>1260.2797780000001</v>
      </c>
      <c r="F52" s="33">
        <f t="shared" si="14"/>
        <v>17185.077166999999</v>
      </c>
      <c r="G52" s="33">
        <f t="shared" si="14"/>
        <v>30858.500972000002</v>
      </c>
      <c r="H52" s="33">
        <f t="shared" si="14"/>
        <v>85.650081999999998</v>
      </c>
      <c r="I52" s="33">
        <f t="shared" si="14"/>
        <v>48123.110358000005</v>
      </c>
      <c r="J52" s="33">
        <f t="shared" si="14"/>
        <v>7592.2679830000006</v>
      </c>
      <c r="K52" s="33">
        <f t="shared" si="14"/>
        <v>94661.694199000005</v>
      </c>
      <c r="L52" s="33">
        <f t="shared" si="14"/>
        <v>160257.42128500002</v>
      </c>
    </row>
    <row r="53" spans="3:17" x14ac:dyDescent="0.25">
      <c r="C53" s="4">
        <f t="shared" si="13"/>
        <v>2007</v>
      </c>
      <c r="D53" s="33">
        <f t="shared" si="14"/>
        <v>8577.243926000001</v>
      </c>
      <c r="E53" s="33">
        <f t="shared" si="14"/>
        <v>1676.2944620000001</v>
      </c>
      <c r="F53" s="33">
        <f t="shared" si="14"/>
        <v>16970.951961999999</v>
      </c>
      <c r="G53" s="33">
        <f t="shared" si="14"/>
        <v>26215.042955000001</v>
      </c>
      <c r="H53" s="33">
        <f t="shared" si="14"/>
        <v>42.825040999999999</v>
      </c>
      <c r="I53" s="33">
        <f t="shared" si="14"/>
        <v>43228.819958</v>
      </c>
      <c r="J53" s="33">
        <f t="shared" si="14"/>
        <v>8002.164804</v>
      </c>
      <c r="K53" s="33">
        <f t="shared" si="14"/>
        <v>105135.475655</v>
      </c>
      <c r="L53" s="33">
        <f t="shared" si="14"/>
        <v>166619.99880500001</v>
      </c>
    </row>
    <row r="54" spans="3:17" x14ac:dyDescent="0.25">
      <c r="C54" s="4">
        <f t="shared" si="13"/>
        <v>2008</v>
      </c>
      <c r="D54" s="33">
        <f t="shared" si="14"/>
        <v>8534.418885000001</v>
      </c>
      <c r="E54" s="33">
        <f t="shared" si="14"/>
        <v>2184.0770910000001</v>
      </c>
      <c r="F54" s="33">
        <f t="shared" si="14"/>
        <v>13544.948682</v>
      </c>
      <c r="G54" s="33">
        <f t="shared" si="14"/>
        <v>26508.700379000002</v>
      </c>
      <c r="H54" s="33">
        <f t="shared" si="14"/>
        <v>30.589315000000003</v>
      </c>
      <c r="I54" s="33">
        <f t="shared" si="14"/>
        <v>40084.238376000001</v>
      </c>
      <c r="J54" s="33">
        <f t="shared" si="14"/>
        <v>6387.0489720000005</v>
      </c>
      <c r="K54" s="33">
        <f t="shared" si="14"/>
        <v>115450.19267300001</v>
      </c>
      <c r="L54" s="33">
        <f t="shared" si="14"/>
        <v>172639.975997</v>
      </c>
    </row>
    <row r="55" spans="3:17" x14ac:dyDescent="0.25">
      <c r="C55" s="4">
        <f t="shared" si="13"/>
        <v>2009</v>
      </c>
      <c r="D55" s="33">
        <f t="shared" si="14"/>
        <v>8491.5938440000009</v>
      </c>
      <c r="E55" s="33">
        <f t="shared" si="14"/>
        <v>4466.0399900000002</v>
      </c>
      <c r="F55" s="33">
        <f t="shared" si="14"/>
        <v>8191.8185570000005</v>
      </c>
      <c r="G55" s="33">
        <f t="shared" si="14"/>
        <v>28399.120046</v>
      </c>
      <c r="H55" s="33">
        <f t="shared" si="14"/>
        <v>24.471452000000003</v>
      </c>
      <c r="I55" s="33">
        <f t="shared" si="14"/>
        <v>36615.410055</v>
      </c>
      <c r="J55" s="33">
        <f t="shared" si="14"/>
        <v>6295.281027</v>
      </c>
      <c r="K55" s="33">
        <f t="shared" si="14"/>
        <v>124963.46963800001</v>
      </c>
      <c r="L55" s="33">
        <f t="shared" si="14"/>
        <v>180837.91241700001</v>
      </c>
    </row>
    <row r="56" spans="3:17" x14ac:dyDescent="0.25">
      <c r="C56" s="4">
        <f t="shared" si="13"/>
        <v>2010</v>
      </c>
      <c r="D56" s="33">
        <f t="shared" si="14"/>
        <v>8448.7688030000008</v>
      </c>
      <c r="E56" s="33">
        <f t="shared" si="14"/>
        <v>5891.5020690000001</v>
      </c>
      <c r="F56" s="33">
        <f t="shared" si="14"/>
        <v>4875.9368110000005</v>
      </c>
      <c r="G56" s="33">
        <f t="shared" si="14"/>
        <v>24710.048657000003</v>
      </c>
      <c r="H56" s="33">
        <f t="shared" si="14"/>
        <v>18.353588999999999</v>
      </c>
      <c r="I56" s="33">
        <f t="shared" si="14"/>
        <v>29604.339057000001</v>
      </c>
      <c r="J56" s="33">
        <f t="shared" si="14"/>
        <v>6276.9274380000006</v>
      </c>
      <c r="K56" s="33">
        <f t="shared" si="14"/>
        <v>139034.554538</v>
      </c>
      <c r="L56" s="33">
        <f t="shared" si="14"/>
        <v>189256.09190500001</v>
      </c>
    </row>
    <row r="57" spans="3:17" x14ac:dyDescent="0.25">
      <c r="C57" s="4">
        <f t="shared" si="13"/>
        <v>2011</v>
      </c>
      <c r="D57" s="33">
        <f t="shared" si="14"/>
        <v>8405.9437620000008</v>
      </c>
      <c r="E57" s="33">
        <f t="shared" si="14"/>
        <v>7892.0432700000001</v>
      </c>
      <c r="F57" s="33">
        <f t="shared" si="14"/>
        <v>3401.5318280000001</v>
      </c>
      <c r="G57" s="33">
        <f t="shared" si="14"/>
        <v>32491.970393000003</v>
      </c>
      <c r="H57" s="33">
        <f t="shared" si="14"/>
        <v>24.471452000000003</v>
      </c>
      <c r="I57" s="33">
        <f t="shared" si="14"/>
        <v>35917.973673</v>
      </c>
      <c r="J57" s="33">
        <f t="shared" si="14"/>
        <v>6803.0636560000003</v>
      </c>
      <c r="K57" s="33">
        <f t="shared" si="14"/>
        <v>156819.182279</v>
      </c>
      <c r="L57" s="33">
        <f t="shared" si="14"/>
        <v>215844.32450300001</v>
      </c>
    </row>
    <row r="58" spans="3:17" x14ac:dyDescent="0.25">
      <c r="C58" s="4">
        <f t="shared" si="13"/>
        <v>2012</v>
      </c>
      <c r="D58" s="33">
        <f t="shared" si="14"/>
        <v>8363.1187210000007</v>
      </c>
      <c r="E58" s="33">
        <f t="shared" si="14"/>
        <v>9941.5273749999997</v>
      </c>
      <c r="F58" s="33">
        <f t="shared" si="14"/>
        <v>2367.6129810000002</v>
      </c>
      <c r="G58" s="33">
        <f t="shared" si="14"/>
        <v>43620.363190000004</v>
      </c>
      <c r="H58" s="33">
        <f t="shared" si="14"/>
        <v>18.353588999999999</v>
      </c>
      <c r="I58" s="33">
        <f t="shared" si="14"/>
        <v>46006.329760000001</v>
      </c>
      <c r="J58" s="33">
        <f t="shared" si="14"/>
        <v>6968.2459570000001</v>
      </c>
      <c r="K58" s="33">
        <f t="shared" si="14"/>
        <v>155913.73855500002</v>
      </c>
      <c r="L58" s="33">
        <f t="shared" si="14"/>
        <v>227186.84250500001</v>
      </c>
    </row>
    <row r="59" spans="3:17" x14ac:dyDescent="0.25">
      <c r="C59" s="4">
        <f t="shared" si="13"/>
        <v>2013</v>
      </c>
      <c r="D59" s="33">
        <f t="shared" si="14"/>
        <v>8320.2936800000007</v>
      </c>
      <c r="E59" s="33">
        <f t="shared" si="14"/>
        <v>8699.6011859999999</v>
      </c>
      <c r="F59" s="33">
        <f t="shared" si="14"/>
        <v>2159.6056389999999</v>
      </c>
      <c r="G59" s="33">
        <f t="shared" si="14"/>
        <v>41246.632345999999</v>
      </c>
      <c r="H59" s="33">
        <f t="shared" si="14"/>
        <v>12.235726000000001</v>
      </c>
      <c r="I59" s="33">
        <f t="shared" si="14"/>
        <v>43424.591574000005</v>
      </c>
      <c r="J59" s="33">
        <f t="shared" si="14"/>
        <v>7763.568147</v>
      </c>
      <c r="K59" s="33">
        <f t="shared" si="14"/>
        <v>171838.535944</v>
      </c>
      <c r="L59" s="33">
        <f t="shared" si="14"/>
        <v>240040.472668</v>
      </c>
    </row>
    <row r="60" spans="3:17" x14ac:dyDescent="0.25">
      <c r="C60" s="4">
        <f>C39</f>
        <v>2014</v>
      </c>
      <c r="D60" s="33">
        <f t="shared" si="14"/>
        <v>8277.4686390000006</v>
      </c>
      <c r="E60" s="33">
        <f t="shared" si="14"/>
        <v>8852.5477609999998</v>
      </c>
      <c r="F60" s="33">
        <f t="shared" si="14"/>
        <v>1664.0587360000002</v>
      </c>
      <c r="G60" s="33">
        <f t="shared" si="14"/>
        <v>37288.374985000002</v>
      </c>
      <c r="H60" s="33">
        <f t="shared" si="14"/>
        <v>12.235726000000001</v>
      </c>
      <c r="I60" s="33">
        <f t="shared" si="14"/>
        <v>38964.669447</v>
      </c>
      <c r="J60" s="33">
        <f t="shared" si="14"/>
        <v>8436.533077</v>
      </c>
      <c r="K60" s="33">
        <f t="shared" si="14"/>
        <v>181706.64896300001</v>
      </c>
      <c r="L60" s="33">
        <f t="shared" si="14"/>
        <v>246243.98575000002</v>
      </c>
    </row>
    <row r="61" spans="3:17" x14ac:dyDescent="0.25">
      <c r="C61" s="4">
        <f t="shared" si="13"/>
        <v>2015</v>
      </c>
      <c r="D61" s="33">
        <f t="shared" si="14"/>
        <v>8234.6435980000006</v>
      </c>
      <c r="E61" s="33">
        <f t="shared" si="14"/>
        <v>8779.1334050000005</v>
      </c>
      <c r="F61" s="33">
        <f t="shared" si="14"/>
        <v>1321.458408</v>
      </c>
      <c r="G61" s="33">
        <f t="shared" si="14"/>
        <v>45443.486364000004</v>
      </c>
      <c r="H61" s="33">
        <f t="shared" si="14"/>
        <v>12.235726000000001</v>
      </c>
      <c r="I61" s="33">
        <f t="shared" si="14"/>
        <v>46771.062635000002</v>
      </c>
      <c r="J61" s="33">
        <f t="shared" si="14"/>
        <v>8834.1941719999995</v>
      </c>
      <c r="K61" s="33">
        <f t="shared" si="14"/>
        <v>187059.77908800001</v>
      </c>
      <c r="L61" s="33">
        <f t="shared" si="14"/>
        <v>259678.812898</v>
      </c>
    </row>
    <row r="62" spans="3:17" x14ac:dyDescent="0.25">
      <c r="C62" s="4">
        <f t="shared" si="13"/>
        <v>2016</v>
      </c>
      <c r="D62" s="33">
        <f t="shared" si="14"/>
        <v>8197.93642</v>
      </c>
      <c r="E62" s="33">
        <f t="shared" si="14"/>
        <v>7781.9217360000002</v>
      </c>
      <c r="F62" s="33">
        <f t="shared" si="14"/>
        <v>1009.447395</v>
      </c>
      <c r="G62" s="33">
        <f t="shared" si="14"/>
        <v>24881.348821</v>
      </c>
      <c r="H62" s="33">
        <f t="shared" si="14"/>
        <v>6.1178630000000007</v>
      </c>
      <c r="I62" s="33">
        <f t="shared" si="14"/>
        <v>25903.031942000001</v>
      </c>
      <c r="J62" s="33">
        <f t="shared" si="14"/>
        <v>9201.2659519999997</v>
      </c>
      <c r="K62" s="33">
        <f t="shared" si="14"/>
        <v>202519.618889</v>
      </c>
      <c r="L62" s="33">
        <f t="shared" si="14"/>
        <v>253597.657076</v>
      </c>
    </row>
    <row r="64" spans="3:17" x14ac:dyDescent="0.25">
      <c r="C64" s="190" t="s">
        <v>477</v>
      </c>
      <c r="D64" s="190"/>
      <c r="E64" s="190"/>
      <c r="F64" s="190"/>
      <c r="G64" s="190"/>
      <c r="H64" s="190"/>
      <c r="I64" s="190"/>
      <c r="K64" s="4"/>
      <c r="L64" s="165" t="s">
        <v>135</v>
      </c>
      <c r="M64" s="165"/>
      <c r="N64" s="165"/>
      <c r="O64" s="165"/>
      <c r="P64" s="165"/>
      <c r="Q64" s="165"/>
    </row>
    <row r="65" spans="3:17" x14ac:dyDescent="0.25">
      <c r="C65" s="147" t="str">
        <f>C45</f>
        <v>Year</v>
      </c>
      <c r="D65" s="147" t="s">
        <v>132</v>
      </c>
      <c r="E65" s="147" t="s">
        <v>131</v>
      </c>
      <c r="F65" s="147" t="s">
        <v>75</v>
      </c>
      <c r="G65" s="147" t="s">
        <v>133</v>
      </c>
      <c r="H65" s="147" t="s">
        <v>31</v>
      </c>
      <c r="I65" s="147" t="s">
        <v>30</v>
      </c>
      <c r="K65" s="4"/>
      <c r="L65" s="34" t="str">
        <f>K45</f>
        <v>Electricity</v>
      </c>
      <c r="M65" s="160" t="s">
        <v>132</v>
      </c>
      <c r="N65" s="160" t="s">
        <v>131</v>
      </c>
      <c r="O65" s="160" t="s">
        <v>75</v>
      </c>
      <c r="P65" s="160" t="s">
        <v>133</v>
      </c>
      <c r="Q65" s="160" t="s">
        <v>476</v>
      </c>
    </row>
    <row r="66" spans="3:17" x14ac:dyDescent="0.25">
      <c r="C66" s="103">
        <f t="shared" ref="C66:C81" si="15">C46</f>
        <v>2000</v>
      </c>
      <c r="D66" s="33">
        <f>0</f>
        <v>0</v>
      </c>
      <c r="E66" s="33">
        <f>SUM(D46)</f>
        <v>8883.1370760000009</v>
      </c>
      <c r="F66" s="33">
        <f>SUM(E46)+J46</f>
        <v>8509.9474330000012</v>
      </c>
      <c r="G66" s="33">
        <f>SUM(F46:H46)</f>
        <v>54363.330618</v>
      </c>
      <c r="H66" s="33">
        <f>K46</f>
        <v>54712.048809</v>
      </c>
      <c r="I66" s="33">
        <f>J46</f>
        <v>7690.1537910000006</v>
      </c>
      <c r="K66" s="166">
        <v>2000</v>
      </c>
      <c r="L66" s="33">
        <f>SUM(H66,'Industrial Energy Consumption'!I69,'Domestic Energy Consumption'!P47,'Transport Energy Consumption'!Q51)</f>
        <v>297052.83796500001</v>
      </c>
      <c r="M66" s="33">
        <f>SUM(D66,'Industrial Energy Consumption'!E69)</f>
        <v>221130.15813500001</v>
      </c>
      <c r="N66" s="33">
        <f>SUM(E66,'Industrial Energy Consumption'!F69,'Domestic Energy Consumption'!M47,'Transport Energy Consumption'!P51)</f>
        <v>1645968.2151090002</v>
      </c>
      <c r="O66" s="33">
        <f>SUM(F106,'Industrial Energy Consumption'!G69,'Domestic Energy Consumption'!N47,'Transport Energy Consumption'!N51)</f>
        <v>591805.35944200004</v>
      </c>
      <c r="P66" s="33">
        <f>SUM(G66,'Industrial Energy Consumption'!H69,'Domestic Energy Consumption'!O47,'Other Energy Consumption'!S30,'Transport Energy Consumption'!O51)</f>
        <v>2011002.74673</v>
      </c>
      <c r="Q66" s="33">
        <f>SUM(L66:P66)</f>
        <v>4766959.3173810001</v>
      </c>
    </row>
    <row r="67" spans="3:17" x14ac:dyDescent="0.25">
      <c r="C67" s="103">
        <f t="shared" si="15"/>
        <v>2001</v>
      </c>
      <c r="D67" s="33">
        <f>0</f>
        <v>0</v>
      </c>
      <c r="E67" s="33">
        <f t="shared" ref="E67:E82" si="16">SUM(D47)</f>
        <v>8834.1941719999995</v>
      </c>
      <c r="F67" s="33">
        <f t="shared" ref="F67:F82" si="17">SUM(E47)+J47</f>
        <v>7861.4539550000009</v>
      </c>
      <c r="G67" s="33">
        <f t="shared" ref="G67:G82" si="18">SUM(F47:H47)</f>
        <v>56082.450121000002</v>
      </c>
      <c r="H67" s="33">
        <f t="shared" ref="H67:H82" si="19">K47</f>
        <v>58456.180965</v>
      </c>
      <c r="I67" s="33">
        <f t="shared" ref="I67:I82" si="20">J47</f>
        <v>6962.1280940000006</v>
      </c>
      <c r="K67" s="166">
        <v>2001</v>
      </c>
      <c r="L67" s="33">
        <f>SUM(H67,'Industrial Energy Consumption'!I70,'Domestic Energy Consumption'!P48,'Transport Energy Consumption'!Q52)</f>
        <v>317156.13578300003</v>
      </c>
      <c r="M67" s="33">
        <f>SUM(D67,'Industrial Energy Consumption'!E70)</f>
        <v>226966.59943700003</v>
      </c>
      <c r="N67" s="33">
        <f>SUM(E67,'Industrial Energy Consumption'!F70,'Domestic Energy Consumption'!M48,'Transport Energy Consumption'!P52)</f>
        <v>1645417.6074390002</v>
      </c>
      <c r="O67" s="33">
        <f>SUM(F107,'Industrial Energy Consumption'!G70,'Domestic Energy Consumption'!N48,'Transport Energy Consumption'!N52)</f>
        <v>560714.3796760001</v>
      </c>
      <c r="P67" s="33">
        <f>SUM(G67,'Industrial Energy Consumption'!H70,'Domestic Energy Consumption'!O48,'Other Energy Consumption'!S31,'Transport Energy Consumption'!O52)</f>
        <v>2165215.7193709998</v>
      </c>
      <c r="Q67" s="33">
        <f t="shared" ref="Q67:Q82" si="21">SUM(L67:P67)</f>
        <v>4915470.4417059999</v>
      </c>
    </row>
    <row r="68" spans="3:17" x14ac:dyDescent="0.25">
      <c r="C68" s="103">
        <f t="shared" si="15"/>
        <v>2002</v>
      </c>
      <c r="D68" s="33">
        <f>0</f>
        <v>0</v>
      </c>
      <c r="E68" s="33">
        <f t="shared" si="16"/>
        <v>8791.3691310000013</v>
      </c>
      <c r="F68" s="33">
        <f t="shared" si="17"/>
        <v>8828.076309</v>
      </c>
      <c r="G68" s="33">
        <f t="shared" si="18"/>
        <v>54461.216425999999</v>
      </c>
      <c r="H68" s="33">
        <f t="shared" si="19"/>
        <v>60995.094110000005</v>
      </c>
      <c r="I68" s="33">
        <f t="shared" si="20"/>
        <v>7824.7467770000003</v>
      </c>
      <c r="K68" s="166">
        <v>2002</v>
      </c>
      <c r="L68" s="33">
        <f>SUM(H68,'Industrial Energy Consumption'!I71,'Domestic Energy Consumption'!P49,'Transport Energy Consumption'!Q53)</f>
        <v>326810.12359700003</v>
      </c>
      <c r="M68" s="33">
        <f>SUM(D68,'Industrial Energy Consumption'!E71)</f>
        <v>237256.84500299999</v>
      </c>
      <c r="N68" s="33">
        <f>SUM(E68,'Industrial Energy Consumption'!F71,'Domestic Energy Consumption'!M49,'Transport Energy Consumption'!P53)</f>
        <v>1653089.4076410001</v>
      </c>
      <c r="O68" s="33">
        <f>SUM(F108,'Industrial Energy Consumption'!G71,'Domestic Energy Consumption'!N49,'Transport Energy Consumption'!N53)</f>
        <v>556174.92533</v>
      </c>
      <c r="P68" s="33">
        <f>SUM(G68,'Industrial Energy Consumption'!H71,'Domestic Energy Consumption'!O49,'Other Energy Consumption'!S32,'Transport Energy Consumption'!O53)</f>
        <v>2128331.123344</v>
      </c>
      <c r="Q68" s="33">
        <f t="shared" si="21"/>
        <v>4901662.4249150008</v>
      </c>
    </row>
    <row r="69" spans="3:17" x14ac:dyDescent="0.25">
      <c r="C69" s="103">
        <f t="shared" si="15"/>
        <v>2003</v>
      </c>
      <c r="D69" s="33">
        <f>0</f>
        <v>0</v>
      </c>
      <c r="E69" s="33">
        <f t="shared" si="16"/>
        <v>8748.5440900000012</v>
      </c>
      <c r="F69" s="33">
        <f t="shared" si="17"/>
        <v>6754.1207520000007</v>
      </c>
      <c r="G69" s="33">
        <f t="shared" si="18"/>
        <v>53298.822455999994</v>
      </c>
      <c r="H69" s="33">
        <f t="shared" si="19"/>
        <v>68220.290313000005</v>
      </c>
      <c r="I69" s="33">
        <f t="shared" si="20"/>
        <v>5787.4983980000006</v>
      </c>
      <c r="K69" s="166">
        <v>2003</v>
      </c>
      <c r="L69" s="33">
        <f>SUM(H69,'Industrial Energy Consumption'!I72,'Domestic Energy Consumption'!P50,'Transport Energy Consumption'!Q54)</f>
        <v>339382.33206200006</v>
      </c>
      <c r="M69" s="33">
        <f>SUM(D69,'Industrial Energy Consumption'!E72)</f>
        <v>420303.30596300005</v>
      </c>
      <c r="N69" s="33">
        <f>SUM(E69,'Industrial Energy Consumption'!F72,'Domestic Energy Consumption'!M50,'Transport Energy Consumption'!P54)</f>
        <v>1663899.6715620002</v>
      </c>
      <c r="O69" s="33">
        <f>SUM(F109,'Industrial Energy Consumption'!G72,'Domestic Energy Consumption'!N50,'Transport Energy Consumption'!N54)</f>
        <v>611725.12137000007</v>
      </c>
      <c r="P69" s="33">
        <f>SUM(G69,'Industrial Energy Consumption'!H72,'Domestic Energy Consumption'!O50,'Other Energy Consumption'!S33,'Transport Energy Consumption'!O54)</f>
        <v>2111256.167711</v>
      </c>
      <c r="Q69" s="33">
        <f t="shared" si="21"/>
        <v>5146566.5986680007</v>
      </c>
    </row>
    <row r="70" spans="3:17" x14ac:dyDescent="0.25">
      <c r="C70" s="103">
        <f t="shared" si="15"/>
        <v>2004</v>
      </c>
      <c r="D70" s="33">
        <f>0</f>
        <v>0</v>
      </c>
      <c r="E70" s="33">
        <f t="shared" si="16"/>
        <v>8705.7190490000012</v>
      </c>
      <c r="F70" s="33">
        <f t="shared" si="17"/>
        <v>8944.3157060000012</v>
      </c>
      <c r="G70" s="33">
        <f t="shared" si="18"/>
        <v>58364.41302</v>
      </c>
      <c r="H70" s="33">
        <f t="shared" si="19"/>
        <v>79446.568918000004</v>
      </c>
      <c r="I70" s="33">
        <f t="shared" si="20"/>
        <v>7879.8075440000002</v>
      </c>
      <c r="K70" s="166">
        <v>2004</v>
      </c>
      <c r="L70" s="33">
        <f>SUM(H70,'Industrial Energy Consumption'!I73,'Domestic Energy Consumption'!P51,'Transport Energy Consumption'!Q55)</f>
        <v>375600.08102200006</v>
      </c>
      <c r="M70" s="33">
        <f>SUM(D70,'Industrial Energy Consumption'!E73)</f>
        <v>339076.43891200004</v>
      </c>
      <c r="N70" s="33">
        <f>SUM(E70,'Industrial Energy Consumption'!F73,'Domestic Energy Consumption'!M51,'Transport Energy Consumption'!P55)</f>
        <v>1662621.038195</v>
      </c>
      <c r="O70" s="33">
        <f>SUM(F110,'Industrial Energy Consumption'!G73,'Domestic Energy Consumption'!N51,'Transport Energy Consumption'!N55)</f>
        <v>586911.06904199999</v>
      </c>
      <c r="P70" s="33">
        <f>SUM(G70,'Industrial Energy Consumption'!H73,'Domestic Energy Consumption'!O51,'Other Energy Consumption'!S34,'Transport Energy Consumption'!O55)</f>
        <v>2398391.9497530004</v>
      </c>
      <c r="Q70" s="33">
        <f t="shared" si="21"/>
        <v>5362600.5769239999</v>
      </c>
    </row>
    <row r="71" spans="3:17" x14ac:dyDescent="0.25">
      <c r="C71" s="103">
        <f t="shared" si="15"/>
        <v>2005</v>
      </c>
      <c r="D71" s="33">
        <f>0</f>
        <v>0</v>
      </c>
      <c r="E71" s="33">
        <f t="shared" si="16"/>
        <v>8662.8940080000011</v>
      </c>
      <c r="F71" s="33">
        <f t="shared" si="17"/>
        <v>9262.4445820000001</v>
      </c>
      <c r="G71" s="33">
        <f t="shared" si="18"/>
        <v>54822.170343000005</v>
      </c>
      <c r="H71" s="33">
        <f t="shared" si="19"/>
        <v>87754.626872000008</v>
      </c>
      <c r="I71" s="33">
        <f t="shared" si="20"/>
        <v>8100.050612</v>
      </c>
      <c r="K71" s="166">
        <v>2005</v>
      </c>
      <c r="L71" s="33">
        <f>SUM(H71,'Industrial Energy Consumption'!I74,'Domestic Energy Consumption'!P52,'Transport Energy Consumption'!Q56)</f>
        <v>401607.11663500004</v>
      </c>
      <c r="M71" s="33">
        <f>SUM(D71,'Industrial Energy Consumption'!E74)</f>
        <v>402787.86419400002</v>
      </c>
      <c r="N71" s="33">
        <f>SUM(E71,'Industrial Energy Consumption'!F74,'Domestic Energy Consumption'!M52,'Transport Energy Consumption'!P56)</f>
        <v>1652086.0781089999</v>
      </c>
      <c r="O71" s="33">
        <f>SUM(F111,'Industrial Energy Consumption'!G74,'Domestic Energy Consumption'!N52,'Transport Energy Consumption'!N56)</f>
        <v>589829.28969300003</v>
      </c>
      <c r="P71" s="33">
        <f>SUM(G71,'Industrial Energy Consumption'!H74,'Domestic Energy Consumption'!O52,'Other Energy Consumption'!S35,'Transport Energy Consumption'!O56)</f>
        <v>2267536.978046</v>
      </c>
      <c r="Q71" s="33">
        <f t="shared" si="21"/>
        <v>5313847.3266770002</v>
      </c>
    </row>
    <row r="72" spans="3:17" x14ac:dyDescent="0.25">
      <c r="C72" s="103">
        <f t="shared" si="15"/>
        <v>2006</v>
      </c>
      <c r="D72" s="33">
        <f>0</f>
        <v>0</v>
      </c>
      <c r="E72" s="33">
        <f t="shared" si="16"/>
        <v>8620.0689670000011</v>
      </c>
      <c r="F72" s="33">
        <f t="shared" si="17"/>
        <v>8852.5477610000016</v>
      </c>
      <c r="G72" s="33">
        <f t="shared" si="18"/>
        <v>48129.228221000005</v>
      </c>
      <c r="H72" s="33">
        <f t="shared" si="19"/>
        <v>94661.694199000005</v>
      </c>
      <c r="I72" s="33">
        <f t="shared" si="20"/>
        <v>7592.2679830000006</v>
      </c>
      <c r="K72" s="166">
        <v>2006</v>
      </c>
      <c r="L72" s="33">
        <f>SUM(H72,'Industrial Energy Consumption'!I75,'Domestic Energy Consumption'!P53,'Transport Energy Consumption'!Q57)</f>
        <v>422566.91527300002</v>
      </c>
      <c r="M72" s="33">
        <f>SUM(D72,'Industrial Energy Consumption'!E75)</f>
        <v>545327.95423100004</v>
      </c>
      <c r="N72" s="33">
        <f>SUM(E72,'Industrial Energy Consumption'!F75,'Domestic Energy Consumption'!M53,'Transport Energy Consumption'!P57)</f>
        <v>1698857.140744</v>
      </c>
      <c r="O72" s="33">
        <f>SUM(F112,'Industrial Energy Consumption'!G75,'Domestic Energy Consumption'!N53,'Transport Energy Consumption'!N57)</f>
        <v>574314.38912499999</v>
      </c>
      <c r="P72" s="33">
        <f>SUM(G72,'Industrial Energy Consumption'!H75,'Domestic Energy Consumption'!O53,'Other Energy Consumption'!S36,'Transport Energy Consumption'!O57)</f>
        <v>2155237.4848180003</v>
      </c>
      <c r="Q72" s="33">
        <f t="shared" si="21"/>
        <v>5396303.8841909999</v>
      </c>
    </row>
    <row r="73" spans="3:17" x14ac:dyDescent="0.25">
      <c r="C73" s="103">
        <f t="shared" si="15"/>
        <v>2007</v>
      </c>
      <c r="D73" s="33">
        <f>0</f>
        <v>0</v>
      </c>
      <c r="E73" s="33">
        <f t="shared" si="16"/>
        <v>8577.243926000001</v>
      </c>
      <c r="F73" s="33">
        <f t="shared" si="17"/>
        <v>9678.4592659999998</v>
      </c>
      <c r="G73" s="33">
        <f t="shared" si="18"/>
        <v>43228.819958</v>
      </c>
      <c r="H73" s="33">
        <f t="shared" si="19"/>
        <v>105135.475655</v>
      </c>
      <c r="I73" s="33">
        <f t="shared" si="20"/>
        <v>8002.164804</v>
      </c>
      <c r="K73" s="166">
        <v>2007</v>
      </c>
      <c r="L73" s="33">
        <f>SUM(H73,'Industrial Energy Consumption'!I76,'Domestic Energy Consumption'!P54,'Transport Energy Consumption'!Q58)</f>
        <v>454704.04961200006</v>
      </c>
      <c r="M73" s="33">
        <f>SUM(D73,'Industrial Energy Consumption'!E76)</f>
        <v>746336.46095900005</v>
      </c>
      <c r="N73" s="33">
        <f>SUM(E73,'Industrial Energy Consumption'!F76,'Domestic Energy Consumption'!M54,'Transport Energy Consumption'!P58)</f>
        <v>1750210.4827660003</v>
      </c>
      <c r="O73" s="33">
        <f>SUM(F113,'Industrial Energy Consumption'!G76,'Domestic Energy Consumption'!N54,'Transport Energy Consumption'!N58)</f>
        <v>721204.27975500003</v>
      </c>
      <c r="P73" s="33">
        <f>SUM(G73,'Industrial Energy Consumption'!H76,'Domestic Energy Consumption'!O54,'Other Energy Consumption'!S37,'Transport Energy Consumption'!O58)</f>
        <v>2156479.4110070001</v>
      </c>
      <c r="Q73" s="33">
        <f t="shared" si="21"/>
        <v>5828934.6840990009</v>
      </c>
    </row>
    <row r="74" spans="3:17" x14ac:dyDescent="0.25">
      <c r="C74" s="103">
        <f t="shared" si="15"/>
        <v>2008</v>
      </c>
      <c r="D74" s="33">
        <f>0</f>
        <v>0</v>
      </c>
      <c r="E74" s="33">
        <f t="shared" si="16"/>
        <v>8534.418885000001</v>
      </c>
      <c r="F74" s="33">
        <f t="shared" si="17"/>
        <v>8571.1260629999997</v>
      </c>
      <c r="G74" s="33">
        <f t="shared" si="18"/>
        <v>40084.238376000001</v>
      </c>
      <c r="H74" s="33">
        <f t="shared" si="19"/>
        <v>115450.19267300001</v>
      </c>
      <c r="I74" s="33">
        <f t="shared" si="20"/>
        <v>6387.0489720000005</v>
      </c>
      <c r="K74" s="166">
        <v>2008</v>
      </c>
      <c r="L74" s="33">
        <f>SUM(H74,'Industrial Energy Consumption'!I77,'Domestic Energy Consumption'!P55,'Transport Energy Consumption'!Q59)</f>
        <v>483855.66680700006</v>
      </c>
      <c r="M74" s="33">
        <f>SUM(D74,'Industrial Energy Consumption'!E77)</f>
        <v>576241.51597000007</v>
      </c>
      <c r="N74" s="33">
        <f>SUM(E74,'Industrial Energy Consumption'!F77,'Domestic Energy Consumption'!M55,'Transport Energy Consumption'!P59)</f>
        <v>1771011.2169660002</v>
      </c>
      <c r="O74" s="33">
        <f>SUM(F114,'Industrial Energy Consumption'!G77,'Domestic Energy Consumption'!N55,'Transport Energy Consumption'!N59)</f>
        <v>791131.45384500001</v>
      </c>
      <c r="P74" s="33">
        <f>SUM(G74,'Industrial Energy Consumption'!H77,'Domestic Energy Consumption'!O55,'Other Energy Consumption'!S38,'Transport Energy Consumption'!O59)</f>
        <v>2226975.546356</v>
      </c>
      <c r="Q74" s="33">
        <f t="shared" si="21"/>
        <v>5849215.3999439999</v>
      </c>
    </row>
    <row r="75" spans="3:17" x14ac:dyDescent="0.25">
      <c r="C75" s="103">
        <f t="shared" si="15"/>
        <v>2009</v>
      </c>
      <c r="D75" s="33">
        <f>0</f>
        <v>0</v>
      </c>
      <c r="E75" s="33">
        <f t="shared" si="16"/>
        <v>8491.5938440000009</v>
      </c>
      <c r="F75" s="33">
        <f t="shared" si="17"/>
        <v>10761.321017</v>
      </c>
      <c r="G75" s="33">
        <f t="shared" si="18"/>
        <v>36615.410055</v>
      </c>
      <c r="H75" s="33">
        <f t="shared" si="19"/>
        <v>124963.46963800001</v>
      </c>
      <c r="I75" s="33">
        <f t="shared" si="20"/>
        <v>6295.281027</v>
      </c>
      <c r="K75" s="166">
        <v>2009</v>
      </c>
      <c r="L75" s="33">
        <f>SUM(H75,'Industrial Energy Consumption'!I78,'Domestic Energy Consumption'!P56,'Transport Energy Consumption'!Q60)</f>
        <v>504717.57963700005</v>
      </c>
      <c r="M75" s="33">
        <f>SUM(D75,'Industrial Energy Consumption'!E78)</f>
        <v>506601.88144099998</v>
      </c>
      <c r="N75" s="33">
        <f>SUM(E75,'Industrial Energy Consumption'!F78,'Domestic Energy Consumption'!M56,'Transport Energy Consumption'!P60)</f>
        <v>1853333.1814940001</v>
      </c>
      <c r="O75" s="33">
        <f>SUM(F115,'Industrial Energy Consumption'!G78,'Domestic Energy Consumption'!N56,'Transport Energy Consumption'!N60)</f>
        <v>880966.15413699998</v>
      </c>
      <c r="P75" s="33">
        <f>SUM(G75,'Industrial Energy Consumption'!H78,'Domestic Energy Consumption'!O56,'Other Energy Consumption'!S39,'Transport Energy Consumption'!O60)</f>
        <v>2230946.0394430002</v>
      </c>
      <c r="Q75" s="33">
        <f t="shared" si="21"/>
        <v>5976564.8361520004</v>
      </c>
    </row>
    <row r="76" spans="3:17" x14ac:dyDescent="0.25">
      <c r="C76" s="103">
        <f t="shared" si="15"/>
        <v>2010</v>
      </c>
      <c r="D76" s="33">
        <f>0</f>
        <v>0</v>
      </c>
      <c r="E76" s="33">
        <f t="shared" si="16"/>
        <v>8448.7688030000008</v>
      </c>
      <c r="F76" s="33">
        <f t="shared" si="17"/>
        <v>12168.429507000001</v>
      </c>
      <c r="G76" s="33">
        <f t="shared" si="18"/>
        <v>29604.339057000001</v>
      </c>
      <c r="H76" s="33">
        <f t="shared" si="19"/>
        <v>139034.554538</v>
      </c>
      <c r="I76" s="33">
        <f t="shared" si="20"/>
        <v>6276.9274380000006</v>
      </c>
      <c r="K76" s="166">
        <v>2010</v>
      </c>
      <c r="L76" s="33">
        <f>SUM(H76,'Industrial Energy Consumption'!I79,'Domestic Energy Consumption'!P57,'Transport Energy Consumption'!Q61)</f>
        <v>554932.99914099998</v>
      </c>
      <c r="M76" s="33">
        <f>SUM(D76,'Industrial Energy Consumption'!E79)</f>
        <v>841891.36315600004</v>
      </c>
      <c r="N76" s="33">
        <f>SUM(E76,'Industrial Energy Consumption'!F79,'Domestic Energy Consumption'!M57,'Transport Energy Consumption'!P61)</f>
        <v>1977342.2645040003</v>
      </c>
      <c r="O76" s="33">
        <f>SUM(F116,'Industrial Energy Consumption'!G79,'Domestic Energy Consumption'!N57,'Transport Energy Consumption'!N61)</f>
        <v>908484.30191100005</v>
      </c>
      <c r="P76" s="33">
        <f>SUM(G76,'Industrial Energy Consumption'!H79,'Domestic Energy Consumption'!O57,'Other Energy Consumption'!S40,'Transport Energy Consumption'!O61)</f>
        <v>2141325.4643560001</v>
      </c>
      <c r="Q76" s="33">
        <f t="shared" si="21"/>
        <v>6423976.3930680007</v>
      </c>
    </row>
    <row r="77" spans="3:17" x14ac:dyDescent="0.25">
      <c r="C77" s="103">
        <f t="shared" si="15"/>
        <v>2011</v>
      </c>
      <c r="D77" s="33">
        <f>0</f>
        <v>0</v>
      </c>
      <c r="E77" s="33">
        <f t="shared" si="16"/>
        <v>8405.9437620000008</v>
      </c>
      <c r="F77" s="33">
        <f t="shared" si="17"/>
        <v>14695.106926</v>
      </c>
      <c r="G77" s="33">
        <f t="shared" si="18"/>
        <v>35917.973673</v>
      </c>
      <c r="H77" s="33">
        <f t="shared" si="19"/>
        <v>156819.182279</v>
      </c>
      <c r="I77" s="33">
        <f t="shared" si="20"/>
        <v>6803.0636560000003</v>
      </c>
      <c r="K77" s="166">
        <v>2011</v>
      </c>
      <c r="L77" s="33">
        <f>SUM(H77,'Industrial Energy Consumption'!I80,'Domestic Energy Consumption'!P58,'Transport Energy Consumption'!Q62)</f>
        <v>606573.88072400005</v>
      </c>
      <c r="M77" s="33">
        <f>SUM(D77,'Industrial Energy Consumption'!E80)</f>
        <v>884783.70064900001</v>
      </c>
      <c r="N77" s="33">
        <f>SUM(E77,'Industrial Energy Consumption'!F80,'Domestic Energy Consumption'!M58,'Transport Energy Consumption'!P62)</f>
        <v>2108393.0078270002</v>
      </c>
      <c r="O77" s="33">
        <f>SUM(F117,'Industrial Energy Consumption'!G80,'Domestic Energy Consumption'!N58,'Transport Energy Consumption'!N62)</f>
        <v>975230.18724100012</v>
      </c>
      <c r="P77" s="33">
        <f>SUM(G77,'Industrial Energy Consumption'!H80,'Domestic Energy Consumption'!O58,'Other Energy Consumption'!S41,'Transport Energy Consumption'!O62)</f>
        <v>2475911.3918260001</v>
      </c>
      <c r="Q77" s="33">
        <f t="shared" si="21"/>
        <v>7050892.1682670005</v>
      </c>
    </row>
    <row r="78" spans="3:17" x14ac:dyDescent="0.25">
      <c r="C78" s="103">
        <f t="shared" si="15"/>
        <v>2012</v>
      </c>
      <c r="D78" s="33">
        <f>0</f>
        <v>0</v>
      </c>
      <c r="E78" s="33">
        <f t="shared" si="16"/>
        <v>8363.1187210000007</v>
      </c>
      <c r="F78" s="33">
        <f t="shared" si="17"/>
        <v>16909.773332000001</v>
      </c>
      <c r="G78" s="33">
        <f t="shared" si="18"/>
        <v>46006.329760000001</v>
      </c>
      <c r="H78" s="33">
        <f t="shared" si="19"/>
        <v>155913.73855500002</v>
      </c>
      <c r="I78" s="33">
        <f t="shared" si="20"/>
        <v>6968.2459570000001</v>
      </c>
      <c r="K78" s="166">
        <v>2012</v>
      </c>
      <c r="L78" s="33">
        <f>SUM(H78,'Industrial Energy Consumption'!I81,'Domestic Energy Consumption'!P59,'Transport Energy Consumption'!Q63)</f>
        <v>652506.79612800013</v>
      </c>
      <c r="M78" s="33">
        <f>SUM(D78,'Industrial Energy Consumption'!E81)</f>
        <v>753427.06417599996</v>
      </c>
      <c r="N78" s="33">
        <f>SUM(E78,'Industrial Energy Consumption'!F81,'Domestic Energy Consumption'!M59,'Transport Energy Consumption'!P63)</f>
        <v>2201941.2509600003</v>
      </c>
      <c r="O78" s="33">
        <f>SUM(F118,'Industrial Energy Consumption'!G81,'Domestic Energy Consumption'!N59,'Transport Energy Consumption'!N63)</f>
        <v>1034506.161848</v>
      </c>
      <c r="P78" s="33">
        <f>SUM(G78,'Industrial Energy Consumption'!H81,'Domestic Energy Consumption'!O59,'Other Energy Consumption'!S42,'Transport Energy Consumption'!O63)</f>
        <v>2890372.1386240004</v>
      </c>
      <c r="Q78" s="33">
        <f t="shared" si="21"/>
        <v>7532753.4117360013</v>
      </c>
    </row>
    <row r="79" spans="3:17" x14ac:dyDescent="0.25">
      <c r="C79" s="103">
        <f>C59</f>
        <v>2013</v>
      </c>
      <c r="D79" s="33">
        <f>0</f>
        <v>0</v>
      </c>
      <c r="E79" s="33">
        <f t="shared" si="16"/>
        <v>8320.2936800000007</v>
      </c>
      <c r="F79" s="33">
        <f t="shared" si="17"/>
        <v>16463.169332999998</v>
      </c>
      <c r="G79" s="33">
        <f t="shared" si="18"/>
        <v>43418.473710999999</v>
      </c>
      <c r="H79" s="33">
        <f t="shared" si="19"/>
        <v>171838.535944</v>
      </c>
      <c r="I79" s="33">
        <f t="shared" si="20"/>
        <v>7763.568147</v>
      </c>
      <c r="K79" s="170">
        <v>2013</v>
      </c>
      <c r="L79" s="167">
        <f>SUM(H79,'Industrial Energy Consumption'!I82,'Domestic Energy Consumption'!P60,'Transport Energy Consumption'!Q64)</f>
        <v>703327.88406900014</v>
      </c>
      <c r="M79" s="167">
        <f>SUM(D79,'Industrial Energy Consumption'!E82)</f>
        <v>262205.49031700002</v>
      </c>
      <c r="N79" s="167">
        <f>SUM(E79,'Industrial Energy Consumption'!F82,'Domestic Energy Consumption'!M60,'Transport Energy Consumption'!P64)</f>
        <v>2282648.0996560003</v>
      </c>
      <c r="O79" s="167">
        <f>SUM(F119,'Industrial Energy Consumption'!G82,'Domestic Energy Consumption'!N60,'Transport Energy Consumption'!N64)</f>
        <v>1068172.7619370001</v>
      </c>
      <c r="P79" s="167">
        <f>SUM(G79,'Industrial Energy Consumption'!H82,'Domestic Energy Consumption'!O60,'Other Energy Consumption'!S43,'Transport Energy Consumption'!O64)</f>
        <v>2717597.5696410006</v>
      </c>
      <c r="Q79" s="167">
        <f t="shared" si="21"/>
        <v>7033951.8056200007</v>
      </c>
    </row>
    <row r="80" spans="3:17" x14ac:dyDescent="0.25">
      <c r="C80" s="103">
        <f t="shared" si="15"/>
        <v>2014</v>
      </c>
      <c r="D80" s="33">
        <f>0</f>
        <v>0</v>
      </c>
      <c r="E80" s="33">
        <f t="shared" si="16"/>
        <v>8277.4686390000006</v>
      </c>
      <c r="F80" s="33">
        <f t="shared" si="17"/>
        <v>17289.080838000002</v>
      </c>
      <c r="G80" s="33">
        <f t="shared" si="18"/>
        <v>38964.669447</v>
      </c>
      <c r="H80" s="33">
        <f t="shared" si="19"/>
        <v>181706.64896300001</v>
      </c>
      <c r="I80" s="33">
        <f t="shared" si="20"/>
        <v>8436.533077</v>
      </c>
      <c r="K80" s="166">
        <v>2014</v>
      </c>
      <c r="L80" s="33">
        <f>SUM(H80,'Industrial Energy Consumption'!I83,'Domestic Energy Consumption'!P61,'Transport Energy Consumption'!Q65)</f>
        <v>744806.99520900007</v>
      </c>
      <c r="M80" s="33">
        <f>SUM(D80,'Industrial Energy Consumption'!E83)</f>
        <v>337228.84428600001</v>
      </c>
      <c r="N80" s="33">
        <f>SUM(E80,'Industrial Energy Consumption'!F83,'Domestic Energy Consumption'!M61,'Transport Energy Consumption'!P65)</f>
        <v>2342554.2141519999</v>
      </c>
      <c r="O80" s="33">
        <f>SUM(F120,'Industrial Energy Consumption'!G83,'Domestic Energy Consumption'!N61,'Transport Energy Consumption'!N65)</f>
        <v>1087682.6270440002</v>
      </c>
      <c r="P80" s="33">
        <f>SUM(G80,'Industrial Energy Consumption'!H83,'Domestic Energy Consumption'!O61,'Other Energy Consumption'!S44,'Transport Energy Consumption'!O65)</f>
        <v>2655079.1276440001</v>
      </c>
      <c r="Q80" s="33">
        <f t="shared" si="21"/>
        <v>7167351.8083350006</v>
      </c>
    </row>
    <row r="81" spans="3:17" x14ac:dyDescent="0.25">
      <c r="C81" s="103">
        <f t="shared" si="15"/>
        <v>2015</v>
      </c>
      <c r="D81" s="33">
        <f>0</f>
        <v>0</v>
      </c>
      <c r="E81" s="33">
        <f t="shared" si="16"/>
        <v>8234.6435980000006</v>
      </c>
      <c r="F81" s="33">
        <f t="shared" si="17"/>
        <v>17613.327577</v>
      </c>
      <c r="G81" s="33">
        <f t="shared" si="18"/>
        <v>46777.180498000002</v>
      </c>
      <c r="H81" s="33">
        <f t="shared" si="19"/>
        <v>187059.77908800001</v>
      </c>
      <c r="I81" s="33">
        <f t="shared" si="20"/>
        <v>8834.1941719999995</v>
      </c>
      <c r="K81" s="166">
        <v>2015</v>
      </c>
      <c r="L81" s="33">
        <f>SUM(H81,'Industrial Energy Consumption'!I84,'Domestic Energy Consumption'!P62,'Transport Energy Consumption'!Q66)</f>
        <v>760725.67473500001</v>
      </c>
      <c r="M81" s="33">
        <f>SUM(D81,'Industrial Energy Consumption'!E84)</f>
        <v>429951.17591400002</v>
      </c>
      <c r="N81" s="33">
        <f>SUM(E81,'Industrial Energy Consumption'!F84,'Domestic Energy Consumption'!M62,'Transport Energy Consumption'!P66)</f>
        <v>2013914.8495180001</v>
      </c>
      <c r="O81" s="33">
        <f>SUM(F121,'Industrial Energy Consumption'!G84,'Domestic Energy Consumption'!N62,'Transport Energy Consumption'!N66)</f>
        <v>1099269.8595659998</v>
      </c>
      <c r="P81" s="33">
        <f>SUM(G81,'Industrial Energy Consumption'!H84,'Domestic Energy Consumption'!O62,'Other Energy Consumption'!S45,'Transport Energy Consumption'!O66)</f>
        <v>2709852.3550829999</v>
      </c>
      <c r="Q81" s="33">
        <f t="shared" si="21"/>
        <v>7013713.9148159996</v>
      </c>
    </row>
    <row r="82" spans="3:17" x14ac:dyDescent="0.25">
      <c r="C82" s="103">
        <f>C62</f>
        <v>2016</v>
      </c>
      <c r="D82" s="33">
        <f>0</f>
        <v>0</v>
      </c>
      <c r="E82" s="33">
        <f t="shared" si="16"/>
        <v>8197.93642</v>
      </c>
      <c r="F82" s="33">
        <f t="shared" si="17"/>
        <v>16983.187687999998</v>
      </c>
      <c r="G82" s="33">
        <f t="shared" si="18"/>
        <v>25896.914078999998</v>
      </c>
      <c r="H82" s="33">
        <f t="shared" si="19"/>
        <v>202519.618889</v>
      </c>
      <c r="I82" s="33">
        <f t="shared" si="20"/>
        <v>9201.2659519999997</v>
      </c>
      <c r="K82" s="166">
        <v>2016</v>
      </c>
      <c r="L82" s="33">
        <f>SUM(H82,'Industrial Energy Consumption'!I85,'Domestic Energy Consumption'!P63,'Transport Energy Consumption'!Q67)</f>
        <v>810072.357693</v>
      </c>
      <c r="M82" s="33">
        <f>SUM(D82,'Industrial Energy Consumption'!E85)</f>
        <v>389163.38329300005</v>
      </c>
      <c r="N82" s="33">
        <f>SUM(E82,'Industrial Energy Consumption'!F85,'Domestic Energy Consumption'!M63,'Transport Energy Consumption'!P67)</f>
        <v>2339054.7965160003</v>
      </c>
      <c r="O82" s="33">
        <f>SUM(F122,'Industrial Energy Consumption'!G85,'Domestic Energy Consumption'!N63,'Transport Energy Consumption'!N67)</f>
        <v>975952.09507500008</v>
      </c>
      <c r="P82" s="33">
        <f>SUM(G82,'Industrial Energy Consumption'!H85,'Domestic Energy Consumption'!O63,'Other Energy Consumption'!S46,'Transport Energy Consumption'!O67)</f>
        <v>2412040.9021060001</v>
      </c>
      <c r="Q82" s="33">
        <f t="shared" si="21"/>
        <v>6926283.5346830003</v>
      </c>
    </row>
    <row r="83" spans="3:17" x14ac:dyDescent="0.25">
      <c r="K83" s="164"/>
    </row>
    <row r="84" spans="3:17" x14ac:dyDescent="0.25">
      <c r="C84" s="184" t="s">
        <v>138</v>
      </c>
      <c r="D84" s="185"/>
      <c r="E84" s="185"/>
      <c r="F84" s="185"/>
      <c r="G84" s="185"/>
      <c r="H84" s="185"/>
      <c r="I84" s="186"/>
      <c r="L84" s="172"/>
      <c r="M84" s="172"/>
      <c r="N84" s="172"/>
      <c r="O84" s="172"/>
      <c r="P84" s="172"/>
      <c r="Q84" s="172"/>
    </row>
    <row r="85" spans="3:17" x14ac:dyDescent="0.25">
      <c r="C85" s="152" t="s">
        <v>13</v>
      </c>
      <c r="D85" s="152" t="s">
        <v>59</v>
      </c>
      <c r="E85" s="152" t="s">
        <v>26</v>
      </c>
      <c r="F85" s="152" t="s">
        <v>27</v>
      </c>
      <c r="G85" s="152" t="s">
        <v>28</v>
      </c>
      <c r="H85" s="152" t="s">
        <v>37</v>
      </c>
      <c r="I85" s="152" t="s">
        <v>29</v>
      </c>
      <c r="L85" s="173"/>
      <c r="M85" s="174"/>
      <c r="N85" s="174"/>
      <c r="O85" s="174"/>
      <c r="P85" s="174"/>
      <c r="Q85" s="174"/>
    </row>
    <row r="86" spans="3:17" x14ac:dyDescent="0.25">
      <c r="C86" s="142">
        <v>2000</v>
      </c>
      <c r="D86" s="144">
        <v>13202.34188</v>
      </c>
      <c r="E86" s="144">
        <v>17674.49754</v>
      </c>
      <c r="F86" s="144">
        <v>115370.60388000001</v>
      </c>
      <c r="G86" s="144">
        <v>7316.9605600000004</v>
      </c>
      <c r="H86" s="144">
        <v>25168.876039999999</v>
      </c>
      <c r="I86" s="144">
        <f>SUM(D86:H86)</f>
        <v>178733.27990000002</v>
      </c>
      <c r="L86" s="175"/>
      <c r="M86" s="175"/>
      <c r="N86" s="175"/>
      <c r="O86" s="175"/>
      <c r="P86" s="175"/>
      <c r="Q86" s="175"/>
    </row>
    <row r="87" spans="3:17" x14ac:dyDescent="0.25">
      <c r="C87" s="142">
        <v>2001</v>
      </c>
      <c r="D87" s="144">
        <v>13905.895780000001</v>
      </c>
      <c r="E87" s="144">
        <v>17423.665280000001</v>
      </c>
      <c r="F87" s="144">
        <v>122467.32148</v>
      </c>
      <c r="G87" s="144">
        <v>7066.1283000000003</v>
      </c>
      <c r="H87" s="144">
        <v>26251.737260000002</v>
      </c>
      <c r="I87" s="144">
        <f t="shared" ref="I87:I102" si="22">SUM(D87:H87)</f>
        <v>187114.7481</v>
      </c>
      <c r="L87" s="35"/>
      <c r="M87" s="35"/>
      <c r="N87" s="35"/>
      <c r="O87" s="35"/>
      <c r="P87" s="35"/>
      <c r="Q87" s="35"/>
    </row>
    <row r="88" spans="3:17" x14ac:dyDescent="0.25">
      <c r="C88" s="142">
        <v>2002</v>
      </c>
      <c r="D88" s="144">
        <v>14584.97824</v>
      </c>
      <c r="E88" s="144">
        <v>16567.16488</v>
      </c>
      <c r="F88" s="144">
        <v>120509.60628000001</v>
      </c>
      <c r="G88" s="144">
        <v>6680.7031200000001</v>
      </c>
      <c r="H88" s="144">
        <v>25181.11176</v>
      </c>
      <c r="I88" s="144">
        <f t="shared" si="22"/>
        <v>183523.56427999999</v>
      </c>
      <c r="L88" s="35"/>
      <c r="M88" s="35"/>
      <c r="N88" s="35"/>
      <c r="O88" s="35"/>
      <c r="P88" s="35"/>
      <c r="Q88" s="35"/>
    </row>
    <row r="89" spans="3:17" x14ac:dyDescent="0.25">
      <c r="C89" s="142">
        <v>2003</v>
      </c>
      <c r="D89" s="144">
        <v>16151.1504</v>
      </c>
      <c r="E89" s="144">
        <v>16671.1685</v>
      </c>
      <c r="F89" s="144">
        <v>116074.15778000001</v>
      </c>
      <c r="G89" s="144">
        <v>5811.9670000000006</v>
      </c>
      <c r="H89" s="144">
        <v>20421.416680000002</v>
      </c>
      <c r="I89" s="144">
        <f t="shared" si="22"/>
        <v>175129.86036000002</v>
      </c>
    </row>
    <row r="90" spans="3:17" x14ac:dyDescent="0.25">
      <c r="C90" s="142">
        <v>2004</v>
      </c>
      <c r="D90" s="144">
        <v>16787.40784</v>
      </c>
      <c r="E90" s="144">
        <v>16805.761419999999</v>
      </c>
      <c r="F90" s="144">
        <v>133418.29088000002</v>
      </c>
      <c r="G90" s="144">
        <v>5353.1275000000005</v>
      </c>
      <c r="H90" s="144">
        <v>21504.277900000001</v>
      </c>
      <c r="I90" s="144">
        <f t="shared" si="22"/>
        <v>193868.86554000003</v>
      </c>
    </row>
    <row r="91" spans="3:17" x14ac:dyDescent="0.25">
      <c r="C91" s="142">
        <v>2005</v>
      </c>
      <c r="D91" s="144">
        <v>18194.515640000001</v>
      </c>
      <c r="E91" s="144">
        <v>16126.678960000001</v>
      </c>
      <c r="F91" s="144">
        <v>123929.49002</v>
      </c>
      <c r="G91" s="144">
        <v>4423.2127799999998</v>
      </c>
      <c r="H91" s="144">
        <v>22568.785540000001</v>
      </c>
      <c r="I91" s="144">
        <f t="shared" si="22"/>
        <v>185242.68294000003</v>
      </c>
    </row>
    <row r="92" spans="3:17" x14ac:dyDescent="0.25">
      <c r="C92" s="142">
        <v>2006</v>
      </c>
      <c r="D92" s="144">
        <v>17448.136719999999</v>
      </c>
      <c r="E92" s="144">
        <v>14217.906640000001</v>
      </c>
      <c r="F92" s="144">
        <v>108714.3722</v>
      </c>
      <c r="G92" s="144">
        <v>2398.2011200000002</v>
      </c>
      <c r="H92" s="144">
        <v>23780.12182</v>
      </c>
      <c r="I92" s="144">
        <f t="shared" si="22"/>
        <v>166558.73850000001</v>
      </c>
    </row>
    <row r="93" spans="3:17" x14ac:dyDescent="0.25">
      <c r="C93" s="143">
        <v>2007</v>
      </c>
      <c r="D93" s="144">
        <v>19307.96616</v>
      </c>
      <c r="E93" s="144">
        <v>14040.4887</v>
      </c>
      <c r="F93" s="144">
        <v>92367.450280000005</v>
      </c>
      <c r="G93" s="144">
        <v>1211.33628</v>
      </c>
      <c r="H93" s="144">
        <v>27768.966540000001</v>
      </c>
      <c r="I93" s="144">
        <f t="shared" si="22"/>
        <v>154696.20796</v>
      </c>
    </row>
    <row r="94" spans="3:17" x14ac:dyDescent="0.25">
      <c r="C94" s="143">
        <v>2008</v>
      </c>
      <c r="D94" s="144">
        <v>20923.081200000001</v>
      </c>
      <c r="E94" s="144">
        <v>11207.919519999999</v>
      </c>
      <c r="F94" s="144">
        <v>93407.486480000007</v>
      </c>
      <c r="G94" s="144">
        <v>789.20393999999999</v>
      </c>
      <c r="H94" s="144">
        <v>27040.941200000001</v>
      </c>
      <c r="I94" s="144">
        <f t="shared" si="22"/>
        <v>153368.63234000001</v>
      </c>
    </row>
    <row r="95" spans="3:17" x14ac:dyDescent="0.25">
      <c r="C95" s="143">
        <v>2009</v>
      </c>
      <c r="D95" s="144">
        <v>22770.674920000001</v>
      </c>
      <c r="E95" s="144">
        <v>6778.5888800000002</v>
      </c>
      <c r="F95" s="144">
        <v>100057.60030000001</v>
      </c>
      <c r="G95" s="144">
        <v>642.37530000000004</v>
      </c>
      <c r="H95" s="144">
        <v>24483.675719999999</v>
      </c>
      <c r="I95" s="144">
        <f t="shared" si="22"/>
        <v>154732.91512000002</v>
      </c>
    </row>
    <row r="96" spans="3:17" x14ac:dyDescent="0.25">
      <c r="C96" s="143">
        <v>2010</v>
      </c>
      <c r="D96" s="144">
        <v>24508.14716</v>
      </c>
      <c r="E96" s="144">
        <v>4037.7876000000001</v>
      </c>
      <c r="F96" s="144">
        <v>87057.147800000006</v>
      </c>
      <c r="G96" s="144">
        <v>556.72526000000005</v>
      </c>
      <c r="H96" s="144">
        <v>20513.184580000001</v>
      </c>
      <c r="I96" s="144">
        <f t="shared" si="22"/>
        <v>136672.99240000002</v>
      </c>
    </row>
    <row r="97" spans="3:9" x14ac:dyDescent="0.25">
      <c r="C97" s="143">
        <v>2011</v>
      </c>
      <c r="D97" s="144">
        <v>27114.355520000001</v>
      </c>
      <c r="E97" s="144">
        <v>2814.2156</v>
      </c>
      <c r="F97" s="144">
        <v>114483.51418</v>
      </c>
      <c r="G97" s="144">
        <v>648.49315999999999</v>
      </c>
      <c r="H97" s="144">
        <v>21467.570739999999</v>
      </c>
      <c r="I97" s="144">
        <f t="shared" si="22"/>
        <v>166528.14920000001</v>
      </c>
    </row>
    <row r="98" spans="3:9" x14ac:dyDescent="0.25">
      <c r="C98" s="143">
        <v>2012</v>
      </c>
      <c r="D98" s="144">
        <v>30228.346260000002</v>
      </c>
      <c r="E98" s="144">
        <v>1963.8330599999999</v>
      </c>
      <c r="F98" s="144">
        <v>153680.64319999999</v>
      </c>
      <c r="G98" s="144">
        <v>464.95735999999999</v>
      </c>
      <c r="H98" s="144">
        <v>19895.280719999999</v>
      </c>
      <c r="I98" s="144">
        <f t="shared" si="22"/>
        <v>206233.0606</v>
      </c>
    </row>
    <row r="99" spans="3:9" x14ac:dyDescent="0.25">
      <c r="C99" s="143">
        <v>2013</v>
      </c>
      <c r="D99" s="144">
        <v>31329.56106</v>
      </c>
      <c r="E99" s="144">
        <v>1786.4151200000001</v>
      </c>
      <c r="F99" s="144">
        <v>145323.64644000001</v>
      </c>
      <c r="G99" s="144">
        <v>397.66090000000003</v>
      </c>
      <c r="H99" s="144">
        <v>11452.63392</v>
      </c>
      <c r="I99" s="144">
        <f t="shared" si="22"/>
        <v>190289.91743999999</v>
      </c>
    </row>
    <row r="100" spans="3:9" x14ac:dyDescent="0.25">
      <c r="C100" s="143">
        <v>2014</v>
      </c>
      <c r="D100" s="144">
        <v>31549.80402</v>
      </c>
      <c r="E100" s="144">
        <v>1376.5185000000001</v>
      </c>
      <c r="F100" s="144">
        <v>131381.0435</v>
      </c>
      <c r="G100" s="144">
        <v>305.89300000000003</v>
      </c>
      <c r="H100" s="144">
        <v>10932.615820000001</v>
      </c>
      <c r="I100" s="144">
        <f t="shared" si="22"/>
        <v>175545.87484000003</v>
      </c>
    </row>
    <row r="101" spans="3:9" x14ac:dyDescent="0.25">
      <c r="C101" s="143">
        <v>2015</v>
      </c>
      <c r="D101" s="144">
        <v>29849.038940000002</v>
      </c>
      <c r="E101" s="144">
        <v>1088.9790800000001</v>
      </c>
      <c r="F101" s="144">
        <v>160116.63192000001</v>
      </c>
      <c r="G101" s="144">
        <v>269.18583999999998</v>
      </c>
      <c r="H101" s="144">
        <v>9562.2151800000011</v>
      </c>
      <c r="I101" s="144">
        <f t="shared" si="22"/>
        <v>200886.05096000002</v>
      </c>
    </row>
    <row r="102" spans="3:9" x14ac:dyDescent="0.25">
      <c r="C102" s="143">
        <v>2016</v>
      </c>
      <c r="D102" s="144">
        <v>23101.039359999999</v>
      </c>
      <c r="E102" s="144">
        <v>838.14682000000005</v>
      </c>
      <c r="F102" s="144">
        <v>87668.933799999999</v>
      </c>
      <c r="G102" s="144">
        <v>189.65366</v>
      </c>
      <c r="H102" s="144">
        <v>7133.4247599999999</v>
      </c>
      <c r="I102" s="144">
        <f t="shared" si="22"/>
        <v>118931.19839999999</v>
      </c>
    </row>
    <row r="103" spans="3:9" x14ac:dyDescent="0.25">
      <c r="I103" s="144"/>
    </row>
    <row r="104" spans="3:9" x14ac:dyDescent="0.25">
      <c r="C104" s="187" t="s">
        <v>478</v>
      </c>
      <c r="D104" s="188"/>
      <c r="E104" s="188"/>
      <c r="F104" s="188"/>
      <c r="G104" s="188"/>
      <c r="H104" s="188"/>
      <c r="I104" s="189"/>
    </row>
    <row r="105" spans="3:9" ht="30" x14ac:dyDescent="0.25">
      <c r="C105" s="153" t="s">
        <v>13</v>
      </c>
      <c r="D105" s="153" t="s">
        <v>132</v>
      </c>
      <c r="E105" s="153" t="s">
        <v>131</v>
      </c>
      <c r="F105" s="153" t="s">
        <v>75</v>
      </c>
      <c r="G105" s="153" t="s">
        <v>133</v>
      </c>
      <c r="H105" s="153" t="s">
        <v>31</v>
      </c>
      <c r="I105" s="153"/>
    </row>
    <row r="106" spans="3:9" x14ac:dyDescent="0.25">
      <c r="C106" s="143">
        <v>2000</v>
      </c>
      <c r="D106" s="154">
        <f>SUM(D66)</f>
        <v>0</v>
      </c>
      <c r="E106" s="154">
        <f>SUM(E66)</f>
        <v>8883.1370760000009</v>
      </c>
      <c r="F106" s="171">
        <f>SUM(F66,I66)</f>
        <v>16200.101224000002</v>
      </c>
      <c r="G106" s="171">
        <f>G66+I86</f>
        <v>233096.61051800003</v>
      </c>
      <c r="H106" s="171">
        <f>H66</f>
        <v>54712.048809</v>
      </c>
      <c r="I106" s="154"/>
    </row>
    <row r="107" spans="3:9" x14ac:dyDescent="0.25">
      <c r="C107" s="143">
        <v>2001</v>
      </c>
      <c r="D107" s="154">
        <f t="shared" ref="D107:E107" si="23">SUM(D67)</f>
        <v>0</v>
      </c>
      <c r="E107" s="154">
        <f t="shared" si="23"/>
        <v>8834.1941719999995</v>
      </c>
      <c r="F107" s="171">
        <f t="shared" ref="F107:F122" si="24">SUM(F67,I67)</f>
        <v>14823.582049000001</v>
      </c>
      <c r="G107" s="171">
        <f t="shared" ref="G107:G122" si="25">G67+I87</f>
        <v>243197.198221</v>
      </c>
      <c r="H107" s="171">
        <f t="shared" ref="H107" si="26">H67</f>
        <v>58456.180965</v>
      </c>
      <c r="I107" s="154"/>
    </row>
    <row r="108" spans="3:9" x14ac:dyDescent="0.25">
      <c r="C108" s="143">
        <v>2002</v>
      </c>
      <c r="D108" s="154">
        <f t="shared" ref="D108:E108" si="27">SUM(D68)</f>
        <v>0</v>
      </c>
      <c r="E108" s="154">
        <f t="shared" si="27"/>
        <v>8791.3691310000013</v>
      </c>
      <c r="F108" s="171">
        <f t="shared" si="24"/>
        <v>16652.823086</v>
      </c>
      <c r="G108" s="171">
        <f t="shared" si="25"/>
        <v>237984.78070599999</v>
      </c>
      <c r="H108" s="171">
        <f t="shared" ref="H108" si="28">H68</f>
        <v>60995.094110000005</v>
      </c>
      <c r="I108" s="154"/>
    </row>
    <row r="109" spans="3:9" x14ac:dyDescent="0.25">
      <c r="C109" s="143">
        <v>2003</v>
      </c>
      <c r="D109" s="154">
        <f t="shared" ref="D109:E109" si="29">SUM(D69)</f>
        <v>0</v>
      </c>
      <c r="E109" s="154">
        <f t="shared" si="29"/>
        <v>8748.5440900000012</v>
      </c>
      <c r="F109" s="171">
        <f t="shared" si="24"/>
        <v>12541.619150000002</v>
      </c>
      <c r="G109" s="171">
        <f t="shared" si="25"/>
        <v>228428.68281600002</v>
      </c>
      <c r="H109" s="171">
        <f t="shared" ref="H109" si="30">H69</f>
        <v>68220.290313000005</v>
      </c>
      <c r="I109" s="154"/>
    </row>
    <row r="110" spans="3:9" x14ac:dyDescent="0.25">
      <c r="C110" s="143">
        <v>2004</v>
      </c>
      <c r="D110" s="154">
        <f t="shared" ref="D110:E110" si="31">SUM(D70)</f>
        <v>0</v>
      </c>
      <c r="E110" s="154">
        <f t="shared" si="31"/>
        <v>8705.7190490000012</v>
      </c>
      <c r="F110" s="171">
        <f t="shared" si="24"/>
        <v>16824.123250000001</v>
      </c>
      <c r="G110" s="171">
        <f t="shared" si="25"/>
        <v>252233.27856000004</v>
      </c>
      <c r="H110" s="171">
        <f t="shared" ref="H110" si="32">H70</f>
        <v>79446.568918000004</v>
      </c>
      <c r="I110" s="154"/>
    </row>
    <row r="111" spans="3:9" x14ac:dyDescent="0.25">
      <c r="C111" s="143">
        <v>2005</v>
      </c>
      <c r="D111" s="154">
        <f t="shared" ref="D111:E111" si="33">SUM(D71)</f>
        <v>0</v>
      </c>
      <c r="E111" s="154">
        <f t="shared" si="33"/>
        <v>8662.8940080000011</v>
      </c>
      <c r="F111" s="171">
        <f t="shared" si="24"/>
        <v>17362.495193999999</v>
      </c>
      <c r="G111" s="171">
        <f t="shared" si="25"/>
        <v>240064.85328300003</v>
      </c>
      <c r="H111" s="171">
        <f t="shared" ref="H111" si="34">H71</f>
        <v>87754.626872000008</v>
      </c>
      <c r="I111" s="154"/>
    </row>
    <row r="112" spans="3:9" x14ac:dyDescent="0.25">
      <c r="C112" s="143">
        <v>2006</v>
      </c>
      <c r="D112" s="154">
        <f t="shared" ref="D112:E112" si="35">SUM(D72)</f>
        <v>0</v>
      </c>
      <c r="E112" s="154">
        <f t="shared" si="35"/>
        <v>8620.0689670000011</v>
      </c>
      <c r="F112" s="171">
        <f t="shared" si="24"/>
        <v>16444.815744000003</v>
      </c>
      <c r="G112" s="171">
        <f t="shared" si="25"/>
        <v>214687.966721</v>
      </c>
      <c r="H112" s="171">
        <f t="shared" ref="H112" si="36">H72</f>
        <v>94661.694199000005</v>
      </c>
      <c r="I112" s="154"/>
    </row>
    <row r="113" spans="3:9" x14ac:dyDescent="0.25">
      <c r="C113" s="143">
        <v>2007</v>
      </c>
      <c r="D113" s="154">
        <f t="shared" ref="D113:E113" si="37">SUM(D73)</f>
        <v>0</v>
      </c>
      <c r="E113" s="154">
        <f t="shared" si="37"/>
        <v>8577.243926000001</v>
      </c>
      <c r="F113" s="171">
        <f t="shared" si="24"/>
        <v>17680.624069999998</v>
      </c>
      <c r="G113" s="171">
        <f t="shared" si="25"/>
        <v>197925.02791800001</v>
      </c>
      <c r="H113" s="171">
        <f t="shared" ref="H113" si="38">H73</f>
        <v>105135.475655</v>
      </c>
      <c r="I113" s="154"/>
    </row>
    <row r="114" spans="3:9" x14ac:dyDescent="0.25">
      <c r="C114" s="143">
        <v>2008</v>
      </c>
      <c r="D114" s="154">
        <f t="shared" ref="D114:E114" si="39">SUM(D74)</f>
        <v>0</v>
      </c>
      <c r="E114" s="154">
        <f t="shared" si="39"/>
        <v>8534.418885000001</v>
      </c>
      <c r="F114" s="171">
        <f t="shared" si="24"/>
        <v>14958.175035</v>
      </c>
      <c r="G114" s="171">
        <f t="shared" si="25"/>
        <v>193452.870716</v>
      </c>
      <c r="H114" s="171">
        <f t="shared" ref="H114" si="40">H74</f>
        <v>115450.19267300001</v>
      </c>
      <c r="I114" s="154"/>
    </row>
    <row r="115" spans="3:9" x14ac:dyDescent="0.25">
      <c r="C115" s="143">
        <v>2009</v>
      </c>
      <c r="D115" s="154">
        <f t="shared" ref="D115:E115" si="41">SUM(D75)</f>
        <v>0</v>
      </c>
      <c r="E115" s="154">
        <f t="shared" si="41"/>
        <v>8491.5938440000009</v>
      </c>
      <c r="F115" s="171">
        <f t="shared" si="24"/>
        <v>17056.602043999999</v>
      </c>
      <c r="G115" s="171">
        <f t="shared" si="25"/>
        <v>191348.32517500001</v>
      </c>
      <c r="H115" s="171">
        <f t="shared" ref="H115" si="42">H75</f>
        <v>124963.46963800001</v>
      </c>
      <c r="I115" s="154"/>
    </row>
    <row r="116" spans="3:9" x14ac:dyDescent="0.25">
      <c r="C116" s="143">
        <v>2010</v>
      </c>
      <c r="D116" s="154">
        <f t="shared" ref="D116:E116" si="43">SUM(D76)</f>
        <v>0</v>
      </c>
      <c r="E116" s="154">
        <f t="shared" si="43"/>
        <v>8448.7688030000008</v>
      </c>
      <c r="F116" s="171">
        <f t="shared" si="24"/>
        <v>18445.356945</v>
      </c>
      <c r="G116" s="171">
        <f t="shared" si="25"/>
        <v>166277.33145700002</v>
      </c>
      <c r="H116" s="171">
        <f t="shared" ref="H116" si="44">H76</f>
        <v>139034.554538</v>
      </c>
      <c r="I116" s="154"/>
    </row>
    <row r="117" spans="3:9" x14ac:dyDescent="0.25">
      <c r="C117" s="143">
        <v>2011</v>
      </c>
      <c r="D117" s="154">
        <f t="shared" ref="D117:E117" si="45">SUM(D77)</f>
        <v>0</v>
      </c>
      <c r="E117" s="154">
        <f t="shared" si="45"/>
        <v>8405.9437620000008</v>
      </c>
      <c r="F117" s="171">
        <f t="shared" si="24"/>
        <v>21498.170581999999</v>
      </c>
      <c r="G117" s="171">
        <f t="shared" si="25"/>
        <v>202446.12287300001</v>
      </c>
      <c r="H117" s="171">
        <f t="shared" ref="H117" si="46">H77</f>
        <v>156819.182279</v>
      </c>
      <c r="I117" s="154"/>
    </row>
    <row r="118" spans="3:9" x14ac:dyDescent="0.25">
      <c r="C118" s="143">
        <v>2012</v>
      </c>
      <c r="D118" s="154">
        <f t="shared" ref="D118:E118" si="47">SUM(D78)</f>
        <v>0</v>
      </c>
      <c r="E118" s="154">
        <f t="shared" si="47"/>
        <v>8363.1187210000007</v>
      </c>
      <c r="F118" s="171">
        <f t="shared" si="24"/>
        <v>23878.019289</v>
      </c>
      <c r="G118" s="171">
        <f t="shared" si="25"/>
        <v>252239.39035999999</v>
      </c>
      <c r="H118" s="171">
        <f t="shared" ref="H118" si="48">H78</f>
        <v>155913.73855500002</v>
      </c>
      <c r="I118" s="154"/>
    </row>
    <row r="119" spans="3:9" x14ac:dyDescent="0.25">
      <c r="C119" s="143">
        <v>2013</v>
      </c>
      <c r="D119" s="154">
        <f t="shared" ref="D119:E119" si="49">SUM(D79)</f>
        <v>0</v>
      </c>
      <c r="E119" s="154">
        <f t="shared" si="49"/>
        <v>8320.2936800000007</v>
      </c>
      <c r="F119" s="171">
        <f t="shared" si="24"/>
        <v>24226.737479999996</v>
      </c>
      <c r="G119" s="171">
        <f t="shared" si="25"/>
        <v>233708.39115099999</v>
      </c>
      <c r="H119" s="171">
        <f t="shared" ref="H119" si="50">H79</f>
        <v>171838.535944</v>
      </c>
      <c r="I119" s="154"/>
    </row>
    <row r="120" spans="3:9" x14ac:dyDescent="0.25">
      <c r="C120" s="143">
        <v>2014</v>
      </c>
      <c r="D120" s="154">
        <f t="shared" ref="D120:E120" si="51">SUM(D80)</f>
        <v>0</v>
      </c>
      <c r="E120" s="154">
        <f t="shared" si="51"/>
        <v>8277.4686390000006</v>
      </c>
      <c r="F120" s="171">
        <f t="shared" si="24"/>
        <v>25725.613915000002</v>
      </c>
      <c r="G120" s="171">
        <f t="shared" si="25"/>
        <v>214510.54428700003</v>
      </c>
      <c r="H120" s="171">
        <f t="shared" ref="H120" si="52">H80</f>
        <v>181706.64896300001</v>
      </c>
      <c r="I120" s="154"/>
    </row>
    <row r="121" spans="3:9" x14ac:dyDescent="0.25">
      <c r="C121" s="143">
        <v>2015</v>
      </c>
      <c r="D121" s="154">
        <f t="shared" ref="D121:E121" si="53">SUM(D81)</f>
        <v>0</v>
      </c>
      <c r="E121" s="154">
        <f t="shared" si="53"/>
        <v>8234.6435980000006</v>
      </c>
      <c r="F121" s="171">
        <f t="shared" si="24"/>
        <v>26447.521749</v>
      </c>
      <c r="G121" s="171">
        <f t="shared" si="25"/>
        <v>247663.23145800002</v>
      </c>
      <c r="H121" s="171">
        <f t="shared" ref="H121" si="54">H81</f>
        <v>187059.77908800001</v>
      </c>
      <c r="I121" s="154"/>
    </row>
    <row r="122" spans="3:9" x14ac:dyDescent="0.25">
      <c r="C122" s="143">
        <v>2016</v>
      </c>
      <c r="D122" s="154">
        <f t="shared" ref="D122:E122" si="55">SUM(D82)</f>
        <v>0</v>
      </c>
      <c r="E122" s="154">
        <f t="shared" si="55"/>
        <v>8197.93642</v>
      </c>
      <c r="F122" s="171">
        <f t="shared" si="24"/>
        <v>26184.45364</v>
      </c>
      <c r="G122" s="171">
        <f t="shared" si="25"/>
        <v>144828.112479</v>
      </c>
      <c r="H122" s="171">
        <f t="shared" ref="H122" si="56">H82</f>
        <v>202519.618889</v>
      </c>
      <c r="I122" s="154"/>
    </row>
  </sheetData>
  <mergeCells count="8">
    <mergeCell ref="B4:B10"/>
    <mergeCell ref="B25:B31"/>
    <mergeCell ref="D44:L44"/>
    <mergeCell ref="C84:I84"/>
    <mergeCell ref="C104:I104"/>
    <mergeCell ref="C64:I64"/>
    <mergeCell ref="C2:L2"/>
    <mergeCell ref="C23:L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B920-83F0-4359-9643-E4E0BEB8F6DB}">
  <dimension ref="B4:V62"/>
  <sheetViews>
    <sheetView zoomScale="79" workbookViewId="0">
      <selection activeCell="F17" sqref="F17"/>
    </sheetView>
  </sheetViews>
  <sheetFormatPr defaultRowHeight="15" x14ac:dyDescent="0.25"/>
  <cols>
    <col min="2" max="2" width="11.28515625" bestFit="1" customWidth="1"/>
    <col min="4" max="4" width="12.140625" bestFit="1" customWidth="1"/>
    <col min="6" max="6" width="15" bestFit="1" customWidth="1"/>
    <col min="7" max="7" width="11.28515625" bestFit="1" customWidth="1"/>
    <col min="8" max="8" width="11.28515625" customWidth="1"/>
    <col min="9" max="9" width="12.42578125" bestFit="1" customWidth="1"/>
    <col min="10" max="10" width="12.140625" bestFit="1" customWidth="1"/>
    <col min="11" max="11" width="12.7109375" bestFit="1" customWidth="1"/>
    <col min="12" max="12" width="9.85546875" bestFit="1" customWidth="1"/>
    <col min="13" max="13" width="12.140625" bestFit="1" customWidth="1"/>
    <col min="15" max="15" width="18.28515625" bestFit="1" customWidth="1"/>
    <col min="16" max="16" width="13" bestFit="1" customWidth="1"/>
    <col min="17" max="17" width="13.28515625" bestFit="1" customWidth="1"/>
    <col min="18" max="18" width="12.42578125" bestFit="1" customWidth="1"/>
    <col min="19" max="19" width="13.28515625" bestFit="1" customWidth="1"/>
    <col min="20" max="21" width="14" bestFit="1" customWidth="1"/>
    <col min="22" max="22" width="13" bestFit="1" customWidth="1"/>
  </cols>
  <sheetData>
    <row r="4" spans="2:11" x14ac:dyDescent="0.25">
      <c r="C4" s="191" t="s">
        <v>34</v>
      </c>
      <c r="D4" s="191"/>
      <c r="E4" s="191"/>
      <c r="F4" s="191"/>
      <c r="G4" s="191"/>
      <c r="H4" s="191"/>
      <c r="I4" s="191"/>
    </row>
    <row r="5" spans="2:11" x14ac:dyDescent="0.25">
      <c r="C5" s="4" t="s">
        <v>13</v>
      </c>
      <c r="D5" s="4" t="s">
        <v>19</v>
      </c>
      <c r="E5" s="4" t="s">
        <v>25</v>
      </c>
      <c r="F5" s="4" t="s">
        <v>26</v>
      </c>
      <c r="G5" s="4" t="s">
        <v>30</v>
      </c>
      <c r="H5" s="4" t="s">
        <v>31</v>
      </c>
      <c r="I5" s="4" t="s">
        <v>21</v>
      </c>
      <c r="J5" s="8" t="s">
        <v>99</v>
      </c>
      <c r="K5" s="8" t="s">
        <v>105</v>
      </c>
    </row>
    <row r="6" spans="2:11" x14ac:dyDescent="0.25">
      <c r="B6" s="192" t="s">
        <v>129</v>
      </c>
      <c r="C6" s="17">
        <v>2000</v>
      </c>
      <c r="D6" s="18">
        <v>208610</v>
      </c>
      <c r="E6" s="18">
        <v>81</v>
      </c>
      <c r="F6" s="18">
        <v>63216</v>
      </c>
      <c r="G6" s="18">
        <v>5932</v>
      </c>
      <c r="H6" s="18">
        <v>18735</v>
      </c>
      <c r="I6" s="18">
        <v>296573</v>
      </c>
      <c r="J6" s="9">
        <f t="shared" ref="J6:J12" si="0">SUM(D6:H6)</f>
        <v>296574</v>
      </c>
      <c r="K6" s="9">
        <f t="shared" ref="K6:K12" si="1">J6-I6</f>
        <v>1</v>
      </c>
    </row>
    <row r="7" spans="2:11" x14ac:dyDescent="0.25">
      <c r="B7" s="192"/>
      <c r="C7" s="17">
        <v>2001</v>
      </c>
      <c r="D7" s="18">
        <v>212323</v>
      </c>
      <c r="E7" s="18">
        <v>87</v>
      </c>
      <c r="F7" s="18">
        <v>62329</v>
      </c>
      <c r="G7" s="18">
        <v>6170</v>
      </c>
      <c r="H7" s="18">
        <v>20437</v>
      </c>
      <c r="I7" s="18">
        <v>301347</v>
      </c>
      <c r="J7" s="9">
        <f t="shared" si="0"/>
        <v>301346</v>
      </c>
      <c r="K7" s="9">
        <f t="shared" si="1"/>
        <v>-1</v>
      </c>
    </row>
    <row r="8" spans="2:11" x14ac:dyDescent="0.25">
      <c r="B8" s="192"/>
      <c r="C8" s="17">
        <v>2002</v>
      </c>
      <c r="D8" s="18">
        <v>216465</v>
      </c>
      <c r="E8" s="18">
        <v>96</v>
      </c>
      <c r="F8" s="18">
        <v>59261</v>
      </c>
      <c r="G8" s="18">
        <v>6373</v>
      </c>
      <c r="H8" s="18">
        <v>20838</v>
      </c>
      <c r="I8" s="18">
        <v>303033</v>
      </c>
      <c r="J8" s="9">
        <f t="shared" si="0"/>
        <v>303033</v>
      </c>
      <c r="K8" s="9">
        <f t="shared" si="1"/>
        <v>0</v>
      </c>
    </row>
    <row r="9" spans="2:11" x14ac:dyDescent="0.25">
      <c r="B9" s="192"/>
      <c r="C9" s="17">
        <v>2003</v>
      </c>
      <c r="D9" s="18">
        <v>220377</v>
      </c>
      <c r="E9" s="18">
        <v>99</v>
      </c>
      <c r="F9" s="18">
        <v>59640</v>
      </c>
      <c r="G9" s="18">
        <v>7013</v>
      </c>
      <c r="H9" s="18">
        <v>21917</v>
      </c>
      <c r="I9" s="18">
        <v>309046</v>
      </c>
      <c r="J9" s="9">
        <f t="shared" si="0"/>
        <v>309046</v>
      </c>
      <c r="K9" s="9">
        <f t="shared" si="1"/>
        <v>0</v>
      </c>
    </row>
    <row r="10" spans="2:11" x14ac:dyDescent="0.25">
      <c r="B10" s="192"/>
      <c r="C10" s="17">
        <v>2004</v>
      </c>
      <c r="D10" s="18">
        <v>223425</v>
      </c>
      <c r="E10" s="18">
        <v>124</v>
      </c>
      <c r="F10" s="32">
        <v>60112</v>
      </c>
      <c r="G10" s="18">
        <v>6798</v>
      </c>
      <c r="H10" s="18">
        <v>23655</v>
      </c>
      <c r="I10" s="18">
        <v>314115</v>
      </c>
      <c r="J10" s="9">
        <f t="shared" si="0"/>
        <v>314114</v>
      </c>
      <c r="K10" s="9">
        <f t="shared" si="1"/>
        <v>-1</v>
      </c>
    </row>
    <row r="11" spans="2:11" x14ac:dyDescent="0.25">
      <c r="B11" s="192"/>
      <c r="C11" s="17">
        <v>2005</v>
      </c>
      <c r="D11" s="18">
        <v>224707</v>
      </c>
      <c r="E11" s="18">
        <v>124</v>
      </c>
      <c r="F11" s="18">
        <v>57696</v>
      </c>
      <c r="G11" s="18">
        <v>5998</v>
      </c>
      <c r="H11" s="18">
        <v>25246</v>
      </c>
      <c r="I11" s="18">
        <v>313772</v>
      </c>
      <c r="J11" s="9">
        <f t="shared" si="0"/>
        <v>313771</v>
      </c>
      <c r="K11" s="9">
        <f t="shared" si="1"/>
        <v>-1</v>
      </c>
    </row>
    <row r="12" spans="2:11" x14ac:dyDescent="0.25">
      <c r="B12" s="192"/>
      <c r="C12" s="17">
        <v>2006</v>
      </c>
      <c r="D12" s="18">
        <v>228186</v>
      </c>
      <c r="E12" s="18">
        <v>128</v>
      </c>
      <c r="F12" s="18">
        <v>50862</v>
      </c>
      <c r="G12" s="18">
        <v>6719</v>
      </c>
      <c r="H12" s="18">
        <v>26821</v>
      </c>
      <c r="I12" s="18">
        <v>312716</v>
      </c>
      <c r="J12" s="9">
        <f t="shared" si="0"/>
        <v>312716</v>
      </c>
      <c r="K12" s="9">
        <f t="shared" si="1"/>
        <v>0</v>
      </c>
    </row>
    <row r="13" spans="2:11" x14ac:dyDescent="0.25">
      <c r="C13" s="4">
        <v>2007</v>
      </c>
      <c r="D13" s="11">
        <v>234557</v>
      </c>
      <c r="E13" s="11">
        <v>132</v>
      </c>
      <c r="F13" s="11">
        <v>50229</v>
      </c>
      <c r="G13" s="11">
        <v>8064</v>
      </c>
      <c r="H13" s="11">
        <v>29010</v>
      </c>
      <c r="I13" s="11">
        <v>321993</v>
      </c>
      <c r="J13" s="9">
        <f>SUM(D13:H13)</f>
        <v>321992</v>
      </c>
      <c r="K13" s="9">
        <f>J13-I13</f>
        <v>-1</v>
      </c>
    </row>
    <row r="14" spans="2:11" x14ac:dyDescent="0.25">
      <c r="C14" s="4">
        <v>2008</v>
      </c>
      <c r="D14" s="11">
        <v>237459</v>
      </c>
      <c r="E14" s="11">
        <v>131</v>
      </c>
      <c r="F14" s="11">
        <v>40096</v>
      </c>
      <c r="G14" s="11">
        <v>13487</v>
      </c>
      <c r="H14" s="11">
        <v>30763</v>
      </c>
      <c r="I14" s="11">
        <v>321936</v>
      </c>
      <c r="J14" s="9">
        <f t="shared" ref="J14:J22" si="2">SUM(D14:H14)</f>
        <v>321936</v>
      </c>
      <c r="K14" s="9">
        <f t="shared" ref="K14:K22" si="3">J14-I14</f>
        <v>0</v>
      </c>
    </row>
    <row r="15" spans="2:11" x14ac:dyDescent="0.25">
      <c r="C15" s="4">
        <v>2009</v>
      </c>
      <c r="D15" s="11">
        <v>240736</v>
      </c>
      <c r="E15" s="11">
        <v>130</v>
      </c>
      <c r="F15" s="11">
        <v>24255</v>
      </c>
      <c r="G15" s="11">
        <v>22767</v>
      </c>
      <c r="H15" s="11">
        <v>33682</v>
      </c>
      <c r="I15" s="11">
        <v>321569</v>
      </c>
      <c r="J15" s="9">
        <f t="shared" si="2"/>
        <v>321570</v>
      </c>
      <c r="K15" s="9">
        <f t="shared" si="3"/>
        <v>1</v>
      </c>
    </row>
    <row r="16" spans="2:11" x14ac:dyDescent="0.25">
      <c r="C16" s="4">
        <v>2010</v>
      </c>
      <c r="D16" s="11">
        <v>250571</v>
      </c>
      <c r="E16" s="11">
        <v>135</v>
      </c>
      <c r="F16" s="11">
        <v>14439</v>
      </c>
      <c r="G16" s="11">
        <v>30386</v>
      </c>
      <c r="H16" s="11">
        <v>36673</v>
      </c>
      <c r="I16" s="11">
        <v>332204</v>
      </c>
      <c r="J16" s="9">
        <f t="shared" si="2"/>
        <v>332204</v>
      </c>
      <c r="K16" s="9">
        <f t="shared" si="3"/>
        <v>0</v>
      </c>
    </row>
    <row r="17" spans="2:22" x14ac:dyDescent="0.25">
      <c r="C17" s="4">
        <v>2011</v>
      </c>
      <c r="D17" s="11">
        <v>253727</v>
      </c>
      <c r="E17" s="11">
        <v>114</v>
      </c>
      <c r="F17" s="11">
        <v>10072</v>
      </c>
      <c r="G17" s="11">
        <v>35326</v>
      </c>
      <c r="H17" s="11">
        <v>39914</v>
      </c>
      <c r="I17" s="11">
        <v>339153</v>
      </c>
      <c r="J17" s="9">
        <f t="shared" si="2"/>
        <v>339153</v>
      </c>
      <c r="K17" s="9">
        <f t="shared" si="3"/>
        <v>0</v>
      </c>
    </row>
    <row r="18" spans="2:22" x14ac:dyDescent="0.25">
      <c r="C18" s="4">
        <v>2012</v>
      </c>
      <c r="D18" s="11">
        <v>256594</v>
      </c>
      <c r="E18" s="11">
        <v>134</v>
      </c>
      <c r="F18" s="11">
        <v>7015</v>
      </c>
      <c r="G18" s="11">
        <v>41123</v>
      </c>
      <c r="H18" s="11">
        <v>44217</v>
      </c>
      <c r="I18" s="11">
        <v>349084</v>
      </c>
      <c r="J18" s="9">
        <f t="shared" si="2"/>
        <v>349083</v>
      </c>
      <c r="K18" s="9">
        <f t="shared" si="3"/>
        <v>-1</v>
      </c>
    </row>
    <row r="19" spans="2:22" x14ac:dyDescent="0.25">
      <c r="C19" s="4">
        <v>2013</v>
      </c>
      <c r="D19" s="11">
        <v>260328</v>
      </c>
      <c r="E19" s="11">
        <v>122</v>
      </c>
      <c r="F19" s="11">
        <v>6396</v>
      </c>
      <c r="G19" s="11">
        <v>45839</v>
      </c>
      <c r="H19" s="11">
        <v>47330</v>
      </c>
      <c r="I19" s="11">
        <v>360016</v>
      </c>
      <c r="J19" s="9">
        <f t="shared" si="2"/>
        <v>360015</v>
      </c>
      <c r="K19" s="9">
        <f t="shared" si="3"/>
        <v>-1</v>
      </c>
    </row>
    <row r="20" spans="2:22" x14ac:dyDescent="0.25">
      <c r="C20" s="4">
        <v>2014</v>
      </c>
      <c r="D20" s="11">
        <v>263495</v>
      </c>
      <c r="E20" s="11">
        <v>114</v>
      </c>
      <c r="F20" s="11">
        <v>4929</v>
      </c>
      <c r="G20" s="11">
        <v>49810</v>
      </c>
      <c r="H20" s="11">
        <v>51545</v>
      </c>
      <c r="I20" s="11">
        <v>369893</v>
      </c>
      <c r="J20" s="9">
        <f t="shared" si="2"/>
        <v>369893</v>
      </c>
      <c r="K20" s="9">
        <f t="shared" si="3"/>
        <v>0</v>
      </c>
    </row>
    <row r="21" spans="2:22" x14ac:dyDescent="0.25">
      <c r="C21" s="4">
        <v>2015</v>
      </c>
      <c r="D21" s="11">
        <v>263275</v>
      </c>
      <c r="E21" s="11">
        <v>116</v>
      </c>
      <c r="F21" s="11">
        <v>3903</v>
      </c>
      <c r="G21" s="11">
        <v>52130</v>
      </c>
      <c r="H21" s="11">
        <v>54362</v>
      </c>
      <c r="I21" s="11">
        <v>373787</v>
      </c>
      <c r="J21" s="9">
        <f t="shared" si="2"/>
        <v>373786</v>
      </c>
      <c r="K21" s="9">
        <f t="shared" si="3"/>
        <v>-1</v>
      </c>
    </row>
    <row r="22" spans="2:22" x14ac:dyDescent="0.25">
      <c r="C22" s="4">
        <v>2016</v>
      </c>
      <c r="D22" s="11">
        <v>263215</v>
      </c>
      <c r="E22" s="11">
        <v>137</v>
      </c>
      <c r="F22" s="11">
        <v>2995</v>
      </c>
      <c r="G22" s="11">
        <v>54302</v>
      </c>
      <c r="H22" s="11">
        <v>57398</v>
      </c>
      <c r="I22" s="11">
        <v>378046</v>
      </c>
      <c r="J22" s="9">
        <f t="shared" si="2"/>
        <v>378047</v>
      </c>
      <c r="K22" s="9">
        <f t="shared" si="3"/>
        <v>1</v>
      </c>
    </row>
    <row r="24" spans="2:22" x14ac:dyDescent="0.25">
      <c r="C24" s="191" t="s">
        <v>35</v>
      </c>
      <c r="D24" s="191"/>
      <c r="E24" s="191"/>
      <c r="F24" s="191"/>
      <c r="G24" s="191"/>
      <c r="H24" s="191"/>
      <c r="I24" s="191"/>
      <c r="L24" t="s">
        <v>130</v>
      </c>
      <c r="M24">
        <v>6.1178600000000001E-3</v>
      </c>
      <c r="N24" s="191" t="s">
        <v>136</v>
      </c>
      <c r="O24" s="191"/>
      <c r="P24" s="191"/>
      <c r="Q24" s="191"/>
      <c r="R24" s="191"/>
      <c r="S24" s="191"/>
      <c r="T24" s="191"/>
    </row>
    <row r="25" spans="2:22" x14ac:dyDescent="0.25">
      <c r="C25" s="4" t="s">
        <v>13</v>
      </c>
      <c r="D25" s="4" t="s">
        <v>19</v>
      </c>
      <c r="E25" s="4" t="s">
        <v>25</v>
      </c>
      <c r="F25" s="4" t="s">
        <v>26</v>
      </c>
      <c r="G25" s="4" t="s">
        <v>30</v>
      </c>
      <c r="H25" s="4" t="s">
        <v>31</v>
      </c>
      <c r="I25" s="4" t="s">
        <v>21</v>
      </c>
      <c r="J25" s="8" t="s">
        <v>99</v>
      </c>
      <c r="K25" s="4" t="s">
        <v>105</v>
      </c>
      <c r="N25" s="4" t="str">
        <f>C25</f>
        <v>Year</v>
      </c>
      <c r="O25" s="4" t="str">
        <f t="shared" ref="O25:V25" si="4">D25</f>
        <v>Biomass</v>
      </c>
      <c r="P25" s="4" t="str">
        <f t="shared" si="4"/>
        <v>Gas</v>
      </c>
      <c r="Q25" s="4" t="str">
        <f t="shared" si="4"/>
        <v>Kerosene</v>
      </c>
      <c r="R25" s="4" t="str">
        <f t="shared" si="4"/>
        <v>LPG</v>
      </c>
      <c r="S25" s="4" t="str">
        <f t="shared" si="4"/>
        <v>Electricity</v>
      </c>
      <c r="T25" s="4" t="str">
        <f t="shared" si="4"/>
        <v>Total</v>
      </c>
      <c r="U25" s="4" t="str">
        <f t="shared" si="4"/>
        <v>SUM Total</v>
      </c>
      <c r="V25" t="str">
        <f t="shared" si="4"/>
        <v>Discrepancy</v>
      </c>
    </row>
    <row r="26" spans="2:22" x14ac:dyDescent="0.25">
      <c r="B26" s="192" t="s">
        <v>129</v>
      </c>
      <c r="C26" s="17">
        <f t="shared" ref="C26:C31" si="5">C27-1</f>
        <v>2000</v>
      </c>
      <c r="D26" s="19">
        <f t="shared" ref="D26:I32" si="6">D6*1000</f>
        <v>208610000</v>
      </c>
      <c r="E26" s="19">
        <f t="shared" si="6"/>
        <v>81000</v>
      </c>
      <c r="F26" s="19">
        <f t="shared" si="6"/>
        <v>63216000</v>
      </c>
      <c r="G26" s="19">
        <f t="shared" si="6"/>
        <v>5932000</v>
      </c>
      <c r="H26" s="19">
        <f t="shared" si="6"/>
        <v>18735000</v>
      </c>
      <c r="I26" s="19">
        <f t="shared" si="6"/>
        <v>296573000</v>
      </c>
      <c r="J26" s="28">
        <f t="shared" ref="J26:J32" si="7">SUM(D26:H26)</f>
        <v>296574000</v>
      </c>
      <c r="K26" s="9">
        <f>J26-I26</f>
        <v>1000</v>
      </c>
      <c r="N26" s="17">
        <f t="shared" ref="N26:N42" si="8">C26</f>
        <v>2000</v>
      </c>
      <c r="O26" s="18">
        <f>D26*$M$24</f>
        <v>1276246.7746000001</v>
      </c>
      <c r="P26" s="18">
        <f t="shared" ref="P26:V41" si="9">E26*$M$24</f>
        <v>495.54666000000003</v>
      </c>
      <c r="Q26" s="18">
        <f t="shared" si="9"/>
        <v>386746.63776000001</v>
      </c>
      <c r="R26" s="18">
        <f t="shared" si="9"/>
        <v>36291.145519999998</v>
      </c>
      <c r="S26" s="18">
        <f t="shared" si="9"/>
        <v>114618.10710000001</v>
      </c>
      <c r="T26" s="18">
        <f t="shared" si="9"/>
        <v>1814392.09378</v>
      </c>
      <c r="U26" s="18">
        <f t="shared" si="9"/>
        <v>1814398.2116400001</v>
      </c>
      <c r="V26">
        <f t="shared" si="9"/>
        <v>6.1178600000000003</v>
      </c>
    </row>
    <row r="27" spans="2:22" x14ac:dyDescent="0.25">
      <c r="B27" s="192"/>
      <c r="C27" s="17">
        <f t="shared" si="5"/>
        <v>2001</v>
      </c>
      <c r="D27" s="19">
        <f t="shared" si="6"/>
        <v>212323000</v>
      </c>
      <c r="E27" s="19">
        <f t="shared" si="6"/>
        <v>87000</v>
      </c>
      <c r="F27" s="19">
        <f t="shared" si="6"/>
        <v>62329000</v>
      </c>
      <c r="G27" s="19">
        <f t="shared" si="6"/>
        <v>6170000</v>
      </c>
      <c r="H27" s="19">
        <f t="shared" si="6"/>
        <v>20437000</v>
      </c>
      <c r="I27" s="19">
        <f t="shared" si="6"/>
        <v>301347000</v>
      </c>
      <c r="J27" s="28">
        <f t="shared" si="7"/>
        <v>301346000</v>
      </c>
      <c r="K27" s="9">
        <f t="shared" ref="K27:K42" si="10">J27-I27</f>
        <v>-1000</v>
      </c>
      <c r="N27" s="17">
        <f t="shared" si="8"/>
        <v>2001</v>
      </c>
      <c r="O27" s="18">
        <f t="shared" ref="O27:O42" si="11">D27*$M$24</f>
        <v>1298962.3887799999</v>
      </c>
      <c r="P27" s="18">
        <f t="shared" si="9"/>
        <v>532.25382000000002</v>
      </c>
      <c r="Q27" s="18">
        <f t="shared" si="9"/>
        <v>381320.09594000003</v>
      </c>
      <c r="R27" s="18">
        <f t="shared" si="9"/>
        <v>37747.196199999998</v>
      </c>
      <c r="S27" s="18">
        <f t="shared" si="9"/>
        <v>125030.70482</v>
      </c>
      <c r="T27" s="18">
        <f t="shared" si="9"/>
        <v>1843598.7574200002</v>
      </c>
      <c r="U27" s="18">
        <f t="shared" si="9"/>
        <v>1843592.63956</v>
      </c>
      <c r="V27">
        <f t="shared" si="9"/>
        <v>-6.1178600000000003</v>
      </c>
    </row>
    <row r="28" spans="2:22" x14ac:dyDescent="0.25">
      <c r="B28" s="192"/>
      <c r="C28" s="17">
        <f t="shared" si="5"/>
        <v>2002</v>
      </c>
      <c r="D28" s="19">
        <f t="shared" si="6"/>
        <v>216465000</v>
      </c>
      <c r="E28" s="19">
        <f t="shared" si="6"/>
        <v>96000</v>
      </c>
      <c r="F28" s="19">
        <f t="shared" si="6"/>
        <v>59261000</v>
      </c>
      <c r="G28" s="19">
        <f t="shared" si="6"/>
        <v>6373000</v>
      </c>
      <c r="H28" s="19">
        <f t="shared" si="6"/>
        <v>20838000</v>
      </c>
      <c r="I28" s="19">
        <f t="shared" si="6"/>
        <v>303033000</v>
      </c>
      <c r="J28" s="28">
        <f t="shared" si="7"/>
        <v>303033000</v>
      </c>
      <c r="K28" s="9">
        <f t="shared" si="10"/>
        <v>0</v>
      </c>
      <c r="N28" s="17">
        <f t="shared" si="8"/>
        <v>2002</v>
      </c>
      <c r="O28" s="18">
        <f t="shared" si="11"/>
        <v>1324302.5649000001</v>
      </c>
      <c r="P28" s="18">
        <f t="shared" si="9"/>
        <v>587.31456000000003</v>
      </c>
      <c r="Q28" s="18">
        <f t="shared" si="9"/>
        <v>362550.50146</v>
      </c>
      <c r="R28" s="18">
        <f t="shared" si="9"/>
        <v>38989.121780000001</v>
      </c>
      <c r="S28" s="18">
        <f t="shared" si="9"/>
        <v>127483.96668</v>
      </c>
      <c r="T28" s="18">
        <f t="shared" si="9"/>
        <v>1853913.4693800001</v>
      </c>
      <c r="U28" s="18">
        <f t="shared" si="9"/>
        <v>1853913.4693800001</v>
      </c>
      <c r="V28">
        <f t="shared" si="9"/>
        <v>0</v>
      </c>
    </row>
    <row r="29" spans="2:22" x14ac:dyDescent="0.25">
      <c r="B29" s="192"/>
      <c r="C29" s="17">
        <f t="shared" si="5"/>
        <v>2003</v>
      </c>
      <c r="D29" s="19">
        <f t="shared" si="6"/>
        <v>220377000</v>
      </c>
      <c r="E29" s="19">
        <f t="shared" si="6"/>
        <v>99000</v>
      </c>
      <c r="F29" s="19">
        <f t="shared" si="6"/>
        <v>59640000</v>
      </c>
      <c r="G29" s="19">
        <f t="shared" si="6"/>
        <v>7013000</v>
      </c>
      <c r="H29" s="19">
        <f t="shared" si="6"/>
        <v>21917000</v>
      </c>
      <c r="I29" s="19">
        <f t="shared" si="6"/>
        <v>309046000</v>
      </c>
      <c r="J29" s="28">
        <f t="shared" si="7"/>
        <v>309046000</v>
      </c>
      <c r="K29" s="9">
        <f t="shared" si="10"/>
        <v>0</v>
      </c>
      <c r="N29" s="17">
        <f t="shared" si="8"/>
        <v>2003</v>
      </c>
      <c r="O29" s="18">
        <f t="shared" si="11"/>
        <v>1348235.63322</v>
      </c>
      <c r="P29" s="18">
        <f t="shared" si="9"/>
        <v>605.66813999999999</v>
      </c>
      <c r="Q29" s="18">
        <f t="shared" si="9"/>
        <v>364869.1704</v>
      </c>
      <c r="R29" s="18">
        <f t="shared" si="9"/>
        <v>42904.552179999999</v>
      </c>
      <c r="S29" s="18">
        <f t="shared" si="9"/>
        <v>134085.13761999999</v>
      </c>
      <c r="T29" s="18">
        <f t="shared" si="9"/>
        <v>1890700.1615600002</v>
      </c>
      <c r="U29" s="18">
        <f t="shared" si="9"/>
        <v>1890700.1615600002</v>
      </c>
      <c r="V29">
        <f t="shared" si="9"/>
        <v>0</v>
      </c>
    </row>
    <row r="30" spans="2:22" x14ac:dyDescent="0.25">
      <c r="B30" s="192"/>
      <c r="C30" s="17">
        <f t="shared" si="5"/>
        <v>2004</v>
      </c>
      <c r="D30" s="19">
        <f t="shared" si="6"/>
        <v>223425000</v>
      </c>
      <c r="E30" s="19">
        <f t="shared" si="6"/>
        <v>124000</v>
      </c>
      <c r="F30" s="19">
        <f t="shared" si="6"/>
        <v>60112000</v>
      </c>
      <c r="G30" s="19">
        <f t="shared" si="6"/>
        <v>6798000</v>
      </c>
      <c r="H30" s="19">
        <f t="shared" si="6"/>
        <v>23655000</v>
      </c>
      <c r="I30" s="19">
        <f t="shared" si="6"/>
        <v>314115000</v>
      </c>
      <c r="J30" s="28">
        <f t="shared" si="7"/>
        <v>314114000</v>
      </c>
      <c r="K30" s="9">
        <f t="shared" si="10"/>
        <v>-1000</v>
      </c>
      <c r="N30" s="17">
        <f t="shared" si="8"/>
        <v>2004</v>
      </c>
      <c r="O30" s="18">
        <f t="shared" si="11"/>
        <v>1366882.8705</v>
      </c>
      <c r="P30" s="18">
        <f t="shared" si="9"/>
        <v>758.61464000000001</v>
      </c>
      <c r="Q30" s="18">
        <f t="shared" si="9"/>
        <v>367756.80031999998</v>
      </c>
      <c r="R30" s="18">
        <f t="shared" si="9"/>
        <v>41589.21228</v>
      </c>
      <c r="S30" s="18">
        <f t="shared" si="9"/>
        <v>144717.97830000002</v>
      </c>
      <c r="T30" s="18">
        <f t="shared" si="9"/>
        <v>1921711.5939</v>
      </c>
      <c r="U30" s="18">
        <f t="shared" si="9"/>
        <v>1921705.4760400001</v>
      </c>
      <c r="V30">
        <f t="shared" si="9"/>
        <v>-6.1178600000000003</v>
      </c>
    </row>
    <row r="31" spans="2:22" x14ac:dyDescent="0.25">
      <c r="B31" s="192"/>
      <c r="C31" s="17">
        <f t="shared" si="5"/>
        <v>2005</v>
      </c>
      <c r="D31" s="19">
        <f t="shared" si="6"/>
        <v>224707000</v>
      </c>
      <c r="E31" s="19">
        <f t="shared" si="6"/>
        <v>124000</v>
      </c>
      <c r="F31" s="19">
        <f t="shared" si="6"/>
        <v>57696000</v>
      </c>
      <c r="G31" s="19">
        <f t="shared" si="6"/>
        <v>5998000</v>
      </c>
      <c r="H31" s="19">
        <f t="shared" si="6"/>
        <v>25246000</v>
      </c>
      <c r="I31" s="19">
        <f t="shared" si="6"/>
        <v>313772000</v>
      </c>
      <c r="J31" s="28">
        <f t="shared" si="7"/>
        <v>313771000</v>
      </c>
      <c r="K31" s="9">
        <f t="shared" si="10"/>
        <v>-1000</v>
      </c>
      <c r="N31" s="17">
        <f t="shared" si="8"/>
        <v>2005</v>
      </c>
      <c r="O31" s="18">
        <f t="shared" si="11"/>
        <v>1374725.9670200001</v>
      </c>
      <c r="P31" s="18">
        <f t="shared" si="9"/>
        <v>758.61464000000001</v>
      </c>
      <c r="Q31" s="18">
        <f t="shared" si="9"/>
        <v>352976.05056</v>
      </c>
      <c r="R31" s="18">
        <f t="shared" si="9"/>
        <v>36694.924279999999</v>
      </c>
      <c r="S31" s="18">
        <f t="shared" si="9"/>
        <v>154451.49356</v>
      </c>
      <c r="T31" s="18">
        <f t="shared" si="9"/>
        <v>1919613.1679200002</v>
      </c>
      <c r="U31" s="18">
        <f t="shared" si="9"/>
        <v>1919607.05006</v>
      </c>
      <c r="V31">
        <f t="shared" si="9"/>
        <v>-6.1178600000000003</v>
      </c>
    </row>
    <row r="32" spans="2:22" x14ac:dyDescent="0.25">
      <c r="B32" s="192"/>
      <c r="C32" s="17">
        <f>C33-1</f>
        <v>2006</v>
      </c>
      <c r="D32" s="19">
        <f t="shared" si="6"/>
        <v>228186000</v>
      </c>
      <c r="E32" s="19">
        <f t="shared" si="6"/>
        <v>128000</v>
      </c>
      <c r="F32" s="19">
        <f t="shared" si="6"/>
        <v>50862000</v>
      </c>
      <c r="G32" s="19">
        <f t="shared" si="6"/>
        <v>6719000</v>
      </c>
      <c r="H32" s="19">
        <f t="shared" si="6"/>
        <v>26821000</v>
      </c>
      <c r="I32" s="19">
        <f t="shared" si="6"/>
        <v>312716000</v>
      </c>
      <c r="J32" s="28">
        <f t="shared" si="7"/>
        <v>312716000</v>
      </c>
      <c r="K32" s="9">
        <f t="shared" si="10"/>
        <v>0</v>
      </c>
      <c r="N32" s="17">
        <f t="shared" si="8"/>
        <v>2006</v>
      </c>
      <c r="O32" s="18">
        <f t="shared" si="11"/>
        <v>1396010.00196</v>
      </c>
      <c r="P32" s="18">
        <f t="shared" si="9"/>
        <v>783.08608000000004</v>
      </c>
      <c r="Q32" s="18">
        <f t="shared" si="9"/>
        <v>311166.59532000002</v>
      </c>
      <c r="R32" s="18">
        <f t="shared" si="9"/>
        <v>41105.901340000004</v>
      </c>
      <c r="S32" s="18">
        <f t="shared" si="9"/>
        <v>164087.12306000001</v>
      </c>
      <c r="T32" s="18">
        <f t="shared" si="9"/>
        <v>1913152.7077600001</v>
      </c>
      <c r="U32" s="18">
        <f t="shared" si="9"/>
        <v>1913152.7077600001</v>
      </c>
      <c r="V32">
        <f t="shared" si="9"/>
        <v>0</v>
      </c>
    </row>
    <row r="33" spans="3:22" x14ac:dyDescent="0.25">
      <c r="C33" s="4">
        <v>2007</v>
      </c>
      <c r="D33" s="9">
        <f t="shared" ref="D33:I42" si="12">D13*1000</f>
        <v>234557000</v>
      </c>
      <c r="E33" s="9">
        <f t="shared" si="12"/>
        <v>132000</v>
      </c>
      <c r="F33" s="9">
        <f t="shared" si="12"/>
        <v>50229000</v>
      </c>
      <c r="G33" s="9">
        <f t="shared" si="12"/>
        <v>8064000</v>
      </c>
      <c r="H33" s="9">
        <f t="shared" si="12"/>
        <v>29010000</v>
      </c>
      <c r="I33" s="9">
        <f t="shared" si="12"/>
        <v>321993000</v>
      </c>
      <c r="J33" s="28">
        <f>SUM(D33:H33)</f>
        <v>321992000</v>
      </c>
      <c r="K33" s="9">
        <f t="shared" si="10"/>
        <v>-1000</v>
      </c>
      <c r="N33" s="4">
        <f t="shared" si="8"/>
        <v>2007</v>
      </c>
      <c r="O33" s="11">
        <f t="shared" si="11"/>
        <v>1434986.88802</v>
      </c>
      <c r="P33" s="11">
        <f t="shared" si="9"/>
        <v>807.55752000000007</v>
      </c>
      <c r="Q33" s="11">
        <f t="shared" si="9"/>
        <v>307293.98994</v>
      </c>
      <c r="R33" s="11">
        <f t="shared" si="9"/>
        <v>49334.423040000001</v>
      </c>
      <c r="S33" s="11">
        <f t="shared" si="9"/>
        <v>177479.11860000002</v>
      </c>
      <c r="T33" s="11">
        <f t="shared" si="9"/>
        <v>1969908.0949800001</v>
      </c>
      <c r="U33" s="11">
        <f t="shared" si="9"/>
        <v>1969901.9771199999</v>
      </c>
      <c r="V33">
        <f t="shared" si="9"/>
        <v>-6.1178600000000003</v>
      </c>
    </row>
    <row r="34" spans="3:22" x14ac:dyDescent="0.25">
      <c r="C34" s="4">
        <v>2008</v>
      </c>
      <c r="D34" s="9">
        <f t="shared" si="12"/>
        <v>237459000</v>
      </c>
      <c r="E34" s="9">
        <f t="shared" si="12"/>
        <v>131000</v>
      </c>
      <c r="F34" s="9">
        <f t="shared" si="12"/>
        <v>40096000</v>
      </c>
      <c r="G34" s="9">
        <f t="shared" si="12"/>
        <v>13487000</v>
      </c>
      <c r="H34" s="9">
        <f t="shared" si="12"/>
        <v>30763000</v>
      </c>
      <c r="I34" s="9">
        <f t="shared" si="12"/>
        <v>321936000</v>
      </c>
      <c r="J34" s="28">
        <f t="shared" ref="J34:J42" si="13">SUM(D34:H34)</f>
        <v>321936000</v>
      </c>
      <c r="K34" s="9">
        <f t="shared" si="10"/>
        <v>0</v>
      </c>
      <c r="N34" s="4">
        <f t="shared" si="8"/>
        <v>2008</v>
      </c>
      <c r="O34" s="11">
        <f t="shared" si="11"/>
        <v>1452740.9177399999</v>
      </c>
      <c r="P34" s="11">
        <f t="shared" si="9"/>
        <v>801.43966</v>
      </c>
      <c r="Q34" s="11">
        <f t="shared" si="9"/>
        <v>245301.71455999999</v>
      </c>
      <c r="R34" s="11">
        <f t="shared" si="9"/>
        <v>82511.577820000006</v>
      </c>
      <c r="S34" s="11">
        <f t="shared" si="9"/>
        <v>188203.72718000002</v>
      </c>
      <c r="T34" s="11">
        <f t="shared" si="9"/>
        <v>1969559.37696</v>
      </c>
      <c r="U34" s="11">
        <f t="shared" si="9"/>
        <v>1969559.37696</v>
      </c>
      <c r="V34">
        <f t="shared" si="9"/>
        <v>0</v>
      </c>
    </row>
    <row r="35" spans="3:22" x14ac:dyDescent="0.25">
      <c r="C35" s="4">
        <v>2009</v>
      </c>
      <c r="D35" s="9">
        <f t="shared" si="12"/>
        <v>240736000</v>
      </c>
      <c r="E35" s="9">
        <f t="shared" si="12"/>
        <v>130000</v>
      </c>
      <c r="F35" s="9">
        <f t="shared" si="12"/>
        <v>24255000</v>
      </c>
      <c r="G35" s="9">
        <f t="shared" si="12"/>
        <v>22767000</v>
      </c>
      <c r="H35" s="9">
        <f t="shared" si="12"/>
        <v>33682000</v>
      </c>
      <c r="I35" s="9">
        <f t="shared" si="12"/>
        <v>321569000</v>
      </c>
      <c r="J35" s="28">
        <f t="shared" si="13"/>
        <v>321570000</v>
      </c>
      <c r="K35" s="9">
        <f t="shared" si="10"/>
        <v>1000</v>
      </c>
      <c r="N35" s="4">
        <f t="shared" si="8"/>
        <v>2009</v>
      </c>
      <c r="O35" s="11">
        <f t="shared" si="11"/>
        <v>1472789.1449599999</v>
      </c>
      <c r="P35" s="11">
        <f t="shared" si="9"/>
        <v>795.32180000000005</v>
      </c>
      <c r="Q35" s="11">
        <f t="shared" si="9"/>
        <v>148388.6943</v>
      </c>
      <c r="R35" s="11">
        <f t="shared" si="9"/>
        <v>139285.31862000001</v>
      </c>
      <c r="S35" s="11">
        <f t="shared" si="9"/>
        <v>206061.76052000001</v>
      </c>
      <c r="T35" s="11">
        <f t="shared" si="9"/>
        <v>1967314.12234</v>
      </c>
      <c r="U35" s="11">
        <f t="shared" si="9"/>
        <v>1967320.2402000001</v>
      </c>
      <c r="V35">
        <f t="shared" si="9"/>
        <v>6.1178600000000003</v>
      </c>
    </row>
    <row r="36" spans="3:22" x14ac:dyDescent="0.25">
      <c r="C36" s="4">
        <v>2010</v>
      </c>
      <c r="D36" s="9">
        <f t="shared" si="12"/>
        <v>250571000</v>
      </c>
      <c r="E36" s="9">
        <f t="shared" si="12"/>
        <v>135000</v>
      </c>
      <c r="F36" s="9">
        <f t="shared" si="12"/>
        <v>14439000</v>
      </c>
      <c r="G36" s="9">
        <f t="shared" si="12"/>
        <v>30386000</v>
      </c>
      <c r="H36" s="9">
        <f t="shared" si="12"/>
        <v>36673000</v>
      </c>
      <c r="I36" s="9">
        <f t="shared" si="12"/>
        <v>332204000</v>
      </c>
      <c r="J36" s="28">
        <f t="shared" si="13"/>
        <v>332204000</v>
      </c>
      <c r="K36" s="9">
        <f t="shared" si="10"/>
        <v>0</v>
      </c>
      <c r="N36" s="4">
        <f t="shared" si="8"/>
        <v>2010</v>
      </c>
      <c r="O36" s="11">
        <f t="shared" si="11"/>
        <v>1532958.2980599999</v>
      </c>
      <c r="P36" s="11">
        <f t="shared" si="9"/>
        <v>825.91110000000003</v>
      </c>
      <c r="Q36" s="11">
        <f t="shared" si="9"/>
        <v>88335.780540000007</v>
      </c>
      <c r="R36" s="11">
        <f t="shared" si="9"/>
        <v>185897.29396000001</v>
      </c>
      <c r="S36" s="11">
        <f t="shared" si="9"/>
        <v>224360.27978000001</v>
      </c>
      <c r="T36" s="11">
        <f t="shared" si="9"/>
        <v>2032377.5634399999</v>
      </c>
      <c r="U36" s="11">
        <f t="shared" si="9"/>
        <v>2032377.5634399999</v>
      </c>
      <c r="V36">
        <f t="shared" si="9"/>
        <v>0</v>
      </c>
    </row>
    <row r="37" spans="3:22" x14ac:dyDescent="0.25">
      <c r="C37" s="4">
        <v>2011</v>
      </c>
      <c r="D37" s="9">
        <f t="shared" si="12"/>
        <v>253727000</v>
      </c>
      <c r="E37" s="9">
        <f t="shared" si="12"/>
        <v>114000</v>
      </c>
      <c r="F37" s="9">
        <f t="shared" si="12"/>
        <v>10072000</v>
      </c>
      <c r="G37" s="9">
        <f t="shared" si="12"/>
        <v>35326000</v>
      </c>
      <c r="H37" s="9">
        <f t="shared" si="12"/>
        <v>39914000</v>
      </c>
      <c r="I37" s="9">
        <f t="shared" si="12"/>
        <v>339153000</v>
      </c>
      <c r="J37" s="28">
        <f t="shared" si="13"/>
        <v>339153000</v>
      </c>
      <c r="K37" s="9">
        <f t="shared" si="10"/>
        <v>0</v>
      </c>
      <c r="N37" s="4">
        <f t="shared" si="8"/>
        <v>2011</v>
      </c>
      <c r="O37" s="11">
        <f t="shared" si="11"/>
        <v>1552266.26422</v>
      </c>
      <c r="P37" s="11">
        <f t="shared" si="9"/>
        <v>697.43604000000005</v>
      </c>
      <c r="Q37" s="11">
        <f t="shared" si="9"/>
        <v>61619.085920000005</v>
      </c>
      <c r="R37" s="11">
        <f t="shared" si="9"/>
        <v>216119.52236</v>
      </c>
      <c r="S37" s="11">
        <f t="shared" si="9"/>
        <v>244188.26404000001</v>
      </c>
      <c r="T37" s="11">
        <f t="shared" si="9"/>
        <v>2074890.5725800002</v>
      </c>
      <c r="U37" s="11">
        <f t="shared" si="9"/>
        <v>2074890.5725800002</v>
      </c>
      <c r="V37">
        <f t="shared" si="9"/>
        <v>0</v>
      </c>
    </row>
    <row r="38" spans="3:22" x14ac:dyDescent="0.25">
      <c r="C38" s="4">
        <v>2012</v>
      </c>
      <c r="D38" s="9">
        <f t="shared" si="12"/>
        <v>256594000</v>
      </c>
      <c r="E38" s="9">
        <f t="shared" si="12"/>
        <v>134000</v>
      </c>
      <c r="F38" s="9">
        <f t="shared" si="12"/>
        <v>7015000</v>
      </c>
      <c r="G38" s="9">
        <f t="shared" si="12"/>
        <v>41123000</v>
      </c>
      <c r="H38" s="9">
        <f t="shared" si="12"/>
        <v>44217000</v>
      </c>
      <c r="I38" s="9">
        <f t="shared" si="12"/>
        <v>349084000</v>
      </c>
      <c r="J38" s="28">
        <f t="shared" si="13"/>
        <v>349083000</v>
      </c>
      <c r="K38" s="9">
        <f t="shared" si="10"/>
        <v>-1000</v>
      </c>
      <c r="N38" s="4">
        <f t="shared" si="8"/>
        <v>2012</v>
      </c>
      <c r="O38" s="11">
        <f t="shared" si="11"/>
        <v>1569806.1688399999</v>
      </c>
      <c r="P38" s="11">
        <f t="shared" si="9"/>
        <v>819.79323999999997</v>
      </c>
      <c r="Q38" s="11">
        <f t="shared" si="9"/>
        <v>42916.787900000003</v>
      </c>
      <c r="R38" s="11">
        <f t="shared" si="9"/>
        <v>251584.75678</v>
      </c>
      <c r="S38" s="11">
        <f t="shared" si="9"/>
        <v>270513.41561999999</v>
      </c>
      <c r="T38" s="11">
        <f t="shared" si="9"/>
        <v>2135647.04024</v>
      </c>
      <c r="U38" s="11">
        <f t="shared" si="9"/>
        <v>2135640.9223799999</v>
      </c>
      <c r="V38">
        <f t="shared" si="9"/>
        <v>-6.1178600000000003</v>
      </c>
    </row>
    <row r="39" spans="3:22" x14ac:dyDescent="0.25">
      <c r="C39" s="4">
        <v>2013</v>
      </c>
      <c r="D39" s="9">
        <f t="shared" si="12"/>
        <v>260328000</v>
      </c>
      <c r="E39" s="9">
        <f t="shared" si="12"/>
        <v>122000</v>
      </c>
      <c r="F39" s="9">
        <f t="shared" si="12"/>
        <v>6396000</v>
      </c>
      <c r="G39" s="9">
        <f t="shared" si="12"/>
        <v>45839000</v>
      </c>
      <c r="H39" s="9">
        <f t="shared" si="12"/>
        <v>47330000</v>
      </c>
      <c r="I39" s="9">
        <f t="shared" si="12"/>
        <v>360016000</v>
      </c>
      <c r="J39" s="28">
        <f t="shared" si="13"/>
        <v>360015000</v>
      </c>
      <c r="K39" s="9">
        <f t="shared" si="10"/>
        <v>-1000</v>
      </c>
      <c r="N39" s="4">
        <f t="shared" si="8"/>
        <v>2013</v>
      </c>
      <c r="O39" s="11">
        <f t="shared" si="11"/>
        <v>1592650.2580800001</v>
      </c>
      <c r="P39" s="11">
        <f t="shared" si="9"/>
        <v>746.37891999999999</v>
      </c>
      <c r="Q39" s="11">
        <f t="shared" si="9"/>
        <v>39129.832560000003</v>
      </c>
      <c r="R39" s="11">
        <f t="shared" si="9"/>
        <v>280436.58454000001</v>
      </c>
      <c r="S39" s="11">
        <f t="shared" si="9"/>
        <v>289558.3138</v>
      </c>
      <c r="T39" s="11">
        <f t="shared" si="9"/>
        <v>2202527.4857600001</v>
      </c>
      <c r="U39" s="11">
        <f t="shared" si="9"/>
        <v>2202521.3679</v>
      </c>
      <c r="V39">
        <f t="shared" si="9"/>
        <v>-6.1178600000000003</v>
      </c>
    </row>
    <row r="40" spans="3:22" x14ac:dyDescent="0.25">
      <c r="C40" s="4">
        <v>2014</v>
      </c>
      <c r="D40" s="9">
        <f t="shared" si="12"/>
        <v>263495000</v>
      </c>
      <c r="E40" s="9">
        <f t="shared" si="12"/>
        <v>114000</v>
      </c>
      <c r="F40" s="9">
        <f t="shared" si="12"/>
        <v>4929000</v>
      </c>
      <c r="G40" s="9">
        <f t="shared" si="12"/>
        <v>49810000</v>
      </c>
      <c r="H40" s="9">
        <f t="shared" si="12"/>
        <v>51545000</v>
      </c>
      <c r="I40" s="9">
        <f t="shared" si="12"/>
        <v>369893000</v>
      </c>
      <c r="J40" s="28">
        <f t="shared" si="13"/>
        <v>369893000</v>
      </c>
      <c r="K40" s="9">
        <f t="shared" si="10"/>
        <v>0</v>
      </c>
      <c r="N40" s="4">
        <f t="shared" si="8"/>
        <v>2014</v>
      </c>
      <c r="O40" s="11">
        <f t="shared" si="11"/>
        <v>1612025.5207</v>
      </c>
      <c r="P40" s="11">
        <f t="shared" si="9"/>
        <v>697.43604000000005</v>
      </c>
      <c r="Q40" s="11">
        <f t="shared" si="9"/>
        <v>30154.931940000002</v>
      </c>
      <c r="R40" s="11">
        <f t="shared" si="9"/>
        <v>304730.6066</v>
      </c>
      <c r="S40" s="11">
        <f t="shared" si="9"/>
        <v>315345.09370000003</v>
      </c>
      <c r="T40" s="11">
        <f t="shared" si="9"/>
        <v>2262953.58898</v>
      </c>
      <c r="U40" s="11">
        <f t="shared" si="9"/>
        <v>2262953.58898</v>
      </c>
      <c r="V40">
        <f t="shared" si="9"/>
        <v>0</v>
      </c>
    </row>
    <row r="41" spans="3:22" x14ac:dyDescent="0.25">
      <c r="C41" s="4">
        <v>2015</v>
      </c>
      <c r="D41" s="9">
        <f t="shared" si="12"/>
        <v>263275000</v>
      </c>
      <c r="E41" s="9">
        <f t="shared" si="12"/>
        <v>116000</v>
      </c>
      <c r="F41" s="9">
        <f t="shared" si="12"/>
        <v>3903000</v>
      </c>
      <c r="G41" s="9">
        <f t="shared" si="12"/>
        <v>52130000</v>
      </c>
      <c r="H41" s="9">
        <f t="shared" si="12"/>
        <v>54362000</v>
      </c>
      <c r="I41" s="9">
        <f t="shared" si="12"/>
        <v>373787000</v>
      </c>
      <c r="J41" s="28">
        <f t="shared" si="13"/>
        <v>373786000</v>
      </c>
      <c r="K41" s="9">
        <f t="shared" si="10"/>
        <v>-1000</v>
      </c>
      <c r="N41" s="4">
        <f t="shared" si="8"/>
        <v>2015</v>
      </c>
      <c r="O41" s="11">
        <f t="shared" si="11"/>
        <v>1610679.5915000001</v>
      </c>
      <c r="P41" s="11">
        <f t="shared" si="9"/>
        <v>709.67176000000006</v>
      </c>
      <c r="Q41" s="11">
        <f t="shared" si="9"/>
        <v>23878.007580000001</v>
      </c>
      <c r="R41" s="11">
        <f t="shared" si="9"/>
        <v>318924.04180000001</v>
      </c>
      <c r="S41" s="11">
        <f t="shared" si="9"/>
        <v>332579.10532000003</v>
      </c>
      <c r="T41" s="11">
        <f t="shared" si="9"/>
        <v>2286776.5358199999</v>
      </c>
      <c r="U41" s="11">
        <f t="shared" si="9"/>
        <v>2286770.4179600002</v>
      </c>
      <c r="V41">
        <f t="shared" si="9"/>
        <v>-6.1178600000000003</v>
      </c>
    </row>
    <row r="42" spans="3:22" x14ac:dyDescent="0.25">
      <c r="C42" s="4">
        <v>2016</v>
      </c>
      <c r="D42" s="9">
        <f t="shared" si="12"/>
        <v>263215000</v>
      </c>
      <c r="E42" s="9">
        <f t="shared" si="12"/>
        <v>137000</v>
      </c>
      <c r="F42" s="9">
        <f t="shared" si="12"/>
        <v>2995000</v>
      </c>
      <c r="G42" s="9">
        <f t="shared" si="12"/>
        <v>54302000</v>
      </c>
      <c r="H42" s="9">
        <f t="shared" si="12"/>
        <v>57398000</v>
      </c>
      <c r="I42" s="9">
        <f t="shared" si="12"/>
        <v>378046000</v>
      </c>
      <c r="J42" s="28">
        <f t="shared" si="13"/>
        <v>378047000</v>
      </c>
      <c r="K42" s="9">
        <f t="shared" si="10"/>
        <v>1000</v>
      </c>
      <c r="N42" s="4">
        <f t="shared" si="8"/>
        <v>2016</v>
      </c>
      <c r="O42" s="11">
        <f t="shared" si="11"/>
        <v>1610312.5199</v>
      </c>
      <c r="P42" s="11">
        <f t="shared" ref="P42:V42" si="14">E42*$M$24</f>
        <v>838.14682000000005</v>
      </c>
      <c r="Q42" s="11">
        <f t="shared" si="14"/>
        <v>18322.990700000002</v>
      </c>
      <c r="R42" s="11">
        <f t="shared" si="14"/>
        <v>332212.03372000001</v>
      </c>
      <c r="S42" s="11">
        <f t="shared" si="14"/>
        <v>351152.92827999999</v>
      </c>
      <c r="T42" s="11">
        <f t="shared" si="14"/>
        <v>2312832.5015600002</v>
      </c>
      <c r="U42" s="11">
        <f t="shared" si="14"/>
        <v>2312838.6194199999</v>
      </c>
      <c r="V42">
        <f t="shared" si="14"/>
        <v>6.1178600000000003</v>
      </c>
    </row>
    <row r="44" spans="3:22" x14ac:dyDescent="0.25">
      <c r="N44" s="194" t="s">
        <v>136</v>
      </c>
      <c r="O44" s="195"/>
      <c r="P44" s="195"/>
      <c r="Q44" s="195"/>
      <c r="R44" s="195"/>
      <c r="S44" s="196"/>
      <c r="T44" s="36"/>
    </row>
    <row r="45" spans="3:22" x14ac:dyDescent="0.25">
      <c r="N45" s="4" t="str">
        <f>N25</f>
        <v>Year</v>
      </c>
      <c r="O45" s="4" t="s">
        <v>131</v>
      </c>
      <c r="P45" s="4" t="s">
        <v>75</v>
      </c>
      <c r="Q45" s="4" t="s">
        <v>133</v>
      </c>
      <c r="R45" s="4" t="s">
        <v>31</v>
      </c>
      <c r="S45" s="4" t="s">
        <v>21</v>
      </c>
      <c r="T45" s="35"/>
    </row>
    <row r="46" spans="3:22" x14ac:dyDescent="0.25">
      <c r="N46" s="4">
        <f>N26</f>
        <v>2000</v>
      </c>
      <c r="O46" s="33">
        <f>O26</f>
        <v>1276246.7746000001</v>
      </c>
      <c r="P46" s="33">
        <f>P26+R26</f>
        <v>36786.692179999998</v>
      </c>
      <c r="Q46" s="33">
        <f>Q26</f>
        <v>386746.63776000001</v>
      </c>
      <c r="R46" s="33">
        <f>S26</f>
        <v>114618.10710000001</v>
      </c>
      <c r="S46" s="4"/>
    </row>
    <row r="47" spans="3:22" x14ac:dyDescent="0.25">
      <c r="N47" s="4">
        <f t="shared" ref="N47:O61" si="15">N27</f>
        <v>2001</v>
      </c>
      <c r="O47" s="33">
        <f t="shared" si="15"/>
        <v>1298962.3887799999</v>
      </c>
      <c r="P47" s="33">
        <f t="shared" ref="P47:P62" si="16">P27+R27</f>
        <v>38279.450019999997</v>
      </c>
      <c r="Q47" s="33">
        <f t="shared" ref="Q47:Q62" si="17">Q27</f>
        <v>381320.09594000003</v>
      </c>
      <c r="R47" s="33">
        <f t="shared" ref="R47:R62" si="18">S27</f>
        <v>125030.70482</v>
      </c>
      <c r="S47" s="4"/>
    </row>
    <row r="48" spans="3:22" x14ac:dyDescent="0.25">
      <c r="N48" s="4">
        <f t="shared" si="15"/>
        <v>2002</v>
      </c>
      <c r="O48" s="33">
        <f t="shared" si="15"/>
        <v>1324302.5649000001</v>
      </c>
      <c r="P48" s="33">
        <f t="shared" si="16"/>
        <v>39576.43634</v>
      </c>
      <c r="Q48" s="33">
        <f t="shared" si="17"/>
        <v>362550.50146</v>
      </c>
      <c r="R48" s="33">
        <f t="shared" si="18"/>
        <v>127483.96668</v>
      </c>
      <c r="S48" s="4"/>
    </row>
    <row r="49" spans="14:19" x14ac:dyDescent="0.25">
      <c r="N49" s="4">
        <f t="shared" si="15"/>
        <v>2003</v>
      </c>
      <c r="O49" s="33">
        <f t="shared" si="15"/>
        <v>1348235.63322</v>
      </c>
      <c r="P49" s="33">
        <f t="shared" si="16"/>
        <v>43510.22032</v>
      </c>
      <c r="Q49" s="33">
        <f t="shared" si="17"/>
        <v>364869.1704</v>
      </c>
      <c r="R49" s="33">
        <f t="shared" si="18"/>
        <v>134085.13761999999</v>
      </c>
      <c r="S49" s="4"/>
    </row>
    <row r="50" spans="14:19" x14ac:dyDescent="0.25">
      <c r="N50" s="4">
        <f t="shared" si="15"/>
        <v>2004</v>
      </c>
      <c r="O50" s="33">
        <f t="shared" si="15"/>
        <v>1366882.8705</v>
      </c>
      <c r="P50" s="33">
        <f t="shared" si="16"/>
        <v>42347.82692</v>
      </c>
      <c r="Q50" s="33">
        <f t="shared" si="17"/>
        <v>367756.80031999998</v>
      </c>
      <c r="R50" s="33">
        <f t="shared" si="18"/>
        <v>144717.97830000002</v>
      </c>
      <c r="S50" s="4"/>
    </row>
    <row r="51" spans="14:19" x14ac:dyDescent="0.25">
      <c r="N51" s="4">
        <f t="shared" si="15"/>
        <v>2005</v>
      </c>
      <c r="O51" s="33">
        <f t="shared" si="15"/>
        <v>1374725.9670200001</v>
      </c>
      <c r="P51" s="33">
        <f t="shared" si="16"/>
        <v>37453.538919999999</v>
      </c>
      <c r="Q51" s="33">
        <f t="shared" si="17"/>
        <v>352976.05056</v>
      </c>
      <c r="R51" s="33">
        <f t="shared" si="18"/>
        <v>154451.49356</v>
      </c>
      <c r="S51" s="4"/>
    </row>
    <row r="52" spans="14:19" x14ac:dyDescent="0.25">
      <c r="N52" s="4">
        <f t="shared" si="15"/>
        <v>2006</v>
      </c>
      <c r="O52" s="33">
        <f t="shared" si="15"/>
        <v>1396010.00196</v>
      </c>
      <c r="P52" s="33">
        <f t="shared" si="16"/>
        <v>41888.987420000005</v>
      </c>
      <c r="Q52" s="33">
        <f t="shared" si="17"/>
        <v>311166.59532000002</v>
      </c>
      <c r="R52" s="33">
        <f t="shared" si="18"/>
        <v>164087.12306000001</v>
      </c>
      <c r="S52" s="4"/>
    </row>
    <row r="53" spans="14:19" x14ac:dyDescent="0.25">
      <c r="N53" s="4">
        <f t="shared" si="15"/>
        <v>2007</v>
      </c>
      <c r="O53" s="33">
        <f t="shared" si="15"/>
        <v>1434986.88802</v>
      </c>
      <c r="P53" s="33">
        <f t="shared" si="16"/>
        <v>50141.980560000004</v>
      </c>
      <c r="Q53" s="33">
        <f t="shared" si="17"/>
        <v>307293.98994</v>
      </c>
      <c r="R53" s="33">
        <f t="shared" si="18"/>
        <v>177479.11860000002</v>
      </c>
      <c r="S53" s="4"/>
    </row>
    <row r="54" spans="14:19" x14ac:dyDescent="0.25">
      <c r="N54" s="4">
        <f t="shared" si="15"/>
        <v>2008</v>
      </c>
      <c r="O54" s="33">
        <f t="shared" si="15"/>
        <v>1452740.9177399999</v>
      </c>
      <c r="P54" s="33">
        <f t="shared" si="16"/>
        <v>83313.01748000001</v>
      </c>
      <c r="Q54" s="33">
        <f t="shared" si="17"/>
        <v>245301.71455999999</v>
      </c>
      <c r="R54" s="33">
        <f t="shared" si="18"/>
        <v>188203.72718000002</v>
      </c>
      <c r="S54" s="4"/>
    </row>
    <row r="55" spans="14:19" x14ac:dyDescent="0.25">
      <c r="N55" s="4">
        <f t="shared" si="15"/>
        <v>2009</v>
      </c>
      <c r="O55" s="33">
        <f t="shared" si="15"/>
        <v>1472789.1449599999</v>
      </c>
      <c r="P55" s="33">
        <f t="shared" si="16"/>
        <v>140080.64042000001</v>
      </c>
      <c r="Q55" s="33">
        <f t="shared" si="17"/>
        <v>148388.6943</v>
      </c>
      <c r="R55" s="33">
        <f t="shared" si="18"/>
        <v>206061.76052000001</v>
      </c>
      <c r="S55" s="4"/>
    </row>
    <row r="56" spans="14:19" x14ac:dyDescent="0.25">
      <c r="N56" s="4">
        <f t="shared" si="15"/>
        <v>2010</v>
      </c>
      <c r="O56" s="33">
        <f t="shared" si="15"/>
        <v>1532958.2980599999</v>
      </c>
      <c r="P56" s="33">
        <f t="shared" si="16"/>
        <v>186723.20506000001</v>
      </c>
      <c r="Q56" s="33">
        <f t="shared" si="17"/>
        <v>88335.780540000007</v>
      </c>
      <c r="R56" s="33">
        <f t="shared" si="18"/>
        <v>224360.27978000001</v>
      </c>
      <c r="S56" s="4"/>
    </row>
    <row r="57" spans="14:19" x14ac:dyDescent="0.25">
      <c r="N57" s="4">
        <f t="shared" si="15"/>
        <v>2011</v>
      </c>
      <c r="O57" s="33">
        <f t="shared" si="15"/>
        <v>1552266.26422</v>
      </c>
      <c r="P57" s="33">
        <f t="shared" si="16"/>
        <v>216816.9584</v>
      </c>
      <c r="Q57" s="33">
        <f t="shared" si="17"/>
        <v>61619.085920000005</v>
      </c>
      <c r="R57" s="33">
        <f t="shared" si="18"/>
        <v>244188.26404000001</v>
      </c>
      <c r="S57" s="4"/>
    </row>
    <row r="58" spans="14:19" x14ac:dyDescent="0.25">
      <c r="N58" s="4">
        <f t="shared" si="15"/>
        <v>2012</v>
      </c>
      <c r="O58" s="33">
        <f t="shared" si="15"/>
        <v>1569806.1688399999</v>
      </c>
      <c r="P58" s="33">
        <f t="shared" si="16"/>
        <v>252404.55002</v>
      </c>
      <c r="Q58" s="33">
        <f t="shared" si="17"/>
        <v>42916.787900000003</v>
      </c>
      <c r="R58" s="33">
        <f t="shared" si="18"/>
        <v>270513.41561999999</v>
      </c>
      <c r="S58" s="4"/>
    </row>
    <row r="59" spans="14:19" x14ac:dyDescent="0.25">
      <c r="N59" s="4">
        <f t="shared" si="15"/>
        <v>2013</v>
      </c>
      <c r="O59" s="33">
        <f t="shared" si="15"/>
        <v>1592650.2580800001</v>
      </c>
      <c r="P59" s="33">
        <f t="shared" si="16"/>
        <v>281182.96346</v>
      </c>
      <c r="Q59" s="33">
        <f t="shared" si="17"/>
        <v>39129.832560000003</v>
      </c>
      <c r="R59" s="33">
        <f t="shared" si="18"/>
        <v>289558.3138</v>
      </c>
      <c r="S59" s="4"/>
    </row>
    <row r="60" spans="14:19" x14ac:dyDescent="0.25">
      <c r="N60" s="4">
        <f t="shared" si="15"/>
        <v>2014</v>
      </c>
      <c r="O60" s="33">
        <f t="shared" si="15"/>
        <v>1612025.5207</v>
      </c>
      <c r="P60" s="33">
        <f t="shared" si="16"/>
        <v>305428.04264</v>
      </c>
      <c r="Q60" s="33">
        <f t="shared" si="17"/>
        <v>30154.931940000002</v>
      </c>
      <c r="R60" s="33">
        <f t="shared" si="18"/>
        <v>315345.09370000003</v>
      </c>
      <c r="S60" s="4"/>
    </row>
    <row r="61" spans="14:19" x14ac:dyDescent="0.25">
      <c r="N61" s="4">
        <f t="shared" si="15"/>
        <v>2015</v>
      </c>
      <c r="O61" s="33">
        <f t="shared" si="15"/>
        <v>1610679.5915000001</v>
      </c>
      <c r="P61" s="33">
        <f t="shared" si="16"/>
        <v>319633.71356</v>
      </c>
      <c r="Q61" s="33">
        <f t="shared" si="17"/>
        <v>23878.007580000001</v>
      </c>
      <c r="R61" s="33">
        <f t="shared" si="18"/>
        <v>332579.10532000003</v>
      </c>
      <c r="S61" s="4"/>
    </row>
    <row r="62" spans="14:19" x14ac:dyDescent="0.25">
      <c r="N62" s="4">
        <f>N42</f>
        <v>2016</v>
      </c>
      <c r="O62" s="33">
        <f>O42</f>
        <v>1610312.5199</v>
      </c>
      <c r="P62" s="33">
        <f t="shared" si="16"/>
        <v>333050.18054000003</v>
      </c>
      <c r="Q62" s="33">
        <f t="shared" si="17"/>
        <v>18322.990700000002</v>
      </c>
      <c r="R62" s="33">
        <f t="shared" si="18"/>
        <v>351152.92827999999</v>
      </c>
      <c r="S62" s="4"/>
    </row>
  </sheetData>
  <mergeCells count="6">
    <mergeCell ref="N44:S44"/>
    <mergeCell ref="C4:I4"/>
    <mergeCell ref="C24:I24"/>
    <mergeCell ref="B6:B12"/>
    <mergeCell ref="B26:B32"/>
    <mergeCell ref="N24:T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4F6-1E66-4C2A-A3AF-0AA64837BC2B}">
  <dimension ref="C2:U85"/>
  <sheetViews>
    <sheetView topLeftCell="A49" zoomScale="85" zoomScaleNormal="85" workbookViewId="0">
      <selection activeCell="G69" sqref="G69"/>
    </sheetView>
  </sheetViews>
  <sheetFormatPr defaultRowHeight="15" x14ac:dyDescent="0.25"/>
  <cols>
    <col min="3" max="3" width="12" bestFit="1" customWidth="1"/>
    <col min="4" max="4" width="9.28515625" bestFit="1" customWidth="1"/>
    <col min="5" max="5" width="16.85546875" bestFit="1" customWidth="1"/>
    <col min="6" max="6" width="17.7109375" bestFit="1" customWidth="1"/>
    <col min="7" max="7" width="14.85546875" bestFit="1" customWidth="1"/>
    <col min="8" max="8" width="17.7109375" bestFit="1" customWidth="1"/>
    <col min="9" max="9" width="15.42578125" bestFit="1" customWidth="1"/>
    <col min="10" max="10" width="16.85546875" bestFit="1" customWidth="1"/>
    <col min="11" max="11" width="15" bestFit="1" customWidth="1"/>
    <col min="12" max="13" width="16.85546875" bestFit="1" customWidth="1"/>
    <col min="14" max="14" width="23.85546875" bestFit="1" customWidth="1"/>
    <col min="15" max="15" width="15" bestFit="1" customWidth="1"/>
    <col min="16" max="17" width="18.140625" bestFit="1" customWidth="1"/>
    <col min="18" max="18" width="17" customWidth="1"/>
    <col min="19" max="19" width="17.7109375" bestFit="1" customWidth="1"/>
    <col min="20" max="20" width="23.42578125" bestFit="1" customWidth="1"/>
    <col min="21" max="21" width="12" bestFit="1" customWidth="1"/>
  </cols>
  <sheetData>
    <row r="2" spans="3:20" ht="15.75" x14ac:dyDescent="0.25">
      <c r="D2" s="198" t="s">
        <v>39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S2" t="s">
        <v>480</v>
      </c>
    </row>
    <row r="3" spans="3:20" x14ac:dyDescent="0.25">
      <c r="D3" s="4" t="s">
        <v>13</v>
      </c>
      <c r="E3" s="4" t="s">
        <v>19</v>
      </c>
      <c r="F3" s="4" t="s">
        <v>14</v>
      </c>
      <c r="G3" s="4" t="s">
        <v>36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37</v>
      </c>
      <c r="M3" s="4" t="s">
        <v>29</v>
      </c>
      <c r="N3" s="4" t="s">
        <v>38</v>
      </c>
      <c r="O3" s="4" t="s">
        <v>30</v>
      </c>
      <c r="P3" s="4" t="s">
        <v>31</v>
      </c>
      <c r="Q3" s="4" t="s">
        <v>21</v>
      </c>
      <c r="S3" s="162">
        <f>SUM(P4,'Domestic Energy Consumption'!H6,'Transport Energy Consumption'!V7,'Commercial Energy Consumption'!K4)</f>
        <v>48555</v>
      </c>
      <c r="T3" s="163">
        <f>S3*1000/613</f>
        <v>79208.809135399672</v>
      </c>
    </row>
    <row r="4" spans="3:20" x14ac:dyDescent="0.25">
      <c r="C4" s="192" t="s">
        <v>129</v>
      </c>
      <c r="D4" s="17">
        <f t="shared" ref="D4:D9" si="0">D5-1</f>
        <v>2000</v>
      </c>
      <c r="E4" s="18">
        <v>58981</v>
      </c>
      <c r="F4" s="18">
        <v>36060</v>
      </c>
      <c r="G4" s="18">
        <v>85</v>
      </c>
      <c r="H4" s="18">
        <v>86826</v>
      </c>
      <c r="I4" s="18">
        <v>4219</v>
      </c>
      <c r="J4" s="18">
        <v>37171</v>
      </c>
      <c r="K4" s="18">
        <v>8008</v>
      </c>
      <c r="L4" s="18">
        <v>25581</v>
      </c>
      <c r="M4" s="18">
        <v>74979</v>
      </c>
      <c r="N4" s="18">
        <v>13435</v>
      </c>
      <c r="O4" s="18">
        <v>1073</v>
      </c>
      <c r="P4" s="18">
        <v>20850</v>
      </c>
      <c r="Q4" s="18">
        <v>292289</v>
      </c>
      <c r="S4" s="162">
        <f>SUM(P5,'Domestic Energy Consumption'!H7,'Transport Energy Consumption'!V8,'Commercial Energy Consumption'!K5)</f>
        <v>51841</v>
      </c>
      <c r="T4" s="163">
        <f t="shared" ref="T4:T19" si="1">S4*1000/613</f>
        <v>84569.331158238172</v>
      </c>
    </row>
    <row r="5" spans="3:20" x14ac:dyDescent="0.25">
      <c r="C5" s="192"/>
      <c r="D5" s="17">
        <f t="shared" si="0"/>
        <v>2001</v>
      </c>
      <c r="E5" s="18">
        <v>55186</v>
      </c>
      <c r="F5" s="18">
        <v>37021</v>
      </c>
      <c r="G5" s="18">
        <v>78</v>
      </c>
      <c r="H5" s="18">
        <v>81861</v>
      </c>
      <c r="I5" s="18">
        <v>4160</v>
      </c>
      <c r="J5" s="18">
        <v>39458</v>
      </c>
      <c r="K5" s="18">
        <v>7735</v>
      </c>
      <c r="L5" s="18">
        <v>26680</v>
      </c>
      <c r="M5" s="18">
        <v>78033</v>
      </c>
      <c r="N5" s="18">
        <v>25712</v>
      </c>
      <c r="O5" s="18">
        <v>972</v>
      </c>
      <c r="P5" s="18">
        <v>21819</v>
      </c>
      <c r="Q5" s="18">
        <v>300683</v>
      </c>
      <c r="S5" s="162">
        <f>SUM(P6,'Domestic Energy Consumption'!H8,'Transport Energy Consumption'!V9,'Commercial Energy Consumption'!K6)</f>
        <v>53419</v>
      </c>
      <c r="T5" s="163">
        <f t="shared" si="1"/>
        <v>87143.556280587276</v>
      </c>
    </row>
    <row r="6" spans="3:20" x14ac:dyDescent="0.25">
      <c r="C6" s="192"/>
      <c r="D6" s="17">
        <f t="shared" si="0"/>
        <v>2002</v>
      </c>
      <c r="E6" s="18">
        <v>52305</v>
      </c>
      <c r="F6" s="18">
        <v>38698</v>
      </c>
      <c r="G6" s="18">
        <v>83</v>
      </c>
      <c r="H6" s="18">
        <v>80508</v>
      </c>
      <c r="I6" s="18">
        <v>3955</v>
      </c>
      <c r="J6" s="18">
        <v>38828</v>
      </c>
      <c r="K6" s="18">
        <v>7311</v>
      </c>
      <c r="L6" s="18">
        <v>25596</v>
      </c>
      <c r="M6" s="18">
        <v>75690</v>
      </c>
      <c r="N6" s="18">
        <v>22688</v>
      </c>
      <c r="O6" s="18">
        <v>1093</v>
      </c>
      <c r="P6" s="18">
        <v>22578</v>
      </c>
      <c r="Q6" s="18">
        <v>293643</v>
      </c>
      <c r="S6" s="162">
        <f>SUM(P7,'Domestic Energy Consumption'!H9,'Transport Energy Consumption'!V10,'Commercial Energy Consumption'!K7)</f>
        <v>55474</v>
      </c>
      <c r="T6" s="163">
        <f t="shared" si="1"/>
        <v>90495.921696574223</v>
      </c>
    </row>
    <row r="7" spans="3:20" x14ac:dyDescent="0.25">
      <c r="C7" s="192"/>
      <c r="D7" s="17">
        <f t="shared" si="0"/>
        <v>2003</v>
      </c>
      <c r="E7" s="18">
        <v>50167</v>
      </c>
      <c r="F7" s="18">
        <v>68624</v>
      </c>
      <c r="G7" s="18">
        <v>77</v>
      </c>
      <c r="H7" s="18">
        <v>89912</v>
      </c>
      <c r="I7" s="18">
        <v>3980</v>
      </c>
      <c r="J7" s="18">
        <v>37398</v>
      </c>
      <c r="K7" s="18">
        <v>6358</v>
      </c>
      <c r="L7" s="18">
        <v>20756</v>
      </c>
      <c r="M7" s="18">
        <v>68493</v>
      </c>
      <c r="N7" s="18">
        <v>23533</v>
      </c>
      <c r="O7" s="18">
        <v>808</v>
      </c>
      <c r="P7" s="18">
        <v>22373</v>
      </c>
      <c r="Q7" s="18">
        <v>323626</v>
      </c>
      <c r="S7" s="162">
        <f>SUM(P8,'Domestic Energy Consumption'!H10,'Transport Energy Consumption'!V11,'Commercial Energy Consumption'!K8)</f>
        <v>61394</v>
      </c>
      <c r="T7" s="163">
        <f t="shared" si="1"/>
        <v>100153.34420880914</v>
      </c>
    </row>
    <row r="8" spans="3:20" x14ac:dyDescent="0.25">
      <c r="C8" s="192"/>
      <c r="D8" s="17">
        <f t="shared" si="0"/>
        <v>2004</v>
      </c>
      <c r="E8" s="18">
        <v>46917</v>
      </c>
      <c r="F8" s="18">
        <v>55344</v>
      </c>
      <c r="G8" s="18">
        <v>80</v>
      </c>
      <c r="H8" s="18">
        <v>85076</v>
      </c>
      <c r="I8" s="18">
        <v>4012</v>
      </c>
      <c r="J8" s="18">
        <v>42986</v>
      </c>
      <c r="K8" s="18">
        <v>5862</v>
      </c>
      <c r="L8" s="18">
        <v>21859</v>
      </c>
      <c r="M8" s="18">
        <v>74718</v>
      </c>
      <c r="N8" s="18">
        <v>37716</v>
      </c>
      <c r="O8" s="18">
        <v>1101</v>
      </c>
      <c r="P8" s="18">
        <v>24719</v>
      </c>
      <c r="Q8" s="18">
        <v>325670</v>
      </c>
      <c r="S8" s="162">
        <f>SUM(P9,'Domestic Energy Consumption'!H11,'Transport Energy Consumption'!V12,'Commercial Energy Consumption'!K9)</f>
        <v>65645</v>
      </c>
      <c r="T8" s="163">
        <f t="shared" si="1"/>
        <v>107088.09135399674</v>
      </c>
    </row>
    <row r="9" spans="3:20" x14ac:dyDescent="0.25">
      <c r="C9" s="192"/>
      <c r="D9" s="17">
        <f t="shared" si="0"/>
        <v>2005</v>
      </c>
      <c r="E9" s="18">
        <v>43920</v>
      </c>
      <c r="F9" s="18">
        <v>65744</v>
      </c>
      <c r="G9" s="18">
        <v>94</v>
      </c>
      <c r="H9" s="18">
        <v>86277</v>
      </c>
      <c r="I9" s="18">
        <v>3851</v>
      </c>
      <c r="J9" s="18">
        <v>39929</v>
      </c>
      <c r="K9" s="18">
        <v>4843</v>
      </c>
      <c r="L9" s="18">
        <v>15617</v>
      </c>
      <c r="M9" s="18">
        <v>64239</v>
      </c>
      <c r="N9" s="18">
        <v>29614</v>
      </c>
      <c r="O9" s="18">
        <v>1131</v>
      </c>
      <c r="P9" s="18">
        <v>26021</v>
      </c>
      <c r="Q9" s="18">
        <v>317040</v>
      </c>
      <c r="S9" s="162">
        <f>SUM(P10,'Domestic Energy Consumption'!H12,'Transport Energy Consumption'!V13,'Commercial Energy Consumption'!K10)</f>
        <v>69071</v>
      </c>
      <c r="T9" s="163">
        <f t="shared" si="1"/>
        <v>112676.99836867863</v>
      </c>
    </row>
    <row r="10" spans="3:20" x14ac:dyDescent="0.25">
      <c r="C10" s="192"/>
      <c r="D10" s="17">
        <f>D11-1</f>
        <v>2006</v>
      </c>
      <c r="E10" s="18">
        <v>46676</v>
      </c>
      <c r="F10" s="18">
        <v>89043</v>
      </c>
      <c r="G10" s="18">
        <v>94</v>
      </c>
      <c r="H10" s="18">
        <v>82845</v>
      </c>
      <c r="I10" s="18">
        <v>3394</v>
      </c>
      <c r="J10" s="18">
        <v>35027</v>
      </c>
      <c r="K10" s="18">
        <v>2627</v>
      </c>
      <c r="L10" s="18">
        <v>16154</v>
      </c>
      <c r="M10" s="18">
        <v>57203</v>
      </c>
      <c r="N10" s="18">
        <v>41126</v>
      </c>
      <c r="O10" s="18">
        <v>1453</v>
      </c>
      <c r="P10" s="18">
        <v>26736</v>
      </c>
      <c r="Q10" s="18">
        <v>345178</v>
      </c>
      <c r="S10" s="162">
        <f>SUM(P11,'Domestic Energy Consumption'!H13,'Transport Energy Consumption'!V14,'Commercial Energy Consumption'!K11)</f>
        <v>74324</v>
      </c>
      <c r="T10" s="163">
        <f t="shared" si="1"/>
        <v>121246.3295269168</v>
      </c>
    </row>
    <row r="11" spans="3:20" x14ac:dyDescent="0.25">
      <c r="D11" s="4">
        <v>2007</v>
      </c>
      <c r="E11" s="11">
        <v>44047</v>
      </c>
      <c r="F11" s="11">
        <v>121904</v>
      </c>
      <c r="G11" s="11">
        <v>89</v>
      </c>
      <c r="H11" s="11">
        <v>105319</v>
      </c>
      <c r="I11" s="11">
        <v>3352</v>
      </c>
      <c r="J11" s="11">
        <v>29761</v>
      </c>
      <c r="K11" s="11">
        <v>1328</v>
      </c>
      <c r="L11" s="11">
        <v>28226</v>
      </c>
      <c r="M11" s="11">
        <v>62667</v>
      </c>
      <c r="N11" s="11">
        <v>40589</v>
      </c>
      <c r="O11" s="11">
        <v>1431</v>
      </c>
      <c r="P11" s="11">
        <v>28077</v>
      </c>
      <c r="Q11" s="11">
        <v>404140</v>
      </c>
      <c r="S11" s="162">
        <f>SUM(P12,'Domestic Energy Consumption'!H14,'Transport Energy Consumption'!V15,'Commercial Energy Consumption'!K12)</f>
        <v>79089</v>
      </c>
      <c r="T11" s="163">
        <f t="shared" si="1"/>
        <v>129019.57585644371</v>
      </c>
    </row>
    <row r="12" spans="3:20" x14ac:dyDescent="0.25">
      <c r="D12" s="4">
        <v>2008</v>
      </c>
      <c r="E12" s="11">
        <v>44235</v>
      </c>
      <c r="F12" s="11">
        <v>94035</v>
      </c>
      <c r="G12" s="11">
        <v>155</v>
      </c>
      <c r="H12" s="11">
        <v>112001</v>
      </c>
      <c r="I12" s="11">
        <v>2676</v>
      </c>
      <c r="J12" s="11">
        <v>30095</v>
      </c>
      <c r="K12" s="11">
        <v>865</v>
      </c>
      <c r="L12" s="11">
        <v>27482</v>
      </c>
      <c r="M12" s="11">
        <v>61118</v>
      </c>
      <c r="N12" s="11">
        <v>52073</v>
      </c>
      <c r="O12" s="11">
        <v>1127</v>
      </c>
      <c r="P12" s="11">
        <v>29405</v>
      </c>
      <c r="Q12" s="11">
        <v>394150</v>
      </c>
      <c r="S12" s="162">
        <f>SUM(P13,'Domestic Energy Consumption'!H15,'Transport Energy Consumption'!V16,'Commercial Energy Consumption'!K13)</f>
        <v>82499</v>
      </c>
      <c r="T12" s="163">
        <f t="shared" si="1"/>
        <v>134582.38172920066</v>
      </c>
    </row>
    <row r="13" spans="3:20" x14ac:dyDescent="0.25">
      <c r="D13" s="4">
        <v>2009</v>
      </c>
      <c r="E13" s="11">
        <v>44521</v>
      </c>
      <c r="F13" s="11">
        <v>82587</v>
      </c>
      <c r="G13" s="11">
        <v>220</v>
      </c>
      <c r="H13" s="11">
        <v>117535</v>
      </c>
      <c r="I13" s="11">
        <v>1619</v>
      </c>
      <c r="J13" s="11">
        <v>32238</v>
      </c>
      <c r="K13" s="11">
        <v>706</v>
      </c>
      <c r="L13" s="11">
        <v>24888</v>
      </c>
      <c r="M13" s="11">
        <v>59451</v>
      </c>
      <c r="N13" s="11">
        <v>55663</v>
      </c>
      <c r="O13" s="11">
        <v>588</v>
      </c>
      <c r="P13" s="11">
        <v>28323</v>
      </c>
      <c r="Q13" s="11">
        <v>388888</v>
      </c>
      <c r="S13" s="162">
        <f>SUM(P14,'Domestic Energy Consumption'!H16,'Transport Energy Consumption'!V17,'Commercial Energy Consumption'!K14)</f>
        <v>90707</v>
      </c>
      <c r="T13" s="163">
        <f t="shared" si="1"/>
        <v>147972.26753670472</v>
      </c>
    </row>
    <row r="14" spans="3:20" x14ac:dyDescent="0.25">
      <c r="D14" s="4">
        <v>2010</v>
      </c>
      <c r="E14" s="11">
        <v>43317</v>
      </c>
      <c r="F14" s="11">
        <v>137489</v>
      </c>
      <c r="G14" s="11">
        <v>123</v>
      </c>
      <c r="H14" s="11">
        <v>114111</v>
      </c>
      <c r="I14" s="11">
        <v>964</v>
      </c>
      <c r="J14" s="11">
        <v>28049</v>
      </c>
      <c r="K14" s="11">
        <v>612</v>
      </c>
      <c r="L14" s="11">
        <v>20848</v>
      </c>
      <c r="M14" s="11">
        <v>50473</v>
      </c>
      <c r="N14" s="11">
        <v>55765</v>
      </c>
      <c r="O14" s="11">
        <v>655</v>
      </c>
      <c r="P14" s="11">
        <v>31254</v>
      </c>
      <c r="Q14" s="11">
        <v>433187</v>
      </c>
      <c r="S14" s="162">
        <f>SUM(P15,'Domestic Energy Consumption'!H17,'Transport Energy Consumption'!V18,'Commercial Energy Consumption'!K15)</f>
        <v>99148</v>
      </c>
      <c r="T14" s="163">
        <f t="shared" si="1"/>
        <v>161742.25122349104</v>
      </c>
    </row>
    <row r="15" spans="3:20" x14ac:dyDescent="0.25">
      <c r="D15" s="4">
        <v>2011</v>
      </c>
      <c r="E15" s="11">
        <v>43724</v>
      </c>
      <c r="F15" s="11">
        <v>144502</v>
      </c>
      <c r="G15" s="11">
        <v>121</v>
      </c>
      <c r="H15" s="11">
        <v>119649</v>
      </c>
      <c r="I15" s="11">
        <v>672</v>
      </c>
      <c r="J15" s="11">
        <v>36886</v>
      </c>
      <c r="K15" s="11">
        <v>710</v>
      </c>
      <c r="L15" s="11">
        <v>21820</v>
      </c>
      <c r="M15" s="11">
        <v>60089</v>
      </c>
      <c r="N15" s="11">
        <v>69978</v>
      </c>
      <c r="O15" s="11">
        <v>623</v>
      </c>
      <c r="P15" s="11">
        <v>33547</v>
      </c>
      <c r="Q15" s="11">
        <v>472233</v>
      </c>
      <c r="S15" s="162">
        <f>SUM(P16,'Domestic Energy Consumption'!H18,'Transport Energy Consumption'!V19,'Commercial Energy Consumption'!K16)</f>
        <v>106656</v>
      </c>
      <c r="T15" s="163">
        <f t="shared" si="1"/>
        <v>173990.21207177814</v>
      </c>
    </row>
    <row r="16" spans="3:20" x14ac:dyDescent="0.25">
      <c r="D16" s="4">
        <v>2012</v>
      </c>
      <c r="E16" s="11">
        <v>42732</v>
      </c>
      <c r="F16" s="11">
        <v>123022</v>
      </c>
      <c r="G16" s="11">
        <v>130</v>
      </c>
      <c r="H16" s="11">
        <v>123161</v>
      </c>
      <c r="I16" s="11">
        <v>468</v>
      </c>
      <c r="J16" s="11">
        <v>49515</v>
      </c>
      <c r="K16" s="11">
        <v>507</v>
      </c>
      <c r="L16" s="11">
        <v>20223</v>
      </c>
      <c r="M16" s="11">
        <v>70713</v>
      </c>
      <c r="N16" s="11">
        <v>83418</v>
      </c>
      <c r="O16" s="11">
        <v>621</v>
      </c>
      <c r="P16" s="11">
        <v>36888</v>
      </c>
      <c r="Q16" s="11">
        <v>480685</v>
      </c>
      <c r="S16" s="162">
        <f>SUM(P17,'Domestic Energy Consumption'!H19,'Transport Energy Consumption'!V20,'Commercial Energy Consumption'!K17)</f>
        <v>114963</v>
      </c>
      <c r="T16" s="163">
        <f t="shared" si="1"/>
        <v>187541.59869494289</v>
      </c>
    </row>
    <row r="17" spans="3:21" x14ac:dyDescent="0.25">
      <c r="D17" s="4">
        <v>2013</v>
      </c>
      <c r="E17" s="11">
        <v>44399</v>
      </c>
      <c r="F17" s="11">
        <v>42729</v>
      </c>
      <c r="G17" s="11">
        <v>130</v>
      </c>
      <c r="H17" s="11">
        <v>123800</v>
      </c>
      <c r="I17" s="11">
        <v>427</v>
      </c>
      <c r="J17" s="11">
        <v>46822</v>
      </c>
      <c r="K17" s="11">
        <v>438</v>
      </c>
      <c r="L17" s="11">
        <v>11642</v>
      </c>
      <c r="M17" s="11">
        <v>59328</v>
      </c>
      <c r="N17" s="11">
        <v>66161</v>
      </c>
      <c r="O17" s="11">
        <v>693</v>
      </c>
      <c r="P17" s="11">
        <v>39466</v>
      </c>
      <c r="Q17" s="11">
        <v>376706</v>
      </c>
      <c r="S17" s="162">
        <f>SUM(P18,'Domestic Energy Consumption'!H20,'Transport Energy Consumption'!V21,'Commercial Energy Consumption'!K18)</f>
        <v>121743</v>
      </c>
      <c r="T17" s="163">
        <f t="shared" si="1"/>
        <v>198601.95758564438</v>
      </c>
    </row>
    <row r="18" spans="3:21" x14ac:dyDescent="0.25">
      <c r="D18" s="4">
        <v>2014</v>
      </c>
      <c r="E18" s="11">
        <v>45188</v>
      </c>
      <c r="F18" s="11">
        <v>55064</v>
      </c>
      <c r="G18" s="11">
        <v>58</v>
      </c>
      <c r="H18" s="11">
        <v>122699</v>
      </c>
      <c r="I18" s="11">
        <v>329</v>
      </c>
      <c r="J18" s="11">
        <v>42330</v>
      </c>
      <c r="K18" s="11">
        <v>337</v>
      </c>
      <c r="L18" s="11">
        <v>11112</v>
      </c>
      <c r="M18" s="11">
        <v>54108</v>
      </c>
      <c r="N18" s="11">
        <v>70277</v>
      </c>
      <c r="O18" s="11">
        <v>753</v>
      </c>
      <c r="P18" s="11">
        <v>40402</v>
      </c>
      <c r="Q18" s="11">
        <v>388548</v>
      </c>
      <c r="S18" s="162">
        <f>SUM(P19,'Domestic Energy Consumption'!H21,'Transport Energy Consumption'!V22,'Commercial Energy Consumption'!K19)</f>
        <v>124345</v>
      </c>
      <c r="T18" s="163">
        <f t="shared" si="1"/>
        <v>202846.65579119086</v>
      </c>
    </row>
    <row r="19" spans="3:21" x14ac:dyDescent="0.25">
      <c r="D19" s="4">
        <v>2015</v>
      </c>
      <c r="E19" s="11">
        <v>44828</v>
      </c>
      <c r="F19" s="11">
        <v>70228</v>
      </c>
      <c r="G19" s="11">
        <v>50</v>
      </c>
      <c r="H19" s="11">
        <v>122079</v>
      </c>
      <c r="I19" s="11">
        <v>261</v>
      </c>
      <c r="J19" s="11">
        <v>51589</v>
      </c>
      <c r="K19" s="11">
        <v>294</v>
      </c>
      <c r="L19" s="11">
        <v>9717</v>
      </c>
      <c r="M19" s="11">
        <v>61859</v>
      </c>
      <c r="N19" s="11">
        <v>47514</v>
      </c>
      <c r="O19" s="11">
        <v>788</v>
      </c>
      <c r="P19" s="11">
        <v>39281</v>
      </c>
      <c r="Q19" s="11">
        <v>386628</v>
      </c>
      <c r="S19" s="162">
        <f>SUM(P20,'Domestic Energy Consumption'!H22,'Transport Energy Consumption'!V23,'Commercial Energy Consumption'!K20)</f>
        <v>132411</v>
      </c>
      <c r="T19" s="163">
        <f t="shared" si="1"/>
        <v>216004.89396411093</v>
      </c>
    </row>
    <row r="20" spans="3:21" x14ac:dyDescent="0.25">
      <c r="D20" s="4">
        <v>2016</v>
      </c>
      <c r="E20" s="11">
        <v>42434</v>
      </c>
      <c r="F20" s="11">
        <v>63504</v>
      </c>
      <c r="G20" s="11">
        <v>107</v>
      </c>
      <c r="H20" s="11">
        <v>99739</v>
      </c>
      <c r="I20" s="11">
        <v>200</v>
      </c>
      <c r="J20" s="11">
        <v>28246</v>
      </c>
      <c r="K20" s="11">
        <v>209</v>
      </c>
      <c r="L20" s="11">
        <v>7251</v>
      </c>
      <c r="M20" s="11">
        <v>35905</v>
      </c>
      <c r="N20" s="11">
        <v>70277</v>
      </c>
      <c r="O20" s="11">
        <v>821</v>
      </c>
      <c r="P20" s="11">
        <v>41773</v>
      </c>
      <c r="Q20" s="11">
        <v>354560</v>
      </c>
      <c r="S20" s="162">
        <f>SUM(P21,'Domestic Energy Consumption'!H23,'Transport Energy Consumption'!V24,'Commercial Energy Consumption'!K21)</f>
        <v>0</v>
      </c>
    </row>
    <row r="24" spans="3:21" ht="15.75" x14ac:dyDescent="0.25">
      <c r="D24" s="198" t="s">
        <v>40</v>
      </c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</row>
    <row r="25" spans="3:21" x14ac:dyDescent="0.25">
      <c r="D25" s="4" t="s">
        <v>13</v>
      </c>
      <c r="E25" s="12" t="s">
        <v>19</v>
      </c>
      <c r="F25" s="12" t="s">
        <v>14</v>
      </c>
      <c r="G25" s="12" t="s">
        <v>36</v>
      </c>
      <c r="H25" s="12" t="s">
        <v>25</v>
      </c>
      <c r="I25" s="12" t="s">
        <v>26</v>
      </c>
      <c r="J25" s="12" t="s">
        <v>27</v>
      </c>
      <c r="K25" s="12" t="s">
        <v>28</v>
      </c>
      <c r="L25" s="12" t="s">
        <v>37</v>
      </c>
      <c r="M25" s="12" t="s">
        <v>29</v>
      </c>
      <c r="N25" s="12" t="s">
        <v>38</v>
      </c>
      <c r="O25" s="12" t="s">
        <v>30</v>
      </c>
      <c r="P25" s="12" t="s">
        <v>31</v>
      </c>
      <c r="Q25" s="12" t="s">
        <v>21</v>
      </c>
      <c r="R25" s="27" t="s">
        <v>41</v>
      </c>
      <c r="S25" s="27" t="s">
        <v>42</v>
      </c>
      <c r="T25" s="27" t="s">
        <v>43</v>
      </c>
    </row>
    <row r="26" spans="3:21" x14ac:dyDescent="0.25">
      <c r="C26" s="192" t="s">
        <v>129</v>
      </c>
      <c r="D26" s="17">
        <f t="shared" ref="D26:D31" si="2">D27-1</f>
        <v>2000</v>
      </c>
      <c r="E26" s="18">
        <f t="shared" ref="E26:Q26" si="3">E4*1000</f>
        <v>58981000</v>
      </c>
      <c r="F26" s="18">
        <f t="shared" si="3"/>
        <v>36060000</v>
      </c>
      <c r="G26" s="18">
        <f t="shared" si="3"/>
        <v>85000</v>
      </c>
      <c r="H26" s="18">
        <f t="shared" si="3"/>
        <v>86826000</v>
      </c>
      <c r="I26" s="18">
        <f t="shared" si="3"/>
        <v>4219000</v>
      </c>
      <c r="J26" s="18">
        <f t="shared" si="3"/>
        <v>37171000</v>
      </c>
      <c r="K26" s="18">
        <f t="shared" si="3"/>
        <v>8008000</v>
      </c>
      <c r="L26" s="18">
        <f t="shared" si="3"/>
        <v>25581000</v>
      </c>
      <c r="M26" s="18">
        <f t="shared" si="3"/>
        <v>74979000</v>
      </c>
      <c r="N26" s="18">
        <f t="shared" si="3"/>
        <v>13435000</v>
      </c>
      <c r="O26" s="18">
        <f t="shared" si="3"/>
        <v>1073000</v>
      </c>
      <c r="P26" s="18">
        <f t="shared" si="3"/>
        <v>20850000</v>
      </c>
      <c r="Q26" s="18">
        <f t="shared" si="3"/>
        <v>292289000</v>
      </c>
      <c r="R26" s="18">
        <f t="shared" ref="R26:R32" si="4">Q26/1000000</f>
        <v>292.28899999999999</v>
      </c>
      <c r="S26" s="18">
        <f t="shared" ref="S26:S32" si="5">Q26-E26</f>
        <v>233308000</v>
      </c>
      <c r="T26" s="18">
        <f t="shared" ref="T26:T32" si="6">S26/1000000</f>
        <v>233.30799999999999</v>
      </c>
      <c r="U26" s="197" t="s">
        <v>129</v>
      </c>
    </row>
    <row r="27" spans="3:21" x14ac:dyDescent="0.25">
      <c r="C27" s="192"/>
      <c r="D27" s="17">
        <f t="shared" si="2"/>
        <v>2001</v>
      </c>
      <c r="E27" s="18">
        <f t="shared" ref="E27:Q27" si="7">E5*1000</f>
        <v>55186000</v>
      </c>
      <c r="F27" s="18">
        <f t="shared" si="7"/>
        <v>37021000</v>
      </c>
      <c r="G27" s="18">
        <f t="shared" si="7"/>
        <v>78000</v>
      </c>
      <c r="H27" s="18">
        <f t="shared" si="7"/>
        <v>81861000</v>
      </c>
      <c r="I27" s="18">
        <f t="shared" si="7"/>
        <v>4160000</v>
      </c>
      <c r="J27" s="18">
        <f t="shared" si="7"/>
        <v>39458000</v>
      </c>
      <c r="K27" s="18">
        <f t="shared" si="7"/>
        <v>7735000</v>
      </c>
      <c r="L27" s="18">
        <f t="shared" si="7"/>
        <v>26680000</v>
      </c>
      <c r="M27" s="18">
        <f t="shared" si="7"/>
        <v>78033000</v>
      </c>
      <c r="N27" s="18">
        <f t="shared" si="7"/>
        <v>25712000</v>
      </c>
      <c r="O27" s="18">
        <f t="shared" si="7"/>
        <v>972000</v>
      </c>
      <c r="P27" s="18">
        <f t="shared" si="7"/>
        <v>21819000</v>
      </c>
      <c r="Q27" s="18">
        <f t="shared" si="7"/>
        <v>300683000</v>
      </c>
      <c r="R27" s="18">
        <f t="shared" si="4"/>
        <v>300.68299999999999</v>
      </c>
      <c r="S27" s="18">
        <f t="shared" si="5"/>
        <v>245497000</v>
      </c>
      <c r="T27" s="18">
        <f t="shared" si="6"/>
        <v>245.49700000000001</v>
      </c>
      <c r="U27" s="197"/>
    </row>
    <row r="28" spans="3:21" x14ac:dyDescent="0.25">
      <c r="C28" s="192"/>
      <c r="D28" s="17">
        <f t="shared" si="2"/>
        <v>2002</v>
      </c>
      <c r="E28" s="18">
        <f t="shared" ref="E28:Q28" si="8">E6*1000</f>
        <v>52305000</v>
      </c>
      <c r="F28" s="18">
        <f t="shared" si="8"/>
        <v>38698000</v>
      </c>
      <c r="G28" s="18">
        <f t="shared" si="8"/>
        <v>83000</v>
      </c>
      <c r="H28" s="18">
        <f t="shared" si="8"/>
        <v>80508000</v>
      </c>
      <c r="I28" s="18">
        <f t="shared" si="8"/>
        <v>3955000</v>
      </c>
      <c r="J28" s="18">
        <f t="shared" si="8"/>
        <v>38828000</v>
      </c>
      <c r="K28" s="18">
        <f t="shared" si="8"/>
        <v>7311000</v>
      </c>
      <c r="L28" s="18">
        <f t="shared" si="8"/>
        <v>25596000</v>
      </c>
      <c r="M28" s="18">
        <f t="shared" si="8"/>
        <v>75690000</v>
      </c>
      <c r="N28" s="18">
        <f t="shared" si="8"/>
        <v>22688000</v>
      </c>
      <c r="O28" s="18">
        <f t="shared" si="8"/>
        <v>1093000</v>
      </c>
      <c r="P28" s="18">
        <f t="shared" si="8"/>
        <v>22578000</v>
      </c>
      <c r="Q28" s="18">
        <f t="shared" si="8"/>
        <v>293643000</v>
      </c>
      <c r="R28" s="18">
        <f t="shared" si="4"/>
        <v>293.64299999999997</v>
      </c>
      <c r="S28" s="18">
        <f t="shared" si="5"/>
        <v>241338000</v>
      </c>
      <c r="T28" s="18">
        <f t="shared" si="6"/>
        <v>241.33799999999999</v>
      </c>
      <c r="U28" s="197"/>
    </row>
    <row r="29" spans="3:21" x14ac:dyDescent="0.25">
      <c r="C29" s="192"/>
      <c r="D29" s="17">
        <f t="shared" si="2"/>
        <v>2003</v>
      </c>
      <c r="E29" s="18">
        <f t="shared" ref="E29:Q29" si="9">E7*1000</f>
        <v>50167000</v>
      </c>
      <c r="F29" s="18">
        <f t="shared" si="9"/>
        <v>68624000</v>
      </c>
      <c r="G29" s="18">
        <f t="shared" si="9"/>
        <v>77000</v>
      </c>
      <c r="H29" s="18">
        <f t="shared" si="9"/>
        <v>89912000</v>
      </c>
      <c r="I29" s="18">
        <f t="shared" si="9"/>
        <v>3980000</v>
      </c>
      <c r="J29" s="18">
        <f t="shared" si="9"/>
        <v>37398000</v>
      </c>
      <c r="K29" s="18">
        <f t="shared" si="9"/>
        <v>6358000</v>
      </c>
      <c r="L29" s="18">
        <f t="shared" si="9"/>
        <v>20756000</v>
      </c>
      <c r="M29" s="18">
        <f t="shared" si="9"/>
        <v>68493000</v>
      </c>
      <c r="N29" s="18">
        <f t="shared" si="9"/>
        <v>23533000</v>
      </c>
      <c r="O29" s="18">
        <f t="shared" si="9"/>
        <v>808000</v>
      </c>
      <c r="P29" s="18">
        <f t="shared" si="9"/>
        <v>22373000</v>
      </c>
      <c r="Q29" s="18">
        <f t="shared" si="9"/>
        <v>323626000</v>
      </c>
      <c r="R29" s="18">
        <f t="shared" si="4"/>
        <v>323.62599999999998</v>
      </c>
      <c r="S29" s="18">
        <f t="shared" si="5"/>
        <v>273459000</v>
      </c>
      <c r="T29" s="18">
        <f t="shared" si="6"/>
        <v>273.459</v>
      </c>
      <c r="U29" s="197"/>
    </row>
    <row r="30" spans="3:21" x14ac:dyDescent="0.25">
      <c r="C30" s="192"/>
      <c r="D30" s="17">
        <f t="shared" si="2"/>
        <v>2004</v>
      </c>
      <c r="E30" s="18">
        <f t="shared" ref="E30:Q30" si="10">E8*1000</f>
        <v>46917000</v>
      </c>
      <c r="F30" s="18">
        <f t="shared" si="10"/>
        <v>55344000</v>
      </c>
      <c r="G30" s="18">
        <f t="shared" si="10"/>
        <v>80000</v>
      </c>
      <c r="H30" s="18">
        <f t="shared" si="10"/>
        <v>85076000</v>
      </c>
      <c r="I30" s="18">
        <f t="shared" si="10"/>
        <v>4012000</v>
      </c>
      <c r="J30" s="18">
        <f t="shared" si="10"/>
        <v>42986000</v>
      </c>
      <c r="K30" s="18">
        <f t="shared" si="10"/>
        <v>5862000</v>
      </c>
      <c r="L30" s="18">
        <f t="shared" si="10"/>
        <v>21859000</v>
      </c>
      <c r="M30" s="18">
        <f t="shared" si="10"/>
        <v>74718000</v>
      </c>
      <c r="N30" s="18">
        <f t="shared" si="10"/>
        <v>37716000</v>
      </c>
      <c r="O30" s="18">
        <f t="shared" si="10"/>
        <v>1101000</v>
      </c>
      <c r="P30" s="18">
        <f t="shared" si="10"/>
        <v>24719000</v>
      </c>
      <c r="Q30" s="18">
        <f t="shared" si="10"/>
        <v>325670000</v>
      </c>
      <c r="R30" s="18">
        <f t="shared" si="4"/>
        <v>325.67</v>
      </c>
      <c r="S30" s="18">
        <f t="shared" si="5"/>
        <v>278753000</v>
      </c>
      <c r="T30" s="18">
        <f t="shared" si="6"/>
        <v>278.75299999999999</v>
      </c>
      <c r="U30" s="197"/>
    </row>
    <row r="31" spans="3:21" x14ac:dyDescent="0.25">
      <c r="C31" s="192"/>
      <c r="D31" s="17">
        <f t="shared" si="2"/>
        <v>2005</v>
      </c>
      <c r="E31" s="18">
        <f t="shared" ref="E31:Q31" si="11">E9*1000</f>
        <v>43920000</v>
      </c>
      <c r="F31" s="18">
        <f t="shared" si="11"/>
        <v>65744000</v>
      </c>
      <c r="G31" s="18">
        <f t="shared" si="11"/>
        <v>94000</v>
      </c>
      <c r="H31" s="18">
        <f t="shared" si="11"/>
        <v>86277000</v>
      </c>
      <c r="I31" s="18">
        <f t="shared" si="11"/>
        <v>3851000</v>
      </c>
      <c r="J31" s="18">
        <f t="shared" si="11"/>
        <v>39929000</v>
      </c>
      <c r="K31" s="18">
        <f t="shared" si="11"/>
        <v>4843000</v>
      </c>
      <c r="L31" s="18">
        <f t="shared" si="11"/>
        <v>15617000</v>
      </c>
      <c r="M31" s="18">
        <f t="shared" si="11"/>
        <v>64239000</v>
      </c>
      <c r="N31" s="18">
        <f t="shared" si="11"/>
        <v>29614000</v>
      </c>
      <c r="O31" s="18">
        <f t="shared" si="11"/>
        <v>1131000</v>
      </c>
      <c r="P31" s="18">
        <f t="shared" si="11"/>
        <v>26021000</v>
      </c>
      <c r="Q31" s="18">
        <f t="shared" si="11"/>
        <v>317040000</v>
      </c>
      <c r="R31" s="18">
        <f t="shared" si="4"/>
        <v>317.04000000000002</v>
      </c>
      <c r="S31" s="18">
        <f t="shared" si="5"/>
        <v>273120000</v>
      </c>
      <c r="T31" s="18">
        <f t="shared" si="6"/>
        <v>273.12</v>
      </c>
      <c r="U31" s="197"/>
    </row>
    <row r="32" spans="3:21" x14ac:dyDescent="0.25">
      <c r="C32" s="192"/>
      <c r="D32" s="17">
        <f>D33-1</f>
        <v>2006</v>
      </c>
      <c r="E32" s="18">
        <f t="shared" ref="E32:Q32" si="12">E10*1000</f>
        <v>46676000</v>
      </c>
      <c r="F32" s="18">
        <f t="shared" si="12"/>
        <v>89043000</v>
      </c>
      <c r="G32" s="18">
        <f t="shared" si="12"/>
        <v>94000</v>
      </c>
      <c r="H32" s="18">
        <f t="shared" si="12"/>
        <v>82845000</v>
      </c>
      <c r="I32" s="18">
        <f t="shared" si="12"/>
        <v>3394000</v>
      </c>
      <c r="J32" s="18">
        <f t="shared" si="12"/>
        <v>35027000</v>
      </c>
      <c r="K32" s="18">
        <f t="shared" si="12"/>
        <v>2627000</v>
      </c>
      <c r="L32" s="18">
        <f t="shared" si="12"/>
        <v>16154000</v>
      </c>
      <c r="M32" s="18">
        <f t="shared" si="12"/>
        <v>57203000</v>
      </c>
      <c r="N32" s="18">
        <f t="shared" si="12"/>
        <v>41126000</v>
      </c>
      <c r="O32" s="18">
        <f t="shared" si="12"/>
        <v>1453000</v>
      </c>
      <c r="P32" s="18">
        <f t="shared" si="12"/>
        <v>26736000</v>
      </c>
      <c r="Q32" s="18">
        <f t="shared" si="12"/>
        <v>345178000</v>
      </c>
      <c r="R32" s="18">
        <f t="shared" si="4"/>
        <v>345.178</v>
      </c>
      <c r="S32" s="18">
        <f t="shared" si="5"/>
        <v>298502000</v>
      </c>
      <c r="T32" s="18">
        <f t="shared" si="6"/>
        <v>298.50200000000001</v>
      </c>
      <c r="U32" s="197"/>
    </row>
    <row r="33" spans="3:20" x14ac:dyDescent="0.25">
      <c r="D33" s="4">
        <v>2007</v>
      </c>
      <c r="E33" s="11">
        <f t="shared" ref="E33:Q33" si="13">E11*1000</f>
        <v>44047000</v>
      </c>
      <c r="F33" s="11">
        <f t="shared" si="13"/>
        <v>121904000</v>
      </c>
      <c r="G33" s="11">
        <f t="shared" si="13"/>
        <v>89000</v>
      </c>
      <c r="H33" s="11">
        <f t="shared" si="13"/>
        <v>105319000</v>
      </c>
      <c r="I33" s="11">
        <f t="shared" si="13"/>
        <v>3352000</v>
      </c>
      <c r="J33" s="11">
        <f t="shared" si="13"/>
        <v>29761000</v>
      </c>
      <c r="K33" s="11">
        <f t="shared" si="13"/>
        <v>1328000</v>
      </c>
      <c r="L33" s="11">
        <f t="shared" si="13"/>
        <v>28226000</v>
      </c>
      <c r="M33" s="11">
        <f t="shared" si="13"/>
        <v>62667000</v>
      </c>
      <c r="N33" s="11">
        <f t="shared" si="13"/>
        <v>40589000</v>
      </c>
      <c r="O33" s="11">
        <f t="shared" si="13"/>
        <v>1431000</v>
      </c>
      <c r="P33" s="11">
        <f t="shared" si="13"/>
        <v>28077000</v>
      </c>
      <c r="Q33" s="11">
        <f t="shared" si="13"/>
        <v>404140000</v>
      </c>
      <c r="R33" s="11">
        <f>Q33/1000000</f>
        <v>404.14</v>
      </c>
      <c r="S33" s="29">
        <f>Q33-E33</f>
        <v>360093000</v>
      </c>
      <c r="T33" s="11">
        <f>S33/1000000</f>
        <v>360.09300000000002</v>
      </c>
    </row>
    <row r="34" spans="3:20" x14ac:dyDescent="0.25">
      <c r="D34" s="4">
        <v>2008</v>
      </c>
      <c r="E34" s="11">
        <f t="shared" ref="E34:Q34" si="14">E12*1000</f>
        <v>44235000</v>
      </c>
      <c r="F34" s="11">
        <f t="shared" si="14"/>
        <v>94035000</v>
      </c>
      <c r="G34" s="11">
        <f t="shared" si="14"/>
        <v>155000</v>
      </c>
      <c r="H34" s="11">
        <f t="shared" si="14"/>
        <v>112001000</v>
      </c>
      <c r="I34" s="11">
        <f t="shared" si="14"/>
        <v>2676000</v>
      </c>
      <c r="J34" s="11">
        <f t="shared" si="14"/>
        <v>30095000</v>
      </c>
      <c r="K34" s="11">
        <f t="shared" si="14"/>
        <v>865000</v>
      </c>
      <c r="L34" s="11">
        <f t="shared" si="14"/>
        <v>27482000</v>
      </c>
      <c r="M34" s="11">
        <f t="shared" si="14"/>
        <v>61118000</v>
      </c>
      <c r="N34" s="11">
        <f t="shared" si="14"/>
        <v>52073000</v>
      </c>
      <c r="O34" s="11">
        <f t="shared" si="14"/>
        <v>1127000</v>
      </c>
      <c r="P34" s="11">
        <f t="shared" si="14"/>
        <v>29405000</v>
      </c>
      <c r="Q34" s="11">
        <f t="shared" si="14"/>
        <v>394150000</v>
      </c>
      <c r="R34" s="11">
        <f t="shared" ref="R34:R42" si="15">Q34/1000000</f>
        <v>394.15</v>
      </c>
      <c r="S34" s="29">
        <f t="shared" ref="S34:S42" si="16">Q34-E34</f>
        <v>349915000</v>
      </c>
      <c r="T34" s="11">
        <f t="shared" ref="T34:T42" si="17">S34/1000000</f>
        <v>349.91500000000002</v>
      </c>
    </row>
    <row r="35" spans="3:20" x14ac:dyDescent="0.25">
      <c r="D35" s="4">
        <v>2009</v>
      </c>
      <c r="E35" s="11">
        <f t="shared" ref="E35:Q35" si="18">E13*1000</f>
        <v>44521000</v>
      </c>
      <c r="F35" s="11">
        <f t="shared" si="18"/>
        <v>82587000</v>
      </c>
      <c r="G35" s="11">
        <f t="shared" si="18"/>
        <v>220000</v>
      </c>
      <c r="H35" s="11">
        <f t="shared" si="18"/>
        <v>117535000</v>
      </c>
      <c r="I35" s="11">
        <f t="shared" si="18"/>
        <v>1619000</v>
      </c>
      <c r="J35" s="11">
        <f t="shared" si="18"/>
        <v>32238000</v>
      </c>
      <c r="K35" s="11">
        <f t="shared" si="18"/>
        <v>706000</v>
      </c>
      <c r="L35" s="11">
        <f t="shared" si="18"/>
        <v>24888000</v>
      </c>
      <c r="M35" s="11">
        <f t="shared" si="18"/>
        <v>59451000</v>
      </c>
      <c r="N35" s="11">
        <f t="shared" si="18"/>
        <v>55663000</v>
      </c>
      <c r="O35" s="11">
        <f t="shared" si="18"/>
        <v>588000</v>
      </c>
      <c r="P35" s="11">
        <f t="shared" si="18"/>
        <v>28323000</v>
      </c>
      <c r="Q35" s="11">
        <f t="shared" si="18"/>
        <v>388888000</v>
      </c>
      <c r="R35" s="11">
        <f t="shared" si="15"/>
        <v>388.88799999999998</v>
      </c>
      <c r="S35" s="29">
        <f t="shared" si="16"/>
        <v>344367000</v>
      </c>
      <c r="T35" s="11">
        <f t="shared" si="17"/>
        <v>344.36700000000002</v>
      </c>
    </row>
    <row r="36" spans="3:20" x14ac:dyDescent="0.25">
      <c r="D36" s="4">
        <v>2010</v>
      </c>
      <c r="E36" s="11">
        <f t="shared" ref="E36:Q36" si="19">E14*1000</f>
        <v>43317000</v>
      </c>
      <c r="F36" s="11">
        <f t="shared" si="19"/>
        <v>137489000</v>
      </c>
      <c r="G36" s="11">
        <f t="shared" si="19"/>
        <v>123000</v>
      </c>
      <c r="H36" s="11">
        <f t="shared" si="19"/>
        <v>114111000</v>
      </c>
      <c r="I36" s="11">
        <f t="shared" si="19"/>
        <v>964000</v>
      </c>
      <c r="J36" s="11">
        <f t="shared" si="19"/>
        <v>28049000</v>
      </c>
      <c r="K36" s="11">
        <f t="shared" si="19"/>
        <v>612000</v>
      </c>
      <c r="L36" s="11">
        <f t="shared" si="19"/>
        <v>20848000</v>
      </c>
      <c r="M36" s="11">
        <f t="shared" si="19"/>
        <v>50473000</v>
      </c>
      <c r="N36" s="11">
        <f t="shared" si="19"/>
        <v>55765000</v>
      </c>
      <c r="O36" s="11">
        <f t="shared" si="19"/>
        <v>655000</v>
      </c>
      <c r="P36" s="11">
        <f t="shared" si="19"/>
        <v>31254000</v>
      </c>
      <c r="Q36" s="11">
        <f t="shared" si="19"/>
        <v>433187000</v>
      </c>
      <c r="R36" s="11">
        <f t="shared" si="15"/>
        <v>433.18700000000001</v>
      </c>
      <c r="S36" s="29">
        <f t="shared" si="16"/>
        <v>389870000</v>
      </c>
      <c r="T36" s="11">
        <f t="shared" si="17"/>
        <v>389.87</v>
      </c>
    </row>
    <row r="37" spans="3:20" x14ac:dyDescent="0.25">
      <c r="D37" s="4">
        <v>2011</v>
      </c>
      <c r="E37" s="11">
        <f t="shared" ref="E37:Q37" si="20">E15*1000</f>
        <v>43724000</v>
      </c>
      <c r="F37" s="11">
        <f t="shared" si="20"/>
        <v>144502000</v>
      </c>
      <c r="G37" s="11">
        <f t="shared" si="20"/>
        <v>121000</v>
      </c>
      <c r="H37" s="11">
        <f t="shared" si="20"/>
        <v>119649000</v>
      </c>
      <c r="I37" s="11">
        <f t="shared" si="20"/>
        <v>672000</v>
      </c>
      <c r="J37" s="11">
        <f t="shared" si="20"/>
        <v>36886000</v>
      </c>
      <c r="K37" s="11">
        <f t="shared" si="20"/>
        <v>710000</v>
      </c>
      <c r="L37" s="11">
        <f t="shared" si="20"/>
        <v>21820000</v>
      </c>
      <c r="M37" s="11">
        <f t="shared" si="20"/>
        <v>60089000</v>
      </c>
      <c r="N37" s="11">
        <f t="shared" si="20"/>
        <v>69978000</v>
      </c>
      <c r="O37" s="11">
        <f t="shared" si="20"/>
        <v>623000</v>
      </c>
      <c r="P37" s="11">
        <f t="shared" si="20"/>
        <v>33547000</v>
      </c>
      <c r="Q37" s="11">
        <f t="shared" si="20"/>
        <v>472233000</v>
      </c>
      <c r="R37" s="11">
        <f t="shared" si="15"/>
        <v>472.233</v>
      </c>
      <c r="S37" s="29">
        <f t="shared" si="16"/>
        <v>428509000</v>
      </c>
      <c r="T37" s="11">
        <f t="shared" si="17"/>
        <v>428.50900000000001</v>
      </c>
    </row>
    <row r="38" spans="3:20" x14ac:dyDescent="0.25">
      <c r="D38" s="4">
        <v>2012</v>
      </c>
      <c r="E38" s="11">
        <f t="shared" ref="E38:Q38" si="21">E16*1000</f>
        <v>42732000</v>
      </c>
      <c r="F38" s="11">
        <f t="shared" si="21"/>
        <v>123022000</v>
      </c>
      <c r="G38" s="11">
        <f t="shared" si="21"/>
        <v>130000</v>
      </c>
      <c r="H38" s="11">
        <f t="shared" si="21"/>
        <v>123161000</v>
      </c>
      <c r="I38" s="11">
        <f t="shared" si="21"/>
        <v>468000</v>
      </c>
      <c r="J38" s="11">
        <f t="shared" si="21"/>
        <v>49515000</v>
      </c>
      <c r="K38" s="11">
        <f t="shared" si="21"/>
        <v>507000</v>
      </c>
      <c r="L38" s="11">
        <f t="shared" si="21"/>
        <v>20223000</v>
      </c>
      <c r="M38" s="11">
        <f t="shared" si="21"/>
        <v>70713000</v>
      </c>
      <c r="N38" s="11">
        <f t="shared" si="21"/>
        <v>83418000</v>
      </c>
      <c r="O38" s="11">
        <f t="shared" si="21"/>
        <v>621000</v>
      </c>
      <c r="P38" s="11">
        <f t="shared" si="21"/>
        <v>36888000</v>
      </c>
      <c r="Q38" s="11">
        <f t="shared" si="21"/>
        <v>480685000</v>
      </c>
      <c r="R38" s="11">
        <f t="shared" si="15"/>
        <v>480.685</v>
      </c>
      <c r="S38" s="29">
        <f t="shared" si="16"/>
        <v>437953000</v>
      </c>
      <c r="T38" s="11">
        <f t="shared" si="17"/>
        <v>437.95299999999997</v>
      </c>
    </row>
    <row r="39" spans="3:20" x14ac:dyDescent="0.25">
      <c r="D39" s="4">
        <v>2013</v>
      </c>
      <c r="E39" s="11">
        <f t="shared" ref="E39:Q39" si="22">E17*1000</f>
        <v>44399000</v>
      </c>
      <c r="F39" s="11">
        <f t="shared" si="22"/>
        <v>42729000</v>
      </c>
      <c r="G39" s="11">
        <f t="shared" si="22"/>
        <v>130000</v>
      </c>
      <c r="H39" s="11">
        <f t="shared" si="22"/>
        <v>123800000</v>
      </c>
      <c r="I39" s="11">
        <f t="shared" si="22"/>
        <v>427000</v>
      </c>
      <c r="J39" s="11">
        <f t="shared" si="22"/>
        <v>46822000</v>
      </c>
      <c r="K39" s="11">
        <f t="shared" si="22"/>
        <v>438000</v>
      </c>
      <c r="L39" s="11">
        <f t="shared" si="22"/>
        <v>11642000</v>
      </c>
      <c r="M39" s="11">
        <f t="shared" si="22"/>
        <v>59328000</v>
      </c>
      <c r="N39" s="11">
        <f t="shared" si="22"/>
        <v>66161000</v>
      </c>
      <c r="O39" s="11">
        <f t="shared" si="22"/>
        <v>693000</v>
      </c>
      <c r="P39" s="11">
        <f t="shared" si="22"/>
        <v>39466000</v>
      </c>
      <c r="Q39" s="11">
        <f t="shared" si="22"/>
        <v>376706000</v>
      </c>
      <c r="R39" s="11">
        <f t="shared" si="15"/>
        <v>376.70600000000002</v>
      </c>
      <c r="S39" s="29">
        <f t="shared" si="16"/>
        <v>332307000</v>
      </c>
      <c r="T39" s="11">
        <f t="shared" si="17"/>
        <v>332.30700000000002</v>
      </c>
    </row>
    <row r="40" spans="3:20" x14ac:dyDescent="0.25">
      <c r="D40" s="4">
        <v>2014</v>
      </c>
      <c r="E40" s="11">
        <f t="shared" ref="E40:Q40" si="23">E18*1000</f>
        <v>45188000</v>
      </c>
      <c r="F40" s="11">
        <f t="shared" si="23"/>
        <v>55064000</v>
      </c>
      <c r="G40" s="11">
        <f t="shared" si="23"/>
        <v>58000</v>
      </c>
      <c r="H40" s="11">
        <f t="shared" si="23"/>
        <v>122699000</v>
      </c>
      <c r="I40" s="11">
        <f t="shared" si="23"/>
        <v>329000</v>
      </c>
      <c r="J40" s="11">
        <f t="shared" si="23"/>
        <v>42330000</v>
      </c>
      <c r="K40" s="11">
        <f t="shared" si="23"/>
        <v>337000</v>
      </c>
      <c r="L40" s="11">
        <f t="shared" si="23"/>
        <v>11112000</v>
      </c>
      <c r="M40" s="11">
        <f t="shared" si="23"/>
        <v>54108000</v>
      </c>
      <c r="N40" s="11">
        <f t="shared" si="23"/>
        <v>70277000</v>
      </c>
      <c r="O40" s="11">
        <f t="shared" si="23"/>
        <v>753000</v>
      </c>
      <c r="P40" s="11">
        <f t="shared" si="23"/>
        <v>40402000</v>
      </c>
      <c r="Q40" s="11">
        <f t="shared" si="23"/>
        <v>388548000</v>
      </c>
      <c r="R40" s="11">
        <f t="shared" si="15"/>
        <v>388.548</v>
      </c>
      <c r="S40" s="29">
        <f t="shared" si="16"/>
        <v>343360000</v>
      </c>
      <c r="T40" s="11">
        <f t="shared" si="17"/>
        <v>343.36</v>
      </c>
    </row>
    <row r="41" spans="3:20" x14ac:dyDescent="0.25">
      <c r="D41" s="4">
        <v>2015</v>
      </c>
      <c r="E41" s="11">
        <f t="shared" ref="E41:Q41" si="24">E19*1000</f>
        <v>44828000</v>
      </c>
      <c r="F41" s="11">
        <f t="shared" si="24"/>
        <v>70228000</v>
      </c>
      <c r="G41" s="11">
        <f t="shared" si="24"/>
        <v>50000</v>
      </c>
      <c r="H41" s="11">
        <f t="shared" si="24"/>
        <v>122079000</v>
      </c>
      <c r="I41" s="11">
        <f t="shared" si="24"/>
        <v>261000</v>
      </c>
      <c r="J41" s="11">
        <f t="shared" si="24"/>
        <v>51589000</v>
      </c>
      <c r="K41" s="11">
        <f t="shared" si="24"/>
        <v>294000</v>
      </c>
      <c r="L41" s="11">
        <f t="shared" si="24"/>
        <v>9717000</v>
      </c>
      <c r="M41" s="11">
        <f t="shared" si="24"/>
        <v>61859000</v>
      </c>
      <c r="N41" s="11">
        <f t="shared" si="24"/>
        <v>47514000</v>
      </c>
      <c r="O41" s="11">
        <f t="shared" si="24"/>
        <v>788000</v>
      </c>
      <c r="P41" s="11">
        <f t="shared" si="24"/>
        <v>39281000</v>
      </c>
      <c r="Q41" s="11">
        <f t="shared" si="24"/>
        <v>386628000</v>
      </c>
      <c r="R41" s="11">
        <f t="shared" si="15"/>
        <v>386.62799999999999</v>
      </c>
      <c r="S41" s="29">
        <f t="shared" si="16"/>
        <v>341800000</v>
      </c>
      <c r="T41" s="11">
        <f t="shared" si="17"/>
        <v>341.8</v>
      </c>
    </row>
    <row r="42" spans="3:20" x14ac:dyDescent="0.25">
      <c r="D42" s="4">
        <v>2016</v>
      </c>
      <c r="E42" s="11">
        <f t="shared" ref="E42:Q42" si="25">E20*1000</f>
        <v>42434000</v>
      </c>
      <c r="F42" s="11">
        <f t="shared" si="25"/>
        <v>63504000</v>
      </c>
      <c r="G42" s="11">
        <f t="shared" si="25"/>
        <v>107000</v>
      </c>
      <c r="H42" s="11">
        <f t="shared" si="25"/>
        <v>99739000</v>
      </c>
      <c r="I42" s="11">
        <f t="shared" si="25"/>
        <v>200000</v>
      </c>
      <c r="J42" s="11">
        <f t="shared" si="25"/>
        <v>28246000</v>
      </c>
      <c r="K42" s="11">
        <f t="shared" si="25"/>
        <v>209000</v>
      </c>
      <c r="L42" s="11">
        <f t="shared" si="25"/>
        <v>7251000</v>
      </c>
      <c r="M42" s="11">
        <f t="shared" si="25"/>
        <v>35905000</v>
      </c>
      <c r="N42" s="11">
        <f t="shared" si="25"/>
        <v>70277000</v>
      </c>
      <c r="O42" s="11">
        <f t="shared" si="25"/>
        <v>821000</v>
      </c>
      <c r="P42" s="11">
        <f t="shared" si="25"/>
        <v>41773000</v>
      </c>
      <c r="Q42" s="11">
        <f t="shared" si="25"/>
        <v>354560000</v>
      </c>
      <c r="R42" s="11">
        <f t="shared" si="15"/>
        <v>354.56</v>
      </c>
      <c r="S42" s="29">
        <f t="shared" si="16"/>
        <v>312126000</v>
      </c>
      <c r="T42" s="11">
        <f t="shared" si="17"/>
        <v>312.12599999999998</v>
      </c>
    </row>
    <row r="45" spans="3:20" x14ac:dyDescent="0.25">
      <c r="C45" t="s">
        <v>474</v>
      </c>
      <c r="D45">
        <v>6.1178630000000003E-3</v>
      </c>
      <c r="F45" s="31"/>
    </row>
    <row r="46" spans="3:20" x14ac:dyDescent="0.25">
      <c r="F46" s="31"/>
    </row>
    <row r="47" spans="3:20" ht="15.75" x14ac:dyDescent="0.25">
      <c r="D47" s="198" t="s">
        <v>134</v>
      </c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</row>
    <row r="48" spans="3:20" x14ac:dyDescent="0.25">
      <c r="D48" s="34" t="str">
        <f>D25</f>
        <v>Year</v>
      </c>
      <c r="E48" s="160" t="str">
        <f t="shared" ref="E48:Q48" si="26">E25</f>
        <v>Biomass</v>
      </c>
      <c r="F48" s="160" t="str">
        <f t="shared" si="26"/>
        <v>Coal</v>
      </c>
      <c r="G48" s="160" t="str">
        <f t="shared" si="26"/>
        <v>Briquette</v>
      </c>
      <c r="H48" s="160" t="str">
        <f t="shared" si="26"/>
        <v>Gas</v>
      </c>
      <c r="I48" s="160" t="str">
        <f t="shared" si="26"/>
        <v>Kerosene</v>
      </c>
      <c r="J48" s="160" t="str">
        <f t="shared" si="26"/>
        <v>ADO</v>
      </c>
      <c r="K48" s="160" t="str">
        <f t="shared" si="26"/>
        <v>IDO</v>
      </c>
      <c r="L48" s="160" t="str">
        <f t="shared" si="26"/>
        <v>Fuel Oil</v>
      </c>
      <c r="M48" s="160" t="str">
        <f t="shared" si="26"/>
        <v>Total Fuel</v>
      </c>
      <c r="N48" s="160" t="str">
        <f t="shared" si="26"/>
        <v>Other Petroleum Product</v>
      </c>
      <c r="O48" s="160" t="str">
        <f t="shared" si="26"/>
        <v>LPG</v>
      </c>
      <c r="P48" s="160" t="str">
        <f t="shared" si="26"/>
        <v>Electricity</v>
      </c>
      <c r="Q48" s="160" t="str">
        <f t="shared" si="26"/>
        <v>Total</v>
      </c>
    </row>
    <row r="49" spans="4:17" x14ac:dyDescent="0.25">
      <c r="D49" s="4">
        <f t="shared" ref="D49:D65" si="27">D26</f>
        <v>2000</v>
      </c>
      <c r="E49" s="161">
        <f>E26*$D$45</f>
        <v>360837.67760300002</v>
      </c>
      <c r="F49" s="161">
        <f t="shared" ref="F49:Q49" si="28">F26*$D$45</f>
        <v>220610.13978</v>
      </c>
      <c r="G49" s="161">
        <f t="shared" si="28"/>
        <v>520.01835500000004</v>
      </c>
      <c r="H49" s="161">
        <f t="shared" si="28"/>
        <v>531189.57283800002</v>
      </c>
      <c r="I49" s="161">
        <f t="shared" si="28"/>
        <v>25811.263997000002</v>
      </c>
      <c r="J49" s="161">
        <f t="shared" si="28"/>
        <v>227407.08557300002</v>
      </c>
      <c r="K49" s="161">
        <f t="shared" si="28"/>
        <v>48991.846904000005</v>
      </c>
      <c r="L49" s="161">
        <f t="shared" si="28"/>
        <v>156501.053403</v>
      </c>
      <c r="M49" s="161">
        <f t="shared" si="28"/>
        <v>458711.24987699999</v>
      </c>
      <c r="N49" s="161">
        <f t="shared" si="28"/>
        <v>82193.489405</v>
      </c>
      <c r="O49" s="161">
        <f t="shared" si="28"/>
        <v>6564.4669990000002</v>
      </c>
      <c r="P49" s="161">
        <f t="shared" si="28"/>
        <v>127557.44355000001</v>
      </c>
      <c r="Q49" s="161">
        <f t="shared" si="28"/>
        <v>1788184.058407</v>
      </c>
    </row>
    <row r="50" spans="4:17" x14ac:dyDescent="0.25">
      <c r="D50" s="4">
        <f t="shared" si="27"/>
        <v>2001</v>
      </c>
      <c r="E50" s="161">
        <f t="shared" ref="E50:Q65" si="29">E27*$D$45</f>
        <v>337620.38751800003</v>
      </c>
      <c r="F50" s="161">
        <f t="shared" si="29"/>
        <v>226489.40612300002</v>
      </c>
      <c r="G50" s="161">
        <f t="shared" si="29"/>
        <v>477.19331400000004</v>
      </c>
      <c r="H50" s="161">
        <f t="shared" si="29"/>
        <v>500814.38304300001</v>
      </c>
      <c r="I50" s="161">
        <f t="shared" si="29"/>
        <v>25450.310080000003</v>
      </c>
      <c r="J50" s="161">
        <f t="shared" si="29"/>
        <v>241398.63825400002</v>
      </c>
      <c r="K50" s="161">
        <f t="shared" si="29"/>
        <v>47321.670305</v>
      </c>
      <c r="L50" s="161">
        <f t="shared" si="29"/>
        <v>163224.58484</v>
      </c>
      <c r="M50" s="161">
        <f t="shared" si="29"/>
        <v>477395.20347900002</v>
      </c>
      <c r="N50" s="161">
        <f t="shared" si="29"/>
        <v>157302.493456</v>
      </c>
      <c r="O50" s="161">
        <f t="shared" si="29"/>
        <v>5946.5628360000001</v>
      </c>
      <c r="P50" s="161">
        <f t="shared" si="29"/>
        <v>133485.65279700002</v>
      </c>
      <c r="Q50" s="161">
        <f t="shared" si="29"/>
        <v>1839537.4004290001</v>
      </c>
    </row>
    <row r="51" spans="4:17" x14ac:dyDescent="0.25">
      <c r="D51" s="4">
        <f t="shared" si="27"/>
        <v>2002</v>
      </c>
      <c r="E51" s="161">
        <f t="shared" si="29"/>
        <v>319994.82421500003</v>
      </c>
      <c r="F51" s="161">
        <f t="shared" si="29"/>
        <v>236749.062374</v>
      </c>
      <c r="G51" s="161">
        <f t="shared" si="29"/>
        <v>507.78262900000004</v>
      </c>
      <c r="H51" s="161">
        <f t="shared" si="29"/>
        <v>492536.91440400004</v>
      </c>
      <c r="I51" s="161">
        <f t="shared" si="29"/>
        <v>24196.148165000002</v>
      </c>
      <c r="J51" s="161">
        <f t="shared" si="29"/>
        <v>237544.38456400001</v>
      </c>
      <c r="K51" s="161">
        <f t="shared" si="29"/>
        <v>44727.696393000006</v>
      </c>
      <c r="L51" s="161">
        <f t="shared" si="29"/>
        <v>156592.821348</v>
      </c>
      <c r="M51" s="161">
        <f t="shared" si="29"/>
        <v>463061.05047000002</v>
      </c>
      <c r="N51" s="161">
        <f t="shared" si="29"/>
        <v>138802.075744</v>
      </c>
      <c r="O51" s="161">
        <f t="shared" si="29"/>
        <v>6686.824259</v>
      </c>
      <c r="P51" s="161">
        <f t="shared" si="29"/>
        <v>138129.11081400001</v>
      </c>
      <c r="Q51" s="161">
        <f t="shared" si="29"/>
        <v>1796467.644909</v>
      </c>
    </row>
    <row r="52" spans="4:17" x14ac:dyDescent="0.25">
      <c r="D52" s="4">
        <f t="shared" si="27"/>
        <v>2003</v>
      </c>
      <c r="E52" s="161">
        <f t="shared" si="29"/>
        <v>306914.83312100003</v>
      </c>
      <c r="F52" s="161">
        <f t="shared" si="29"/>
        <v>419832.23051200004</v>
      </c>
      <c r="G52" s="161">
        <f t="shared" si="29"/>
        <v>471.07545100000004</v>
      </c>
      <c r="H52" s="161">
        <f t="shared" si="29"/>
        <v>550069.29805600003</v>
      </c>
      <c r="I52" s="161">
        <f t="shared" si="29"/>
        <v>24349.09474</v>
      </c>
      <c r="J52" s="161">
        <f t="shared" si="29"/>
        <v>228795.840474</v>
      </c>
      <c r="K52" s="161">
        <f t="shared" si="29"/>
        <v>38897.372953999999</v>
      </c>
      <c r="L52" s="161">
        <f t="shared" si="29"/>
        <v>126982.364428</v>
      </c>
      <c r="M52" s="161">
        <f t="shared" si="29"/>
        <v>419030.79045900004</v>
      </c>
      <c r="N52" s="161">
        <f t="shared" si="29"/>
        <v>143971.669979</v>
      </c>
      <c r="O52" s="161">
        <f t="shared" si="29"/>
        <v>4943.2333040000003</v>
      </c>
      <c r="P52" s="161">
        <f t="shared" si="29"/>
        <v>136874.94889900001</v>
      </c>
      <c r="Q52" s="161">
        <f t="shared" si="29"/>
        <v>1979899.5312380001</v>
      </c>
    </row>
    <row r="53" spans="4:17" x14ac:dyDescent="0.25">
      <c r="D53" s="4">
        <f t="shared" si="27"/>
        <v>2004</v>
      </c>
      <c r="E53" s="161">
        <f t="shared" si="29"/>
        <v>287031.77837100002</v>
      </c>
      <c r="F53" s="161">
        <f t="shared" si="29"/>
        <v>338587.00987200002</v>
      </c>
      <c r="G53" s="161">
        <f t="shared" si="29"/>
        <v>489.42904000000004</v>
      </c>
      <c r="H53" s="161">
        <f t="shared" si="29"/>
        <v>520483.31258800003</v>
      </c>
      <c r="I53" s="161">
        <f t="shared" si="29"/>
        <v>24544.866356000002</v>
      </c>
      <c r="J53" s="161">
        <f t="shared" si="29"/>
        <v>262982.45891799999</v>
      </c>
      <c r="K53" s="161">
        <f t="shared" si="29"/>
        <v>35862.912906000005</v>
      </c>
      <c r="L53" s="161">
        <f t="shared" si="29"/>
        <v>133730.367317</v>
      </c>
      <c r="M53" s="161">
        <f t="shared" si="29"/>
        <v>457114.48763400002</v>
      </c>
      <c r="N53" s="161">
        <f t="shared" si="29"/>
        <v>230741.32090800002</v>
      </c>
      <c r="O53" s="161">
        <f t="shared" si="29"/>
        <v>6735.7671630000004</v>
      </c>
      <c r="P53" s="161">
        <f t="shared" si="29"/>
        <v>151227.45549700002</v>
      </c>
      <c r="Q53" s="161">
        <f t="shared" si="29"/>
        <v>1992404.4432100002</v>
      </c>
    </row>
    <row r="54" spans="4:17" x14ac:dyDescent="0.25">
      <c r="D54" s="4">
        <f t="shared" si="27"/>
        <v>2005</v>
      </c>
      <c r="E54" s="161">
        <f t="shared" si="29"/>
        <v>268696.54295999999</v>
      </c>
      <c r="F54" s="161">
        <f t="shared" si="29"/>
        <v>402212.785072</v>
      </c>
      <c r="G54" s="161">
        <f t="shared" si="29"/>
        <v>575.07912199999998</v>
      </c>
      <c r="H54" s="161">
        <f t="shared" si="29"/>
        <v>527830.86605100008</v>
      </c>
      <c r="I54" s="161">
        <f t="shared" si="29"/>
        <v>23559.890413000001</v>
      </c>
      <c r="J54" s="161">
        <f t="shared" si="29"/>
        <v>244280.15172700002</v>
      </c>
      <c r="K54" s="161">
        <f t="shared" si="29"/>
        <v>29628.810509000003</v>
      </c>
      <c r="L54" s="161">
        <f t="shared" si="29"/>
        <v>95542.666471000004</v>
      </c>
      <c r="M54" s="161">
        <f t="shared" si="29"/>
        <v>393005.40125699999</v>
      </c>
      <c r="N54" s="161">
        <f t="shared" si="29"/>
        <v>181174.39488200002</v>
      </c>
      <c r="O54" s="161">
        <f t="shared" si="29"/>
        <v>6919.3030530000005</v>
      </c>
      <c r="P54" s="161">
        <f t="shared" si="29"/>
        <v>159192.91312300001</v>
      </c>
      <c r="Q54" s="161">
        <f t="shared" si="29"/>
        <v>1939607.2855200002</v>
      </c>
    </row>
    <row r="55" spans="4:17" x14ac:dyDescent="0.25">
      <c r="D55" s="4">
        <f t="shared" si="27"/>
        <v>2006</v>
      </c>
      <c r="E55" s="161">
        <f t="shared" si="29"/>
        <v>285557.37338800001</v>
      </c>
      <c r="F55" s="161">
        <f t="shared" si="29"/>
        <v>544752.87510900002</v>
      </c>
      <c r="G55" s="161">
        <f t="shared" si="29"/>
        <v>575.07912199999998</v>
      </c>
      <c r="H55" s="161">
        <f t="shared" si="29"/>
        <v>506834.36023500003</v>
      </c>
      <c r="I55" s="161">
        <f t="shared" si="29"/>
        <v>20764.027022000002</v>
      </c>
      <c r="J55" s="161">
        <f t="shared" si="29"/>
        <v>214290.38730100001</v>
      </c>
      <c r="K55" s="161">
        <f t="shared" si="29"/>
        <v>16071.626101000002</v>
      </c>
      <c r="L55" s="161">
        <f t="shared" si="29"/>
        <v>98827.958901999998</v>
      </c>
      <c r="M55" s="161">
        <f t="shared" si="29"/>
        <v>349960.11718900001</v>
      </c>
      <c r="N55" s="161">
        <f t="shared" si="29"/>
        <v>251603.23373800001</v>
      </c>
      <c r="O55" s="161">
        <f t="shared" si="29"/>
        <v>8889.2549390000004</v>
      </c>
      <c r="P55" s="161">
        <f t="shared" si="29"/>
        <v>163567.185168</v>
      </c>
      <c r="Q55" s="161">
        <f t="shared" si="29"/>
        <v>2111751.7146140002</v>
      </c>
    </row>
    <row r="56" spans="4:17" x14ac:dyDescent="0.25">
      <c r="D56" s="4">
        <f t="shared" si="27"/>
        <v>2007</v>
      </c>
      <c r="E56" s="161">
        <f t="shared" si="29"/>
        <v>269473.51156100002</v>
      </c>
      <c r="F56" s="161">
        <f t="shared" si="29"/>
        <v>745791.97115200001</v>
      </c>
      <c r="G56" s="161">
        <f t="shared" si="29"/>
        <v>544.48980700000004</v>
      </c>
      <c r="H56" s="161">
        <f t="shared" si="29"/>
        <v>644327.21329700004</v>
      </c>
      <c r="I56" s="161">
        <f t="shared" si="29"/>
        <v>20507.076776000002</v>
      </c>
      <c r="J56" s="161">
        <f t="shared" si="29"/>
        <v>182073.72074300001</v>
      </c>
      <c r="K56" s="161">
        <f t="shared" si="29"/>
        <v>8124.5220640000007</v>
      </c>
      <c r="L56" s="161">
        <f t="shared" si="29"/>
        <v>172682.80103800001</v>
      </c>
      <c r="M56" s="161">
        <f t="shared" si="29"/>
        <v>383388.12062100001</v>
      </c>
      <c r="N56" s="161">
        <f t="shared" si="29"/>
        <v>248317.941307</v>
      </c>
      <c r="O56" s="161">
        <f t="shared" si="29"/>
        <v>8754.6619530000007</v>
      </c>
      <c r="P56" s="161">
        <f t="shared" si="29"/>
        <v>171771.239451</v>
      </c>
      <c r="Q56" s="161">
        <f t="shared" si="29"/>
        <v>2472473.15282</v>
      </c>
    </row>
    <row r="57" spans="4:17" x14ac:dyDescent="0.25">
      <c r="D57" s="4">
        <f t="shared" si="27"/>
        <v>2008</v>
      </c>
      <c r="E57" s="161">
        <f t="shared" si="29"/>
        <v>270623.66980500001</v>
      </c>
      <c r="F57" s="161">
        <f t="shared" si="29"/>
        <v>575293.24720500002</v>
      </c>
      <c r="G57" s="161">
        <f t="shared" si="29"/>
        <v>948.26876500000003</v>
      </c>
      <c r="H57" s="161">
        <f t="shared" si="29"/>
        <v>685206.77386299998</v>
      </c>
      <c r="I57" s="161">
        <f t="shared" si="29"/>
        <v>16371.401388</v>
      </c>
      <c r="J57" s="161">
        <f t="shared" si="29"/>
        <v>184117.086985</v>
      </c>
      <c r="K57" s="161">
        <f t="shared" si="29"/>
        <v>5291.9514950000003</v>
      </c>
      <c r="L57" s="161">
        <f t="shared" si="29"/>
        <v>168131.11096600001</v>
      </c>
      <c r="M57" s="161">
        <f t="shared" si="29"/>
        <v>373911.55083399999</v>
      </c>
      <c r="N57" s="161">
        <f t="shared" si="29"/>
        <v>318575.47999900003</v>
      </c>
      <c r="O57" s="161">
        <f t="shared" si="29"/>
        <v>6894.8316010000008</v>
      </c>
      <c r="P57" s="161">
        <f t="shared" si="29"/>
        <v>179895.76151500002</v>
      </c>
      <c r="Q57" s="161">
        <f t="shared" si="29"/>
        <v>2411355.7014500001</v>
      </c>
    </row>
    <row r="58" spans="4:17" x14ac:dyDescent="0.25">
      <c r="D58" s="4">
        <f t="shared" si="27"/>
        <v>2009</v>
      </c>
      <c r="E58" s="161">
        <f t="shared" si="29"/>
        <v>272373.378623</v>
      </c>
      <c r="F58" s="161">
        <f t="shared" si="29"/>
        <v>505255.951581</v>
      </c>
      <c r="G58" s="161">
        <f t="shared" si="29"/>
        <v>1345.92986</v>
      </c>
      <c r="H58" s="161">
        <f t="shared" si="29"/>
        <v>719063.02770500001</v>
      </c>
      <c r="I58" s="161">
        <f t="shared" si="29"/>
        <v>9904.8201970000009</v>
      </c>
      <c r="J58" s="161">
        <f t="shared" si="29"/>
        <v>197227.66739400002</v>
      </c>
      <c r="K58" s="161">
        <f t="shared" si="29"/>
        <v>4319.2112779999998</v>
      </c>
      <c r="L58" s="161">
        <f t="shared" si="29"/>
        <v>152261.37434400001</v>
      </c>
      <c r="M58" s="161">
        <f t="shared" si="29"/>
        <v>363713.07321300003</v>
      </c>
      <c r="N58" s="161">
        <f t="shared" si="29"/>
        <v>340538.60816900001</v>
      </c>
      <c r="O58" s="161">
        <f t="shared" si="29"/>
        <v>3597.3034440000001</v>
      </c>
      <c r="P58" s="161">
        <f t="shared" si="29"/>
        <v>173276.23374900001</v>
      </c>
      <c r="Q58" s="161">
        <f t="shared" si="29"/>
        <v>2379163.5063440003</v>
      </c>
    </row>
    <row r="59" spans="4:17" x14ac:dyDescent="0.25">
      <c r="D59" s="4">
        <f t="shared" si="27"/>
        <v>2010</v>
      </c>
      <c r="E59" s="161">
        <f t="shared" si="29"/>
        <v>265007.471571</v>
      </c>
      <c r="F59" s="161">
        <f t="shared" si="29"/>
        <v>841138.86600700009</v>
      </c>
      <c r="G59" s="161">
        <f t="shared" si="29"/>
        <v>752.49714900000004</v>
      </c>
      <c r="H59" s="161">
        <f t="shared" si="29"/>
        <v>698115.46479300002</v>
      </c>
      <c r="I59" s="161">
        <f t="shared" si="29"/>
        <v>5897.6199320000005</v>
      </c>
      <c r="J59" s="161">
        <f t="shared" si="29"/>
        <v>171599.93928700002</v>
      </c>
      <c r="K59" s="161">
        <f t="shared" si="29"/>
        <v>3744.1321560000001</v>
      </c>
      <c r="L59" s="161">
        <f t="shared" si="29"/>
        <v>127545.20782400001</v>
      </c>
      <c r="M59" s="161">
        <f t="shared" si="29"/>
        <v>308786.89919900004</v>
      </c>
      <c r="N59" s="161">
        <f t="shared" si="29"/>
        <v>341162.63019500003</v>
      </c>
      <c r="O59" s="161">
        <f t="shared" si="29"/>
        <v>4007.2002650000004</v>
      </c>
      <c r="P59" s="161">
        <f t="shared" si="29"/>
        <v>191207.690202</v>
      </c>
      <c r="Q59" s="161">
        <f t="shared" si="29"/>
        <v>2650178.7193809999</v>
      </c>
    </row>
    <row r="60" spans="4:17" x14ac:dyDescent="0.25">
      <c r="D60" s="4">
        <f t="shared" si="27"/>
        <v>2011</v>
      </c>
      <c r="E60" s="161">
        <f t="shared" si="29"/>
        <v>267497.441812</v>
      </c>
      <c r="F60" s="161">
        <f t="shared" si="29"/>
        <v>884043.43922599999</v>
      </c>
      <c r="G60" s="161">
        <f t="shared" si="29"/>
        <v>740.26142300000004</v>
      </c>
      <c r="H60" s="161">
        <f t="shared" si="29"/>
        <v>731996.19008700002</v>
      </c>
      <c r="I60" s="161">
        <f t="shared" si="29"/>
        <v>4111.2039359999999</v>
      </c>
      <c r="J60" s="161">
        <f t="shared" si="29"/>
        <v>225663.494618</v>
      </c>
      <c r="K60" s="161">
        <f t="shared" si="29"/>
        <v>4343.6827300000004</v>
      </c>
      <c r="L60" s="161">
        <f t="shared" si="29"/>
        <v>133491.77066000001</v>
      </c>
      <c r="M60" s="161">
        <f t="shared" si="29"/>
        <v>367616.269807</v>
      </c>
      <c r="N60" s="161">
        <f t="shared" si="29"/>
        <v>428115.81701400003</v>
      </c>
      <c r="O60" s="161">
        <f t="shared" si="29"/>
        <v>3811.4286490000004</v>
      </c>
      <c r="P60" s="161">
        <f t="shared" si="29"/>
        <v>205235.95006100001</v>
      </c>
      <c r="Q60" s="161">
        <f t="shared" si="29"/>
        <v>2889056.7980790003</v>
      </c>
    </row>
    <row r="61" spans="4:17" x14ac:dyDescent="0.25">
      <c r="D61" s="4">
        <f t="shared" si="27"/>
        <v>2012</v>
      </c>
      <c r="E61" s="161">
        <f t="shared" si="29"/>
        <v>261428.52171600002</v>
      </c>
      <c r="F61" s="161">
        <f t="shared" si="29"/>
        <v>752631.74198599998</v>
      </c>
      <c r="G61" s="161">
        <f t="shared" si="29"/>
        <v>795.32219000000009</v>
      </c>
      <c r="H61" s="161">
        <f t="shared" si="29"/>
        <v>753482.12494300003</v>
      </c>
      <c r="I61" s="161">
        <f t="shared" si="29"/>
        <v>2863.1598840000001</v>
      </c>
      <c r="J61" s="161">
        <f t="shared" si="29"/>
        <v>302925.98644499999</v>
      </c>
      <c r="K61" s="161">
        <f t="shared" si="29"/>
        <v>3101.7565410000002</v>
      </c>
      <c r="L61" s="161">
        <f t="shared" si="29"/>
        <v>123721.543449</v>
      </c>
      <c r="M61" s="161">
        <f t="shared" si="29"/>
        <v>432612.44631900004</v>
      </c>
      <c r="N61" s="161">
        <f t="shared" si="29"/>
        <v>510339.89573400002</v>
      </c>
      <c r="O61" s="161">
        <f t="shared" si="29"/>
        <v>3799.1929230000001</v>
      </c>
      <c r="P61" s="161">
        <f t="shared" si="29"/>
        <v>225675.73034400001</v>
      </c>
      <c r="Q61" s="161">
        <f t="shared" si="29"/>
        <v>2940764.9761550003</v>
      </c>
    </row>
    <row r="62" spans="4:17" x14ac:dyDescent="0.25">
      <c r="D62" s="4">
        <f t="shared" si="27"/>
        <v>2013</v>
      </c>
      <c r="E62" s="161">
        <f t="shared" si="29"/>
        <v>271626.99933700002</v>
      </c>
      <c r="F62" s="161">
        <f t="shared" si="29"/>
        <v>261410.16812700001</v>
      </c>
      <c r="G62" s="161">
        <f t="shared" si="29"/>
        <v>795.32219000000009</v>
      </c>
      <c r="H62" s="161">
        <f t="shared" si="29"/>
        <v>757391.43940000003</v>
      </c>
      <c r="I62" s="161">
        <f t="shared" si="29"/>
        <v>2612.3275010000002</v>
      </c>
      <c r="J62" s="161">
        <f t="shared" si="29"/>
        <v>286450.58138600003</v>
      </c>
      <c r="K62" s="161">
        <f t="shared" si="29"/>
        <v>2679.623994</v>
      </c>
      <c r="L62" s="161">
        <f t="shared" si="29"/>
        <v>71224.161046000008</v>
      </c>
      <c r="M62" s="161">
        <f t="shared" si="29"/>
        <v>362960.57606400002</v>
      </c>
      <c r="N62" s="161">
        <f t="shared" si="29"/>
        <v>404763.93394300004</v>
      </c>
      <c r="O62" s="161">
        <f t="shared" si="29"/>
        <v>4239.6790590000001</v>
      </c>
      <c r="P62" s="161">
        <f t="shared" si="29"/>
        <v>241447.58115800002</v>
      </c>
      <c r="Q62" s="161">
        <f t="shared" si="29"/>
        <v>2304635.6992780003</v>
      </c>
    </row>
    <row r="63" spans="4:17" x14ac:dyDescent="0.25">
      <c r="D63" s="4">
        <f t="shared" si="27"/>
        <v>2014</v>
      </c>
      <c r="E63" s="161">
        <f t="shared" si="29"/>
        <v>276453.99324400001</v>
      </c>
      <c r="F63" s="161">
        <f t="shared" si="29"/>
        <v>336874.00823199999</v>
      </c>
      <c r="G63" s="161">
        <f t="shared" si="29"/>
        <v>354.83605399999999</v>
      </c>
      <c r="H63" s="161">
        <f t="shared" si="29"/>
        <v>750655.67223700008</v>
      </c>
      <c r="I63" s="161">
        <f t="shared" si="29"/>
        <v>2012.7769270000001</v>
      </c>
      <c r="J63" s="161">
        <f t="shared" si="29"/>
        <v>258969.14079</v>
      </c>
      <c r="K63" s="161">
        <f t="shared" si="29"/>
        <v>2061.7198309999999</v>
      </c>
      <c r="L63" s="161">
        <f t="shared" si="29"/>
        <v>67981.693656000003</v>
      </c>
      <c r="M63" s="161">
        <f t="shared" si="29"/>
        <v>331025.33120399999</v>
      </c>
      <c r="N63" s="161">
        <f t="shared" si="29"/>
        <v>429945.058051</v>
      </c>
      <c r="O63" s="161">
        <f t="shared" si="29"/>
        <v>4606.7508390000003</v>
      </c>
      <c r="P63" s="161">
        <f t="shared" si="29"/>
        <v>247173.900926</v>
      </c>
      <c r="Q63" s="161">
        <f t="shared" si="29"/>
        <v>2377083.4329240001</v>
      </c>
    </row>
    <row r="64" spans="4:17" x14ac:dyDescent="0.25">
      <c r="D64" s="4">
        <f t="shared" si="27"/>
        <v>2015</v>
      </c>
      <c r="E64" s="161">
        <f t="shared" si="29"/>
        <v>274251.56256400002</v>
      </c>
      <c r="F64" s="161">
        <f t="shared" si="29"/>
        <v>429645.282764</v>
      </c>
      <c r="G64" s="161">
        <f t="shared" si="29"/>
        <v>305.89314999999999</v>
      </c>
      <c r="H64" s="161">
        <f t="shared" si="29"/>
        <v>746862.59717700002</v>
      </c>
      <c r="I64" s="161">
        <f t="shared" si="29"/>
        <v>1596.7622430000001</v>
      </c>
      <c r="J64" s="161">
        <f t="shared" si="29"/>
        <v>315614.43430700002</v>
      </c>
      <c r="K64" s="161">
        <f t="shared" si="29"/>
        <v>1798.6517220000001</v>
      </c>
      <c r="L64" s="161">
        <f t="shared" si="29"/>
        <v>59447.274771000004</v>
      </c>
      <c r="M64" s="161">
        <f t="shared" si="29"/>
        <v>378444.88731700002</v>
      </c>
      <c r="N64" s="161">
        <f t="shared" si="29"/>
        <v>290684.142582</v>
      </c>
      <c r="O64" s="161">
        <f t="shared" si="29"/>
        <v>4820.8760440000005</v>
      </c>
      <c r="P64" s="161">
        <f t="shared" si="29"/>
        <v>240315.776503</v>
      </c>
      <c r="Q64" s="161">
        <f t="shared" si="29"/>
        <v>2365337.1359640001</v>
      </c>
    </row>
    <row r="65" spans="4:17" x14ac:dyDescent="0.25">
      <c r="D65" s="4">
        <f t="shared" si="27"/>
        <v>2016</v>
      </c>
      <c r="E65" s="161">
        <f t="shared" si="29"/>
        <v>259605.39854200001</v>
      </c>
      <c r="F65" s="161">
        <f t="shared" si="29"/>
        <v>388508.77195200004</v>
      </c>
      <c r="G65" s="161">
        <f t="shared" si="29"/>
        <v>654.61134100000004</v>
      </c>
      <c r="H65" s="161">
        <f t="shared" si="29"/>
        <v>610189.53775700007</v>
      </c>
      <c r="I65" s="161">
        <f t="shared" si="29"/>
        <v>1223.5726</v>
      </c>
      <c r="J65" s="161">
        <f t="shared" si="29"/>
        <v>172805.15829799999</v>
      </c>
      <c r="K65" s="161">
        <f t="shared" si="29"/>
        <v>1278.6333670000001</v>
      </c>
      <c r="L65" s="161">
        <f t="shared" si="29"/>
        <v>44360.624613</v>
      </c>
      <c r="M65" s="161">
        <f t="shared" si="29"/>
        <v>219661.87101500001</v>
      </c>
      <c r="N65" s="161">
        <f t="shared" si="29"/>
        <v>429945.058051</v>
      </c>
      <c r="O65" s="161">
        <f t="shared" si="29"/>
        <v>5022.765523</v>
      </c>
      <c r="P65" s="161">
        <f t="shared" si="29"/>
        <v>255561.49109900001</v>
      </c>
      <c r="Q65" s="161">
        <f t="shared" si="29"/>
        <v>2169149.5052800002</v>
      </c>
    </row>
    <row r="67" spans="4:17" x14ac:dyDescent="0.25">
      <c r="D67" s="199" t="s">
        <v>135</v>
      </c>
      <c r="E67" s="199"/>
      <c r="F67" s="199"/>
      <c r="G67" s="199"/>
      <c r="H67" s="199"/>
      <c r="I67" s="199"/>
    </row>
    <row r="68" spans="4:17" x14ac:dyDescent="0.25">
      <c r="D68" s="34" t="str">
        <f>D48</f>
        <v>Year</v>
      </c>
      <c r="E68" s="160" t="s">
        <v>132</v>
      </c>
      <c r="F68" s="160" t="s">
        <v>131</v>
      </c>
      <c r="G68" s="160" t="s">
        <v>75</v>
      </c>
      <c r="H68" s="160" t="s">
        <v>133</v>
      </c>
      <c r="I68" s="160" t="s">
        <v>31</v>
      </c>
    </row>
    <row r="69" spans="4:17" x14ac:dyDescent="0.25">
      <c r="D69" s="4">
        <f t="shared" ref="D69:D84" si="30">D49</f>
        <v>2000</v>
      </c>
      <c r="E69" s="161">
        <f>F49+G49</f>
        <v>221130.15813500001</v>
      </c>
      <c r="F69" s="161">
        <f>E49</f>
        <v>360837.67760300002</v>
      </c>
      <c r="G69" s="161">
        <f>H49+O49</f>
        <v>537754.03983700008</v>
      </c>
      <c r="H69" s="161">
        <f>SUM(M49)+N49</f>
        <v>540904.739282</v>
      </c>
      <c r="I69" s="161">
        <f>P49</f>
        <v>127557.44355000001</v>
      </c>
    </row>
    <row r="70" spans="4:17" x14ac:dyDescent="0.25">
      <c r="D70" s="4">
        <f t="shared" si="30"/>
        <v>2001</v>
      </c>
      <c r="E70" s="161">
        <f t="shared" ref="E70:E85" si="31">F50+G50</f>
        <v>226966.59943700003</v>
      </c>
      <c r="F70" s="161">
        <f t="shared" ref="F70:F85" si="32">E50</f>
        <v>337620.38751800003</v>
      </c>
      <c r="G70" s="161">
        <f t="shared" ref="G70:G85" si="33">H50+O50</f>
        <v>506760.94587900001</v>
      </c>
      <c r="H70" s="161">
        <f t="shared" ref="H70:H85" si="34">SUM(M50)+N50</f>
        <v>634697.69693500001</v>
      </c>
      <c r="I70" s="161">
        <f t="shared" ref="I70:I85" si="35">P50</f>
        <v>133485.65279700002</v>
      </c>
    </row>
    <row r="71" spans="4:17" x14ac:dyDescent="0.25">
      <c r="D71" s="4">
        <f t="shared" si="30"/>
        <v>2002</v>
      </c>
      <c r="E71" s="161">
        <f t="shared" si="31"/>
        <v>237256.84500299999</v>
      </c>
      <c r="F71" s="161">
        <f t="shared" si="32"/>
        <v>319994.82421500003</v>
      </c>
      <c r="G71" s="161">
        <f t="shared" si="33"/>
        <v>499223.73866300005</v>
      </c>
      <c r="H71" s="161">
        <f t="shared" si="34"/>
        <v>601863.12621400005</v>
      </c>
      <c r="I71" s="161">
        <f t="shared" si="35"/>
        <v>138129.11081400001</v>
      </c>
    </row>
    <row r="72" spans="4:17" x14ac:dyDescent="0.25">
      <c r="D72" s="4">
        <f t="shared" si="30"/>
        <v>2003</v>
      </c>
      <c r="E72" s="161">
        <f t="shared" si="31"/>
        <v>420303.30596300005</v>
      </c>
      <c r="F72" s="161">
        <f t="shared" si="32"/>
        <v>306914.83312100003</v>
      </c>
      <c r="G72" s="161">
        <f t="shared" si="33"/>
        <v>555012.53136000002</v>
      </c>
      <c r="H72" s="161">
        <f t="shared" si="34"/>
        <v>563002.46043800004</v>
      </c>
      <c r="I72" s="161">
        <f t="shared" si="35"/>
        <v>136874.94889900001</v>
      </c>
    </row>
    <row r="73" spans="4:17" x14ac:dyDescent="0.25">
      <c r="D73" s="4">
        <f t="shared" si="30"/>
        <v>2004</v>
      </c>
      <c r="E73" s="161">
        <f t="shared" si="31"/>
        <v>339076.43891200004</v>
      </c>
      <c r="F73" s="161">
        <f t="shared" si="32"/>
        <v>287031.77837100002</v>
      </c>
      <c r="G73" s="161">
        <f t="shared" si="33"/>
        <v>527219.07975100004</v>
      </c>
      <c r="H73" s="161">
        <f t="shared" si="34"/>
        <v>687855.80854200001</v>
      </c>
      <c r="I73" s="161">
        <f t="shared" si="35"/>
        <v>151227.45549700002</v>
      </c>
    </row>
    <row r="74" spans="4:17" x14ac:dyDescent="0.25">
      <c r="D74" s="4">
        <f t="shared" si="30"/>
        <v>2005</v>
      </c>
      <c r="E74" s="161">
        <f t="shared" si="31"/>
        <v>402787.86419400002</v>
      </c>
      <c r="F74" s="161">
        <f t="shared" si="32"/>
        <v>268696.54295999999</v>
      </c>
      <c r="G74" s="161">
        <f t="shared" si="33"/>
        <v>534750.16910400009</v>
      </c>
      <c r="H74" s="161">
        <f t="shared" si="34"/>
        <v>574179.79613899998</v>
      </c>
      <c r="I74" s="161">
        <f t="shared" si="35"/>
        <v>159192.91312300001</v>
      </c>
    </row>
    <row r="75" spans="4:17" x14ac:dyDescent="0.25">
      <c r="D75" s="4">
        <f t="shared" si="30"/>
        <v>2006</v>
      </c>
      <c r="E75" s="161">
        <f t="shared" si="31"/>
        <v>545327.95423100004</v>
      </c>
      <c r="F75" s="161">
        <f t="shared" si="32"/>
        <v>285557.37338800001</v>
      </c>
      <c r="G75" s="161">
        <f t="shared" si="33"/>
        <v>515723.61517400004</v>
      </c>
      <c r="H75" s="161">
        <f t="shared" si="34"/>
        <v>601563.35092700005</v>
      </c>
      <c r="I75" s="161">
        <f t="shared" si="35"/>
        <v>163567.185168</v>
      </c>
    </row>
    <row r="76" spans="4:17" x14ac:dyDescent="0.25">
      <c r="D76" s="4">
        <f t="shared" si="30"/>
        <v>2007</v>
      </c>
      <c r="E76" s="161">
        <f t="shared" si="31"/>
        <v>746336.46095900005</v>
      </c>
      <c r="F76" s="161">
        <f t="shared" si="32"/>
        <v>269473.51156100002</v>
      </c>
      <c r="G76" s="161">
        <f t="shared" si="33"/>
        <v>653081.87525000004</v>
      </c>
      <c r="H76" s="161">
        <f t="shared" si="34"/>
        <v>631706.06192800007</v>
      </c>
      <c r="I76" s="161">
        <f t="shared" si="35"/>
        <v>171771.239451</v>
      </c>
    </row>
    <row r="77" spans="4:17" x14ac:dyDescent="0.25">
      <c r="D77" s="4">
        <f t="shared" si="30"/>
        <v>2008</v>
      </c>
      <c r="E77" s="161">
        <f t="shared" si="31"/>
        <v>576241.51597000007</v>
      </c>
      <c r="F77" s="161">
        <f t="shared" si="32"/>
        <v>270623.66980500001</v>
      </c>
      <c r="G77" s="161">
        <f t="shared" si="33"/>
        <v>692101.60546400002</v>
      </c>
      <c r="H77" s="161">
        <f t="shared" si="34"/>
        <v>692487.03083300008</v>
      </c>
      <c r="I77" s="161">
        <f t="shared" si="35"/>
        <v>179895.76151500002</v>
      </c>
    </row>
    <row r="78" spans="4:17" x14ac:dyDescent="0.25">
      <c r="D78" s="4">
        <f t="shared" si="30"/>
        <v>2009</v>
      </c>
      <c r="E78" s="161">
        <f t="shared" si="31"/>
        <v>506601.88144099998</v>
      </c>
      <c r="F78" s="161">
        <f t="shared" si="32"/>
        <v>272373.378623</v>
      </c>
      <c r="G78" s="161">
        <f t="shared" si="33"/>
        <v>722660.33114899998</v>
      </c>
      <c r="H78" s="161">
        <f t="shared" si="34"/>
        <v>704251.68138199998</v>
      </c>
      <c r="I78" s="161">
        <f t="shared" si="35"/>
        <v>173276.23374900001</v>
      </c>
    </row>
    <row r="79" spans="4:17" x14ac:dyDescent="0.25">
      <c r="D79" s="4">
        <f t="shared" si="30"/>
        <v>2010</v>
      </c>
      <c r="E79" s="161">
        <f t="shared" si="31"/>
        <v>841891.36315600004</v>
      </c>
      <c r="F79" s="161">
        <f t="shared" si="32"/>
        <v>265007.471571</v>
      </c>
      <c r="G79" s="161">
        <f t="shared" si="33"/>
        <v>702122.66505800001</v>
      </c>
      <c r="H79" s="161">
        <f t="shared" si="34"/>
        <v>649949.52939400007</v>
      </c>
      <c r="I79" s="161">
        <f t="shared" si="35"/>
        <v>191207.690202</v>
      </c>
    </row>
    <row r="80" spans="4:17" x14ac:dyDescent="0.25">
      <c r="D80" s="4">
        <f t="shared" si="30"/>
        <v>2011</v>
      </c>
      <c r="E80" s="161">
        <f t="shared" si="31"/>
        <v>884783.70064900001</v>
      </c>
      <c r="F80" s="161">
        <f t="shared" si="32"/>
        <v>267497.441812</v>
      </c>
      <c r="G80" s="161">
        <f t="shared" si="33"/>
        <v>735807.61873600003</v>
      </c>
      <c r="H80" s="161">
        <f t="shared" si="34"/>
        <v>795732.08682100009</v>
      </c>
      <c r="I80" s="161">
        <f t="shared" si="35"/>
        <v>205235.95006100001</v>
      </c>
    </row>
    <row r="81" spans="4:9" x14ac:dyDescent="0.25">
      <c r="D81" s="4">
        <f t="shared" si="30"/>
        <v>2012</v>
      </c>
      <c r="E81" s="161">
        <f t="shared" si="31"/>
        <v>753427.06417599996</v>
      </c>
      <c r="F81" s="161">
        <f t="shared" si="32"/>
        <v>261428.52171600002</v>
      </c>
      <c r="G81" s="161">
        <f t="shared" si="33"/>
        <v>757281.317866</v>
      </c>
      <c r="H81" s="161">
        <f t="shared" si="34"/>
        <v>942952.34205300012</v>
      </c>
      <c r="I81" s="161">
        <f t="shared" si="35"/>
        <v>225675.73034400001</v>
      </c>
    </row>
    <row r="82" spans="4:9" x14ac:dyDescent="0.25">
      <c r="D82" s="4">
        <f>D62</f>
        <v>2013</v>
      </c>
      <c r="E82" s="161">
        <f t="shared" si="31"/>
        <v>262205.49031700002</v>
      </c>
      <c r="F82" s="161">
        <f t="shared" si="32"/>
        <v>271626.99933700002</v>
      </c>
      <c r="G82" s="161">
        <f t="shared" si="33"/>
        <v>761631.11845900002</v>
      </c>
      <c r="H82" s="161">
        <f t="shared" si="34"/>
        <v>767724.51000700006</v>
      </c>
      <c r="I82" s="161">
        <f t="shared" si="35"/>
        <v>241447.58115800002</v>
      </c>
    </row>
    <row r="83" spans="4:9" x14ac:dyDescent="0.25">
      <c r="D83" s="4">
        <f t="shared" si="30"/>
        <v>2014</v>
      </c>
      <c r="E83" s="161">
        <f t="shared" si="31"/>
        <v>337228.84428600001</v>
      </c>
      <c r="F83" s="161">
        <f t="shared" si="32"/>
        <v>276453.99324400001</v>
      </c>
      <c r="G83" s="161">
        <f t="shared" si="33"/>
        <v>755262.42307600006</v>
      </c>
      <c r="H83" s="161">
        <f t="shared" si="34"/>
        <v>760970.38925500005</v>
      </c>
      <c r="I83" s="161">
        <f t="shared" si="35"/>
        <v>247173.900926</v>
      </c>
    </row>
    <row r="84" spans="4:9" x14ac:dyDescent="0.25">
      <c r="D84" s="4">
        <f t="shared" si="30"/>
        <v>2015</v>
      </c>
      <c r="E84" s="161">
        <f t="shared" si="31"/>
        <v>429951.17591400002</v>
      </c>
      <c r="F84" s="161">
        <f t="shared" si="32"/>
        <v>274251.56256400002</v>
      </c>
      <c r="G84" s="161">
        <f t="shared" si="33"/>
        <v>751683.47322100005</v>
      </c>
      <c r="H84" s="161">
        <f t="shared" si="34"/>
        <v>669129.02989899996</v>
      </c>
      <c r="I84" s="161">
        <f t="shared" si="35"/>
        <v>240315.776503</v>
      </c>
    </row>
    <row r="85" spans="4:9" x14ac:dyDescent="0.25">
      <c r="D85" s="4">
        <f>D65</f>
        <v>2016</v>
      </c>
      <c r="E85" s="161">
        <f t="shared" si="31"/>
        <v>389163.38329300005</v>
      </c>
      <c r="F85" s="161">
        <f t="shared" si="32"/>
        <v>259605.39854200001</v>
      </c>
      <c r="G85" s="161">
        <f t="shared" si="33"/>
        <v>615212.30328000011</v>
      </c>
      <c r="H85" s="161">
        <f t="shared" si="34"/>
        <v>649606.92906600004</v>
      </c>
      <c r="I85" s="161">
        <f t="shared" si="35"/>
        <v>255561.49109900001</v>
      </c>
    </row>
  </sheetData>
  <mergeCells count="7">
    <mergeCell ref="D2:Q2"/>
    <mergeCell ref="D24:Q24"/>
    <mergeCell ref="U26:U32"/>
    <mergeCell ref="C4:C10"/>
    <mergeCell ref="C26:C32"/>
    <mergeCell ref="D47:Q47"/>
    <mergeCell ref="D67:I6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604E-5AFE-4D99-BE32-0F78A53CBD29}">
  <dimension ref="C4:S63"/>
  <sheetViews>
    <sheetView topLeftCell="G19" zoomScale="85" zoomScaleNormal="85" workbookViewId="0">
      <selection activeCell="N47" sqref="N47"/>
    </sheetView>
  </sheetViews>
  <sheetFormatPr defaultRowHeight="15" x14ac:dyDescent="0.25"/>
  <cols>
    <col min="4" max="4" width="11.7109375" bestFit="1" customWidth="1"/>
    <col min="5" max="5" width="8.140625" bestFit="1" customWidth="1"/>
    <col min="6" max="6" width="10.7109375" bestFit="1" customWidth="1"/>
    <col min="7" max="7" width="10.5703125" bestFit="1" customWidth="1"/>
    <col min="8" max="8" width="10.7109375" bestFit="1" customWidth="1"/>
    <col min="9" max="9" width="11.7109375" bestFit="1" customWidth="1"/>
    <col min="10" max="10" width="18.85546875" bestFit="1" customWidth="1"/>
    <col min="13" max="13" width="17" bestFit="1" customWidth="1"/>
    <col min="14" max="14" width="12.140625" bestFit="1" customWidth="1"/>
    <col min="15" max="17" width="11.5703125" bestFit="1" customWidth="1"/>
    <col min="18" max="18" width="13.28515625" bestFit="1" customWidth="1"/>
    <col min="19" max="19" width="19" bestFit="1" customWidth="1"/>
  </cols>
  <sheetData>
    <row r="4" spans="3:9" x14ac:dyDescent="0.25">
      <c r="C4" s="191" t="s">
        <v>44</v>
      </c>
      <c r="D4" s="191"/>
      <c r="E4" s="191"/>
      <c r="F4" s="191"/>
      <c r="G4" s="191"/>
      <c r="H4" s="191"/>
      <c r="I4" s="191"/>
    </row>
    <row r="5" spans="3:9" x14ac:dyDescent="0.25">
      <c r="C5" s="4" t="s">
        <v>13</v>
      </c>
      <c r="D5" s="4" t="s">
        <v>19</v>
      </c>
      <c r="E5" s="4" t="s">
        <v>25</v>
      </c>
      <c r="F5" s="4" t="s">
        <v>26</v>
      </c>
      <c r="G5" s="4" t="s">
        <v>30</v>
      </c>
      <c r="H5" s="4" t="s">
        <v>31</v>
      </c>
      <c r="I5" s="4" t="s">
        <v>21</v>
      </c>
    </row>
    <row r="6" spans="3:9" x14ac:dyDescent="0.25">
      <c r="C6" s="4">
        <v>2000</v>
      </c>
      <c r="D6" s="11">
        <v>208610</v>
      </c>
      <c r="E6" s="11">
        <v>81</v>
      </c>
      <c r="F6" s="11">
        <v>63216</v>
      </c>
      <c r="G6" s="11">
        <v>5932</v>
      </c>
      <c r="H6" s="11">
        <v>18735</v>
      </c>
      <c r="I6" s="11">
        <v>296573</v>
      </c>
    </row>
    <row r="7" spans="3:9" x14ac:dyDescent="0.25">
      <c r="C7" s="4">
        <v>2001</v>
      </c>
      <c r="D7" s="11">
        <v>212323</v>
      </c>
      <c r="E7" s="11">
        <v>87</v>
      </c>
      <c r="F7" s="11">
        <v>62329</v>
      </c>
      <c r="G7" s="11">
        <v>6170</v>
      </c>
      <c r="H7" s="11">
        <v>20437</v>
      </c>
      <c r="I7" s="11">
        <v>301347</v>
      </c>
    </row>
    <row r="8" spans="3:9" x14ac:dyDescent="0.25">
      <c r="C8" s="4">
        <v>2002</v>
      </c>
      <c r="D8" s="11">
        <v>216465</v>
      </c>
      <c r="E8" s="11">
        <v>96</v>
      </c>
      <c r="F8" s="11">
        <v>59261</v>
      </c>
      <c r="G8" s="11">
        <v>6373</v>
      </c>
      <c r="H8" s="11">
        <v>20838</v>
      </c>
      <c r="I8" s="11">
        <v>303033</v>
      </c>
    </row>
    <row r="9" spans="3:9" x14ac:dyDescent="0.25">
      <c r="C9" s="4">
        <v>2003</v>
      </c>
      <c r="D9" s="11">
        <v>220377</v>
      </c>
      <c r="E9" s="11">
        <v>99</v>
      </c>
      <c r="F9" s="11">
        <v>59640</v>
      </c>
      <c r="G9" s="11">
        <v>7013</v>
      </c>
      <c r="H9" s="11">
        <v>21917</v>
      </c>
      <c r="I9" s="11">
        <v>309046</v>
      </c>
    </row>
    <row r="10" spans="3:9" x14ac:dyDescent="0.25">
      <c r="C10" s="4">
        <v>2004</v>
      </c>
      <c r="D10" s="11">
        <v>223425</v>
      </c>
      <c r="E10" s="11">
        <v>124</v>
      </c>
      <c r="F10" s="11">
        <v>60112</v>
      </c>
      <c r="G10" s="11">
        <v>6798</v>
      </c>
      <c r="H10" s="11">
        <v>23655</v>
      </c>
      <c r="I10" s="11">
        <v>314115</v>
      </c>
    </row>
    <row r="11" spans="3:9" x14ac:dyDescent="0.25">
      <c r="C11" s="4">
        <v>2005</v>
      </c>
      <c r="D11" s="11">
        <v>224707</v>
      </c>
      <c r="E11" s="11">
        <v>124</v>
      </c>
      <c r="F11" s="11">
        <v>57696</v>
      </c>
      <c r="G11" s="11">
        <v>5998</v>
      </c>
      <c r="H11" s="11">
        <v>25246</v>
      </c>
      <c r="I11" s="11">
        <v>313772</v>
      </c>
    </row>
    <row r="12" spans="3:9" x14ac:dyDescent="0.25">
      <c r="C12" s="4">
        <v>2006</v>
      </c>
      <c r="D12" s="11">
        <v>228186</v>
      </c>
      <c r="E12" s="11">
        <v>128</v>
      </c>
      <c r="F12" s="11">
        <v>50229</v>
      </c>
      <c r="G12" s="11">
        <v>6719</v>
      </c>
      <c r="H12" s="11">
        <v>26821</v>
      </c>
      <c r="I12" s="11">
        <v>312716</v>
      </c>
    </row>
    <row r="13" spans="3:9" x14ac:dyDescent="0.25">
      <c r="C13" s="4">
        <v>2007</v>
      </c>
      <c r="D13" s="11">
        <v>234557</v>
      </c>
      <c r="E13" s="11">
        <v>132</v>
      </c>
      <c r="F13" s="11">
        <v>50229</v>
      </c>
      <c r="G13" s="11">
        <v>8064</v>
      </c>
      <c r="H13" s="11">
        <v>29010</v>
      </c>
      <c r="I13" s="11">
        <v>321993</v>
      </c>
    </row>
    <row r="14" spans="3:9" x14ac:dyDescent="0.25">
      <c r="C14" s="4">
        <v>2008</v>
      </c>
      <c r="D14" s="11">
        <v>237459</v>
      </c>
      <c r="E14" s="11">
        <v>131</v>
      </c>
      <c r="F14" s="11">
        <v>40096</v>
      </c>
      <c r="G14" s="11">
        <v>13487</v>
      </c>
      <c r="H14" s="11">
        <v>30763</v>
      </c>
      <c r="I14" s="11">
        <v>321936</v>
      </c>
    </row>
    <row r="15" spans="3:9" x14ac:dyDescent="0.25">
      <c r="C15" s="4">
        <v>2009</v>
      </c>
      <c r="D15" s="11">
        <v>240736</v>
      </c>
      <c r="E15" s="11">
        <v>130</v>
      </c>
      <c r="F15" s="11">
        <v>24255</v>
      </c>
      <c r="G15" s="11">
        <v>22767</v>
      </c>
      <c r="H15" s="11">
        <v>33682</v>
      </c>
      <c r="I15" s="11">
        <v>321569</v>
      </c>
    </row>
    <row r="16" spans="3:9" x14ac:dyDescent="0.25">
      <c r="C16" s="4">
        <v>2010</v>
      </c>
      <c r="D16" s="11">
        <v>250571</v>
      </c>
      <c r="E16" s="11">
        <v>135</v>
      </c>
      <c r="F16" s="11">
        <v>14439</v>
      </c>
      <c r="G16" s="11">
        <v>30386</v>
      </c>
      <c r="H16" s="11">
        <v>36673</v>
      </c>
      <c r="I16" s="11">
        <v>332204</v>
      </c>
    </row>
    <row r="17" spans="3:19" x14ac:dyDescent="0.25">
      <c r="C17" s="4">
        <v>2011</v>
      </c>
      <c r="D17" s="11">
        <v>253727</v>
      </c>
      <c r="E17" s="11">
        <v>114</v>
      </c>
      <c r="F17" s="11">
        <v>10072</v>
      </c>
      <c r="G17" s="11">
        <v>35326</v>
      </c>
      <c r="H17" s="11">
        <v>39914</v>
      </c>
      <c r="I17" s="11">
        <v>339153</v>
      </c>
    </row>
    <row r="18" spans="3:19" x14ac:dyDescent="0.25">
      <c r="C18" s="4">
        <v>2012</v>
      </c>
      <c r="D18" s="11">
        <v>256594</v>
      </c>
      <c r="E18" s="11">
        <v>134</v>
      </c>
      <c r="F18" s="11">
        <v>7015</v>
      </c>
      <c r="G18" s="11">
        <v>41123</v>
      </c>
      <c r="H18" s="11">
        <v>44217</v>
      </c>
      <c r="I18" s="11">
        <v>349084</v>
      </c>
    </row>
    <row r="19" spans="3:19" x14ac:dyDescent="0.25">
      <c r="C19" s="4">
        <v>2013</v>
      </c>
      <c r="D19" s="11">
        <v>260328</v>
      </c>
      <c r="E19" s="11">
        <v>122</v>
      </c>
      <c r="F19" s="11">
        <v>6396</v>
      </c>
      <c r="G19" s="11">
        <v>45839</v>
      </c>
      <c r="H19" s="11">
        <v>47330</v>
      </c>
      <c r="I19" s="11">
        <v>360016</v>
      </c>
    </row>
    <row r="20" spans="3:19" x14ac:dyDescent="0.25">
      <c r="C20" s="4">
        <v>2014</v>
      </c>
      <c r="D20" s="11">
        <v>263495</v>
      </c>
      <c r="E20" s="11">
        <v>114</v>
      </c>
      <c r="F20" s="11">
        <v>4929</v>
      </c>
      <c r="G20" s="11">
        <v>49810</v>
      </c>
      <c r="H20" s="11">
        <v>51545</v>
      </c>
      <c r="I20" s="11">
        <v>369893</v>
      </c>
    </row>
    <row r="21" spans="3:19" x14ac:dyDescent="0.25">
      <c r="C21" s="4">
        <v>2015</v>
      </c>
      <c r="D21" s="11">
        <v>263275</v>
      </c>
      <c r="E21" s="11">
        <v>116</v>
      </c>
      <c r="F21" s="11">
        <v>3903</v>
      </c>
      <c r="G21" s="11">
        <v>52130</v>
      </c>
      <c r="H21" s="11">
        <v>54362</v>
      </c>
      <c r="I21" s="11">
        <v>373787</v>
      </c>
    </row>
    <row r="22" spans="3:19" x14ac:dyDescent="0.25">
      <c r="C22" s="4">
        <v>2016</v>
      </c>
      <c r="D22" s="11">
        <v>263215</v>
      </c>
      <c r="E22" s="11">
        <v>137</v>
      </c>
      <c r="F22" s="11">
        <v>2995</v>
      </c>
      <c r="G22" s="11">
        <v>54302</v>
      </c>
      <c r="H22" s="11">
        <v>57398</v>
      </c>
      <c r="I22" s="11">
        <v>378046</v>
      </c>
    </row>
    <row r="24" spans="3:19" x14ac:dyDescent="0.25">
      <c r="K24" t="s">
        <v>130</v>
      </c>
      <c r="L24">
        <v>6.1178630000000003E-3</v>
      </c>
    </row>
    <row r="25" spans="3:19" x14ac:dyDescent="0.25">
      <c r="C25" s="191" t="s">
        <v>45</v>
      </c>
      <c r="D25" s="191"/>
      <c r="E25" s="191"/>
      <c r="F25" s="191"/>
      <c r="G25" s="191"/>
      <c r="H25" s="191"/>
      <c r="I25" s="191"/>
      <c r="L25" s="191" t="s">
        <v>139</v>
      </c>
      <c r="M25" s="191"/>
      <c r="N25" s="191"/>
      <c r="O25" s="191"/>
      <c r="P25" s="191"/>
      <c r="Q25" s="191"/>
      <c r="R25" s="191"/>
    </row>
    <row r="26" spans="3:19" x14ac:dyDescent="0.25">
      <c r="C26" s="4" t="s">
        <v>13</v>
      </c>
      <c r="D26" s="4" t="s">
        <v>19</v>
      </c>
      <c r="E26" s="4" t="s">
        <v>25</v>
      </c>
      <c r="F26" s="4" t="s">
        <v>26</v>
      </c>
      <c r="G26" s="4" t="s">
        <v>30</v>
      </c>
      <c r="H26" s="4" t="s">
        <v>31</v>
      </c>
      <c r="I26" s="4" t="s">
        <v>21</v>
      </c>
      <c r="J26" s="8" t="s">
        <v>42</v>
      </c>
      <c r="L26" s="4" t="s">
        <v>13</v>
      </c>
      <c r="M26" s="4" t="s">
        <v>19</v>
      </c>
      <c r="N26" s="4" t="s">
        <v>25</v>
      </c>
      <c r="O26" s="4" t="s">
        <v>26</v>
      </c>
      <c r="P26" s="4" t="s">
        <v>30</v>
      </c>
      <c r="Q26" s="4" t="s">
        <v>31</v>
      </c>
      <c r="R26" s="4" t="s">
        <v>21</v>
      </c>
      <c r="S26" s="8" t="s">
        <v>42</v>
      </c>
    </row>
    <row r="27" spans="3:19" x14ac:dyDescent="0.25">
      <c r="C27" s="4">
        <v>2000</v>
      </c>
      <c r="D27" s="9">
        <f t="shared" ref="D27:I33" si="0">D6*1000</f>
        <v>208610000</v>
      </c>
      <c r="E27" s="9">
        <f t="shared" si="0"/>
        <v>81000</v>
      </c>
      <c r="F27" s="9">
        <f t="shared" si="0"/>
        <v>63216000</v>
      </c>
      <c r="G27" s="9">
        <f t="shared" si="0"/>
        <v>5932000</v>
      </c>
      <c r="H27" s="9">
        <f t="shared" si="0"/>
        <v>18735000</v>
      </c>
      <c r="I27" s="9">
        <f t="shared" si="0"/>
        <v>296573000</v>
      </c>
      <c r="J27" s="9">
        <f t="shared" ref="J27:J33" si="1">I27-D27</f>
        <v>87963000</v>
      </c>
      <c r="L27" s="4">
        <v>2000</v>
      </c>
      <c r="M27" s="11">
        <f>D27*$L$24</f>
        <v>1276247.4004300002</v>
      </c>
      <c r="N27" s="11">
        <f t="shared" ref="N27:S42" si="2">E27*$L$24</f>
        <v>495.54690300000004</v>
      </c>
      <c r="O27" s="11">
        <f t="shared" si="2"/>
        <v>386746.82740800001</v>
      </c>
      <c r="P27" s="11">
        <f t="shared" si="2"/>
        <v>36291.163315999998</v>
      </c>
      <c r="Q27" s="11">
        <f t="shared" si="2"/>
        <v>114618.16330500001</v>
      </c>
      <c r="R27" s="11">
        <f t="shared" si="2"/>
        <v>1814392.9834990001</v>
      </c>
      <c r="S27" s="11">
        <f t="shared" si="2"/>
        <v>538145.58306900004</v>
      </c>
    </row>
    <row r="28" spans="3:19" x14ac:dyDescent="0.25">
      <c r="C28" s="4">
        <v>2001</v>
      </c>
      <c r="D28" s="9">
        <f t="shared" si="0"/>
        <v>212323000</v>
      </c>
      <c r="E28" s="9">
        <f t="shared" si="0"/>
        <v>87000</v>
      </c>
      <c r="F28" s="9">
        <f t="shared" si="0"/>
        <v>62329000</v>
      </c>
      <c r="G28" s="9">
        <f t="shared" si="0"/>
        <v>6170000</v>
      </c>
      <c r="H28" s="9">
        <f t="shared" si="0"/>
        <v>20437000</v>
      </c>
      <c r="I28" s="9">
        <f t="shared" si="0"/>
        <v>301347000</v>
      </c>
      <c r="J28" s="9">
        <f t="shared" si="1"/>
        <v>89024000</v>
      </c>
      <c r="L28" s="4">
        <v>2001</v>
      </c>
      <c r="M28" s="11">
        <f t="shared" ref="M28:M43" si="3">D28*$L$24</f>
        <v>1298963.025749</v>
      </c>
      <c r="N28" s="11">
        <f t="shared" si="2"/>
        <v>532.25408100000004</v>
      </c>
      <c r="O28" s="11">
        <f t="shared" si="2"/>
        <v>381320.28292700002</v>
      </c>
      <c r="P28" s="11">
        <f t="shared" si="2"/>
        <v>37747.21471</v>
      </c>
      <c r="Q28" s="11">
        <f t="shared" si="2"/>
        <v>125030.76613100001</v>
      </c>
      <c r="R28" s="11">
        <f t="shared" si="2"/>
        <v>1843599.6614610001</v>
      </c>
      <c r="S28" s="11">
        <f t="shared" si="2"/>
        <v>544636.63571200008</v>
      </c>
    </row>
    <row r="29" spans="3:19" x14ac:dyDescent="0.25">
      <c r="C29" s="4">
        <v>2002</v>
      </c>
      <c r="D29" s="9">
        <f t="shared" si="0"/>
        <v>216465000</v>
      </c>
      <c r="E29" s="9">
        <f t="shared" si="0"/>
        <v>96000</v>
      </c>
      <c r="F29" s="9">
        <f t="shared" si="0"/>
        <v>59261000</v>
      </c>
      <c r="G29" s="9">
        <f t="shared" si="0"/>
        <v>6373000</v>
      </c>
      <c r="H29" s="9">
        <f t="shared" si="0"/>
        <v>20838000</v>
      </c>
      <c r="I29" s="9">
        <f t="shared" si="0"/>
        <v>303033000</v>
      </c>
      <c r="J29" s="9">
        <f t="shared" si="1"/>
        <v>86568000</v>
      </c>
      <c r="L29" s="4">
        <v>2002</v>
      </c>
      <c r="M29" s="11">
        <f t="shared" si="3"/>
        <v>1324303.2142950001</v>
      </c>
      <c r="N29" s="11">
        <f t="shared" si="2"/>
        <v>587.31484799999998</v>
      </c>
      <c r="O29" s="11">
        <f t="shared" si="2"/>
        <v>362550.67924299999</v>
      </c>
      <c r="P29" s="11">
        <f t="shared" si="2"/>
        <v>38989.140899000005</v>
      </c>
      <c r="Q29" s="11">
        <f t="shared" si="2"/>
        <v>127484.029194</v>
      </c>
      <c r="R29" s="11">
        <f t="shared" si="2"/>
        <v>1853914.3784790002</v>
      </c>
      <c r="S29" s="11">
        <f t="shared" si="2"/>
        <v>529611.16418399999</v>
      </c>
    </row>
    <row r="30" spans="3:19" x14ac:dyDescent="0.25">
      <c r="C30" s="4">
        <v>2003</v>
      </c>
      <c r="D30" s="9">
        <f t="shared" si="0"/>
        <v>220377000</v>
      </c>
      <c r="E30" s="9">
        <f t="shared" si="0"/>
        <v>99000</v>
      </c>
      <c r="F30" s="9">
        <f t="shared" si="0"/>
        <v>59640000</v>
      </c>
      <c r="G30" s="9">
        <f t="shared" si="0"/>
        <v>7013000</v>
      </c>
      <c r="H30" s="9">
        <f t="shared" si="0"/>
        <v>21917000</v>
      </c>
      <c r="I30" s="9">
        <f t="shared" si="0"/>
        <v>309046000</v>
      </c>
      <c r="J30" s="9">
        <f t="shared" si="1"/>
        <v>88669000</v>
      </c>
      <c r="L30" s="4">
        <v>2003</v>
      </c>
      <c r="M30" s="11">
        <f t="shared" si="3"/>
        <v>1348236.2943510001</v>
      </c>
      <c r="N30" s="11">
        <f t="shared" si="2"/>
        <v>605.66843700000004</v>
      </c>
      <c r="O30" s="11">
        <f t="shared" si="2"/>
        <v>364869.34932000004</v>
      </c>
      <c r="P30" s="11">
        <f t="shared" si="2"/>
        <v>42904.573219000005</v>
      </c>
      <c r="Q30" s="11">
        <f t="shared" si="2"/>
        <v>134085.20337100001</v>
      </c>
      <c r="R30" s="11">
        <f t="shared" si="2"/>
        <v>1890701.0886980002</v>
      </c>
      <c r="S30" s="11">
        <f t="shared" si="2"/>
        <v>542464.79434700008</v>
      </c>
    </row>
    <row r="31" spans="3:19" x14ac:dyDescent="0.25">
      <c r="C31" s="4">
        <v>2004</v>
      </c>
      <c r="D31" s="9">
        <f t="shared" si="0"/>
        <v>223425000</v>
      </c>
      <c r="E31" s="9">
        <f t="shared" si="0"/>
        <v>124000</v>
      </c>
      <c r="F31" s="9">
        <f t="shared" si="0"/>
        <v>60112000</v>
      </c>
      <c r="G31" s="9">
        <f t="shared" si="0"/>
        <v>6798000</v>
      </c>
      <c r="H31" s="9">
        <f t="shared" si="0"/>
        <v>23655000</v>
      </c>
      <c r="I31" s="9">
        <f t="shared" si="0"/>
        <v>314115000</v>
      </c>
      <c r="J31" s="9">
        <f t="shared" si="1"/>
        <v>90690000</v>
      </c>
      <c r="L31" s="4">
        <v>2004</v>
      </c>
      <c r="M31" s="11">
        <f t="shared" si="3"/>
        <v>1366883.5407750001</v>
      </c>
      <c r="N31" s="11">
        <f t="shared" si="2"/>
        <v>758.61501200000009</v>
      </c>
      <c r="O31" s="11">
        <f t="shared" si="2"/>
        <v>367756.98065600003</v>
      </c>
      <c r="P31" s="11">
        <f t="shared" si="2"/>
        <v>41589.232673999999</v>
      </c>
      <c r="Q31" s="11">
        <f t="shared" si="2"/>
        <v>144718.04926500001</v>
      </c>
      <c r="R31" s="11">
        <f t="shared" si="2"/>
        <v>1921712.5362450001</v>
      </c>
      <c r="S31" s="11">
        <f t="shared" si="2"/>
        <v>554828.99547000008</v>
      </c>
    </row>
    <row r="32" spans="3:19" x14ac:dyDescent="0.25">
      <c r="C32" s="4">
        <v>2005</v>
      </c>
      <c r="D32" s="9">
        <f t="shared" si="0"/>
        <v>224707000</v>
      </c>
      <c r="E32" s="9">
        <f t="shared" si="0"/>
        <v>124000</v>
      </c>
      <c r="F32" s="9">
        <f t="shared" si="0"/>
        <v>57696000</v>
      </c>
      <c r="G32" s="9">
        <f t="shared" si="0"/>
        <v>5998000</v>
      </c>
      <c r="H32" s="9">
        <f t="shared" si="0"/>
        <v>25246000</v>
      </c>
      <c r="I32" s="9">
        <f t="shared" si="0"/>
        <v>313772000</v>
      </c>
      <c r="J32" s="9">
        <f t="shared" si="1"/>
        <v>89065000</v>
      </c>
      <c r="L32" s="4">
        <v>2005</v>
      </c>
      <c r="M32" s="11">
        <f t="shared" si="3"/>
        <v>1374726.641141</v>
      </c>
      <c r="N32" s="11">
        <f t="shared" si="2"/>
        <v>758.61501200000009</v>
      </c>
      <c r="O32" s="11">
        <f t="shared" si="2"/>
        <v>352976.22364800004</v>
      </c>
      <c r="P32" s="11">
        <f t="shared" si="2"/>
        <v>36694.942274000001</v>
      </c>
      <c r="Q32" s="11">
        <f t="shared" si="2"/>
        <v>154451.56929800002</v>
      </c>
      <c r="R32" s="11">
        <f t="shared" si="2"/>
        <v>1919614.1092360001</v>
      </c>
      <c r="S32" s="11">
        <f t="shared" si="2"/>
        <v>544887.46809500002</v>
      </c>
    </row>
    <row r="33" spans="3:19" x14ac:dyDescent="0.25">
      <c r="C33" s="4">
        <v>2006</v>
      </c>
      <c r="D33" s="9">
        <f t="shared" si="0"/>
        <v>228186000</v>
      </c>
      <c r="E33" s="9">
        <f t="shared" si="0"/>
        <v>128000</v>
      </c>
      <c r="F33" s="9">
        <f t="shared" si="0"/>
        <v>50229000</v>
      </c>
      <c r="G33" s="9">
        <f t="shared" si="0"/>
        <v>6719000</v>
      </c>
      <c r="H33" s="9">
        <f t="shared" si="0"/>
        <v>26821000</v>
      </c>
      <c r="I33" s="9">
        <f t="shared" si="0"/>
        <v>312716000</v>
      </c>
      <c r="J33" s="9">
        <f t="shared" si="1"/>
        <v>84530000</v>
      </c>
      <c r="L33" s="4">
        <v>2006</v>
      </c>
      <c r="M33" s="11">
        <f t="shared" si="3"/>
        <v>1396010.686518</v>
      </c>
      <c r="N33" s="11">
        <f t="shared" si="2"/>
        <v>783.08646400000009</v>
      </c>
      <c r="O33" s="11">
        <f t="shared" si="2"/>
        <v>307294.14062700002</v>
      </c>
      <c r="P33" s="11">
        <f t="shared" si="2"/>
        <v>41105.921497000003</v>
      </c>
      <c r="Q33" s="11">
        <f t="shared" si="2"/>
        <v>164087.203523</v>
      </c>
      <c r="R33" s="11">
        <f t="shared" si="2"/>
        <v>1913153.6459080002</v>
      </c>
      <c r="S33" s="11">
        <f t="shared" si="2"/>
        <v>517142.95939000003</v>
      </c>
    </row>
    <row r="34" spans="3:19" x14ac:dyDescent="0.25">
      <c r="C34" s="4">
        <v>2007</v>
      </c>
      <c r="D34" s="9">
        <f t="shared" ref="D34:I43" si="4">D13*1000</f>
        <v>234557000</v>
      </c>
      <c r="E34" s="9">
        <f t="shared" si="4"/>
        <v>132000</v>
      </c>
      <c r="F34" s="9">
        <f t="shared" si="4"/>
        <v>50229000</v>
      </c>
      <c r="G34" s="9">
        <f t="shared" si="4"/>
        <v>8064000</v>
      </c>
      <c r="H34" s="9">
        <f t="shared" si="4"/>
        <v>29010000</v>
      </c>
      <c r="I34" s="9">
        <f t="shared" si="4"/>
        <v>321993000</v>
      </c>
      <c r="J34" s="9">
        <f>I34-D34</f>
        <v>87436000</v>
      </c>
      <c r="L34" s="4">
        <v>2007</v>
      </c>
      <c r="M34" s="11">
        <f t="shared" si="3"/>
        <v>1434987.5916910002</v>
      </c>
      <c r="N34" s="11">
        <f t="shared" si="2"/>
        <v>807.55791600000009</v>
      </c>
      <c r="O34" s="11">
        <f t="shared" si="2"/>
        <v>307294.14062700002</v>
      </c>
      <c r="P34" s="11">
        <f t="shared" si="2"/>
        <v>49334.447232000006</v>
      </c>
      <c r="Q34" s="11">
        <f t="shared" si="2"/>
        <v>177479.20563000001</v>
      </c>
      <c r="R34" s="11">
        <f t="shared" si="2"/>
        <v>1969909.0609590001</v>
      </c>
      <c r="S34" s="11">
        <f t="shared" si="2"/>
        <v>534921.46926799999</v>
      </c>
    </row>
    <row r="35" spans="3:19" x14ac:dyDescent="0.25">
      <c r="C35" s="4">
        <v>2008</v>
      </c>
      <c r="D35" s="9">
        <f t="shared" si="4"/>
        <v>237459000</v>
      </c>
      <c r="E35" s="9">
        <f t="shared" si="4"/>
        <v>131000</v>
      </c>
      <c r="F35" s="9">
        <f t="shared" si="4"/>
        <v>40096000</v>
      </c>
      <c r="G35" s="9">
        <f t="shared" si="4"/>
        <v>13487000</v>
      </c>
      <c r="H35" s="9">
        <f t="shared" si="4"/>
        <v>30763000</v>
      </c>
      <c r="I35" s="9">
        <f t="shared" si="4"/>
        <v>321936000</v>
      </c>
      <c r="J35" s="9">
        <f t="shared" ref="J35:J43" si="5">I35-D35</f>
        <v>84477000</v>
      </c>
      <c r="L35" s="4">
        <v>2008</v>
      </c>
      <c r="M35" s="11">
        <f t="shared" si="3"/>
        <v>1452741.6301170001</v>
      </c>
      <c r="N35" s="11">
        <f t="shared" si="2"/>
        <v>801.44005300000003</v>
      </c>
      <c r="O35" s="11">
        <f t="shared" si="2"/>
        <v>245301.834848</v>
      </c>
      <c r="P35" s="11">
        <f t="shared" si="2"/>
        <v>82511.618281000003</v>
      </c>
      <c r="Q35" s="11">
        <f t="shared" si="2"/>
        <v>188203.81946900001</v>
      </c>
      <c r="R35" s="11">
        <f t="shared" si="2"/>
        <v>1969560.3427680002</v>
      </c>
      <c r="S35" s="11">
        <f t="shared" si="2"/>
        <v>516818.71265100001</v>
      </c>
    </row>
    <row r="36" spans="3:19" x14ac:dyDescent="0.25">
      <c r="C36" s="4">
        <v>2009</v>
      </c>
      <c r="D36" s="9">
        <f t="shared" si="4"/>
        <v>240736000</v>
      </c>
      <c r="E36" s="9">
        <f t="shared" si="4"/>
        <v>130000</v>
      </c>
      <c r="F36" s="9">
        <f t="shared" si="4"/>
        <v>24255000</v>
      </c>
      <c r="G36" s="9">
        <f t="shared" si="4"/>
        <v>22767000</v>
      </c>
      <c r="H36" s="9">
        <f t="shared" si="4"/>
        <v>33682000</v>
      </c>
      <c r="I36" s="9">
        <f t="shared" si="4"/>
        <v>321569000</v>
      </c>
      <c r="J36" s="9">
        <f t="shared" si="5"/>
        <v>80833000</v>
      </c>
      <c r="L36" s="4">
        <v>2009</v>
      </c>
      <c r="M36" s="11">
        <f t="shared" si="3"/>
        <v>1472789.867168</v>
      </c>
      <c r="N36" s="11">
        <f t="shared" si="2"/>
        <v>795.32219000000009</v>
      </c>
      <c r="O36" s="11">
        <f t="shared" si="2"/>
        <v>148388.76706499999</v>
      </c>
      <c r="P36" s="11">
        <f t="shared" si="2"/>
        <v>139285.386921</v>
      </c>
      <c r="Q36" s="11">
        <f t="shared" si="2"/>
        <v>206061.86156600001</v>
      </c>
      <c r="R36" s="11">
        <f t="shared" si="2"/>
        <v>1967315.0870470002</v>
      </c>
      <c r="S36" s="11">
        <f t="shared" si="2"/>
        <v>494525.21987900004</v>
      </c>
    </row>
    <row r="37" spans="3:19" x14ac:dyDescent="0.25">
      <c r="C37" s="4">
        <v>2010</v>
      </c>
      <c r="D37" s="9">
        <f t="shared" si="4"/>
        <v>250571000</v>
      </c>
      <c r="E37" s="9">
        <f t="shared" si="4"/>
        <v>135000</v>
      </c>
      <c r="F37" s="9">
        <f t="shared" si="4"/>
        <v>14439000</v>
      </c>
      <c r="G37" s="9">
        <f t="shared" si="4"/>
        <v>30386000</v>
      </c>
      <c r="H37" s="9">
        <f t="shared" si="4"/>
        <v>36673000</v>
      </c>
      <c r="I37" s="9">
        <f t="shared" si="4"/>
        <v>332204000</v>
      </c>
      <c r="J37" s="9">
        <f t="shared" si="5"/>
        <v>81633000</v>
      </c>
      <c r="L37" s="4">
        <v>2010</v>
      </c>
      <c r="M37" s="11">
        <f t="shared" si="3"/>
        <v>1532959.0497730002</v>
      </c>
      <c r="N37" s="11">
        <f t="shared" si="2"/>
        <v>825.91150500000003</v>
      </c>
      <c r="O37" s="11">
        <f t="shared" si="2"/>
        <v>88335.82385700001</v>
      </c>
      <c r="P37" s="11">
        <f t="shared" si="2"/>
        <v>185897.38511800001</v>
      </c>
      <c r="Q37" s="11">
        <f t="shared" si="2"/>
        <v>224360.389799</v>
      </c>
      <c r="R37" s="11">
        <f t="shared" si="2"/>
        <v>2032378.560052</v>
      </c>
      <c r="S37" s="11">
        <f t="shared" si="2"/>
        <v>499419.51027900004</v>
      </c>
    </row>
    <row r="38" spans="3:19" x14ac:dyDescent="0.25">
      <c r="C38" s="4">
        <v>2011</v>
      </c>
      <c r="D38" s="9">
        <f t="shared" si="4"/>
        <v>253727000</v>
      </c>
      <c r="E38" s="9">
        <f t="shared" si="4"/>
        <v>114000</v>
      </c>
      <c r="F38" s="9">
        <f t="shared" si="4"/>
        <v>10072000</v>
      </c>
      <c r="G38" s="9">
        <f t="shared" si="4"/>
        <v>35326000</v>
      </c>
      <c r="H38" s="9">
        <f t="shared" si="4"/>
        <v>39914000</v>
      </c>
      <c r="I38" s="9">
        <f t="shared" si="4"/>
        <v>339153000</v>
      </c>
      <c r="J38" s="9">
        <f t="shared" si="5"/>
        <v>85426000</v>
      </c>
      <c r="L38" s="4">
        <v>2011</v>
      </c>
      <c r="M38" s="11">
        <f t="shared" si="3"/>
        <v>1552267.0254010002</v>
      </c>
      <c r="N38" s="11">
        <f t="shared" si="2"/>
        <v>697.43638199999998</v>
      </c>
      <c r="O38" s="11">
        <f t="shared" si="2"/>
        <v>61619.116136000004</v>
      </c>
      <c r="P38" s="11">
        <f t="shared" si="2"/>
        <v>216119.62833800001</v>
      </c>
      <c r="Q38" s="11">
        <f t="shared" si="2"/>
        <v>244188.38378200002</v>
      </c>
      <c r="R38" s="11">
        <f t="shared" si="2"/>
        <v>2074891.5900390001</v>
      </c>
      <c r="S38" s="11">
        <f t="shared" si="2"/>
        <v>522624.56463800004</v>
      </c>
    </row>
    <row r="39" spans="3:19" x14ac:dyDescent="0.25">
      <c r="C39" s="4">
        <v>2012</v>
      </c>
      <c r="D39" s="9">
        <f t="shared" si="4"/>
        <v>256594000</v>
      </c>
      <c r="E39" s="9">
        <f t="shared" si="4"/>
        <v>134000</v>
      </c>
      <c r="F39" s="9">
        <f t="shared" si="4"/>
        <v>7015000</v>
      </c>
      <c r="G39" s="9">
        <f t="shared" si="4"/>
        <v>41123000</v>
      </c>
      <c r="H39" s="9">
        <f t="shared" si="4"/>
        <v>44217000</v>
      </c>
      <c r="I39" s="9">
        <f t="shared" si="4"/>
        <v>349084000</v>
      </c>
      <c r="J39" s="9">
        <f t="shared" si="5"/>
        <v>92490000</v>
      </c>
      <c r="L39" s="4">
        <v>2012</v>
      </c>
      <c r="M39" s="11">
        <f t="shared" si="3"/>
        <v>1569806.9386220002</v>
      </c>
      <c r="N39" s="11">
        <f t="shared" si="2"/>
        <v>819.79364200000009</v>
      </c>
      <c r="O39" s="11">
        <f t="shared" si="2"/>
        <v>42916.808945000004</v>
      </c>
      <c r="P39" s="11">
        <f t="shared" si="2"/>
        <v>251584.880149</v>
      </c>
      <c r="Q39" s="11">
        <f t="shared" si="2"/>
        <v>270513.54827100004</v>
      </c>
      <c r="R39" s="11">
        <f t="shared" si="2"/>
        <v>2135648.0874920003</v>
      </c>
      <c r="S39" s="11">
        <f t="shared" si="2"/>
        <v>565841.14887000003</v>
      </c>
    </row>
    <row r="40" spans="3:19" x14ac:dyDescent="0.25">
      <c r="C40" s="4">
        <v>2013</v>
      </c>
      <c r="D40" s="9">
        <f t="shared" si="4"/>
        <v>260328000</v>
      </c>
      <c r="E40" s="9">
        <f t="shared" si="4"/>
        <v>122000</v>
      </c>
      <c r="F40" s="9">
        <f t="shared" si="4"/>
        <v>6396000</v>
      </c>
      <c r="G40" s="9">
        <f t="shared" si="4"/>
        <v>45839000</v>
      </c>
      <c r="H40" s="9">
        <f t="shared" si="4"/>
        <v>47330000</v>
      </c>
      <c r="I40" s="9">
        <f t="shared" si="4"/>
        <v>360016000</v>
      </c>
      <c r="J40" s="9">
        <f t="shared" si="5"/>
        <v>99688000</v>
      </c>
      <c r="L40" s="4">
        <v>2013</v>
      </c>
      <c r="M40" s="11">
        <f t="shared" si="3"/>
        <v>1592651.0390640001</v>
      </c>
      <c r="N40" s="11">
        <f t="shared" si="2"/>
        <v>746.37928599999998</v>
      </c>
      <c r="O40" s="11">
        <f t="shared" si="2"/>
        <v>39129.851748000001</v>
      </c>
      <c r="P40" s="11">
        <f t="shared" si="2"/>
        <v>280436.72205700004</v>
      </c>
      <c r="Q40" s="11">
        <f t="shared" si="2"/>
        <v>289558.45579000004</v>
      </c>
      <c r="R40" s="11">
        <f t="shared" si="2"/>
        <v>2202528.565808</v>
      </c>
      <c r="S40" s="11">
        <f t="shared" si="2"/>
        <v>609877.52674400003</v>
      </c>
    </row>
    <row r="41" spans="3:19" x14ac:dyDescent="0.25">
      <c r="C41" s="4">
        <v>2014</v>
      </c>
      <c r="D41" s="9">
        <f t="shared" si="4"/>
        <v>263495000</v>
      </c>
      <c r="E41" s="9">
        <f t="shared" si="4"/>
        <v>114000</v>
      </c>
      <c r="F41" s="9">
        <f t="shared" si="4"/>
        <v>4929000</v>
      </c>
      <c r="G41" s="9">
        <f t="shared" si="4"/>
        <v>49810000</v>
      </c>
      <c r="H41" s="9">
        <f t="shared" si="4"/>
        <v>51545000</v>
      </c>
      <c r="I41" s="9">
        <f t="shared" si="4"/>
        <v>369893000</v>
      </c>
      <c r="J41" s="9">
        <f t="shared" si="5"/>
        <v>106398000</v>
      </c>
      <c r="L41" s="4">
        <v>2014</v>
      </c>
      <c r="M41" s="11">
        <f t="shared" si="3"/>
        <v>1612026.311185</v>
      </c>
      <c r="N41" s="11">
        <f t="shared" si="2"/>
        <v>697.43638199999998</v>
      </c>
      <c r="O41" s="11">
        <f t="shared" si="2"/>
        <v>30154.946727000002</v>
      </c>
      <c r="P41" s="11">
        <f t="shared" si="2"/>
        <v>304730.75602999999</v>
      </c>
      <c r="Q41" s="11">
        <f t="shared" si="2"/>
        <v>315345.24833500001</v>
      </c>
      <c r="R41" s="11">
        <f t="shared" si="2"/>
        <v>2262954.698659</v>
      </c>
      <c r="S41" s="11">
        <f t="shared" si="2"/>
        <v>650928.38747399999</v>
      </c>
    </row>
    <row r="42" spans="3:19" x14ac:dyDescent="0.25">
      <c r="C42" s="4">
        <v>2015</v>
      </c>
      <c r="D42" s="9">
        <f t="shared" si="4"/>
        <v>263275000</v>
      </c>
      <c r="E42" s="9">
        <f t="shared" si="4"/>
        <v>116000</v>
      </c>
      <c r="F42" s="9">
        <f t="shared" si="4"/>
        <v>3903000</v>
      </c>
      <c r="G42" s="9">
        <f t="shared" si="4"/>
        <v>52130000</v>
      </c>
      <c r="H42" s="9">
        <f t="shared" si="4"/>
        <v>54362000</v>
      </c>
      <c r="I42" s="9">
        <f t="shared" si="4"/>
        <v>373787000</v>
      </c>
      <c r="J42" s="9">
        <f t="shared" si="5"/>
        <v>110512000</v>
      </c>
      <c r="L42" s="4">
        <v>2015</v>
      </c>
      <c r="M42" s="11">
        <f t="shared" si="3"/>
        <v>1610680.381325</v>
      </c>
      <c r="N42" s="11">
        <f t="shared" si="2"/>
        <v>709.67210799999998</v>
      </c>
      <c r="O42" s="11">
        <f t="shared" si="2"/>
        <v>23878.019289</v>
      </c>
      <c r="P42" s="11">
        <f t="shared" si="2"/>
        <v>318924.19819000002</v>
      </c>
      <c r="Q42" s="11">
        <f t="shared" si="2"/>
        <v>332579.26840599999</v>
      </c>
      <c r="R42" s="11">
        <f t="shared" si="2"/>
        <v>2286777.6571810003</v>
      </c>
      <c r="S42" s="11">
        <f t="shared" si="2"/>
        <v>676097.27585600002</v>
      </c>
    </row>
    <row r="43" spans="3:19" x14ac:dyDescent="0.25">
      <c r="C43" s="4">
        <v>2016</v>
      </c>
      <c r="D43" s="9">
        <f t="shared" si="4"/>
        <v>263215000</v>
      </c>
      <c r="E43" s="9">
        <f t="shared" si="4"/>
        <v>137000</v>
      </c>
      <c r="F43" s="9">
        <f t="shared" si="4"/>
        <v>2995000</v>
      </c>
      <c r="G43" s="9">
        <f t="shared" si="4"/>
        <v>54302000</v>
      </c>
      <c r="H43" s="9">
        <f t="shared" si="4"/>
        <v>57398000</v>
      </c>
      <c r="I43" s="9">
        <f t="shared" si="4"/>
        <v>378046000</v>
      </c>
      <c r="J43" s="9">
        <f t="shared" si="5"/>
        <v>114831000</v>
      </c>
      <c r="L43" s="4">
        <v>2016</v>
      </c>
      <c r="M43" s="11">
        <f t="shared" si="3"/>
        <v>1610313.3095450001</v>
      </c>
      <c r="N43" s="11">
        <f t="shared" ref="N43:S43" si="6">E43*$L$24</f>
        <v>838.14723100000003</v>
      </c>
      <c r="O43" s="11">
        <f t="shared" si="6"/>
        <v>18322.999685000003</v>
      </c>
      <c r="P43" s="11">
        <f t="shared" si="6"/>
        <v>332212.19662599999</v>
      </c>
      <c r="Q43" s="11">
        <f t="shared" si="6"/>
        <v>351153.10047400004</v>
      </c>
      <c r="R43" s="11">
        <f t="shared" si="6"/>
        <v>2312833.635698</v>
      </c>
      <c r="S43" s="11">
        <f t="shared" si="6"/>
        <v>702520.326153</v>
      </c>
    </row>
    <row r="45" spans="3:19" x14ac:dyDescent="0.25">
      <c r="L45" s="191" t="s">
        <v>139</v>
      </c>
      <c r="M45" s="191"/>
      <c r="N45" s="191"/>
      <c r="O45" s="191"/>
      <c r="P45" s="191"/>
      <c r="Q45" s="36"/>
      <c r="R45" s="36"/>
    </row>
    <row r="46" spans="3:19" x14ac:dyDescent="0.25">
      <c r="L46" s="38" t="s">
        <v>13</v>
      </c>
      <c r="M46" s="38" t="s">
        <v>131</v>
      </c>
      <c r="N46" s="38" t="s">
        <v>75</v>
      </c>
      <c r="O46" s="39" t="s">
        <v>133</v>
      </c>
      <c r="P46" s="39" t="s">
        <v>31</v>
      </c>
      <c r="Q46" s="35"/>
      <c r="R46" s="35"/>
      <c r="S46" s="37"/>
    </row>
    <row r="47" spans="3:19" x14ac:dyDescent="0.25">
      <c r="L47" s="4">
        <v>2000</v>
      </c>
      <c r="M47" s="33">
        <f>M27</f>
        <v>1276247.4004300002</v>
      </c>
      <c r="N47" s="33">
        <f>N27+P27</f>
        <v>36786.710219000001</v>
      </c>
      <c r="O47" s="33">
        <f>O27</f>
        <v>386746.82740800001</v>
      </c>
      <c r="P47" s="33">
        <f>Q27</f>
        <v>114618.16330500001</v>
      </c>
    </row>
    <row r="48" spans="3:19" x14ac:dyDescent="0.25">
      <c r="L48" s="4">
        <v>2001</v>
      </c>
      <c r="M48" s="33">
        <f t="shared" ref="M48:M63" si="7">M28</f>
        <v>1298963.025749</v>
      </c>
      <c r="N48" s="33">
        <f t="shared" ref="N48:N63" si="8">N28+P28</f>
        <v>38279.468790999999</v>
      </c>
      <c r="O48" s="33">
        <f t="shared" ref="O48:O63" si="9">O28</f>
        <v>381320.28292700002</v>
      </c>
      <c r="P48" s="33">
        <f t="shared" ref="P48:P63" si="10">Q28</f>
        <v>125030.76613100001</v>
      </c>
    </row>
    <row r="49" spans="12:16" x14ac:dyDescent="0.25">
      <c r="L49" s="4">
        <v>2002</v>
      </c>
      <c r="M49" s="33">
        <f t="shared" si="7"/>
        <v>1324303.2142950001</v>
      </c>
      <c r="N49" s="33">
        <f t="shared" si="8"/>
        <v>39576.455747000007</v>
      </c>
      <c r="O49" s="33">
        <f t="shared" si="9"/>
        <v>362550.67924299999</v>
      </c>
      <c r="P49" s="33">
        <f t="shared" si="10"/>
        <v>127484.029194</v>
      </c>
    </row>
    <row r="50" spans="12:16" x14ac:dyDescent="0.25">
      <c r="L50" s="4">
        <v>2003</v>
      </c>
      <c r="M50" s="33">
        <f t="shared" si="7"/>
        <v>1348236.2943510001</v>
      </c>
      <c r="N50" s="33">
        <f t="shared" si="8"/>
        <v>43510.241656000006</v>
      </c>
      <c r="O50" s="33">
        <f t="shared" si="9"/>
        <v>364869.34932000004</v>
      </c>
      <c r="P50" s="33">
        <f t="shared" si="10"/>
        <v>134085.20337100001</v>
      </c>
    </row>
    <row r="51" spans="12:16" x14ac:dyDescent="0.25">
      <c r="L51" s="4">
        <v>2004</v>
      </c>
      <c r="M51" s="33">
        <f t="shared" si="7"/>
        <v>1366883.5407750001</v>
      </c>
      <c r="N51" s="33">
        <f t="shared" si="8"/>
        <v>42347.847686000001</v>
      </c>
      <c r="O51" s="33">
        <f t="shared" si="9"/>
        <v>367756.98065600003</v>
      </c>
      <c r="P51" s="33">
        <f t="shared" si="10"/>
        <v>144718.04926500001</v>
      </c>
    </row>
    <row r="52" spans="12:16" x14ac:dyDescent="0.25">
      <c r="L52" s="4">
        <v>2005</v>
      </c>
      <c r="M52" s="33">
        <f t="shared" si="7"/>
        <v>1374726.641141</v>
      </c>
      <c r="N52" s="33">
        <f t="shared" si="8"/>
        <v>37453.557286000003</v>
      </c>
      <c r="O52" s="33">
        <f t="shared" si="9"/>
        <v>352976.22364800004</v>
      </c>
      <c r="P52" s="33">
        <f t="shared" si="10"/>
        <v>154451.56929800002</v>
      </c>
    </row>
    <row r="53" spans="12:16" x14ac:dyDescent="0.25">
      <c r="L53" s="4">
        <v>2006</v>
      </c>
      <c r="M53" s="33">
        <f t="shared" si="7"/>
        <v>1396010.686518</v>
      </c>
      <c r="N53" s="33">
        <f t="shared" si="8"/>
        <v>41889.007961000003</v>
      </c>
      <c r="O53" s="33">
        <f t="shared" si="9"/>
        <v>307294.14062700002</v>
      </c>
      <c r="P53" s="33">
        <f t="shared" si="10"/>
        <v>164087.203523</v>
      </c>
    </row>
    <row r="54" spans="12:16" x14ac:dyDescent="0.25">
      <c r="L54" s="4">
        <v>2007</v>
      </c>
      <c r="M54" s="33">
        <f t="shared" si="7"/>
        <v>1434987.5916910002</v>
      </c>
      <c r="N54" s="33">
        <f t="shared" si="8"/>
        <v>50142.005148000004</v>
      </c>
      <c r="O54" s="33">
        <f t="shared" si="9"/>
        <v>307294.14062700002</v>
      </c>
      <c r="P54" s="33">
        <f t="shared" si="10"/>
        <v>177479.20563000001</v>
      </c>
    </row>
    <row r="55" spans="12:16" x14ac:dyDescent="0.25">
      <c r="L55" s="4">
        <v>2008</v>
      </c>
      <c r="M55" s="33">
        <f t="shared" si="7"/>
        <v>1452741.6301170001</v>
      </c>
      <c r="N55" s="33">
        <f t="shared" si="8"/>
        <v>83313.058334000001</v>
      </c>
      <c r="O55" s="33">
        <f t="shared" si="9"/>
        <v>245301.834848</v>
      </c>
      <c r="P55" s="33">
        <f t="shared" si="10"/>
        <v>188203.81946900001</v>
      </c>
    </row>
    <row r="56" spans="12:16" x14ac:dyDescent="0.25">
      <c r="L56" s="4">
        <v>2009</v>
      </c>
      <c r="M56" s="33">
        <f t="shared" si="7"/>
        <v>1472789.867168</v>
      </c>
      <c r="N56" s="33">
        <f t="shared" si="8"/>
        <v>140080.709111</v>
      </c>
      <c r="O56" s="33">
        <f t="shared" si="9"/>
        <v>148388.76706499999</v>
      </c>
      <c r="P56" s="33">
        <f t="shared" si="10"/>
        <v>206061.86156600001</v>
      </c>
    </row>
    <row r="57" spans="12:16" x14ac:dyDescent="0.25">
      <c r="L57" s="4">
        <v>2010</v>
      </c>
      <c r="M57" s="33">
        <f t="shared" si="7"/>
        <v>1532959.0497730002</v>
      </c>
      <c r="N57" s="33">
        <f t="shared" si="8"/>
        <v>186723.296623</v>
      </c>
      <c r="O57" s="33">
        <f t="shared" si="9"/>
        <v>88335.82385700001</v>
      </c>
      <c r="P57" s="33">
        <f t="shared" si="10"/>
        <v>224360.389799</v>
      </c>
    </row>
    <row r="58" spans="12:16" x14ac:dyDescent="0.25">
      <c r="L58" s="4">
        <v>2011</v>
      </c>
      <c r="M58" s="33">
        <f t="shared" si="7"/>
        <v>1552267.0254010002</v>
      </c>
      <c r="N58" s="33">
        <f t="shared" si="8"/>
        <v>216817.06472000002</v>
      </c>
      <c r="O58" s="33">
        <f t="shared" si="9"/>
        <v>61619.116136000004</v>
      </c>
      <c r="P58" s="33">
        <f t="shared" si="10"/>
        <v>244188.38378200002</v>
      </c>
    </row>
    <row r="59" spans="12:16" x14ac:dyDescent="0.25">
      <c r="L59" s="4">
        <v>2012</v>
      </c>
      <c r="M59" s="33">
        <f t="shared" si="7"/>
        <v>1569806.9386220002</v>
      </c>
      <c r="N59" s="33">
        <f t="shared" si="8"/>
        <v>252404.67379100001</v>
      </c>
      <c r="O59" s="33">
        <f t="shared" si="9"/>
        <v>42916.808945000004</v>
      </c>
      <c r="P59" s="33">
        <f t="shared" si="10"/>
        <v>270513.54827100004</v>
      </c>
    </row>
    <row r="60" spans="12:16" x14ac:dyDescent="0.25">
      <c r="L60" s="4">
        <v>2013</v>
      </c>
      <c r="M60" s="33">
        <f t="shared" si="7"/>
        <v>1592651.0390640001</v>
      </c>
      <c r="N60" s="33">
        <f t="shared" si="8"/>
        <v>281183.10134300002</v>
      </c>
      <c r="O60" s="33">
        <f t="shared" si="9"/>
        <v>39129.851748000001</v>
      </c>
      <c r="P60" s="33">
        <f t="shared" si="10"/>
        <v>289558.45579000004</v>
      </c>
    </row>
    <row r="61" spans="12:16" x14ac:dyDescent="0.25">
      <c r="L61" s="4">
        <v>2014</v>
      </c>
      <c r="M61" s="33">
        <f t="shared" si="7"/>
        <v>1612026.311185</v>
      </c>
      <c r="N61" s="33">
        <f t="shared" si="8"/>
        <v>305428.19241199997</v>
      </c>
      <c r="O61" s="33">
        <f t="shared" si="9"/>
        <v>30154.946727000002</v>
      </c>
      <c r="P61" s="33">
        <f t="shared" si="10"/>
        <v>315345.24833500001</v>
      </c>
    </row>
    <row r="62" spans="12:16" x14ac:dyDescent="0.25">
      <c r="L62" s="4">
        <v>2015</v>
      </c>
      <c r="M62" s="33">
        <f t="shared" si="7"/>
        <v>1610680.381325</v>
      </c>
      <c r="N62" s="33">
        <f t="shared" si="8"/>
        <v>319633.87029800005</v>
      </c>
      <c r="O62" s="33">
        <f t="shared" si="9"/>
        <v>23878.019289</v>
      </c>
      <c r="P62" s="33">
        <f t="shared" si="10"/>
        <v>332579.26840599999</v>
      </c>
    </row>
    <row r="63" spans="12:16" x14ac:dyDescent="0.25">
      <c r="L63" s="4">
        <v>2016</v>
      </c>
      <c r="M63" s="33">
        <f t="shared" si="7"/>
        <v>1610313.3095450001</v>
      </c>
      <c r="N63" s="33">
        <f t="shared" si="8"/>
        <v>333050.343857</v>
      </c>
      <c r="O63" s="33">
        <f t="shared" si="9"/>
        <v>18322.999685000003</v>
      </c>
      <c r="P63" s="33">
        <f t="shared" si="10"/>
        <v>351153.10047400004</v>
      </c>
    </row>
  </sheetData>
  <mergeCells count="4">
    <mergeCell ref="C4:I4"/>
    <mergeCell ref="C25:I25"/>
    <mergeCell ref="L25:R25"/>
    <mergeCell ref="L45:P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C46D-852A-4928-B968-3F1A86545CAB}">
  <dimension ref="D7:S46"/>
  <sheetViews>
    <sheetView topLeftCell="A7" workbookViewId="0">
      <selection activeCell="L28" sqref="L28"/>
    </sheetView>
  </sheetViews>
  <sheetFormatPr defaultRowHeight="15" x14ac:dyDescent="0.25"/>
  <cols>
    <col min="4" max="4" width="9.140625" style="141"/>
    <col min="7" max="7" width="13.140625" customWidth="1"/>
    <col min="10" max="10" width="12.7109375" customWidth="1"/>
  </cols>
  <sheetData>
    <row r="7" spans="4:10" x14ac:dyDescent="0.25">
      <c r="D7" s="200" t="s">
        <v>60</v>
      </c>
      <c r="E7" s="200"/>
      <c r="F7" s="200"/>
      <c r="G7" s="200"/>
      <c r="H7" s="200"/>
      <c r="I7" s="200"/>
      <c r="J7" s="200"/>
    </row>
    <row r="8" spans="4:10" x14ac:dyDescent="0.25">
      <c r="D8" s="143" t="s">
        <v>13</v>
      </c>
      <c r="E8" s="143" t="s">
        <v>59</v>
      </c>
      <c r="F8" s="143" t="s">
        <v>26</v>
      </c>
      <c r="G8" s="143" t="s">
        <v>27</v>
      </c>
      <c r="H8" s="143" t="s">
        <v>28</v>
      </c>
      <c r="I8" s="143" t="s">
        <v>37</v>
      </c>
      <c r="J8" s="143" t="s">
        <v>29</v>
      </c>
    </row>
    <row r="9" spans="4:10" x14ac:dyDescent="0.25">
      <c r="D9" s="143">
        <v>2000</v>
      </c>
      <c r="E9" s="4">
        <v>2158</v>
      </c>
      <c r="F9" s="4">
        <v>2889</v>
      </c>
      <c r="G9" s="4">
        <v>18858</v>
      </c>
      <c r="H9" s="4">
        <v>1196</v>
      </c>
      <c r="I9" s="155">
        <v>4114</v>
      </c>
      <c r="J9" s="4">
        <f>SUM(E9:I9)</f>
        <v>29215</v>
      </c>
    </row>
    <row r="10" spans="4:10" x14ac:dyDescent="0.25">
      <c r="D10" s="143">
        <v>2001</v>
      </c>
      <c r="E10" s="4">
        <v>2273</v>
      </c>
      <c r="F10" s="4">
        <v>2848</v>
      </c>
      <c r="G10" s="4">
        <v>20018</v>
      </c>
      <c r="H10" s="4">
        <v>1155</v>
      </c>
      <c r="I10" s="155">
        <v>4291</v>
      </c>
      <c r="J10" s="4">
        <f t="shared" ref="J10:J15" si="0">SUM(E10:I10)</f>
        <v>30585</v>
      </c>
    </row>
    <row r="11" spans="4:10" x14ac:dyDescent="0.25">
      <c r="D11" s="143">
        <v>2002</v>
      </c>
      <c r="E11" s="4">
        <v>2384</v>
      </c>
      <c r="F11" s="4">
        <v>2708</v>
      </c>
      <c r="G11" s="4">
        <v>19698</v>
      </c>
      <c r="H11" s="4">
        <v>1092</v>
      </c>
      <c r="I11" s="155">
        <v>4116</v>
      </c>
      <c r="J11" s="4">
        <f t="shared" si="0"/>
        <v>29998</v>
      </c>
    </row>
    <row r="12" spans="4:10" x14ac:dyDescent="0.25">
      <c r="D12" s="143">
        <v>2003</v>
      </c>
      <c r="E12" s="4">
        <v>2640</v>
      </c>
      <c r="F12" s="4">
        <v>2725</v>
      </c>
      <c r="G12" s="4">
        <v>18973</v>
      </c>
      <c r="H12" s="4">
        <v>950</v>
      </c>
      <c r="I12" s="155">
        <v>3338</v>
      </c>
      <c r="J12" s="4">
        <f t="shared" si="0"/>
        <v>28626</v>
      </c>
    </row>
    <row r="13" spans="4:10" x14ac:dyDescent="0.25">
      <c r="D13" s="143">
        <v>2004</v>
      </c>
      <c r="E13" s="4">
        <v>2744</v>
      </c>
      <c r="F13" s="4">
        <v>2747</v>
      </c>
      <c r="G13" s="4">
        <v>21808</v>
      </c>
      <c r="H13" s="4">
        <v>875</v>
      </c>
      <c r="I13" s="155">
        <v>3515</v>
      </c>
      <c r="J13" s="4">
        <f t="shared" si="0"/>
        <v>31689</v>
      </c>
    </row>
    <row r="14" spans="4:10" x14ac:dyDescent="0.25">
      <c r="D14" s="143">
        <v>2005</v>
      </c>
      <c r="E14" s="4">
        <v>2974</v>
      </c>
      <c r="F14" s="4">
        <v>2636</v>
      </c>
      <c r="G14" s="4">
        <v>20257</v>
      </c>
      <c r="H14" s="4">
        <v>723</v>
      </c>
      <c r="I14" s="156">
        <v>3689</v>
      </c>
      <c r="J14" s="4">
        <f t="shared" si="0"/>
        <v>30279</v>
      </c>
    </row>
    <row r="15" spans="4:10" x14ac:dyDescent="0.25">
      <c r="D15" s="143">
        <v>2006</v>
      </c>
      <c r="E15" s="4">
        <v>2852</v>
      </c>
      <c r="F15" s="4">
        <v>2324</v>
      </c>
      <c r="G15" s="4">
        <v>17770</v>
      </c>
      <c r="H15" s="4">
        <v>392</v>
      </c>
      <c r="I15" s="156">
        <v>3887</v>
      </c>
      <c r="J15" s="4">
        <f t="shared" si="0"/>
        <v>27225</v>
      </c>
    </row>
    <row r="16" spans="4:10" x14ac:dyDescent="0.25">
      <c r="D16" s="143">
        <v>2007</v>
      </c>
      <c r="E16" s="9">
        <v>3156</v>
      </c>
      <c r="F16" s="9">
        <v>2295</v>
      </c>
      <c r="G16" s="9">
        <v>15098</v>
      </c>
      <c r="H16" s="4">
        <v>198</v>
      </c>
      <c r="I16" s="155">
        <v>4539</v>
      </c>
      <c r="J16" s="4">
        <f>SUM(E16:I16)</f>
        <v>25286</v>
      </c>
    </row>
    <row r="17" spans="4:19" x14ac:dyDescent="0.25">
      <c r="D17" s="143">
        <v>2008</v>
      </c>
      <c r="E17" s="9">
        <v>3420</v>
      </c>
      <c r="F17" s="9">
        <v>1832</v>
      </c>
      <c r="G17" s="9">
        <v>15268</v>
      </c>
      <c r="H17" s="4">
        <v>129</v>
      </c>
      <c r="I17" s="155">
        <v>4420</v>
      </c>
      <c r="J17" s="4">
        <f t="shared" ref="J17:J25" si="1">SUM(E17:I17)</f>
        <v>25069</v>
      </c>
    </row>
    <row r="18" spans="4:19" x14ac:dyDescent="0.25">
      <c r="D18" s="143">
        <v>2009</v>
      </c>
      <c r="E18" s="9">
        <v>3722</v>
      </c>
      <c r="F18" s="9">
        <v>1108</v>
      </c>
      <c r="G18" s="9">
        <v>16355</v>
      </c>
      <c r="H18" s="4">
        <v>105</v>
      </c>
      <c r="I18" s="155">
        <v>4002</v>
      </c>
      <c r="J18" s="4">
        <f t="shared" si="1"/>
        <v>25292</v>
      </c>
    </row>
    <row r="19" spans="4:19" x14ac:dyDescent="0.25">
      <c r="D19" s="143">
        <v>2010</v>
      </c>
      <c r="E19" s="9">
        <v>4006</v>
      </c>
      <c r="F19" s="4">
        <v>660</v>
      </c>
      <c r="G19" s="9">
        <v>14230</v>
      </c>
      <c r="H19" s="4">
        <v>91</v>
      </c>
      <c r="I19" s="155">
        <v>3353</v>
      </c>
      <c r="J19" s="4">
        <f t="shared" si="1"/>
        <v>22340</v>
      </c>
    </row>
    <row r="20" spans="4:19" x14ac:dyDescent="0.25">
      <c r="D20" s="143">
        <v>2011</v>
      </c>
      <c r="E20" s="9">
        <v>4432</v>
      </c>
      <c r="F20" s="4">
        <v>460</v>
      </c>
      <c r="G20" s="9">
        <v>18713</v>
      </c>
      <c r="H20" s="4">
        <v>106</v>
      </c>
      <c r="I20" s="155">
        <v>3509</v>
      </c>
      <c r="J20" s="4">
        <f t="shared" si="1"/>
        <v>27220</v>
      </c>
    </row>
    <row r="21" spans="4:19" x14ac:dyDescent="0.25">
      <c r="D21" s="143">
        <v>2012</v>
      </c>
      <c r="E21" s="9">
        <v>4941</v>
      </c>
      <c r="F21" s="4">
        <v>321</v>
      </c>
      <c r="G21" s="9">
        <v>25120</v>
      </c>
      <c r="H21" s="4">
        <v>76</v>
      </c>
      <c r="I21" s="155">
        <v>3252</v>
      </c>
      <c r="J21" s="4">
        <f t="shared" si="1"/>
        <v>33710</v>
      </c>
    </row>
    <row r="22" spans="4:19" x14ac:dyDescent="0.25">
      <c r="D22" s="143">
        <v>2013</v>
      </c>
      <c r="E22" s="9">
        <v>5121</v>
      </c>
      <c r="F22" s="4">
        <v>292</v>
      </c>
      <c r="G22" s="9">
        <v>23754</v>
      </c>
      <c r="H22" s="4">
        <v>65</v>
      </c>
      <c r="I22" s="155">
        <v>1872</v>
      </c>
      <c r="J22" s="4">
        <f t="shared" si="1"/>
        <v>31104</v>
      </c>
    </row>
    <row r="23" spans="4:19" x14ac:dyDescent="0.25">
      <c r="D23" s="143">
        <v>2014</v>
      </c>
      <c r="E23" s="9">
        <v>5157</v>
      </c>
      <c r="F23" s="4">
        <v>225</v>
      </c>
      <c r="G23" s="9">
        <v>21475</v>
      </c>
      <c r="H23" s="4">
        <v>50</v>
      </c>
      <c r="I23" s="155">
        <v>1787</v>
      </c>
      <c r="J23" s="4">
        <f t="shared" si="1"/>
        <v>28694</v>
      </c>
    </row>
    <row r="24" spans="4:19" x14ac:dyDescent="0.25">
      <c r="D24" s="143">
        <v>2015</v>
      </c>
      <c r="E24" s="9">
        <v>4879</v>
      </c>
      <c r="F24" s="4">
        <v>178</v>
      </c>
      <c r="G24" s="9">
        <v>26172</v>
      </c>
      <c r="H24" s="4">
        <v>44</v>
      </c>
      <c r="I24" s="155">
        <v>1563</v>
      </c>
      <c r="J24" s="4">
        <f t="shared" si="1"/>
        <v>32836</v>
      </c>
    </row>
    <row r="25" spans="4:19" x14ac:dyDescent="0.25">
      <c r="D25" s="143">
        <v>2016</v>
      </c>
      <c r="E25" s="9">
        <v>3776</v>
      </c>
      <c r="F25" s="4">
        <v>137</v>
      </c>
      <c r="G25" s="9">
        <v>14330</v>
      </c>
      <c r="H25" s="4">
        <v>31</v>
      </c>
      <c r="I25" s="155">
        <v>1166</v>
      </c>
      <c r="J25" s="4">
        <f t="shared" si="1"/>
        <v>19440</v>
      </c>
    </row>
    <row r="27" spans="4:19" x14ac:dyDescent="0.25">
      <c r="K27" t="s">
        <v>130</v>
      </c>
      <c r="L27">
        <v>6.1178630000000003E-3</v>
      </c>
    </row>
    <row r="28" spans="4:19" x14ac:dyDescent="0.25">
      <c r="D28" s="200" t="s">
        <v>61</v>
      </c>
      <c r="E28" s="200"/>
      <c r="F28" s="200"/>
      <c r="G28" s="200"/>
      <c r="H28" s="200"/>
      <c r="I28" s="200"/>
      <c r="J28" s="200"/>
      <c r="M28" s="191" t="s">
        <v>138</v>
      </c>
      <c r="N28" s="191"/>
      <c r="O28" s="191"/>
      <c r="P28" s="191"/>
      <c r="Q28" s="191"/>
      <c r="R28" s="191"/>
      <c r="S28" s="191"/>
    </row>
    <row r="29" spans="4:19" x14ac:dyDescent="0.25">
      <c r="D29" s="143" t="s">
        <v>13</v>
      </c>
      <c r="E29" s="143" t="s">
        <v>59</v>
      </c>
      <c r="F29" s="143" t="s">
        <v>26</v>
      </c>
      <c r="G29" s="143" t="s">
        <v>27</v>
      </c>
      <c r="H29" s="143" t="s">
        <v>28</v>
      </c>
      <c r="I29" s="143" t="s">
        <v>37</v>
      </c>
      <c r="J29" s="143" t="s">
        <v>29</v>
      </c>
      <c r="M29" s="4" t="s">
        <v>13</v>
      </c>
      <c r="N29" s="4" t="s">
        <v>59</v>
      </c>
      <c r="O29" s="4" t="s">
        <v>26</v>
      </c>
      <c r="P29" s="4" t="s">
        <v>27</v>
      </c>
      <c r="Q29" s="4" t="s">
        <v>28</v>
      </c>
      <c r="R29" s="4" t="s">
        <v>37</v>
      </c>
      <c r="S29" s="4" t="s">
        <v>29</v>
      </c>
    </row>
    <row r="30" spans="4:19" x14ac:dyDescent="0.25">
      <c r="D30" s="143">
        <v>2000</v>
      </c>
      <c r="E30" s="9">
        <f t="shared" ref="E30:J30" si="2">E9*1000</f>
        <v>2158000</v>
      </c>
      <c r="F30" s="9">
        <f t="shared" si="2"/>
        <v>2889000</v>
      </c>
      <c r="G30" s="9">
        <f t="shared" si="2"/>
        <v>18858000</v>
      </c>
      <c r="H30" s="9">
        <f t="shared" si="2"/>
        <v>1196000</v>
      </c>
      <c r="I30" s="9">
        <f t="shared" si="2"/>
        <v>4114000</v>
      </c>
      <c r="J30" s="9">
        <f t="shared" si="2"/>
        <v>29215000</v>
      </c>
      <c r="M30" s="4">
        <v>2000</v>
      </c>
      <c r="N30" s="4">
        <f t="shared" ref="N30:S30" si="3">E30*$L$27</f>
        <v>13202.348354</v>
      </c>
      <c r="O30" s="4">
        <f t="shared" si="3"/>
        <v>17674.506207000002</v>
      </c>
      <c r="P30" s="4">
        <f t="shared" si="3"/>
        <v>115370.66045400001</v>
      </c>
      <c r="Q30" s="4">
        <f t="shared" si="3"/>
        <v>7316.964148</v>
      </c>
      <c r="R30" s="4">
        <f t="shared" si="3"/>
        <v>25168.888382000001</v>
      </c>
      <c r="S30" s="4">
        <f t="shared" si="3"/>
        <v>178733.36754500002</v>
      </c>
    </row>
    <row r="31" spans="4:19" x14ac:dyDescent="0.25">
      <c r="D31" s="143">
        <v>2001</v>
      </c>
      <c r="E31" s="9">
        <f t="shared" ref="E31:J31" si="4">E10*1000</f>
        <v>2273000</v>
      </c>
      <c r="F31" s="9">
        <f t="shared" si="4"/>
        <v>2848000</v>
      </c>
      <c r="G31" s="9">
        <f t="shared" si="4"/>
        <v>20018000</v>
      </c>
      <c r="H31" s="9">
        <f t="shared" si="4"/>
        <v>1155000</v>
      </c>
      <c r="I31" s="9">
        <f t="shared" si="4"/>
        <v>4291000</v>
      </c>
      <c r="J31" s="9">
        <f t="shared" si="4"/>
        <v>30585000</v>
      </c>
      <c r="M31" s="4">
        <v>2001</v>
      </c>
      <c r="N31" s="4">
        <f t="shared" ref="N31:N36" si="5">E31*$L$27</f>
        <v>13905.902599000001</v>
      </c>
      <c r="O31" s="4">
        <f t="shared" ref="O31:O36" si="6">F31*$L$27</f>
        <v>17423.673824000001</v>
      </c>
      <c r="P31" s="4">
        <f t="shared" ref="P31:P36" si="7">G31*$L$27</f>
        <v>122467.381534</v>
      </c>
      <c r="Q31" s="4">
        <f t="shared" ref="Q31:Q36" si="8">H31*$L$27</f>
        <v>7066.1317650000001</v>
      </c>
      <c r="R31" s="4">
        <f t="shared" ref="R31:R36" si="9">I31*$L$27</f>
        <v>26251.750133000001</v>
      </c>
      <c r="S31" s="4">
        <f t="shared" ref="S31:S36" si="10">J31*$L$27</f>
        <v>187114.839855</v>
      </c>
    </row>
    <row r="32" spans="4:19" x14ac:dyDescent="0.25">
      <c r="D32" s="143">
        <v>2002</v>
      </c>
      <c r="E32" s="9">
        <f t="shared" ref="E32:J32" si="11">E11*1000</f>
        <v>2384000</v>
      </c>
      <c r="F32" s="9">
        <f t="shared" si="11"/>
        <v>2708000</v>
      </c>
      <c r="G32" s="9">
        <f t="shared" si="11"/>
        <v>19698000</v>
      </c>
      <c r="H32" s="9">
        <f t="shared" si="11"/>
        <v>1092000</v>
      </c>
      <c r="I32" s="9">
        <f t="shared" si="11"/>
        <v>4116000</v>
      </c>
      <c r="J32" s="9">
        <f t="shared" si="11"/>
        <v>29998000</v>
      </c>
      <c r="M32" s="4">
        <v>2002</v>
      </c>
      <c r="N32" s="4">
        <f t="shared" si="5"/>
        <v>14584.985392000001</v>
      </c>
      <c r="O32" s="4">
        <f t="shared" si="6"/>
        <v>16567.173004</v>
      </c>
      <c r="P32" s="4">
        <f t="shared" si="7"/>
        <v>120509.665374</v>
      </c>
      <c r="Q32" s="4">
        <f t="shared" si="8"/>
        <v>6680.7063960000005</v>
      </c>
      <c r="R32" s="4">
        <f t="shared" si="9"/>
        <v>25181.124108</v>
      </c>
      <c r="S32" s="4">
        <f t="shared" si="10"/>
        <v>183523.654274</v>
      </c>
    </row>
    <row r="33" spans="4:19" x14ac:dyDescent="0.25">
      <c r="D33" s="143">
        <v>2003</v>
      </c>
      <c r="E33" s="9">
        <f t="shared" ref="E33:J33" si="12">E12*1000</f>
        <v>2640000</v>
      </c>
      <c r="F33" s="9">
        <f t="shared" si="12"/>
        <v>2725000</v>
      </c>
      <c r="G33" s="9">
        <f t="shared" si="12"/>
        <v>18973000</v>
      </c>
      <c r="H33" s="9">
        <f t="shared" si="12"/>
        <v>950000</v>
      </c>
      <c r="I33" s="9">
        <f t="shared" si="12"/>
        <v>3338000</v>
      </c>
      <c r="J33" s="9">
        <f t="shared" si="12"/>
        <v>28626000</v>
      </c>
      <c r="M33" s="4">
        <v>2003</v>
      </c>
      <c r="N33" s="4">
        <f t="shared" si="5"/>
        <v>16151.15832</v>
      </c>
      <c r="O33" s="4">
        <f t="shared" si="6"/>
        <v>16671.176675000002</v>
      </c>
      <c r="P33" s="4">
        <f t="shared" si="7"/>
        <v>116074.214699</v>
      </c>
      <c r="Q33" s="4">
        <f t="shared" si="8"/>
        <v>5811.9698500000004</v>
      </c>
      <c r="R33" s="4">
        <f t="shared" si="9"/>
        <v>20421.426694000002</v>
      </c>
      <c r="S33" s="4">
        <f t="shared" si="10"/>
        <v>175129.946238</v>
      </c>
    </row>
    <row r="34" spans="4:19" x14ac:dyDescent="0.25">
      <c r="D34" s="143">
        <v>2004</v>
      </c>
      <c r="E34" s="9">
        <f t="shared" ref="E34:J34" si="13">E13*1000</f>
        <v>2744000</v>
      </c>
      <c r="F34" s="9">
        <f t="shared" si="13"/>
        <v>2747000</v>
      </c>
      <c r="G34" s="9">
        <f t="shared" si="13"/>
        <v>21808000</v>
      </c>
      <c r="H34" s="9">
        <f t="shared" si="13"/>
        <v>875000</v>
      </c>
      <c r="I34" s="9">
        <f t="shared" si="13"/>
        <v>3515000</v>
      </c>
      <c r="J34" s="9">
        <f t="shared" si="13"/>
        <v>31689000</v>
      </c>
      <c r="M34" s="4">
        <v>2004</v>
      </c>
      <c r="N34" s="4">
        <f t="shared" si="5"/>
        <v>16787.416072</v>
      </c>
      <c r="O34" s="4">
        <f t="shared" si="6"/>
        <v>16805.769661000002</v>
      </c>
      <c r="P34" s="4">
        <f t="shared" si="7"/>
        <v>133418.35630400002</v>
      </c>
      <c r="Q34" s="4">
        <f t="shared" si="8"/>
        <v>5353.1301250000006</v>
      </c>
      <c r="R34" s="4">
        <f t="shared" si="9"/>
        <v>21504.288445000002</v>
      </c>
      <c r="S34" s="4">
        <f t="shared" si="10"/>
        <v>193868.96060700002</v>
      </c>
    </row>
    <row r="35" spans="4:19" x14ac:dyDescent="0.25">
      <c r="D35" s="143">
        <v>2005</v>
      </c>
      <c r="E35" s="9">
        <f t="shared" ref="E35:J35" si="14">E14*1000</f>
        <v>2974000</v>
      </c>
      <c r="F35" s="9">
        <f t="shared" si="14"/>
        <v>2636000</v>
      </c>
      <c r="G35" s="9">
        <f t="shared" si="14"/>
        <v>20257000</v>
      </c>
      <c r="H35" s="9">
        <f t="shared" si="14"/>
        <v>723000</v>
      </c>
      <c r="I35" s="9">
        <f t="shared" si="14"/>
        <v>3689000</v>
      </c>
      <c r="J35" s="9">
        <f t="shared" si="14"/>
        <v>30279000</v>
      </c>
      <c r="M35" s="4">
        <v>2005</v>
      </c>
      <c r="N35" s="4">
        <f t="shared" si="5"/>
        <v>18194.524562000002</v>
      </c>
      <c r="O35" s="4">
        <f t="shared" si="6"/>
        <v>16126.686868000001</v>
      </c>
      <c r="P35" s="4">
        <f t="shared" si="7"/>
        <v>123929.550791</v>
      </c>
      <c r="Q35" s="4">
        <f t="shared" si="8"/>
        <v>4423.2149490000002</v>
      </c>
      <c r="R35" s="4">
        <f t="shared" si="9"/>
        <v>22568.796607</v>
      </c>
      <c r="S35" s="4">
        <f t="shared" si="10"/>
        <v>185242.77377699999</v>
      </c>
    </row>
    <row r="36" spans="4:19" x14ac:dyDescent="0.25">
      <c r="D36" s="143">
        <v>2006</v>
      </c>
      <c r="E36" s="9">
        <f t="shared" ref="E36:J36" si="15">E15*1000</f>
        <v>2852000</v>
      </c>
      <c r="F36" s="9">
        <f t="shared" si="15"/>
        <v>2324000</v>
      </c>
      <c r="G36" s="9">
        <f t="shared" si="15"/>
        <v>17770000</v>
      </c>
      <c r="H36" s="9">
        <f t="shared" si="15"/>
        <v>392000</v>
      </c>
      <c r="I36" s="9">
        <f t="shared" si="15"/>
        <v>3887000</v>
      </c>
      <c r="J36" s="9">
        <f t="shared" si="15"/>
        <v>27225000</v>
      </c>
      <c r="M36" s="4">
        <v>2006</v>
      </c>
      <c r="N36" s="4">
        <f t="shared" si="5"/>
        <v>17448.145275999999</v>
      </c>
      <c r="O36" s="4">
        <f t="shared" si="6"/>
        <v>14217.913612</v>
      </c>
      <c r="P36" s="4">
        <f t="shared" si="7"/>
        <v>108714.42551</v>
      </c>
      <c r="Q36" s="4">
        <f t="shared" si="8"/>
        <v>2398.2022959999999</v>
      </c>
      <c r="R36" s="4">
        <f t="shared" si="9"/>
        <v>23780.133481000001</v>
      </c>
      <c r="S36" s="4">
        <f t="shared" si="10"/>
        <v>166558.820175</v>
      </c>
    </row>
    <row r="37" spans="4:19" x14ac:dyDescent="0.25">
      <c r="D37" s="143">
        <v>2007</v>
      </c>
      <c r="E37" s="9">
        <f t="shared" ref="E37:J46" si="16">E16*1000</f>
        <v>3156000</v>
      </c>
      <c r="F37" s="9">
        <f t="shared" si="16"/>
        <v>2295000</v>
      </c>
      <c r="G37" s="9">
        <f t="shared" si="16"/>
        <v>15098000</v>
      </c>
      <c r="H37" s="9">
        <f t="shared" si="16"/>
        <v>198000</v>
      </c>
      <c r="I37" s="9">
        <f t="shared" si="16"/>
        <v>4539000</v>
      </c>
      <c r="J37" s="9">
        <f t="shared" si="16"/>
        <v>25286000</v>
      </c>
      <c r="M37" s="4">
        <v>2007</v>
      </c>
      <c r="N37" s="4">
        <f>E37*$L$27</f>
        <v>19307.975628</v>
      </c>
      <c r="O37" s="4">
        <f t="shared" ref="O37:S46" si="17">F37*$L$27</f>
        <v>14040.495585000001</v>
      </c>
      <c r="P37" s="4">
        <f t="shared" si="17"/>
        <v>92367.495574</v>
      </c>
      <c r="Q37" s="4">
        <f t="shared" si="17"/>
        <v>1211.3368740000001</v>
      </c>
      <c r="R37" s="4">
        <f t="shared" si="17"/>
        <v>27768.980157000002</v>
      </c>
      <c r="S37" s="4">
        <f t="shared" si="17"/>
        <v>154696.283818</v>
      </c>
    </row>
    <row r="38" spans="4:19" x14ac:dyDescent="0.25">
      <c r="D38" s="143">
        <v>2008</v>
      </c>
      <c r="E38" s="9">
        <f t="shared" si="16"/>
        <v>3420000</v>
      </c>
      <c r="F38" s="9">
        <f t="shared" si="16"/>
        <v>1832000</v>
      </c>
      <c r="G38" s="9">
        <f t="shared" si="16"/>
        <v>15268000</v>
      </c>
      <c r="H38" s="9">
        <f t="shared" si="16"/>
        <v>129000</v>
      </c>
      <c r="I38" s="9">
        <f t="shared" si="16"/>
        <v>4420000</v>
      </c>
      <c r="J38" s="9">
        <f t="shared" si="16"/>
        <v>25069000</v>
      </c>
      <c r="M38" s="4">
        <v>2008</v>
      </c>
      <c r="N38" s="4">
        <f t="shared" ref="N38:N46" si="18">E38*$L$27</f>
        <v>20923.09146</v>
      </c>
      <c r="O38" s="4">
        <f t="shared" si="17"/>
        <v>11207.925016000001</v>
      </c>
      <c r="P38" s="4">
        <f t="shared" si="17"/>
        <v>93407.532284000001</v>
      </c>
      <c r="Q38" s="4">
        <f t="shared" si="17"/>
        <v>789.20432700000003</v>
      </c>
      <c r="R38" s="4">
        <f t="shared" si="17"/>
        <v>27040.954460000001</v>
      </c>
      <c r="S38" s="4">
        <f t="shared" si="17"/>
        <v>153368.707547</v>
      </c>
    </row>
    <row r="39" spans="4:19" x14ac:dyDescent="0.25">
      <c r="D39" s="143">
        <v>2009</v>
      </c>
      <c r="E39" s="9">
        <f t="shared" si="16"/>
        <v>3722000</v>
      </c>
      <c r="F39" s="9">
        <f t="shared" si="16"/>
        <v>1108000</v>
      </c>
      <c r="G39" s="9">
        <f t="shared" si="16"/>
        <v>16355000</v>
      </c>
      <c r="H39" s="9">
        <f t="shared" si="16"/>
        <v>105000</v>
      </c>
      <c r="I39" s="9">
        <f t="shared" si="16"/>
        <v>4002000</v>
      </c>
      <c r="J39" s="9">
        <f t="shared" si="16"/>
        <v>25292000</v>
      </c>
      <c r="M39" s="4">
        <v>2009</v>
      </c>
      <c r="N39" s="4">
        <f t="shared" si="18"/>
        <v>22770.686086000002</v>
      </c>
      <c r="O39" s="4">
        <f t="shared" si="17"/>
        <v>6778.5922040000005</v>
      </c>
      <c r="P39" s="4">
        <f t="shared" si="17"/>
        <v>100057.649365</v>
      </c>
      <c r="Q39" s="4">
        <f t="shared" si="17"/>
        <v>642.37561500000004</v>
      </c>
      <c r="R39" s="4">
        <f t="shared" si="17"/>
        <v>24483.687726</v>
      </c>
      <c r="S39" s="4">
        <f t="shared" si="17"/>
        <v>154732.99099600001</v>
      </c>
    </row>
    <row r="40" spans="4:19" x14ac:dyDescent="0.25">
      <c r="D40" s="143">
        <v>2010</v>
      </c>
      <c r="E40" s="9">
        <f t="shared" si="16"/>
        <v>4006000</v>
      </c>
      <c r="F40" s="9">
        <f t="shared" si="16"/>
        <v>660000</v>
      </c>
      <c r="G40" s="9">
        <f t="shared" si="16"/>
        <v>14230000</v>
      </c>
      <c r="H40" s="9">
        <f t="shared" si="16"/>
        <v>91000</v>
      </c>
      <c r="I40" s="9">
        <f t="shared" si="16"/>
        <v>3353000</v>
      </c>
      <c r="J40" s="9">
        <f t="shared" si="16"/>
        <v>22340000</v>
      </c>
      <c r="M40" s="4">
        <v>2010</v>
      </c>
      <c r="N40" s="4">
        <f t="shared" si="18"/>
        <v>24508.159178000002</v>
      </c>
      <c r="O40" s="4">
        <f t="shared" si="17"/>
        <v>4037.7895800000001</v>
      </c>
      <c r="P40" s="4">
        <f t="shared" si="17"/>
        <v>87057.190490000008</v>
      </c>
      <c r="Q40" s="4">
        <f t="shared" si="17"/>
        <v>556.72553300000004</v>
      </c>
      <c r="R40" s="4">
        <f t="shared" si="17"/>
        <v>20513.194639000001</v>
      </c>
      <c r="S40" s="4">
        <f t="shared" si="17"/>
        <v>136673.05942000001</v>
      </c>
    </row>
    <row r="41" spans="4:19" x14ac:dyDescent="0.25">
      <c r="D41" s="143">
        <v>2011</v>
      </c>
      <c r="E41" s="9">
        <f t="shared" si="16"/>
        <v>4432000</v>
      </c>
      <c r="F41" s="9">
        <f t="shared" si="16"/>
        <v>460000</v>
      </c>
      <c r="G41" s="9">
        <f t="shared" si="16"/>
        <v>18713000</v>
      </c>
      <c r="H41" s="9">
        <f t="shared" si="16"/>
        <v>106000</v>
      </c>
      <c r="I41" s="9">
        <f t="shared" si="16"/>
        <v>3509000</v>
      </c>
      <c r="J41" s="9">
        <f t="shared" si="16"/>
        <v>27220000</v>
      </c>
      <c r="M41" s="4">
        <v>2011</v>
      </c>
      <c r="N41" s="4">
        <f t="shared" si="18"/>
        <v>27114.368816000002</v>
      </c>
      <c r="O41" s="4">
        <f t="shared" si="17"/>
        <v>2814.2169800000001</v>
      </c>
      <c r="P41" s="4">
        <f t="shared" si="17"/>
        <v>114483.57031900001</v>
      </c>
      <c r="Q41" s="4">
        <f t="shared" si="17"/>
        <v>648.49347799999998</v>
      </c>
      <c r="R41" s="4">
        <f t="shared" si="17"/>
        <v>21467.581267000001</v>
      </c>
      <c r="S41" s="4">
        <f t="shared" si="17"/>
        <v>166528.23086000001</v>
      </c>
    </row>
    <row r="42" spans="4:19" x14ac:dyDescent="0.25">
      <c r="D42" s="143">
        <v>2012</v>
      </c>
      <c r="E42" s="9">
        <f t="shared" si="16"/>
        <v>4941000</v>
      </c>
      <c r="F42" s="9">
        <f t="shared" si="16"/>
        <v>321000</v>
      </c>
      <c r="G42" s="9">
        <f t="shared" si="16"/>
        <v>25120000</v>
      </c>
      <c r="H42" s="9">
        <f t="shared" si="16"/>
        <v>76000</v>
      </c>
      <c r="I42" s="9">
        <f t="shared" si="16"/>
        <v>3252000</v>
      </c>
      <c r="J42" s="9">
        <f t="shared" si="16"/>
        <v>33710000</v>
      </c>
      <c r="M42" s="4">
        <v>2012</v>
      </c>
      <c r="N42" s="4">
        <f t="shared" si="18"/>
        <v>30228.361083</v>
      </c>
      <c r="O42" s="4">
        <f t="shared" si="17"/>
        <v>1963.8340230000001</v>
      </c>
      <c r="P42" s="4">
        <f t="shared" si="17"/>
        <v>153680.71856000001</v>
      </c>
      <c r="Q42" s="4">
        <f t="shared" si="17"/>
        <v>464.95758800000004</v>
      </c>
      <c r="R42" s="4">
        <f t="shared" si="17"/>
        <v>19895.290476000002</v>
      </c>
      <c r="S42" s="4">
        <f t="shared" si="17"/>
        <v>206233.16173000002</v>
      </c>
    </row>
    <row r="43" spans="4:19" x14ac:dyDescent="0.25">
      <c r="D43" s="143">
        <v>2013</v>
      </c>
      <c r="E43" s="9">
        <f t="shared" si="16"/>
        <v>5121000</v>
      </c>
      <c r="F43" s="9">
        <f t="shared" si="16"/>
        <v>292000</v>
      </c>
      <c r="G43" s="9">
        <f t="shared" si="16"/>
        <v>23754000</v>
      </c>
      <c r="H43" s="9">
        <f t="shared" si="16"/>
        <v>65000</v>
      </c>
      <c r="I43" s="9">
        <f t="shared" si="16"/>
        <v>1872000</v>
      </c>
      <c r="J43" s="9">
        <f t="shared" si="16"/>
        <v>31104000</v>
      </c>
      <c r="M43" s="4">
        <v>2013</v>
      </c>
      <c r="N43" s="4">
        <f t="shared" si="18"/>
        <v>31329.576423000002</v>
      </c>
      <c r="O43" s="4">
        <f t="shared" si="17"/>
        <v>1786.4159960000002</v>
      </c>
      <c r="P43" s="4">
        <f t="shared" si="17"/>
        <v>145323.71770199999</v>
      </c>
      <c r="Q43" s="4">
        <f t="shared" si="17"/>
        <v>397.66109500000005</v>
      </c>
      <c r="R43" s="4">
        <f t="shared" si="17"/>
        <v>11452.639536000001</v>
      </c>
      <c r="S43" s="4">
        <f t="shared" si="17"/>
        <v>190290.010752</v>
      </c>
    </row>
    <row r="44" spans="4:19" x14ac:dyDescent="0.25">
      <c r="D44" s="143">
        <v>2014</v>
      </c>
      <c r="E44" s="9">
        <f t="shared" si="16"/>
        <v>5157000</v>
      </c>
      <c r="F44" s="9">
        <f t="shared" si="16"/>
        <v>225000</v>
      </c>
      <c r="G44" s="9">
        <f t="shared" si="16"/>
        <v>21475000</v>
      </c>
      <c r="H44" s="9">
        <f t="shared" si="16"/>
        <v>50000</v>
      </c>
      <c r="I44" s="9">
        <f t="shared" si="16"/>
        <v>1787000</v>
      </c>
      <c r="J44" s="9">
        <f t="shared" si="16"/>
        <v>28694000</v>
      </c>
      <c r="M44" s="4">
        <v>2014</v>
      </c>
      <c r="N44" s="4">
        <f t="shared" si="18"/>
        <v>31549.819491000002</v>
      </c>
      <c r="O44" s="4">
        <f t="shared" si="17"/>
        <v>1376.5191750000001</v>
      </c>
      <c r="P44" s="4">
        <f t="shared" si="17"/>
        <v>131381.10792500002</v>
      </c>
      <c r="Q44" s="4">
        <f t="shared" si="17"/>
        <v>305.89314999999999</v>
      </c>
      <c r="R44" s="4">
        <f t="shared" si="17"/>
        <v>10932.621181</v>
      </c>
      <c r="S44" s="4">
        <f t="shared" si="17"/>
        <v>175545.960922</v>
      </c>
    </row>
    <row r="45" spans="4:19" x14ac:dyDescent="0.25">
      <c r="D45" s="143">
        <v>2015</v>
      </c>
      <c r="E45" s="9">
        <f t="shared" si="16"/>
        <v>4879000</v>
      </c>
      <c r="F45" s="9">
        <f t="shared" si="16"/>
        <v>178000</v>
      </c>
      <c r="G45" s="9">
        <f t="shared" si="16"/>
        <v>26172000</v>
      </c>
      <c r="H45" s="9">
        <f t="shared" si="16"/>
        <v>44000</v>
      </c>
      <c r="I45" s="9">
        <f t="shared" si="16"/>
        <v>1563000</v>
      </c>
      <c r="J45" s="9">
        <f t="shared" si="16"/>
        <v>32836000</v>
      </c>
      <c r="M45" s="4">
        <v>2015</v>
      </c>
      <c r="N45" s="4">
        <f t="shared" si="18"/>
        <v>29849.053577000002</v>
      </c>
      <c r="O45" s="4">
        <f t="shared" si="17"/>
        <v>1088.9796140000001</v>
      </c>
      <c r="P45" s="4">
        <f t="shared" si="17"/>
        <v>160116.71043599999</v>
      </c>
      <c r="Q45" s="4">
        <f t="shared" si="17"/>
        <v>269.18597199999999</v>
      </c>
      <c r="R45" s="4">
        <f t="shared" si="17"/>
        <v>9562.2198690000005</v>
      </c>
      <c r="S45" s="4">
        <f t="shared" si="17"/>
        <v>200886.14946800002</v>
      </c>
    </row>
    <row r="46" spans="4:19" x14ac:dyDescent="0.25">
      <c r="D46" s="143">
        <v>2016</v>
      </c>
      <c r="E46" s="9">
        <f t="shared" si="16"/>
        <v>3776000</v>
      </c>
      <c r="F46" s="9">
        <f t="shared" si="16"/>
        <v>137000</v>
      </c>
      <c r="G46" s="9">
        <f t="shared" si="16"/>
        <v>14330000</v>
      </c>
      <c r="H46" s="9">
        <f t="shared" si="16"/>
        <v>31000</v>
      </c>
      <c r="I46" s="9">
        <f t="shared" si="16"/>
        <v>1166000</v>
      </c>
      <c r="J46" s="9">
        <f t="shared" si="16"/>
        <v>19440000</v>
      </c>
      <c r="M46" s="4">
        <v>2016</v>
      </c>
      <c r="N46" s="4">
        <f t="shared" si="18"/>
        <v>23101.050687999999</v>
      </c>
      <c r="O46" s="4">
        <f t="shared" si="17"/>
        <v>838.14723100000003</v>
      </c>
      <c r="P46" s="4">
        <f t="shared" si="17"/>
        <v>87668.976790000001</v>
      </c>
      <c r="Q46" s="4">
        <f t="shared" si="17"/>
        <v>189.65375300000002</v>
      </c>
      <c r="R46" s="4">
        <f t="shared" si="17"/>
        <v>7133.4282579999999</v>
      </c>
      <c r="S46" s="4">
        <f t="shared" si="17"/>
        <v>118931.25672</v>
      </c>
    </row>
  </sheetData>
  <mergeCells count="3">
    <mergeCell ref="D7:J7"/>
    <mergeCell ref="D28:J28"/>
    <mergeCell ref="M28:S28"/>
  </mergeCells>
  <pageMargins left="0.7" right="0.7" top="0.75" bottom="0.75" header="0.3" footer="0.3"/>
  <ignoredErrors>
    <ignoredError sqref="J9:J2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6D91-D516-42E6-9D2C-4E5B1E507FFF}">
  <dimension ref="C5:Z67"/>
  <sheetViews>
    <sheetView topLeftCell="F19" zoomScale="70" zoomScaleNormal="70" workbookViewId="0">
      <selection activeCell="N51" sqref="N51"/>
    </sheetView>
  </sheetViews>
  <sheetFormatPr defaultRowHeight="15" x14ac:dyDescent="0.25"/>
  <cols>
    <col min="3" max="3" width="14.42578125" customWidth="1"/>
    <col min="4" max="4" width="14.5703125" bestFit="1" customWidth="1"/>
    <col min="5" max="5" width="15.7109375" bestFit="1" customWidth="1"/>
    <col min="6" max="6" width="15.85546875" bestFit="1" customWidth="1"/>
    <col min="7" max="7" width="14.42578125" bestFit="1" customWidth="1"/>
    <col min="8" max="8" width="15.28515625" bestFit="1" customWidth="1"/>
    <col min="9" max="9" width="15.7109375" bestFit="1" customWidth="1"/>
    <col min="10" max="10" width="12.85546875" bestFit="1" customWidth="1"/>
    <col min="11" max="11" width="14.42578125" bestFit="1" customWidth="1"/>
    <col min="12" max="13" width="11.42578125" bestFit="1" customWidth="1"/>
    <col min="14" max="14" width="14" bestFit="1" customWidth="1"/>
    <col min="15" max="15" width="14.42578125" bestFit="1" customWidth="1"/>
    <col min="16" max="17" width="11.42578125" bestFit="1" customWidth="1"/>
    <col min="18" max="18" width="13.140625" bestFit="1" customWidth="1"/>
    <col min="19" max="19" width="10.85546875" bestFit="1" customWidth="1"/>
    <col min="20" max="20" width="14.42578125" bestFit="1" customWidth="1"/>
    <col min="21" max="21" width="15.7109375" bestFit="1" customWidth="1"/>
    <col min="22" max="22" width="11" bestFit="1" customWidth="1"/>
    <col min="23" max="23" width="12.42578125" bestFit="1" customWidth="1"/>
    <col min="24" max="24" width="14.42578125" customWidth="1"/>
    <col min="26" max="26" width="15.28515625" bestFit="1" customWidth="1"/>
  </cols>
  <sheetData>
    <row r="5" spans="4:24" x14ac:dyDescent="0.25">
      <c r="D5" s="194" t="s">
        <v>58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6"/>
    </row>
    <row r="6" spans="4:24" x14ac:dyDescent="0.25">
      <c r="D6" s="4" t="s">
        <v>13</v>
      </c>
      <c r="E6" s="4" t="s">
        <v>25</v>
      </c>
      <c r="F6" s="4" t="s">
        <v>46</v>
      </c>
      <c r="G6" s="4" t="s">
        <v>47</v>
      </c>
      <c r="H6" s="4" t="s">
        <v>48</v>
      </c>
      <c r="I6" s="4" t="s">
        <v>49</v>
      </c>
      <c r="J6" s="4" t="s">
        <v>50</v>
      </c>
      <c r="K6" s="4" t="s">
        <v>51</v>
      </c>
      <c r="L6" s="4" t="s">
        <v>52</v>
      </c>
      <c r="M6" s="4" t="s">
        <v>53</v>
      </c>
      <c r="N6" s="4" t="s">
        <v>26</v>
      </c>
      <c r="O6" s="4" t="s">
        <v>27</v>
      </c>
      <c r="P6" s="4" t="s">
        <v>28</v>
      </c>
      <c r="Q6" s="4" t="s">
        <v>37</v>
      </c>
      <c r="R6" s="4" t="s">
        <v>54</v>
      </c>
      <c r="S6" s="4" t="s">
        <v>55</v>
      </c>
      <c r="T6" s="4" t="s">
        <v>56</v>
      </c>
      <c r="U6" s="4" t="s">
        <v>57</v>
      </c>
      <c r="V6" s="4" t="s">
        <v>31</v>
      </c>
      <c r="W6" s="4" t="s">
        <v>21</v>
      </c>
    </row>
    <row r="7" spans="4:24" x14ac:dyDescent="0.25">
      <c r="D7" s="4">
        <v>2000</v>
      </c>
      <c r="E7" s="4">
        <v>174</v>
      </c>
      <c r="F7">
        <v>20</v>
      </c>
      <c r="G7" s="4">
        <v>7085</v>
      </c>
      <c r="H7" s="4">
        <v>70274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28</v>
      </c>
      <c r="O7" s="4">
        <v>60754</v>
      </c>
      <c r="P7" s="4">
        <v>320</v>
      </c>
      <c r="Q7" s="4">
        <v>498</v>
      </c>
      <c r="R7" s="4">
        <v>0</v>
      </c>
      <c r="S7" s="4">
        <v>0</v>
      </c>
      <c r="T7" s="4">
        <v>0</v>
      </c>
      <c r="U7" s="4">
        <f>SUM(R7:T7)</f>
        <v>0</v>
      </c>
      <c r="V7" s="4">
        <v>27</v>
      </c>
      <c r="W7" s="4"/>
    </row>
    <row r="8" spans="4:24" x14ac:dyDescent="0.25">
      <c r="D8" s="4">
        <v>2001</v>
      </c>
      <c r="E8" s="4">
        <v>139</v>
      </c>
      <c r="F8" s="4">
        <v>19</v>
      </c>
      <c r="G8" s="4">
        <v>8680</v>
      </c>
      <c r="H8" s="4">
        <v>74043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28</v>
      </c>
      <c r="O8" s="4">
        <v>64493</v>
      </c>
      <c r="P8" s="4">
        <v>309</v>
      </c>
      <c r="Q8" s="4">
        <v>519</v>
      </c>
      <c r="R8" s="4">
        <v>0</v>
      </c>
      <c r="S8" s="4">
        <v>0</v>
      </c>
      <c r="T8" s="4">
        <v>0</v>
      </c>
      <c r="U8" s="4">
        <f t="shared" ref="U8:U23" si="0">SUM(R8:T8)</f>
        <v>0</v>
      </c>
      <c r="V8" s="4">
        <v>30</v>
      </c>
      <c r="W8" s="4"/>
    </row>
    <row r="9" spans="4:24" x14ac:dyDescent="0.25">
      <c r="D9" s="4">
        <v>2002</v>
      </c>
      <c r="E9" s="4">
        <v>118</v>
      </c>
      <c r="F9" s="4">
        <v>19</v>
      </c>
      <c r="G9" s="4">
        <v>9409</v>
      </c>
      <c r="H9" s="4">
        <v>77642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26</v>
      </c>
      <c r="O9" s="4">
        <v>63463</v>
      </c>
      <c r="P9" s="4">
        <v>292</v>
      </c>
      <c r="Q9" s="4">
        <v>498</v>
      </c>
      <c r="R9" s="4">
        <v>0</v>
      </c>
      <c r="S9" s="4">
        <v>0</v>
      </c>
      <c r="T9" s="4">
        <v>0</v>
      </c>
      <c r="U9" s="4">
        <f t="shared" si="0"/>
        <v>0</v>
      </c>
      <c r="V9" s="4">
        <v>33</v>
      </c>
      <c r="W9" s="4"/>
    </row>
    <row r="10" spans="4:24" x14ac:dyDescent="0.25">
      <c r="D10" s="4">
        <v>2003</v>
      </c>
      <c r="E10" s="4">
        <v>108</v>
      </c>
      <c r="F10" s="4">
        <v>20</v>
      </c>
      <c r="G10" s="4">
        <v>11365</v>
      </c>
      <c r="H10" s="4">
        <v>80109</v>
      </c>
      <c r="I10" s="4">
        <v>2163</v>
      </c>
      <c r="J10" s="4">
        <v>626</v>
      </c>
      <c r="K10" s="4">
        <v>0</v>
      </c>
      <c r="L10" s="4">
        <v>0</v>
      </c>
      <c r="M10" s="4">
        <v>0</v>
      </c>
      <c r="N10" s="4">
        <v>26</v>
      </c>
      <c r="O10" s="4">
        <v>61126</v>
      </c>
      <c r="P10" s="4">
        <v>254</v>
      </c>
      <c r="Q10" s="4">
        <v>404</v>
      </c>
      <c r="R10" s="4">
        <v>0</v>
      </c>
      <c r="S10" s="4">
        <v>0</v>
      </c>
      <c r="T10" s="4">
        <v>0</v>
      </c>
      <c r="U10" s="4">
        <f t="shared" si="0"/>
        <v>0</v>
      </c>
      <c r="V10" s="4">
        <v>33</v>
      </c>
      <c r="W10" s="4"/>
    </row>
    <row r="11" spans="4:24" x14ac:dyDescent="0.25">
      <c r="D11" s="4">
        <v>2004</v>
      </c>
      <c r="E11" s="4">
        <v>85</v>
      </c>
      <c r="F11" s="4">
        <v>19</v>
      </c>
      <c r="G11" s="4">
        <v>14361</v>
      </c>
      <c r="H11" s="4">
        <v>89380</v>
      </c>
      <c r="I11" s="4">
        <v>2841</v>
      </c>
      <c r="J11" s="4">
        <v>710</v>
      </c>
      <c r="K11" s="4">
        <v>0</v>
      </c>
      <c r="L11" s="4">
        <v>0</v>
      </c>
      <c r="M11" s="4">
        <v>0</v>
      </c>
      <c r="N11" s="4">
        <v>27</v>
      </c>
      <c r="O11" s="4">
        <v>70259</v>
      </c>
      <c r="P11" s="4">
        <v>234</v>
      </c>
      <c r="Q11" s="4">
        <v>425</v>
      </c>
      <c r="R11" s="4">
        <v>0</v>
      </c>
      <c r="S11" s="4">
        <v>0</v>
      </c>
      <c r="T11" s="4">
        <v>0</v>
      </c>
      <c r="U11" s="4">
        <f t="shared" si="0"/>
        <v>0</v>
      </c>
      <c r="V11" s="4">
        <v>34</v>
      </c>
      <c r="W11" s="4"/>
    </row>
    <row r="12" spans="4:24" x14ac:dyDescent="0.25">
      <c r="D12" s="4">
        <v>2005</v>
      </c>
      <c r="E12" s="4">
        <v>43</v>
      </c>
      <c r="F12" s="4">
        <v>17</v>
      </c>
      <c r="G12" s="4">
        <v>13682</v>
      </c>
      <c r="H12" s="4">
        <v>98863</v>
      </c>
      <c r="I12" s="4">
        <v>1450</v>
      </c>
      <c r="J12" s="4">
        <v>57</v>
      </c>
      <c r="K12" s="4">
        <v>0</v>
      </c>
      <c r="L12" s="4">
        <v>0</v>
      </c>
      <c r="M12" s="4">
        <v>0</v>
      </c>
      <c r="N12" s="4">
        <v>25</v>
      </c>
      <c r="O12" s="4">
        <v>65262</v>
      </c>
      <c r="P12" s="4">
        <v>193</v>
      </c>
      <c r="Q12" s="4">
        <v>304</v>
      </c>
      <c r="R12" s="4">
        <v>0</v>
      </c>
      <c r="S12" s="4">
        <v>0</v>
      </c>
      <c r="T12" s="4">
        <v>0</v>
      </c>
      <c r="U12" s="4">
        <f t="shared" si="0"/>
        <v>0</v>
      </c>
      <c r="V12" s="4">
        <v>34</v>
      </c>
      <c r="W12" s="4"/>
    </row>
    <row r="13" spans="4:24" x14ac:dyDescent="0.25">
      <c r="D13" s="4">
        <v>2006</v>
      </c>
      <c r="E13" s="4">
        <v>42</v>
      </c>
      <c r="F13" s="4">
        <v>19</v>
      </c>
      <c r="G13" s="4">
        <v>14303</v>
      </c>
      <c r="H13" s="4">
        <v>92901</v>
      </c>
      <c r="I13" s="4">
        <v>2947</v>
      </c>
      <c r="J13" s="4">
        <v>748</v>
      </c>
      <c r="K13" s="4">
        <v>0</v>
      </c>
      <c r="L13" s="4">
        <v>9</v>
      </c>
      <c r="M13" s="4">
        <v>0</v>
      </c>
      <c r="N13" s="4">
        <v>22</v>
      </c>
      <c r="O13" s="4">
        <v>57268</v>
      </c>
      <c r="P13" s="4">
        <v>105</v>
      </c>
      <c r="Q13" s="4">
        <v>314</v>
      </c>
      <c r="R13" s="4">
        <v>9</v>
      </c>
      <c r="S13" s="4">
        <v>0</v>
      </c>
      <c r="T13" s="4">
        <v>1408</v>
      </c>
      <c r="U13" s="4">
        <f t="shared" si="0"/>
        <v>1417</v>
      </c>
      <c r="V13" s="4">
        <v>41</v>
      </c>
      <c r="W13" s="4"/>
    </row>
    <row r="14" spans="4:24" x14ac:dyDescent="0.25">
      <c r="D14" s="4">
        <v>2007</v>
      </c>
      <c r="E14" s="4">
        <v>49</v>
      </c>
      <c r="F14" s="4">
        <v>12</v>
      </c>
      <c r="G14" s="9">
        <v>14845</v>
      </c>
      <c r="H14" s="9">
        <v>98847</v>
      </c>
      <c r="I14" s="9">
        <v>2752</v>
      </c>
      <c r="J14" s="4">
        <v>921</v>
      </c>
      <c r="K14" s="4">
        <v>0</v>
      </c>
      <c r="L14" s="4">
        <v>8</v>
      </c>
      <c r="M14" s="4">
        <v>0</v>
      </c>
      <c r="N14" s="4">
        <v>22</v>
      </c>
      <c r="O14" s="9">
        <v>48643</v>
      </c>
      <c r="P14" s="4">
        <v>53</v>
      </c>
      <c r="Q14" s="4">
        <v>549</v>
      </c>
      <c r="R14" s="4">
        <v>326</v>
      </c>
      <c r="S14" s="4">
        <v>58</v>
      </c>
      <c r="T14" s="9">
        <v>5692</v>
      </c>
      <c r="U14" s="4">
        <f t="shared" si="0"/>
        <v>6076</v>
      </c>
      <c r="V14" s="4">
        <v>52</v>
      </c>
      <c r="W14" s="9">
        <v>174680</v>
      </c>
      <c r="X14" s="1">
        <f>SUM(E14:Q14,R14,S14,T14,V14)</f>
        <v>172829</v>
      </c>
    </row>
    <row r="15" spans="4:24" x14ac:dyDescent="0.25">
      <c r="D15" s="4">
        <v>2008</v>
      </c>
      <c r="E15" s="4">
        <v>124</v>
      </c>
      <c r="F15" s="4">
        <v>11</v>
      </c>
      <c r="G15" s="9">
        <v>15526</v>
      </c>
      <c r="H15" s="9">
        <v>111377</v>
      </c>
      <c r="I15" s="9">
        <v>1736</v>
      </c>
      <c r="J15" s="4">
        <v>669</v>
      </c>
      <c r="K15" s="4">
        <v>0</v>
      </c>
      <c r="L15" s="4">
        <v>8</v>
      </c>
      <c r="M15" s="4">
        <v>0</v>
      </c>
      <c r="N15" s="4">
        <v>18</v>
      </c>
      <c r="O15" s="9">
        <v>49189</v>
      </c>
      <c r="P15" s="4">
        <v>35</v>
      </c>
      <c r="Q15" s="4">
        <v>535</v>
      </c>
      <c r="R15" s="4">
        <v>257</v>
      </c>
      <c r="S15" s="4">
        <v>95</v>
      </c>
      <c r="T15" s="9">
        <v>6041</v>
      </c>
      <c r="U15" s="4">
        <f t="shared" si="0"/>
        <v>6393</v>
      </c>
      <c r="V15" s="4">
        <v>50</v>
      </c>
      <c r="W15" s="9">
        <v>185669</v>
      </c>
    </row>
    <row r="16" spans="4:24" x14ac:dyDescent="0.25">
      <c r="D16" s="4">
        <v>2009</v>
      </c>
      <c r="E16" s="4">
        <v>191</v>
      </c>
      <c r="F16" s="4">
        <v>9</v>
      </c>
      <c r="G16" s="9">
        <v>16262</v>
      </c>
      <c r="H16" s="9">
        <v>121226</v>
      </c>
      <c r="I16" s="9">
        <v>2682</v>
      </c>
      <c r="J16" s="4">
        <v>608</v>
      </c>
      <c r="K16" s="4">
        <v>0</v>
      </c>
      <c r="L16" s="4">
        <v>13</v>
      </c>
      <c r="M16" s="4">
        <v>0</v>
      </c>
      <c r="N16" s="4">
        <v>11</v>
      </c>
      <c r="O16" s="9">
        <v>52692</v>
      </c>
      <c r="P16" s="4">
        <v>28</v>
      </c>
      <c r="Q16" s="4">
        <v>484</v>
      </c>
      <c r="R16" s="4">
        <v>617</v>
      </c>
      <c r="S16" s="4">
        <v>118</v>
      </c>
      <c r="T16" s="9">
        <v>15558</v>
      </c>
      <c r="U16" s="4">
        <f t="shared" si="0"/>
        <v>16293</v>
      </c>
      <c r="V16" s="4">
        <v>68</v>
      </c>
      <c r="W16" s="9">
        <v>209968</v>
      </c>
    </row>
    <row r="17" spans="4:26" x14ac:dyDescent="0.25">
      <c r="D17" s="4">
        <v>2010</v>
      </c>
      <c r="E17" s="4">
        <v>195</v>
      </c>
      <c r="F17" s="4">
        <v>12</v>
      </c>
      <c r="G17" s="9">
        <v>20779</v>
      </c>
      <c r="H17" s="9">
        <v>130486</v>
      </c>
      <c r="I17" s="9">
        <v>3907</v>
      </c>
      <c r="J17" s="4">
        <v>663</v>
      </c>
      <c r="K17" s="4">
        <v>0</v>
      </c>
      <c r="L17" s="4">
        <v>29</v>
      </c>
      <c r="M17" s="4">
        <v>0</v>
      </c>
      <c r="N17" s="4">
        <v>6</v>
      </c>
      <c r="O17" s="9">
        <v>45845</v>
      </c>
      <c r="P17" s="4">
        <v>24</v>
      </c>
      <c r="Q17" s="4">
        <v>405</v>
      </c>
      <c r="R17" s="4">
        <v>0</v>
      </c>
      <c r="S17" s="4">
        <v>0</v>
      </c>
      <c r="T17" s="9">
        <v>27939</v>
      </c>
      <c r="U17" s="4">
        <f t="shared" si="0"/>
        <v>27939</v>
      </c>
      <c r="V17" s="4">
        <v>54</v>
      </c>
      <c r="W17" s="9">
        <v>230346</v>
      </c>
    </row>
    <row r="18" spans="4:26" x14ac:dyDescent="0.25">
      <c r="D18" s="4">
        <v>2011</v>
      </c>
      <c r="E18" s="4">
        <v>181</v>
      </c>
      <c r="F18" s="4">
        <v>13</v>
      </c>
      <c r="G18" s="9">
        <v>20983</v>
      </c>
      <c r="H18" s="9">
        <v>144330</v>
      </c>
      <c r="I18" s="9">
        <v>3643</v>
      </c>
      <c r="J18" s="9">
        <v>1717</v>
      </c>
      <c r="K18" s="4">
        <v>0</v>
      </c>
      <c r="L18" s="4">
        <v>41</v>
      </c>
      <c r="M18" s="4">
        <v>0</v>
      </c>
      <c r="N18" s="4">
        <v>4</v>
      </c>
      <c r="O18" s="9">
        <v>60289</v>
      </c>
      <c r="P18" s="4">
        <v>28</v>
      </c>
      <c r="Q18" s="4">
        <v>424</v>
      </c>
      <c r="R18" s="4">
        <v>0</v>
      </c>
      <c r="S18" s="4">
        <v>0</v>
      </c>
      <c r="T18" s="9">
        <v>45804</v>
      </c>
      <c r="U18" s="4">
        <f t="shared" si="0"/>
        <v>45804</v>
      </c>
      <c r="V18" s="4">
        <v>54</v>
      </c>
      <c r="W18" s="9">
        <v>277513</v>
      </c>
    </row>
    <row r="19" spans="4:26" x14ac:dyDescent="0.25">
      <c r="D19" s="4">
        <v>2012</v>
      </c>
      <c r="E19" s="4">
        <v>154</v>
      </c>
      <c r="F19" s="4">
        <v>14</v>
      </c>
      <c r="G19" s="9">
        <v>22967</v>
      </c>
      <c r="H19" s="9">
        <v>160910</v>
      </c>
      <c r="I19" s="9">
        <v>3884</v>
      </c>
      <c r="J19" s="4">
        <v>871</v>
      </c>
      <c r="K19" s="4">
        <v>0</v>
      </c>
      <c r="L19" s="4">
        <v>80</v>
      </c>
      <c r="M19" s="4">
        <v>0</v>
      </c>
      <c r="N19" s="4">
        <v>3</v>
      </c>
      <c r="O19" s="9">
        <v>80930</v>
      </c>
      <c r="P19" s="4">
        <v>20</v>
      </c>
      <c r="Q19" s="4">
        <v>393</v>
      </c>
      <c r="R19" s="4">
        <v>0</v>
      </c>
      <c r="S19" s="4">
        <v>0</v>
      </c>
      <c r="T19" s="9">
        <v>59227</v>
      </c>
      <c r="U19" s="4">
        <f t="shared" si="0"/>
        <v>59227</v>
      </c>
      <c r="V19" s="4">
        <v>66</v>
      </c>
      <c r="W19" s="9">
        <v>329520</v>
      </c>
    </row>
    <row r="20" spans="4:26" x14ac:dyDescent="0.25">
      <c r="D20" s="4">
        <v>2013</v>
      </c>
      <c r="E20" s="4">
        <v>185</v>
      </c>
      <c r="F20" s="4">
        <v>16</v>
      </c>
      <c r="G20" s="9">
        <v>24499</v>
      </c>
      <c r="H20" s="9">
        <v>166800</v>
      </c>
      <c r="I20" s="9">
        <v>4956</v>
      </c>
      <c r="J20" s="4">
        <v>925</v>
      </c>
      <c r="K20" s="4">
        <v>0</v>
      </c>
      <c r="L20" s="4">
        <v>150</v>
      </c>
      <c r="M20" s="4">
        <v>0</v>
      </c>
      <c r="N20" s="4">
        <v>3</v>
      </c>
      <c r="O20" s="9">
        <v>76529</v>
      </c>
      <c r="P20" s="4">
        <v>17</v>
      </c>
      <c r="Q20" s="4">
        <v>226</v>
      </c>
      <c r="R20" s="4">
        <v>0</v>
      </c>
      <c r="S20" s="4">
        <v>0</v>
      </c>
      <c r="T20" s="9">
        <v>67025</v>
      </c>
      <c r="U20" s="4">
        <f t="shared" si="0"/>
        <v>67025</v>
      </c>
      <c r="V20" s="4">
        <v>79</v>
      </c>
      <c r="W20" s="9">
        <v>341410</v>
      </c>
    </row>
    <row r="21" spans="4:26" x14ac:dyDescent="0.25">
      <c r="D21" s="4">
        <v>2014</v>
      </c>
      <c r="E21" s="4">
        <v>207</v>
      </c>
      <c r="F21" s="4">
        <v>8</v>
      </c>
      <c r="G21" s="9">
        <v>24912</v>
      </c>
      <c r="H21" s="9">
        <v>167960</v>
      </c>
      <c r="I21" s="9">
        <v>6194</v>
      </c>
      <c r="J21" s="4">
        <v>903</v>
      </c>
      <c r="K21" s="4">
        <v>0</v>
      </c>
      <c r="L21" s="4">
        <v>216</v>
      </c>
      <c r="M21" s="4">
        <v>0</v>
      </c>
      <c r="N21" s="4">
        <v>2</v>
      </c>
      <c r="O21" s="9">
        <v>69187</v>
      </c>
      <c r="P21" s="4">
        <v>13</v>
      </c>
      <c r="Q21" s="4">
        <v>216</v>
      </c>
      <c r="R21" s="4">
        <v>0</v>
      </c>
      <c r="S21" s="4">
        <v>0</v>
      </c>
      <c r="T21" s="9">
        <v>72868</v>
      </c>
      <c r="U21" s="4">
        <f t="shared" si="0"/>
        <v>72868</v>
      </c>
      <c r="V21" s="4">
        <v>95</v>
      </c>
      <c r="W21" s="9">
        <v>342782</v>
      </c>
    </row>
    <row r="22" spans="4:26" x14ac:dyDescent="0.25">
      <c r="D22" s="4">
        <v>2015</v>
      </c>
      <c r="E22" s="4">
        <v>246</v>
      </c>
      <c r="F22" s="4">
        <v>17</v>
      </c>
      <c r="G22" s="9">
        <v>25546</v>
      </c>
      <c r="H22" s="9">
        <v>158914</v>
      </c>
      <c r="I22" s="9">
        <v>16095</v>
      </c>
      <c r="J22" s="9">
        <v>1624</v>
      </c>
      <c r="K22" s="9">
        <v>2214</v>
      </c>
      <c r="L22" s="4">
        <v>250</v>
      </c>
      <c r="M22" s="4">
        <v>0</v>
      </c>
      <c r="N22" s="4">
        <v>2</v>
      </c>
      <c r="O22" s="9">
        <v>84320</v>
      </c>
      <c r="P22" s="4">
        <v>12</v>
      </c>
      <c r="Q22" s="4">
        <v>189</v>
      </c>
      <c r="R22" s="4">
        <v>0</v>
      </c>
      <c r="S22" s="4">
        <v>0</v>
      </c>
      <c r="T22" s="9">
        <v>19737</v>
      </c>
      <c r="U22" s="4">
        <f t="shared" si="0"/>
        <v>19737</v>
      </c>
      <c r="V22" s="4">
        <v>126</v>
      </c>
      <c r="W22" s="9">
        <v>309292</v>
      </c>
    </row>
    <row r="23" spans="4:26" x14ac:dyDescent="0.25">
      <c r="D23" s="4">
        <v>2016</v>
      </c>
      <c r="E23" s="4">
        <v>246</v>
      </c>
      <c r="F23" s="4">
        <v>16</v>
      </c>
      <c r="G23" s="9">
        <v>27481</v>
      </c>
      <c r="H23" s="9">
        <v>122992</v>
      </c>
      <c r="I23" s="9">
        <v>27911</v>
      </c>
      <c r="J23" s="9">
        <v>1696</v>
      </c>
      <c r="K23" s="9">
        <v>33832</v>
      </c>
      <c r="L23" s="4">
        <v>687</v>
      </c>
      <c r="M23" s="4">
        <v>480</v>
      </c>
      <c r="N23" s="4">
        <v>1</v>
      </c>
      <c r="O23" s="9">
        <v>46167</v>
      </c>
      <c r="P23" s="4">
        <v>8</v>
      </c>
      <c r="Q23" s="4">
        <v>141</v>
      </c>
      <c r="R23" s="4">
        <v>0</v>
      </c>
      <c r="S23" s="4">
        <v>0</v>
      </c>
      <c r="T23" s="9">
        <v>75343</v>
      </c>
      <c r="U23" s="4">
        <f t="shared" si="0"/>
        <v>75343</v>
      </c>
      <c r="V23" s="4">
        <v>137</v>
      </c>
      <c r="W23" s="9">
        <v>337139</v>
      </c>
    </row>
    <row r="27" spans="4:26" x14ac:dyDescent="0.25">
      <c r="D27" s="194" t="s">
        <v>62</v>
      </c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6"/>
    </row>
    <row r="28" spans="4:26" x14ac:dyDescent="0.25">
      <c r="D28" s="4" t="s">
        <v>13</v>
      </c>
      <c r="E28" s="4" t="s">
        <v>25</v>
      </c>
      <c r="F28" s="4" t="s">
        <v>46</v>
      </c>
      <c r="G28" s="4" t="s">
        <v>47</v>
      </c>
      <c r="H28" s="4" t="s">
        <v>48</v>
      </c>
      <c r="I28" s="4" t="s">
        <v>49</v>
      </c>
      <c r="J28" s="4" t="s">
        <v>50</v>
      </c>
      <c r="K28" s="4" t="s">
        <v>51</v>
      </c>
      <c r="L28" s="4" t="s">
        <v>52</v>
      </c>
      <c r="M28" s="4" t="s">
        <v>53</v>
      </c>
      <c r="N28" s="4" t="s">
        <v>26</v>
      </c>
      <c r="O28" s="4" t="s">
        <v>27</v>
      </c>
      <c r="P28" s="4" t="s">
        <v>28</v>
      </c>
      <c r="Q28" s="4" t="s">
        <v>37</v>
      </c>
      <c r="R28" s="4" t="s">
        <v>54</v>
      </c>
      <c r="S28" s="4" t="s">
        <v>55</v>
      </c>
      <c r="T28" s="4" t="s">
        <v>56</v>
      </c>
      <c r="U28" s="4" t="s">
        <v>57</v>
      </c>
      <c r="V28" s="4" t="s">
        <v>31</v>
      </c>
      <c r="W28" s="4" t="s">
        <v>21</v>
      </c>
      <c r="X28" s="8" t="s">
        <v>63</v>
      </c>
    </row>
    <row r="29" spans="4:26" x14ac:dyDescent="0.25">
      <c r="D29" s="4">
        <v>2000</v>
      </c>
      <c r="E29" s="144">
        <f t="shared" ref="E29:T29" si="1">E7*1000</f>
        <v>174000</v>
      </c>
      <c r="F29" s="144">
        <f t="shared" si="1"/>
        <v>20000</v>
      </c>
      <c r="G29" s="144">
        <f t="shared" si="1"/>
        <v>7085000</v>
      </c>
      <c r="H29" s="144">
        <f t="shared" si="1"/>
        <v>70274000</v>
      </c>
      <c r="I29" s="144">
        <f t="shared" si="1"/>
        <v>0</v>
      </c>
      <c r="J29" s="144">
        <f t="shared" si="1"/>
        <v>0</v>
      </c>
      <c r="K29" s="144">
        <f t="shared" si="1"/>
        <v>0</v>
      </c>
      <c r="L29" s="144">
        <f t="shared" si="1"/>
        <v>0</v>
      </c>
      <c r="M29" s="144">
        <f t="shared" si="1"/>
        <v>0</v>
      </c>
      <c r="N29" s="144">
        <f t="shared" si="1"/>
        <v>28000</v>
      </c>
      <c r="O29" s="144">
        <f t="shared" si="1"/>
        <v>60754000</v>
      </c>
      <c r="P29" s="144">
        <f t="shared" si="1"/>
        <v>320000</v>
      </c>
      <c r="Q29" s="144">
        <f t="shared" si="1"/>
        <v>498000</v>
      </c>
      <c r="R29" s="144">
        <f t="shared" si="1"/>
        <v>0</v>
      </c>
      <c r="S29" s="144">
        <f t="shared" si="1"/>
        <v>0</v>
      </c>
      <c r="T29" s="144">
        <f t="shared" si="1"/>
        <v>0</v>
      </c>
      <c r="U29" s="144">
        <f t="shared" ref="F29:W35" si="2">U7*1000</f>
        <v>0</v>
      </c>
      <c r="V29" s="144">
        <f t="shared" si="2"/>
        <v>27000</v>
      </c>
      <c r="W29" s="144">
        <f t="shared" si="2"/>
        <v>0</v>
      </c>
      <c r="X29" s="8">
        <f t="shared" ref="X29:X35" si="3">W29/1000000</f>
        <v>0</v>
      </c>
      <c r="Z29" s="168">
        <f>SUM(F29:Q29)</f>
        <v>138979000</v>
      </c>
    </row>
    <row r="30" spans="4:26" x14ac:dyDescent="0.25">
      <c r="D30" s="4">
        <v>2001</v>
      </c>
      <c r="E30" s="144">
        <f t="shared" ref="E30:E45" si="4">E8*1000</f>
        <v>139000</v>
      </c>
      <c r="F30" s="144">
        <f t="shared" si="2"/>
        <v>19000</v>
      </c>
      <c r="G30" s="144">
        <f t="shared" si="2"/>
        <v>8680000</v>
      </c>
      <c r="H30" s="144">
        <f t="shared" si="2"/>
        <v>74043000</v>
      </c>
      <c r="I30" s="144">
        <f t="shared" si="2"/>
        <v>0</v>
      </c>
      <c r="J30" s="144">
        <f t="shared" si="2"/>
        <v>0</v>
      </c>
      <c r="K30" s="144">
        <f t="shared" si="2"/>
        <v>0</v>
      </c>
      <c r="L30" s="144">
        <f t="shared" si="2"/>
        <v>0</v>
      </c>
      <c r="M30" s="144">
        <f t="shared" si="2"/>
        <v>0</v>
      </c>
      <c r="N30" s="144">
        <f t="shared" si="2"/>
        <v>28000</v>
      </c>
      <c r="O30" s="144">
        <f t="shared" si="2"/>
        <v>64493000</v>
      </c>
      <c r="P30" s="144">
        <f t="shared" si="2"/>
        <v>309000</v>
      </c>
      <c r="Q30" s="144">
        <f t="shared" si="2"/>
        <v>519000</v>
      </c>
      <c r="R30" s="144">
        <f t="shared" si="2"/>
        <v>0</v>
      </c>
      <c r="S30" s="144">
        <f t="shared" si="2"/>
        <v>0</v>
      </c>
      <c r="T30" s="144">
        <f t="shared" si="2"/>
        <v>0</v>
      </c>
      <c r="U30" s="144">
        <f t="shared" si="2"/>
        <v>0</v>
      </c>
      <c r="V30" s="144">
        <f t="shared" si="2"/>
        <v>30000</v>
      </c>
      <c r="W30" s="144">
        <f t="shared" si="2"/>
        <v>0</v>
      </c>
      <c r="X30" s="8">
        <f t="shared" si="3"/>
        <v>0</v>
      </c>
    </row>
    <row r="31" spans="4:26" x14ac:dyDescent="0.25">
      <c r="D31" s="4">
        <v>2002</v>
      </c>
      <c r="E31" s="144">
        <f t="shared" si="4"/>
        <v>118000</v>
      </c>
      <c r="F31" s="144">
        <f t="shared" si="2"/>
        <v>19000</v>
      </c>
      <c r="G31" s="144">
        <f t="shared" si="2"/>
        <v>9409000</v>
      </c>
      <c r="H31" s="144">
        <f t="shared" si="2"/>
        <v>77642000</v>
      </c>
      <c r="I31" s="144">
        <f t="shared" si="2"/>
        <v>0</v>
      </c>
      <c r="J31" s="144">
        <f t="shared" si="2"/>
        <v>0</v>
      </c>
      <c r="K31" s="144">
        <f t="shared" si="2"/>
        <v>0</v>
      </c>
      <c r="L31" s="144">
        <f t="shared" si="2"/>
        <v>0</v>
      </c>
      <c r="M31" s="144">
        <f t="shared" si="2"/>
        <v>0</v>
      </c>
      <c r="N31" s="144">
        <f t="shared" si="2"/>
        <v>26000</v>
      </c>
      <c r="O31" s="144">
        <f t="shared" si="2"/>
        <v>63463000</v>
      </c>
      <c r="P31" s="144">
        <f t="shared" si="2"/>
        <v>292000</v>
      </c>
      <c r="Q31" s="144">
        <f t="shared" si="2"/>
        <v>498000</v>
      </c>
      <c r="R31" s="144">
        <f t="shared" si="2"/>
        <v>0</v>
      </c>
      <c r="S31" s="144">
        <f t="shared" si="2"/>
        <v>0</v>
      </c>
      <c r="T31" s="144">
        <f t="shared" si="2"/>
        <v>0</v>
      </c>
      <c r="U31" s="144">
        <f t="shared" si="2"/>
        <v>0</v>
      </c>
      <c r="V31" s="144">
        <f t="shared" si="2"/>
        <v>33000</v>
      </c>
      <c r="W31" s="144">
        <f t="shared" si="2"/>
        <v>0</v>
      </c>
      <c r="X31" s="8">
        <f t="shared" si="3"/>
        <v>0</v>
      </c>
    </row>
    <row r="32" spans="4:26" x14ac:dyDescent="0.25">
      <c r="D32" s="4">
        <v>2003</v>
      </c>
      <c r="E32" s="144">
        <f t="shared" si="4"/>
        <v>108000</v>
      </c>
      <c r="F32" s="144">
        <f t="shared" si="2"/>
        <v>20000</v>
      </c>
      <c r="G32" s="144">
        <f t="shared" si="2"/>
        <v>11365000</v>
      </c>
      <c r="H32" s="144">
        <f t="shared" si="2"/>
        <v>80109000</v>
      </c>
      <c r="I32" s="144">
        <f t="shared" si="2"/>
        <v>2163000</v>
      </c>
      <c r="J32" s="144">
        <f t="shared" si="2"/>
        <v>626000</v>
      </c>
      <c r="K32" s="144">
        <f t="shared" si="2"/>
        <v>0</v>
      </c>
      <c r="L32" s="144">
        <f t="shared" si="2"/>
        <v>0</v>
      </c>
      <c r="M32" s="144">
        <f t="shared" si="2"/>
        <v>0</v>
      </c>
      <c r="N32" s="144">
        <f t="shared" si="2"/>
        <v>26000</v>
      </c>
      <c r="O32" s="144">
        <f t="shared" si="2"/>
        <v>61126000</v>
      </c>
      <c r="P32" s="144">
        <f t="shared" si="2"/>
        <v>254000</v>
      </c>
      <c r="Q32" s="144">
        <f t="shared" si="2"/>
        <v>404000</v>
      </c>
      <c r="R32" s="144">
        <f t="shared" si="2"/>
        <v>0</v>
      </c>
      <c r="S32" s="144">
        <f t="shared" si="2"/>
        <v>0</v>
      </c>
      <c r="T32" s="144">
        <f t="shared" si="2"/>
        <v>0</v>
      </c>
      <c r="U32" s="144">
        <f t="shared" si="2"/>
        <v>0</v>
      </c>
      <c r="V32" s="144">
        <f t="shared" si="2"/>
        <v>33000</v>
      </c>
      <c r="W32" s="144">
        <f t="shared" si="2"/>
        <v>0</v>
      </c>
      <c r="X32" s="8">
        <f t="shared" si="3"/>
        <v>0</v>
      </c>
    </row>
    <row r="33" spans="3:24" x14ac:dyDescent="0.25">
      <c r="D33" s="4">
        <v>2004</v>
      </c>
      <c r="E33" s="144">
        <f t="shared" si="4"/>
        <v>85000</v>
      </c>
      <c r="F33" s="144">
        <f t="shared" si="2"/>
        <v>19000</v>
      </c>
      <c r="G33" s="144">
        <f t="shared" si="2"/>
        <v>14361000</v>
      </c>
      <c r="H33" s="144">
        <f t="shared" si="2"/>
        <v>89380000</v>
      </c>
      <c r="I33" s="144">
        <f t="shared" si="2"/>
        <v>2841000</v>
      </c>
      <c r="J33" s="144">
        <f t="shared" si="2"/>
        <v>710000</v>
      </c>
      <c r="K33" s="144">
        <f t="shared" si="2"/>
        <v>0</v>
      </c>
      <c r="L33" s="144">
        <f t="shared" si="2"/>
        <v>0</v>
      </c>
      <c r="M33" s="144">
        <f t="shared" si="2"/>
        <v>0</v>
      </c>
      <c r="N33" s="144">
        <f t="shared" si="2"/>
        <v>27000</v>
      </c>
      <c r="O33" s="144">
        <f t="shared" si="2"/>
        <v>70259000</v>
      </c>
      <c r="P33" s="144">
        <f t="shared" si="2"/>
        <v>234000</v>
      </c>
      <c r="Q33" s="144">
        <f t="shared" si="2"/>
        <v>425000</v>
      </c>
      <c r="R33" s="144">
        <f t="shared" si="2"/>
        <v>0</v>
      </c>
      <c r="S33" s="144">
        <f t="shared" si="2"/>
        <v>0</v>
      </c>
      <c r="T33" s="144">
        <f t="shared" si="2"/>
        <v>0</v>
      </c>
      <c r="U33" s="144">
        <f t="shared" si="2"/>
        <v>0</v>
      </c>
      <c r="V33" s="144">
        <f t="shared" si="2"/>
        <v>34000</v>
      </c>
      <c r="W33" s="144">
        <f t="shared" si="2"/>
        <v>0</v>
      </c>
      <c r="X33" s="8">
        <f t="shared" si="3"/>
        <v>0</v>
      </c>
    </row>
    <row r="34" spans="3:24" x14ac:dyDescent="0.25">
      <c r="D34" s="4">
        <v>2005</v>
      </c>
      <c r="E34" s="144">
        <f t="shared" si="4"/>
        <v>43000</v>
      </c>
      <c r="F34" s="144">
        <f t="shared" si="2"/>
        <v>17000</v>
      </c>
      <c r="G34" s="144">
        <f t="shared" si="2"/>
        <v>13682000</v>
      </c>
      <c r="H34" s="144">
        <f t="shared" si="2"/>
        <v>98863000</v>
      </c>
      <c r="I34" s="144">
        <f t="shared" si="2"/>
        <v>1450000</v>
      </c>
      <c r="J34" s="144">
        <f t="shared" si="2"/>
        <v>57000</v>
      </c>
      <c r="K34" s="144">
        <f t="shared" si="2"/>
        <v>0</v>
      </c>
      <c r="L34" s="144">
        <f t="shared" si="2"/>
        <v>0</v>
      </c>
      <c r="M34" s="144">
        <f t="shared" si="2"/>
        <v>0</v>
      </c>
      <c r="N34" s="144">
        <f t="shared" si="2"/>
        <v>25000</v>
      </c>
      <c r="O34" s="144">
        <f t="shared" si="2"/>
        <v>65262000</v>
      </c>
      <c r="P34" s="144">
        <f t="shared" si="2"/>
        <v>193000</v>
      </c>
      <c r="Q34" s="144">
        <f t="shared" si="2"/>
        <v>304000</v>
      </c>
      <c r="R34" s="144">
        <f t="shared" si="2"/>
        <v>0</v>
      </c>
      <c r="S34" s="144">
        <f t="shared" si="2"/>
        <v>0</v>
      </c>
      <c r="T34" s="144">
        <f t="shared" si="2"/>
        <v>0</v>
      </c>
      <c r="U34" s="144">
        <f t="shared" si="2"/>
        <v>0</v>
      </c>
      <c r="V34" s="144">
        <f t="shared" si="2"/>
        <v>34000</v>
      </c>
      <c r="W34" s="144">
        <f t="shared" si="2"/>
        <v>0</v>
      </c>
      <c r="X34" s="8">
        <f t="shared" si="3"/>
        <v>0</v>
      </c>
    </row>
    <row r="35" spans="3:24" x14ac:dyDescent="0.25">
      <c r="D35" s="4">
        <v>2006</v>
      </c>
      <c r="E35" s="144">
        <f t="shared" si="4"/>
        <v>42000</v>
      </c>
      <c r="F35" s="144">
        <f t="shared" si="2"/>
        <v>19000</v>
      </c>
      <c r="G35" s="144">
        <f t="shared" si="2"/>
        <v>14303000</v>
      </c>
      <c r="H35" s="144">
        <f t="shared" si="2"/>
        <v>92901000</v>
      </c>
      <c r="I35" s="144">
        <f t="shared" si="2"/>
        <v>2947000</v>
      </c>
      <c r="J35" s="144">
        <f t="shared" si="2"/>
        <v>748000</v>
      </c>
      <c r="K35" s="144">
        <f t="shared" si="2"/>
        <v>0</v>
      </c>
      <c r="L35" s="144">
        <f t="shared" si="2"/>
        <v>9000</v>
      </c>
      <c r="M35" s="144">
        <f t="shared" si="2"/>
        <v>0</v>
      </c>
      <c r="N35" s="144">
        <f t="shared" si="2"/>
        <v>22000</v>
      </c>
      <c r="O35" s="144">
        <f t="shared" si="2"/>
        <v>57268000</v>
      </c>
      <c r="P35" s="144">
        <f t="shared" si="2"/>
        <v>105000</v>
      </c>
      <c r="Q35" s="144">
        <f t="shared" si="2"/>
        <v>314000</v>
      </c>
      <c r="R35" s="144">
        <f t="shared" si="2"/>
        <v>9000</v>
      </c>
      <c r="S35" s="144">
        <f t="shared" si="2"/>
        <v>0</v>
      </c>
      <c r="T35" s="144">
        <f t="shared" si="2"/>
        <v>1408000</v>
      </c>
      <c r="U35" s="144">
        <f t="shared" si="2"/>
        <v>1417000</v>
      </c>
      <c r="V35" s="144">
        <f t="shared" si="2"/>
        <v>41000</v>
      </c>
      <c r="W35" s="144">
        <f t="shared" si="2"/>
        <v>0</v>
      </c>
      <c r="X35" s="8">
        <f t="shared" si="3"/>
        <v>0</v>
      </c>
    </row>
    <row r="36" spans="3:24" x14ac:dyDescent="0.25">
      <c r="D36" s="4">
        <v>2007</v>
      </c>
      <c r="E36" s="144">
        <f t="shared" si="4"/>
        <v>49000</v>
      </c>
      <c r="F36" s="144">
        <f t="shared" ref="F36:W36" si="5">F14*1000</f>
        <v>12000</v>
      </c>
      <c r="G36" s="144">
        <f t="shared" si="5"/>
        <v>14845000</v>
      </c>
      <c r="H36" s="144">
        <f t="shared" si="5"/>
        <v>98847000</v>
      </c>
      <c r="I36" s="144">
        <f t="shared" si="5"/>
        <v>2752000</v>
      </c>
      <c r="J36" s="144">
        <f t="shared" si="5"/>
        <v>921000</v>
      </c>
      <c r="K36" s="144">
        <f t="shared" si="5"/>
        <v>0</v>
      </c>
      <c r="L36" s="144">
        <f t="shared" si="5"/>
        <v>8000</v>
      </c>
      <c r="M36" s="144">
        <f t="shared" si="5"/>
        <v>0</v>
      </c>
      <c r="N36" s="144">
        <f t="shared" si="5"/>
        <v>22000</v>
      </c>
      <c r="O36" s="144">
        <f t="shared" si="5"/>
        <v>48643000</v>
      </c>
      <c r="P36" s="144">
        <f t="shared" si="5"/>
        <v>53000</v>
      </c>
      <c r="Q36" s="144">
        <f t="shared" si="5"/>
        <v>549000</v>
      </c>
      <c r="R36" s="144">
        <f t="shared" si="5"/>
        <v>326000</v>
      </c>
      <c r="S36" s="144">
        <f t="shared" si="5"/>
        <v>58000</v>
      </c>
      <c r="T36" s="144">
        <f t="shared" si="5"/>
        <v>5692000</v>
      </c>
      <c r="U36" s="144">
        <f t="shared" si="5"/>
        <v>6076000</v>
      </c>
      <c r="V36" s="144">
        <f t="shared" si="5"/>
        <v>52000</v>
      </c>
      <c r="W36" s="4">
        <f t="shared" si="5"/>
        <v>174680000</v>
      </c>
      <c r="X36" s="8">
        <f>W36/1000000</f>
        <v>174.68</v>
      </c>
    </row>
    <row r="37" spans="3:24" x14ac:dyDescent="0.25">
      <c r="D37" s="4">
        <v>2008</v>
      </c>
      <c r="E37" s="144">
        <f t="shared" si="4"/>
        <v>124000</v>
      </c>
      <c r="F37" s="144">
        <f t="shared" ref="F37:W37" si="6">F15*1000</f>
        <v>11000</v>
      </c>
      <c r="G37" s="144">
        <f t="shared" si="6"/>
        <v>15526000</v>
      </c>
      <c r="H37" s="144">
        <f t="shared" si="6"/>
        <v>111377000</v>
      </c>
      <c r="I37" s="144">
        <f t="shared" si="6"/>
        <v>1736000</v>
      </c>
      <c r="J37" s="144">
        <f t="shared" si="6"/>
        <v>669000</v>
      </c>
      <c r="K37" s="144">
        <f t="shared" si="6"/>
        <v>0</v>
      </c>
      <c r="L37" s="144">
        <f t="shared" si="6"/>
        <v>8000</v>
      </c>
      <c r="M37" s="144">
        <f t="shared" si="6"/>
        <v>0</v>
      </c>
      <c r="N37" s="144">
        <f t="shared" si="6"/>
        <v>18000</v>
      </c>
      <c r="O37" s="144">
        <f t="shared" si="6"/>
        <v>49189000</v>
      </c>
      <c r="P37" s="144">
        <f t="shared" si="6"/>
        <v>35000</v>
      </c>
      <c r="Q37" s="144">
        <f t="shared" si="6"/>
        <v>535000</v>
      </c>
      <c r="R37" s="144">
        <f t="shared" si="6"/>
        <v>257000</v>
      </c>
      <c r="S37" s="144">
        <f t="shared" si="6"/>
        <v>95000</v>
      </c>
      <c r="T37" s="144">
        <f t="shared" si="6"/>
        <v>6041000</v>
      </c>
      <c r="U37" s="144">
        <f t="shared" si="6"/>
        <v>6393000</v>
      </c>
      <c r="V37" s="144">
        <f t="shared" si="6"/>
        <v>50000</v>
      </c>
      <c r="W37" s="4">
        <f t="shared" si="6"/>
        <v>185669000</v>
      </c>
      <c r="X37" s="8">
        <f t="shared" ref="X37:X45" si="7">W37/1000000</f>
        <v>185.66900000000001</v>
      </c>
    </row>
    <row r="38" spans="3:24" x14ac:dyDescent="0.25">
      <c r="D38" s="4">
        <v>2009</v>
      </c>
      <c r="E38" s="144">
        <f t="shared" si="4"/>
        <v>191000</v>
      </c>
      <c r="F38" s="144">
        <f t="shared" ref="F38:W38" si="8">F16*1000</f>
        <v>9000</v>
      </c>
      <c r="G38" s="144">
        <f t="shared" si="8"/>
        <v>16262000</v>
      </c>
      <c r="H38" s="144">
        <f t="shared" si="8"/>
        <v>121226000</v>
      </c>
      <c r="I38" s="144">
        <f t="shared" si="8"/>
        <v>2682000</v>
      </c>
      <c r="J38" s="144">
        <f t="shared" si="8"/>
        <v>608000</v>
      </c>
      <c r="K38" s="144">
        <f t="shared" si="8"/>
        <v>0</v>
      </c>
      <c r="L38" s="144">
        <f t="shared" si="8"/>
        <v>13000</v>
      </c>
      <c r="M38" s="144">
        <f t="shared" si="8"/>
        <v>0</v>
      </c>
      <c r="N38" s="144">
        <f t="shared" si="8"/>
        <v>11000</v>
      </c>
      <c r="O38" s="144">
        <f t="shared" si="8"/>
        <v>52692000</v>
      </c>
      <c r="P38" s="144">
        <f t="shared" si="8"/>
        <v>28000</v>
      </c>
      <c r="Q38" s="144">
        <f t="shared" si="8"/>
        <v>484000</v>
      </c>
      <c r="R38" s="144">
        <f t="shared" si="8"/>
        <v>617000</v>
      </c>
      <c r="S38" s="144">
        <f t="shared" si="8"/>
        <v>118000</v>
      </c>
      <c r="T38" s="144">
        <f t="shared" si="8"/>
        <v>15558000</v>
      </c>
      <c r="U38" s="144">
        <f t="shared" si="8"/>
        <v>16293000</v>
      </c>
      <c r="V38" s="144">
        <f t="shared" si="8"/>
        <v>68000</v>
      </c>
      <c r="W38" s="4">
        <f t="shared" si="8"/>
        <v>209968000</v>
      </c>
      <c r="X38" s="8">
        <f t="shared" si="7"/>
        <v>209.96799999999999</v>
      </c>
    </row>
    <row r="39" spans="3:24" x14ac:dyDescent="0.25">
      <c r="D39" s="4">
        <v>2010</v>
      </c>
      <c r="E39" s="144">
        <f t="shared" si="4"/>
        <v>195000</v>
      </c>
      <c r="F39" s="144">
        <f t="shared" ref="F39:W39" si="9">F17*1000</f>
        <v>12000</v>
      </c>
      <c r="G39" s="144">
        <f t="shared" si="9"/>
        <v>20779000</v>
      </c>
      <c r="H39" s="144">
        <f t="shared" si="9"/>
        <v>130486000</v>
      </c>
      <c r="I39" s="144">
        <f t="shared" si="9"/>
        <v>3907000</v>
      </c>
      <c r="J39" s="144">
        <f t="shared" si="9"/>
        <v>663000</v>
      </c>
      <c r="K39" s="144">
        <f t="shared" si="9"/>
        <v>0</v>
      </c>
      <c r="L39" s="144">
        <f t="shared" si="9"/>
        <v>29000</v>
      </c>
      <c r="M39" s="144">
        <f t="shared" si="9"/>
        <v>0</v>
      </c>
      <c r="N39" s="144">
        <f t="shared" si="9"/>
        <v>6000</v>
      </c>
      <c r="O39" s="144">
        <f t="shared" si="9"/>
        <v>45845000</v>
      </c>
      <c r="P39" s="144">
        <f t="shared" si="9"/>
        <v>24000</v>
      </c>
      <c r="Q39" s="144">
        <f t="shared" si="9"/>
        <v>405000</v>
      </c>
      <c r="R39" s="144">
        <f t="shared" si="9"/>
        <v>0</v>
      </c>
      <c r="S39" s="144">
        <f t="shared" si="9"/>
        <v>0</v>
      </c>
      <c r="T39" s="144">
        <f t="shared" si="9"/>
        <v>27939000</v>
      </c>
      <c r="U39" s="144">
        <f t="shared" si="9"/>
        <v>27939000</v>
      </c>
      <c r="V39" s="144">
        <f t="shared" si="9"/>
        <v>54000</v>
      </c>
      <c r="W39" s="4">
        <f t="shared" si="9"/>
        <v>230346000</v>
      </c>
      <c r="X39" s="8">
        <f t="shared" si="7"/>
        <v>230.346</v>
      </c>
    </row>
    <row r="40" spans="3:24" x14ac:dyDescent="0.25">
      <c r="D40" s="4">
        <v>2011</v>
      </c>
      <c r="E40" s="144">
        <f t="shared" si="4"/>
        <v>181000</v>
      </c>
      <c r="F40" s="144">
        <f t="shared" ref="F40:W40" si="10">F18*1000</f>
        <v>13000</v>
      </c>
      <c r="G40" s="144">
        <f t="shared" si="10"/>
        <v>20983000</v>
      </c>
      <c r="H40" s="144">
        <f t="shared" si="10"/>
        <v>144330000</v>
      </c>
      <c r="I40" s="144">
        <f t="shared" si="10"/>
        <v>3643000</v>
      </c>
      <c r="J40" s="144">
        <f t="shared" si="10"/>
        <v>1717000</v>
      </c>
      <c r="K40" s="144">
        <f t="shared" si="10"/>
        <v>0</v>
      </c>
      <c r="L40" s="144">
        <f t="shared" si="10"/>
        <v>41000</v>
      </c>
      <c r="M40" s="144">
        <f t="shared" si="10"/>
        <v>0</v>
      </c>
      <c r="N40" s="144">
        <f t="shared" si="10"/>
        <v>4000</v>
      </c>
      <c r="O40" s="144">
        <f t="shared" si="10"/>
        <v>60289000</v>
      </c>
      <c r="P40" s="144">
        <f t="shared" si="10"/>
        <v>28000</v>
      </c>
      <c r="Q40" s="144">
        <f t="shared" si="10"/>
        <v>424000</v>
      </c>
      <c r="R40" s="144">
        <f t="shared" si="10"/>
        <v>0</v>
      </c>
      <c r="S40" s="144">
        <f t="shared" si="10"/>
        <v>0</v>
      </c>
      <c r="T40" s="144">
        <f t="shared" si="10"/>
        <v>45804000</v>
      </c>
      <c r="U40" s="144">
        <f t="shared" si="10"/>
        <v>45804000</v>
      </c>
      <c r="V40" s="144">
        <f t="shared" si="10"/>
        <v>54000</v>
      </c>
      <c r="W40" s="4">
        <f t="shared" si="10"/>
        <v>277513000</v>
      </c>
      <c r="X40" s="8">
        <f t="shared" si="7"/>
        <v>277.51299999999998</v>
      </c>
    </row>
    <row r="41" spans="3:24" x14ac:dyDescent="0.25">
      <c r="D41" s="4">
        <v>2012</v>
      </c>
      <c r="E41" s="144">
        <f t="shared" si="4"/>
        <v>154000</v>
      </c>
      <c r="F41" s="144">
        <f t="shared" ref="F41:W41" si="11">F19*1000</f>
        <v>14000</v>
      </c>
      <c r="G41" s="144">
        <f t="shared" si="11"/>
        <v>22967000</v>
      </c>
      <c r="H41" s="144">
        <f t="shared" si="11"/>
        <v>160910000</v>
      </c>
      <c r="I41" s="144">
        <f t="shared" si="11"/>
        <v>3884000</v>
      </c>
      <c r="J41" s="144">
        <f t="shared" si="11"/>
        <v>871000</v>
      </c>
      <c r="K41" s="144">
        <f t="shared" si="11"/>
        <v>0</v>
      </c>
      <c r="L41" s="144">
        <f t="shared" si="11"/>
        <v>80000</v>
      </c>
      <c r="M41" s="144">
        <f t="shared" si="11"/>
        <v>0</v>
      </c>
      <c r="N41" s="144">
        <f t="shared" si="11"/>
        <v>3000</v>
      </c>
      <c r="O41" s="144">
        <f t="shared" si="11"/>
        <v>80930000</v>
      </c>
      <c r="P41" s="144">
        <f t="shared" si="11"/>
        <v>20000</v>
      </c>
      <c r="Q41" s="144">
        <f t="shared" si="11"/>
        <v>393000</v>
      </c>
      <c r="R41" s="144">
        <f t="shared" si="11"/>
        <v>0</v>
      </c>
      <c r="S41" s="144">
        <f t="shared" si="11"/>
        <v>0</v>
      </c>
      <c r="T41" s="144">
        <f t="shared" si="11"/>
        <v>59227000</v>
      </c>
      <c r="U41" s="144">
        <f t="shared" si="11"/>
        <v>59227000</v>
      </c>
      <c r="V41" s="144">
        <f t="shared" si="11"/>
        <v>66000</v>
      </c>
      <c r="W41" s="4">
        <f t="shared" si="11"/>
        <v>329520000</v>
      </c>
      <c r="X41" s="8">
        <f t="shared" si="7"/>
        <v>329.52</v>
      </c>
    </row>
    <row r="42" spans="3:24" x14ac:dyDescent="0.25">
      <c r="D42" s="4">
        <v>2013</v>
      </c>
      <c r="E42" s="144">
        <f t="shared" si="4"/>
        <v>185000</v>
      </c>
      <c r="F42" s="144">
        <f t="shared" ref="F42:W42" si="12">F20*1000</f>
        <v>16000</v>
      </c>
      <c r="G42" s="144">
        <f t="shared" si="12"/>
        <v>24499000</v>
      </c>
      <c r="H42" s="144">
        <f t="shared" si="12"/>
        <v>166800000</v>
      </c>
      <c r="I42" s="144">
        <f t="shared" si="12"/>
        <v>4956000</v>
      </c>
      <c r="J42" s="144">
        <f t="shared" si="12"/>
        <v>925000</v>
      </c>
      <c r="K42" s="144">
        <f t="shared" si="12"/>
        <v>0</v>
      </c>
      <c r="L42" s="144">
        <f t="shared" si="12"/>
        <v>150000</v>
      </c>
      <c r="M42" s="144">
        <f t="shared" si="12"/>
        <v>0</v>
      </c>
      <c r="N42" s="144">
        <f t="shared" si="12"/>
        <v>3000</v>
      </c>
      <c r="O42" s="144">
        <f t="shared" si="12"/>
        <v>76529000</v>
      </c>
      <c r="P42" s="144">
        <f t="shared" si="12"/>
        <v>17000</v>
      </c>
      <c r="Q42" s="144">
        <f t="shared" si="12"/>
        <v>226000</v>
      </c>
      <c r="R42" s="144">
        <f t="shared" si="12"/>
        <v>0</v>
      </c>
      <c r="S42" s="144">
        <f t="shared" si="12"/>
        <v>0</v>
      </c>
      <c r="T42" s="144">
        <f t="shared" si="12"/>
        <v>67025000</v>
      </c>
      <c r="U42" s="144">
        <f t="shared" si="12"/>
        <v>67025000</v>
      </c>
      <c r="V42" s="144">
        <f t="shared" si="12"/>
        <v>79000</v>
      </c>
      <c r="W42" s="4">
        <f t="shared" si="12"/>
        <v>341410000</v>
      </c>
      <c r="X42" s="8">
        <f t="shared" si="7"/>
        <v>341.41</v>
      </c>
    </row>
    <row r="43" spans="3:24" x14ac:dyDescent="0.25">
      <c r="D43" s="4">
        <v>2014</v>
      </c>
      <c r="E43" s="144">
        <f t="shared" si="4"/>
        <v>207000</v>
      </c>
      <c r="F43" s="144">
        <f t="shared" ref="F43:W43" si="13">F21*1000</f>
        <v>8000</v>
      </c>
      <c r="G43" s="144">
        <f t="shared" si="13"/>
        <v>24912000</v>
      </c>
      <c r="H43" s="144">
        <f t="shared" si="13"/>
        <v>167960000</v>
      </c>
      <c r="I43" s="144">
        <f t="shared" si="13"/>
        <v>6194000</v>
      </c>
      <c r="J43" s="144">
        <f t="shared" si="13"/>
        <v>903000</v>
      </c>
      <c r="K43" s="144">
        <f t="shared" si="13"/>
        <v>0</v>
      </c>
      <c r="L43" s="144">
        <f t="shared" si="13"/>
        <v>216000</v>
      </c>
      <c r="M43" s="144">
        <f t="shared" si="13"/>
        <v>0</v>
      </c>
      <c r="N43" s="144">
        <f t="shared" si="13"/>
        <v>2000</v>
      </c>
      <c r="O43" s="144">
        <f t="shared" si="13"/>
        <v>69187000</v>
      </c>
      <c r="P43" s="144">
        <f t="shared" si="13"/>
        <v>13000</v>
      </c>
      <c r="Q43" s="144">
        <f t="shared" si="13"/>
        <v>216000</v>
      </c>
      <c r="R43" s="144">
        <f t="shared" si="13"/>
        <v>0</v>
      </c>
      <c r="S43" s="144">
        <f t="shared" si="13"/>
        <v>0</v>
      </c>
      <c r="T43" s="144">
        <f t="shared" si="13"/>
        <v>72868000</v>
      </c>
      <c r="U43" s="144">
        <f t="shared" si="13"/>
        <v>72868000</v>
      </c>
      <c r="V43" s="144">
        <f t="shared" si="13"/>
        <v>95000</v>
      </c>
      <c r="W43" s="4">
        <f t="shared" si="13"/>
        <v>342782000</v>
      </c>
      <c r="X43" s="8">
        <f t="shared" si="7"/>
        <v>342.78199999999998</v>
      </c>
    </row>
    <row r="44" spans="3:24" x14ac:dyDescent="0.25">
      <c r="D44" s="4">
        <v>2015</v>
      </c>
      <c r="E44" s="144">
        <f t="shared" si="4"/>
        <v>246000</v>
      </c>
      <c r="F44" s="144">
        <f t="shared" ref="F44:W44" si="14">F22*1000</f>
        <v>17000</v>
      </c>
      <c r="G44" s="144">
        <f t="shared" si="14"/>
        <v>25546000</v>
      </c>
      <c r="H44" s="144">
        <f t="shared" si="14"/>
        <v>158914000</v>
      </c>
      <c r="I44" s="144">
        <f t="shared" si="14"/>
        <v>16095000</v>
      </c>
      <c r="J44" s="144">
        <f t="shared" si="14"/>
        <v>1624000</v>
      </c>
      <c r="K44" s="144">
        <f t="shared" si="14"/>
        <v>2214000</v>
      </c>
      <c r="L44" s="144">
        <f t="shared" si="14"/>
        <v>250000</v>
      </c>
      <c r="M44" s="144">
        <f t="shared" si="14"/>
        <v>0</v>
      </c>
      <c r="N44" s="144">
        <f t="shared" si="14"/>
        <v>2000</v>
      </c>
      <c r="O44" s="144">
        <f t="shared" si="14"/>
        <v>84320000</v>
      </c>
      <c r="P44" s="144">
        <f t="shared" si="14"/>
        <v>12000</v>
      </c>
      <c r="Q44" s="144">
        <f t="shared" si="14"/>
        <v>189000</v>
      </c>
      <c r="R44" s="144">
        <f t="shared" si="14"/>
        <v>0</v>
      </c>
      <c r="S44" s="144">
        <f t="shared" si="14"/>
        <v>0</v>
      </c>
      <c r="T44" s="144">
        <f t="shared" si="14"/>
        <v>19737000</v>
      </c>
      <c r="U44" s="144">
        <f t="shared" si="14"/>
        <v>19737000</v>
      </c>
      <c r="V44" s="144">
        <f t="shared" si="14"/>
        <v>126000</v>
      </c>
      <c r="W44" s="4">
        <f t="shared" si="14"/>
        <v>309292000</v>
      </c>
      <c r="X44" s="8">
        <f t="shared" si="7"/>
        <v>309.29199999999997</v>
      </c>
    </row>
    <row r="45" spans="3:24" x14ac:dyDescent="0.25">
      <c r="D45" s="4">
        <v>2016</v>
      </c>
      <c r="E45" s="144">
        <f t="shared" si="4"/>
        <v>246000</v>
      </c>
      <c r="F45" s="144">
        <f t="shared" ref="F45:W45" si="15">F23*1000</f>
        <v>16000</v>
      </c>
      <c r="G45" s="144">
        <f t="shared" si="15"/>
        <v>27481000</v>
      </c>
      <c r="H45" s="144">
        <f t="shared" si="15"/>
        <v>122992000</v>
      </c>
      <c r="I45" s="144">
        <f t="shared" si="15"/>
        <v>27911000</v>
      </c>
      <c r="J45" s="144">
        <f t="shared" si="15"/>
        <v>1696000</v>
      </c>
      <c r="K45" s="144">
        <f t="shared" si="15"/>
        <v>33832000</v>
      </c>
      <c r="L45" s="144">
        <f t="shared" si="15"/>
        <v>687000</v>
      </c>
      <c r="M45" s="144">
        <f t="shared" si="15"/>
        <v>480000</v>
      </c>
      <c r="N45" s="144">
        <f t="shared" si="15"/>
        <v>1000</v>
      </c>
      <c r="O45" s="144">
        <f t="shared" si="15"/>
        <v>46167000</v>
      </c>
      <c r="P45" s="144">
        <f t="shared" si="15"/>
        <v>8000</v>
      </c>
      <c r="Q45" s="144">
        <f t="shared" si="15"/>
        <v>141000</v>
      </c>
      <c r="R45" s="144">
        <f t="shared" si="15"/>
        <v>0</v>
      </c>
      <c r="S45" s="144">
        <f t="shared" si="15"/>
        <v>0</v>
      </c>
      <c r="T45" s="144">
        <f t="shared" si="15"/>
        <v>75343000</v>
      </c>
      <c r="U45" s="144">
        <f t="shared" si="15"/>
        <v>75343000</v>
      </c>
      <c r="V45" s="144">
        <f t="shared" si="15"/>
        <v>137000</v>
      </c>
      <c r="W45" s="4">
        <f t="shared" si="15"/>
        <v>337139000</v>
      </c>
      <c r="X45" s="8">
        <f t="shared" si="7"/>
        <v>337.13900000000001</v>
      </c>
    </row>
    <row r="47" spans="3:24" x14ac:dyDescent="0.25">
      <c r="C47" t="s">
        <v>474</v>
      </c>
      <c r="D47" s="169">
        <v>6.1178630000000003E-3</v>
      </c>
    </row>
    <row r="49" spans="4:23" x14ac:dyDescent="0.25">
      <c r="D49" s="201" t="s">
        <v>62</v>
      </c>
      <c r="E49" s="201"/>
      <c r="F49" s="201"/>
      <c r="G49" s="201"/>
      <c r="H49" s="201"/>
      <c r="I49" s="201"/>
      <c r="M49" s="201" t="s">
        <v>475</v>
      </c>
      <c r="N49" s="201"/>
      <c r="O49" s="201"/>
      <c r="P49" s="201"/>
      <c r="Q49" s="201"/>
      <c r="R49" s="201"/>
      <c r="S49" s="148"/>
      <c r="T49" s="148"/>
      <c r="U49" s="148"/>
      <c r="V49" s="148"/>
      <c r="W49" s="148"/>
    </row>
    <row r="50" spans="4:23" x14ac:dyDescent="0.25">
      <c r="D50" s="151" t="s">
        <v>13</v>
      </c>
      <c r="E50" s="151" t="s">
        <v>25</v>
      </c>
      <c r="F50" s="151" t="s">
        <v>64</v>
      </c>
      <c r="G50" s="149" t="s">
        <v>20</v>
      </c>
      <c r="H50" s="149" t="s">
        <v>31</v>
      </c>
      <c r="I50" s="149" t="s">
        <v>476</v>
      </c>
      <c r="M50" s="151" t="s">
        <v>13</v>
      </c>
      <c r="N50" s="151" t="s">
        <v>25</v>
      </c>
      <c r="O50" s="151" t="s">
        <v>64</v>
      </c>
      <c r="P50" s="149" t="s">
        <v>20</v>
      </c>
      <c r="Q50" s="149" t="s">
        <v>31</v>
      </c>
      <c r="R50" s="149" t="s">
        <v>476</v>
      </c>
      <c r="S50" s="37"/>
      <c r="T50" s="37"/>
      <c r="U50" s="37"/>
      <c r="V50" s="37"/>
      <c r="W50" s="37"/>
    </row>
    <row r="51" spans="4:23" x14ac:dyDescent="0.25">
      <c r="D51" s="4">
        <v>2000</v>
      </c>
      <c r="E51" s="144">
        <f t="shared" ref="E51:E57" si="16">E29</f>
        <v>174000</v>
      </c>
      <c r="F51" s="144">
        <f t="shared" ref="F51:F67" si="17">SUM(F29:Q29)</f>
        <v>138979000</v>
      </c>
      <c r="G51" s="146">
        <f t="shared" ref="G51:G67" si="18">SUM(R29:T29)</f>
        <v>0</v>
      </c>
      <c r="H51" s="150">
        <f>V29</f>
        <v>27000</v>
      </c>
      <c r="I51" s="145">
        <f>SUM(E51:H51)</f>
        <v>139180000</v>
      </c>
      <c r="M51" s="4">
        <v>2000</v>
      </c>
      <c r="N51" s="144">
        <f>E51*$D$47</f>
        <v>1064.5081620000001</v>
      </c>
      <c r="O51" s="144">
        <f>F51*$D$47</f>
        <v>850254.48187700007</v>
      </c>
      <c r="P51" s="144">
        <f>G51*$D$47</f>
        <v>0</v>
      </c>
      <c r="Q51" s="144">
        <f>H51*$D$47</f>
        <v>165.182301</v>
      </c>
      <c r="R51" s="144">
        <f>I51*$D$47</f>
        <v>851484.17234000005</v>
      </c>
      <c r="S51" s="37"/>
      <c r="T51" s="37"/>
      <c r="U51" s="37"/>
      <c r="V51" s="37"/>
      <c r="W51" s="37"/>
    </row>
    <row r="52" spans="4:23" x14ac:dyDescent="0.25">
      <c r="D52" s="4">
        <v>2001</v>
      </c>
      <c r="E52" s="144">
        <f t="shared" si="16"/>
        <v>139000</v>
      </c>
      <c r="F52" s="144">
        <f t="shared" si="17"/>
        <v>148091000</v>
      </c>
      <c r="G52" s="146">
        <f t="shared" si="18"/>
        <v>0</v>
      </c>
      <c r="H52" s="150">
        <f t="shared" ref="H52:H57" si="19">V30</f>
        <v>30000</v>
      </c>
      <c r="I52" s="145">
        <f t="shared" ref="I52:I57" si="20">SUM(E52:H52)</f>
        <v>148260000</v>
      </c>
      <c r="M52" s="4">
        <v>2001</v>
      </c>
      <c r="N52" s="144">
        <f t="shared" ref="N52:N57" si="21">E52*$D$47</f>
        <v>850.38295700000003</v>
      </c>
      <c r="O52" s="144">
        <f t="shared" ref="O52:O57" si="22">F52*$D$47</f>
        <v>906000.44953300001</v>
      </c>
      <c r="P52" s="144">
        <f t="shared" ref="P52:P57" si="23">G52*$D$47</f>
        <v>0</v>
      </c>
      <c r="Q52" s="144">
        <f t="shared" ref="Q52:Q57" si="24">H52*$D$47</f>
        <v>183.53588999999999</v>
      </c>
      <c r="R52" s="144">
        <f t="shared" ref="R52:R57" si="25">I52*$D$47</f>
        <v>907034.36838</v>
      </c>
      <c r="S52" s="37"/>
      <c r="T52" s="37"/>
      <c r="U52" s="37"/>
      <c r="V52" s="37"/>
      <c r="W52" s="37"/>
    </row>
    <row r="53" spans="4:23" x14ac:dyDescent="0.25">
      <c r="D53" s="4">
        <v>2002</v>
      </c>
      <c r="E53" s="144">
        <f t="shared" si="16"/>
        <v>118000</v>
      </c>
      <c r="F53" s="144">
        <f t="shared" si="17"/>
        <v>151349000</v>
      </c>
      <c r="G53" s="146">
        <f t="shared" si="18"/>
        <v>0</v>
      </c>
      <c r="H53" s="150">
        <f t="shared" si="19"/>
        <v>33000</v>
      </c>
      <c r="I53" s="145">
        <f t="shared" si="20"/>
        <v>151500000</v>
      </c>
      <c r="M53" s="4">
        <v>2002</v>
      </c>
      <c r="N53" s="144">
        <f t="shared" si="21"/>
        <v>721.90783399999998</v>
      </c>
      <c r="O53" s="144">
        <f t="shared" si="22"/>
        <v>925932.44718700007</v>
      </c>
      <c r="P53" s="144">
        <f t="shared" si="23"/>
        <v>0</v>
      </c>
      <c r="Q53" s="144">
        <f t="shared" si="24"/>
        <v>201.88947900000002</v>
      </c>
      <c r="R53" s="144">
        <f t="shared" si="25"/>
        <v>926856.24450000003</v>
      </c>
      <c r="S53" s="37"/>
      <c r="T53" s="37"/>
      <c r="U53" s="37"/>
      <c r="V53" s="37"/>
      <c r="W53" s="37"/>
    </row>
    <row r="54" spans="4:23" x14ac:dyDescent="0.25">
      <c r="D54" s="4">
        <v>2003</v>
      </c>
      <c r="E54" s="144">
        <f t="shared" si="16"/>
        <v>108000</v>
      </c>
      <c r="F54" s="144">
        <f t="shared" si="17"/>
        <v>156093000</v>
      </c>
      <c r="G54" s="146">
        <f t="shared" si="18"/>
        <v>0</v>
      </c>
      <c r="H54" s="150">
        <f t="shared" si="19"/>
        <v>33000</v>
      </c>
      <c r="I54" s="145">
        <f t="shared" si="20"/>
        <v>156234000</v>
      </c>
      <c r="M54" s="4">
        <v>2003</v>
      </c>
      <c r="N54" s="144">
        <f t="shared" si="21"/>
        <v>660.72920399999998</v>
      </c>
      <c r="O54" s="144">
        <f t="shared" si="22"/>
        <v>954955.58925900003</v>
      </c>
      <c r="P54" s="144">
        <f t="shared" si="23"/>
        <v>0</v>
      </c>
      <c r="Q54" s="144">
        <f t="shared" si="24"/>
        <v>201.88947900000002</v>
      </c>
      <c r="R54" s="144">
        <f t="shared" si="25"/>
        <v>955818.20794200001</v>
      </c>
      <c r="S54" s="37"/>
      <c r="T54" s="37"/>
      <c r="U54" s="37"/>
      <c r="V54" s="37"/>
      <c r="W54" s="37"/>
    </row>
    <row r="55" spans="4:23" x14ac:dyDescent="0.25">
      <c r="D55" s="4">
        <v>2004</v>
      </c>
      <c r="E55" s="144">
        <f t="shared" si="16"/>
        <v>85000</v>
      </c>
      <c r="F55" s="144">
        <f t="shared" si="17"/>
        <v>178256000</v>
      </c>
      <c r="G55" s="146">
        <f t="shared" si="18"/>
        <v>0</v>
      </c>
      <c r="H55" s="150">
        <f t="shared" si="19"/>
        <v>34000</v>
      </c>
      <c r="I55" s="145">
        <f t="shared" si="20"/>
        <v>178375000</v>
      </c>
      <c r="M55" s="4">
        <v>2004</v>
      </c>
      <c r="N55" s="144">
        <f t="shared" si="21"/>
        <v>520.01835500000004</v>
      </c>
      <c r="O55" s="144">
        <f t="shared" si="22"/>
        <v>1090545.7869280002</v>
      </c>
      <c r="P55" s="144">
        <f t="shared" si="23"/>
        <v>0</v>
      </c>
      <c r="Q55" s="144">
        <f t="shared" si="24"/>
        <v>208.00734200000002</v>
      </c>
      <c r="R55" s="144">
        <f t="shared" si="25"/>
        <v>1091273.812625</v>
      </c>
      <c r="S55" s="37"/>
      <c r="T55" s="37"/>
      <c r="U55" s="37"/>
      <c r="V55" s="37"/>
      <c r="W55" s="37"/>
    </row>
    <row r="56" spans="4:23" x14ac:dyDescent="0.25">
      <c r="D56" s="4">
        <v>2005</v>
      </c>
      <c r="E56" s="144">
        <f t="shared" si="16"/>
        <v>43000</v>
      </c>
      <c r="F56" s="144">
        <f t="shared" si="17"/>
        <v>179853000</v>
      </c>
      <c r="G56" s="146">
        <f t="shared" si="18"/>
        <v>0</v>
      </c>
      <c r="H56" s="150">
        <f t="shared" si="19"/>
        <v>34000</v>
      </c>
      <c r="I56" s="145">
        <f t="shared" si="20"/>
        <v>179930000</v>
      </c>
      <c r="M56" s="4">
        <v>2005</v>
      </c>
      <c r="N56" s="144">
        <f t="shared" si="21"/>
        <v>263.06810899999999</v>
      </c>
      <c r="O56" s="144">
        <f t="shared" si="22"/>
        <v>1100316.0141390001</v>
      </c>
      <c r="P56" s="144">
        <f t="shared" si="23"/>
        <v>0</v>
      </c>
      <c r="Q56" s="144">
        <f t="shared" si="24"/>
        <v>208.00734200000002</v>
      </c>
      <c r="R56" s="144">
        <f t="shared" si="25"/>
        <v>1100787.08959</v>
      </c>
      <c r="S56" s="37"/>
      <c r="T56" s="37"/>
      <c r="U56" s="37"/>
      <c r="V56" s="37"/>
      <c r="W56" s="37"/>
    </row>
    <row r="57" spans="4:23" x14ac:dyDescent="0.25">
      <c r="D57" s="4">
        <v>2006</v>
      </c>
      <c r="E57" s="144">
        <f t="shared" si="16"/>
        <v>42000</v>
      </c>
      <c r="F57" s="144">
        <f t="shared" si="17"/>
        <v>168636000</v>
      </c>
      <c r="G57" s="146">
        <f t="shared" si="18"/>
        <v>1417000</v>
      </c>
      <c r="H57" s="150">
        <f t="shared" si="19"/>
        <v>41000</v>
      </c>
      <c r="I57" s="145">
        <f t="shared" si="20"/>
        <v>170136000</v>
      </c>
      <c r="M57" s="4">
        <v>2006</v>
      </c>
      <c r="N57" s="144">
        <f t="shared" si="21"/>
        <v>256.95024599999999</v>
      </c>
      <c r="O57" s="144">
        <f t="shared" si="22"/>
        <v>1031691.944868</v>
      </c>
      <c r="P57" s="144">
        <f t="shared" si="23"/>
        <v>8669.0118710000006</v>
      </c>
      <c r="Q57" s="144">
        <f t="shared" si="24"/>
        <v>250.83238300000002</v>
      </c>
      <c r="R57" s="144">
        <f t="shared" si="25"/>
        <v>1040868.7393680001</v>
      </c>
      <c r="S57" s="37"/>
      <c r="T57" s="37"/>
      <c r="U57" s="37"/>
      <c r="V57" s="37"/>
      <c r="W57" s="37"/>
    </row>
    <row r="58" spans="4:23" x14ac:dyDescent="0.25">
      <c r="D58" s="4">
        <v>2007</v>
      </c>
      <c r="E58" s="144">
        <f t="shared" ref="E58:E67" si="26">E36</f>
        <v>49000</v>
      </c>
      <c r="F58" s="144">
        <f t="shared" si="17"/>
        <v>166652000</v>
      </c>
      <c r="G58" s="146">
        <f t="shared" si="18"/>
        <v>6076000</v>
      </c>
      <c r="H58" s="150">
        <f t="shared" ref="H58:H67" si="27">V36</f>
        <v>52000</v>
      </c>
      <c r="I58" s="145">
        <f>SUM(E58:H58)</f>
        <v>172829000</v>
      </c>
      <c r="M58" s="4">
        <v>2007</v>
      </c>
      <c r="N58" s="144">
        <f>E58*$D$47</f>
        <v>299.77528699999999</v>
      </c>
      <c r="O58" s="144">
        <f>F58*$D$47</f>
        <v>1019554.1046760001</v>
      </c>
      <c r="P58" s="144">
        <f>G58*$D$47</f>
        <v>37172.135588000005</v>
      </c>
      <c r="Q58" s="144">
        <f>H58*$D$47</f>
        <v>318.12887599999999</v>
      </c>
      <c r="R58" s="144">
        <f>I58*$D$47</f>
        <v>1057344.1444270001</v>
      </c>
      <c r="S58" s="37"/>
      <c r="T58" s="37"/>
      <c r="U58" s="37"/>
      <c r="V58" s="37"/>
      <c r="W58" s="37"/>
    </row>
    <row r="59" spans="4:23" x14ac:dyDescent="0.25">
      <c r="D59" s="4">
        <v>2008</v>
      </c>
      <c r="E59" s="144">
        <f t="shared" si="26"/>
        <v>124000</v>
      </c>
      <c r="F59" s="144">
        <f t="shared" si="17"/>
        <v>179104000</v>
      </c>
      <c r="G59" s="146">
        <f t="shared" si="18"/>
        <v>6393000</v>
      </c>
      <c r="H59" s="150">
        <f t="shared" si="27"/>
        <v>50000</v>
      </c>
      <c r="I59" s="145">
        <f t="shared" ref="I59:I67" si="28">SUM(E59:H59)</f>
        <v>185671000</v>
      </c>
      <c r="M59" s="4">
        <v>2008</v>
      </c>
      <c r="N59" s="144">
        <f t="shared" ref="N59:N67" si="29">E59*$D$47</f>
        <v>758.61501200000009</v>
      </c>
      <c r="O59" s="144">
        <f t="shared" ref="O59:O67" si="30">F59*$D$47</f>
        <v>1095733.7347520001</v>
      </c>
      <c r="P59" s="144">
        <f t="shared" ref="P59:P67" si="31">G59*$D$47</f>
        <v>39111.498159000002</v>
      </c>
      <c r="Q59" s="144">
        <f t="shared" ref="Q59:Q67" si="32">H59*$D$47</f>
        <v>305.89314999999999</v>
      </c>
      <c r="R59" s="144">
        <f t="shared" ref="R59:R67" si="33">I59*$D$47</f>
        <v>1135909.741073</v>
      </c>
      <c r="S59" s="37"/>
      <c r="T59" s="37"/>
      <c r="U59" s="37"/>
      <c r="V59" s="37"/>
      <c r="W59" s="37"/>
    </row>
    <row r="60" spans="4:23" x14ac:dyDescent="0.25">
      <c r="D60" s="4">
        <v>2009</v>
      </c>
      <c r="E60" s="144">
        <f t="shared" si="26"/>
        <v>191000</v>
      </c>
      <c r="F60" s="144">
        <f t="shared" si="17"/>
        <v>194015000</v>
      </c>
      <c r="G60" s="146">
        <f t="shared" si="18"/>
        <v>16293000</v>
      </c>
      <c r="H60" s="150">
        <f t="shared" si="27"/>
        <v>68000</v>
      </c>
      <c r="I60" s="145">
        <f t="shared" si="28"/>
        <v>210567000</v>
      </c>
      <c r="M60" s="4">
        <v>2009</v>
      </c>
      <c r="N60" s="144">
        <f t="shared" si="29"/>
        <v>1168.511833</v>
      </c>
      <c r="O60" s="144">
        <f t="shared" si="30"/>
        <v>1186957.189945</v>
      </c>
      <c r="P60" s="144">
        <f t="shared" si="31"/>
        <v>99678.341859000007</v>
      </c>
      <c r="Q60" s="144">
        <f t="shared" si="32"/>
        <v>416.01468400000005</v>
      </c>
      <c r="R60" s="144">
        <f t="shared" si="33"/>
        <v>1288220.0583210001</v>
      </c>
      <c r="S60" s="37"/>
      <c r="T60" s="37"/>
      <c r="U60" s="37"/>
      <c r="V60" s="37"/>
      <c r="W60" s="37"/>
    </row>
    <row r="61" spans="4:23" x14ac:dyDescent="0.25">
      <c r="D61" s="4">
        <v>2010</v>
      </c>
      <c r="E61" s="144">
        <f t="shared" si="26"/>
        <v>195000</v>
      </c>
      <c r="F61" s="144">
        <f t="shared" si="17"/>
        <v>202156000</v>
      </c>
      <c r="G61" s="146">
        <f t="shared" si="18"/>
        <v>27939000</v>
      </c>
      <c r="H61" s="150">
        <f t="shared" si="27"/>
        <v>54000</v>
      </c>
      <c r="I61" s="145">
        <f t="shared" si="28"/>
        <v>230344000</v>
      </c>
      <c r="M61" s="4">
        <v>2010</v>
      </c>
      <c r="N61" s="144">
        <f t="shared" si="29"/>
        <v>1192.983285</v>
      </c>
      <c r="O61" s="144">
        <f t="shared" si="30"/>
        <v>1236762.712628</v>
      </c>
      <c r="P61" s="144">
        <f t="shared" si="31"/>
        <v>170926.974357</v>
      </c>
      <c r="Q61" s="144">
        <f t="shared" si="32"/>
        <v>330.36460199999999</v>
      </c>
      <c r="R61" s="144">
        <f t="shared" si="33"/>
        <v>1409213.0348720001</v>
      </c>
      <c r="S61" s="37"/>
      <c r="T61" s="37"/>
      <c r="U61" s="37"/>
      <c r="V61" s="37"/>
      <c r="W61" s="37"/>
    </row>
    <row r="62" spans="4:23" x14ac:dyDescent="0.25">
      <c r="D62" s="4">
        <v>2011</v>
      </c>
      <c r="E62" s="144">
        <f t="shared" si="26"/>
        <v>181000</v>
      </c>
      <c r="F62" s="144">
        <f t="shared" si="17"/>
        <v>231472000</v>
      </c>
      <c r="G62" s="146">
        <f t="shared" si="18"/>
        <v>45804000</v>
      </c>
      <c r="H62" s="150">
        <f t="shared" si="27"/>
        <v>54000</v>
      </c>
      <c r="I62" s="145">
        <f t="shared" si="28"/>
        <v>277511000</v>
      </c>
      <c r="M62" s="4">
        <v>2011</v>
      </c>
      <c r="N62" s="144">
        <f t="shared" si="29"/>
        <v>1107.3332030000001</v>
      </c>
      <c r="O62" s="144">
        <f t="shared" si="30"/>
        <v>1416113.9843360002</v>
      </c>
      <c r="P62" s="144">
        <f t="shared" si="31"/>
        <v>280222.59685199999</v>
      </c>
      <c r="Q62" s="144">
        <f t="shared" si="32"/>
        <v>330.36460199999999</v>
      </c>
      <c r="R62" s="144">
        <f t="shared" si="33"/>
        <v>1697774.278993</v>
      </c>
      <c r="S62" s="37"/>
      <c r="T62" s="37"/>
      <c r="U62" s="37"/>
      <c r="V62" s="37"/>
      <c r="W62" s="37"/>
    </row>
    <row r="63" spans="4:23" x14ac:dyDescent="0.25">
      <c r="D63" s="4">
        <v>2012</v>
      </c>
      <c r="E63" s="144">
        <f t="shared" si="26"/>
        <v>154000</v>
      </c>
      <c r="F63" s="144">
        <f t="shared" si="17"/>
        <v>270072000</v>
      </c>
      <c r="G63" s="146">
        <f t="shared" si="18"/>
        <v>59227000</v>
      </c>
      <c r="H63" s="150">
        <f t="shared" si="27"/>
        <v>66000</v>
      </c>
      <c r="I63" s="145">
        <f t="shared" si="28"/>
        <v>329519000</v>
      </c>
      <c r="M63" s="4">
        <v>2012</v>
      </c>
      <c r="N63" s="144">
        <f t="shared" si="29"/>
        <v>942.15090200000009</v>
      </c>
      <c r="O63" s="144">
        <f t="shared" si="30"/>
        <v>1652263.4961360001</v>
      </c>
      <c r="P63" s="144">
        <f t="shared" si="31"/>
        <v>362342.67190100002</v>
      </c>
      <c r="Q63" s="144">
        <f t="shared" si="32"/>
        <v>403.77895800000005</v>
      </c>
      <c r="R63" s="144">
        <f t="shared" si="33"/>
        <v>2015952.0978970001</v>
      </c>
      <c r="S63" s="37"/>
      <c r="T63" s="37"/>
      <c r="U63" s="37"/>
      <c r="V63" s="37"/>
      <c r="W63" s="37"/>
    </row>
    <row r="64" spans="4:23" x14ac:dyDescent="0.25">
      <c r="D64" s="4">
        <v>2013</v>
      </c>
      <c r="E64" s="144">
        <f t="shared" si="26"/>
        <v>185000</v>
      </c>
      <c r="F64" s="144">
        <f t="shared" si="17"/>
        <v>274121000</v>
      </c>
      <c r="G64" s="146">
        <f t="shared" si="18"/>
        <v>67025000</v>
      </c>
      <c r="H64" s="150">
        <f t="shared" si="27"/>
        <v>79000</v>
      </c>
      <c r="I64" s="145">
        <f t="shared" si="28"/>
        <v>341410000</v>
      </c>
      <c r="M64" s="4">
        <v>2013</v>
      </c>
      <c r="N64" s="144">
        <f t="shared" si="29"/>
        <v>1131.8046550000001</v>
      </c>
      <c r="O64" s="144">
        <f t="shared" si="30"/>
        <v>1677034.7234230002</v>
      </c>
      <c r="P64" s="144">
        <f t="shared" si="31"/>
        <v>410049.76757500001</v>
      </c>
      <c r="Q64" s="144">
        <f t="shared" si="32"/>
        <v>483.31117700000004</v>
      </c>
      <c r="R64" s="144">
        <f t="shared" si="33"/>
        <v>2088699.6068300002</v>
      </c>
      <c r="S64" s="37"/>
      <c r="T64" s="37"/>
      <c r="U64" s="37"/>
      <c r="V64" s="37"/>
      <c r="W64" s="37"/>
    </row>
    <row r="65" spans="4:23" x14ac:dyDescent="0.25">
      <c r="D65" s="4">
        <v>2014</v>
      </c>
      <c r="E65" s="144">
        <f t="shared" si="26"/>
        <v>207000</v>
      </c>
      <c r="F65" s="144">
        <f t="shared" si="17"/>
        <v>269611000</v>
      </c>
      <c r="G65" s="146">
        <f t="shared" si="18"/>
        <v>72868000</v>
      </c>
      <c r="H65" s="150">
        <f t="shared" si="27"/>
        <v>95000</v>
      </c>
      <c r="I65" s="145">
        <f t="shared" si="28"/>
        <v>342781000</v>
      </c>
      <c r="M65" s="4">
        <v>2014</v>
      </c>
      <c r="N65" s="144">
        <f t="shared" si="29"/>
        <v>1266.397641</v>
      </c>
      <c r="O65" s="144">
        <f t="shared" si="30"/>
        <v>1649443.161293</v>
      </c>
      <c r="P65" s="144">
        <f t="shared" si="31"/>
        <v>445796.44108400005</v>
      </c>
      <c r="Q65" s="144">
        <f t="shared" si="32"/>
        <v>581.19698500000004</v>
      </c>
      <c r="R65" s="144">
        <f t="shared" si="33"/>
        <v>2097087.1970030002</v>
      </c>
      <c r="S65" s="37"/>
      <c r="T65" s="37"/>
      <c r="U65" s="37"/>
      <c r="V65" s="37"/>
      <c r="W65" s="37"/>
    </row>
    <row r="66" spans="4:23" x14ac:dyDescent="0.25">
      <c r="D66" s="4">
        <v>2015</v>
      </c>
      <c r="E66" s="144">
        <f t="shared" si="26"/>
        <v>246000</v>
      </c>
      <c r="F66" s="144">
        <f t="shared" si="17"/>
        <v>289183000</v>
      </c>
      <c r="G66" s="146">
        <f t="shared" si="18"/>
        <v>19737000</v>
      </c>
      <c r="H66" s="150">
        <f t="shared" si="27"/>
        <v>126000</v>
      </c>
      <c r="I66" s="145">
        <f t="shared" si="28"/>
        <v>309292000</v>
      </c>
      <c r="M66" s="4">
        <v>2015</v>
      </c>
      <c r="N66" s="144">
        <f t="shared" si="29"/>
        <v>1504.9942980000001</v>
      </c>
      <c r="O66" s="144">
        <f t="shared" si="30"/>
        <v>1769181.9759290002</v>
      </c>
      <c r="P66" s="144">
        <f>G66*$D$47</f>
        <v>120748.26203100001</v>
      </c>
      <c r="Q66" s="144">
        <f t="shared" si="32"/>
        <v>770.85073800000009</v>
      </c>
      <c r="R66" s="144">
        <f t="shared" si="33"/>
        <v>1892206.0829960001</v>
      </c>
      <c r="S66" s="37"/>
      <c r="T66" s="37"/>
      <c r="U66" s="37"/>
      <c r="V66" s="37"/>
      <c r="W66" s="37"/>
    </row>
    <row r="67" spans="4:23" x14ac:dyDescent="0.25">
      <c r="D67" s="4">
        <v>2016</v>
      </c>
      <c r="E67" s="144">
        <f t="shared" si="26"/>
        <v>246000</v>
      </c>
      <c r="F67" s="144">
        <f t="shared" si="17"/>
        <v>261412000</v>
      </c>
      <c r="G67" s="146">
        <f t="shared" si="18"/>
        <v>75343000</v>
      </c>
      <c r="H67" s="150">
        <f t="shared" si="27"/>
        <v>137000</v>
      </c>
      <c r="I67" s="145">
        <f t="shared" si="28"/>
        <v>337138000</v>
      </c>
      <c r="M67" s="4">
        <v>2016</v>
      </c>
      <c r="N67" s="144">
        <f t="shared" si="29"/>
        <v>1504.9942980000001</v>
      </c>
      <c r="O67" s="144">
        <f t="shared" si="30"/>
        <v>1599282.8025560002</v>
      </c>
      <c r="P67" s="144">
        <f t="shared" si="31"/>
        <v>460938.15200900001</v>
      </c>
      <c r="Q67" s="144">
        <f t="shared" si="32"/>
        <v>838.14723100000003</v>
      </c>
      <c r="R67" s="144">
        <f t="shared" si="33"/>
        <v>2062564.0960940002</v>
      </c>
      <c r="S67" s="37"/>
      <c r="T67" s="37"/>
      <c r="U67" s="37"/>
      <c r="V67" s="37"/>
      <c r="W67" s="37"/>
    </row>
  </sheetData>
  <mergeCells count="4">
    <mergeCell ref="D5:W5"/>
    <mergeCell ref="D27:W27"/>
    <mergeCell ref="D49:I49"/>
    <mergeCell ref="M49:R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9CA5-D6C7-4742-8B39-281C77C14FBC}">
  <dimension ref="A1:AZ257"/>
  <sheetViews>
    <sheetView topLeftCell="A27" workbookViewId="0">
      <selection activeCell="A37" sqref="A37"/>
    </sheetView>
  </sheetViews>
  <sheetFormatPr defaultColWidth="9.140625" defaultRowHeight="15" x14ac:dyDescent="0.25"/>
  <cols>
    <col min="1" max="1" width="59.42578125" bestFit="1" customWidth="1"/>
    <col min="2" max="2" width="28.28515625" customWidth="1"/>
    <col min="3" max="7" width="13.85546875" bestFit="1" customWidth="1"/>
    <col min="8" max="8" width="16.7109375" bestFit="1" customWidth="1"/>
    <col min="9" max="9" width="16.140625" bestFit="1" customWidth="1"/>
    <col min="10" max="10" width="11.85546875" bestFit="1" customWidth="1"/>
    <col min="11" max="11" width="12.140625" bestFit="1" customWidth="1"/>
    <col min="12" max="13" width="11.85546875" bestFit="1" customWidth="1"/>
    <col min="14" max="14" width="10.85546875" bestFit="1" customWidth="1"/>
    <col min="15" max="16" width="16.140625" bestFit="1" customWidth="1"/>
    <col min="17" max="17" width="13.5703125" style="40" customWidth="1"/>
    <col min="18" max="18" width="10.5703125" bestFit="1" customWidth="1"/>
    <col min="19" max="19" width="10.140625" bestFit="1" customWidth="1"/>
    <col min="20" max="20" width="10.28515625" bestFit="1" customWidth="1"/>
    <col min="21" max="21" width="12.42578125" bestFit="1" customWidth="1"/>
    <col min="22" max="22" width="10.28515625" style="40" bestFit="1" customWidth="1"/>
    <col min="27" max="27" width="9.140625" style="40"/>
    <col min="32" max="32" width="9.140625" style="40"/>
    <col min="42" max="42" width="9.140625" style="40"/>
    <col min="52" max="52" width="9.140625" style="40"/>
  </cols>
  <sheetData>
    <row r="1" spans="1:52" x14ac:dyDescent="0.25">
      <c r="A1" t="s">
        <v>140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 s="40">
        <v>2015</v>
      </c>
      <c r="R1">
        <v>2016</v>
      </c>
      <c r="S1">
        <v>2017</v>
      </c>
      <c r="T1">
        <v>2018</v>
      </c>
      <c r="U1">
        <v>2019</v>
      </c>
      <c r="V1" s="40">
        <v>2020</v>
      </c>
      <c r="W1">
        <v>2021</v>
      </c>
      <c r="X1">
        <v>2022</v>
      </c>
      <c r="Y1">
        <v>2023</v>
      </c>
      <c r="Z1">
        <v>2024</v>
      </c>
      <c r="AA1" s="40">
        <v>2025</v>
      </c>
      <c r="AB1">
        <v>2026</v>
      </c>
      <c r="AC1">
        <v>2027</v>
      </c>
      <c r="AD1">
        <v>2028</v>
      </c>
      <c r="AE1">
        <v>2029</v>
      </c>
      <c r="AF1" s="40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 s="40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 s="40">
        <v>2050</v>
      </c>
    </row>
    <row r="2" spans="1:52" x14ac:dyDescent="0.25">
      <c r="A2" t="s">
        <v>141</v>
      </c>
      <c r="B2">
        <v>211540429</v>
      </c>
      <c r="C2">
        <v>214506502</v>
      </c>
      <c r="D2">
        <v>217508059</v>
      </c>
      <c r="E2">
        <v>220545214</v>
      </c>
      <c r="F2">
        <v>223614649</v>
      </c>
      <c r="G2">
        <v>226712730</v>
      </c>
      <c r="H2">
        <v>229838202</v>
      </c>
      <c r="I2">
        <v>232989141</v>
      </c>
      <c r="J2">
        <v>236159276</v>
      </c>
      <c r="K2">
        <v>239340478</v>
      </c>
      <c r="L2">
        <v>242524123</v>
      </c>
      <c r="M2">
        <v>245707511</v>
      </c>
      <c r="N2">
        <v>248883232</v>
      </c>
      <c r="O2">
        <v>252032263</v>
      </c>
      <c r="P2">
        <v>255131116</v>
      </c>
      <c r="Q2" s="40">
        <v>258162113</v>
      </c>
      <c r="R2">
        <v>261115456</v>
      </c>
      <c r="S2">
        <v>263991379</v>
      </c>
    </row>
    <row r="3" spans="1:52" x14ac:dyDescent="0.25">
      <c r="A3" t="s">
        <v>142</v>
      </c>
      <c r="B3">
        <v>1389769.9</v>
      </c>
      <c r="C3">
        <v>1440405.7</v>
      </c>
      <c r="D3">
        <v>1505216.4</v>
      </c>
      <c r="E3">
        <v>1577171.3</v>
      </c>
      <c r="F3">
        <v>1656516.8</v>
      </c>
      <c r="G3">
        <v>1750815.2</v>
      </c>
      <c r="H3">
        <v>1847126.6999999997</v>
      </c>
      <c r="I3">
        <v>1964327.2999999998</v>
      </c>
      <c r="J3">
        <v>2082456.0999999999</v>
      </c>
      <c r="K3">
        <v>2178850.4000000004</v>
      </c>
      <c r="L3">
        <v>2314458.8000000003</v>
      </c>
      <c r="M3">
        <v>2464566.0999999996</v>
      </c>
      <c r="N3">
        <v>2618932</v>
      </c>
      <c r="O3">
        <v>2769053</v>
      </c>
      <c r="P3">
        <v>2909181.5</v>
      </c>
    </row>
    <row r="4" spans="1:52" x14ac:dyDescent="0.25">
      <c r="A4" t="s">
        <v>143</v>
      </c>
      <c r="B4">
        <v>1389769.9</v>
      </c>
      <c r="C4">
        <v>1646322</v>
      </c>
      <c r="D4">
        <v>1821833.4</v>
      </c>
      <c r="E4">
        <v>2013674.6</v>
      </c>
      <c r="F4">
        <v>2295826.2000000002</v>
      </c>
      <c r="G4">
        <v>2774281.1</v>
      </c>
      <c r="H4">
        <v>3339216.8</v>
      </c>
      <c r="I4">
        <v>3950893.1999999997</v>
      </c>
      <c r="J4">
        <v>4948688.3999999994</v>
      </c>
      <c r="K4">
        <v>5606203.4000000004</v>
      </c>
      <c r="L4">
        <v>6446851.9000000004</v>
      </c>
      <c r="M4">
        <v>7419187.0999999996</v>
      </c>
      <c r="N4">
        <v>8230925.8999999994</v>
      </c>
      <c r="O4">
        <v>9087276.5</v>
      </c>
      <c r="P4">
        <v>10094928.9</v>
      </c>
    </row>
    <row r="5" spans="1:52" x14ac:dyDescent="0.25">
      <c r="A5" t="s">
        <v>144</v>
      </c>
      <c r="B5" s="41">
        <f>B4/B3</f>
        <v>1</v>
      </c>
      <c r="C5" s="41">
        <f>C4/C3</f>
        <v>1.1429571543628299</v>
      </c>
      <c r="D5" s="41">
        <f t="shared" ref="D5:P5" si="0">D4/D3</f>
        <v>1.2103464990150254</v>
      </c>
      <c r="E5" s="41">
        <f t="shared" si="0"/>
        <v>1.2767634054715553</v>
      </c>
      <c r="F5" s="41">
        <f t="shared" si="0"/>
        <v>1.3859359591161406</v>
      </c>
      <c r="G5" s="41">
        <f t="shared" si="0"/>
        <v>1.5845653499010062</v>
      </c>
      <c r="H5" s="41">
        <f t="shared" si="0"/>
        <v>1.80778979590301</v>
      </c>
      <c r="I5" s="41">
        <f t="shared" si="0"/>
        <v>2.0113212294101905</v>
      </c>
      <c r="J5" s="41">
        <f t="shared" si="0"/>
        <v>2.3763710553130029</v>
      </c>
      <c r="K5" s="41">
        <f t="shared" si="0"/>
        <v>2.5730097853436837</v>
      </c>
      <c r="L5" s="41">
        <f t="shared" si="0"/>
        <v>2.7854684213864598</v>
      </c>
      <c r="M5" s="41">
        <f t="shared" si="0"/>
        <v>3.0103421044377754</v>
      </c>
      <c r="N5" s="41">
        <f t="shared" si="0"/>
        <v>3.1428559046206619</v>
      </c>
      <c r="O5" s="41">
        <f t="shared" si="0"/>
        <v>3.2817271825421903</v>
      </c>
      <c r="P5" s="41">
        <f t="shared" si="0"/>
        <v>3.4700237506666394</v>
      </c>
    </row>
    <row r="6" spans="1:52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52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52" s="43" customFormat="1" ht="12.75" x14ac:dyDescent="0.2">
      <c r="A8" s="42" t="s">
        <v>145</v>
      </c>
      <c r="B8" s="43">
        <f t="shared" ref="B8:P8" si="1">B3-B15-B16</f>
        <v>216831.49999999977</v>
      </c>
      <c r="C8" s="43">
        <f t="shared" si="1"/>
        <v>223891.49999999988</v>
      </c>
      <c r="D8" s="43">
        <f t="shared" si="1"/>
        <v>231613.49999999988</v>
      </c>
      <c r="E8" s="43">
        <f t="shared" si="1"/>
        <v>240387.30000000005</v>
      </c>
      <c r="F8" s="43">
        <f t="shared" si="1"/>
        <v>247163.59999999998</v>
      </c>
      <c r="G8" s="43">
        <f t="shared" si="1"/>
        <v>253881.69999999995</v>
      </c>
      <c r="H8" s="43">
        <f t="shared" si="1"/>
        <v>262402.79999999981</v>
      </c>
      <c r="I8" s="43">
        <f t="shared" si="1"/>
        <v>271509.29999999993</v>
      </c>
      <c r="J8" s="43">
        <f t="shared" si="1"/>
        <v>284619.09999999986</v>
      </c>
      <c r="K8" s="43">
        <f t="shared" si="1"/>
        <v>295883.80000000028</v>
      </c>
      <c r="L8" s="43">
        <f t="shared" si="1"/>
        <v>304777.10000000033</v>
      </c>
      <c r="M8" s="43">
        <f t="shared" si="1"/>
        <v>315036.79999999935</v>
      </c>
      <c r="N8" s="43">
        <f t="shared" si="1"/>
        <v>328279.69999999972</v>
      </c>
      <c r="O8" s="43">
        <f t="shared" si="1"/>
        <v>339560.80000000028</v>
      </c>
      <c r="P8" s="43">
        <f t="shared" si="1"/>
        <v>350722.20000000019</v>
      </c>
      <c r="Q8" s="44"/>
      <c r="V8" s="44"/>
      <c r="AA8" s="44"/>
      <c r="AF8" s="44"/>
      <c r="AP8" s="44"/>
      <c r="AZ8" s="44"/>
    </row>
    <row r="9" spans="1:52" s="14" customFormat="1" x14ac:dyDescent="0.25">
      <c r="A9" s="14" t="s">
        <v>146</v>
      </c>
      <c r="B9" s="14">
        <v>170510.08901528141</v>
      </c>
      <c r="C9" s="14">
        <v>177570.08901528141</v>
      </c>
      <c r="D9" s="14">
        <v>180759.62345411789</v>
      </c>
      <c r="E9" s="14">
        <v>186329.17233361013</v>
      </c>
      <c r="F9" s="14">
        <v>190803.11820701649</v>
      </c>
      <c r="G9" s="14">
        <v>193219.22545611847</v>
      </c>
      <c r="H9" s="14">
        <v>196235.67475467912</v>
      </c>
      <c r="I9" s="14">
        <v>200325.30902504001</v>
      </c>
      <c r="J9" s="14">
        <v>207960.0407496831</v>
      </c>
      <c r="K9" s="14">
        <v>213663.69763102007</v>
      </c>
      <c r="L9" s="14">
        <v>216725.90844389118</v>
      </c>
      <c r="M9" s="14">
        <v>220841.6661217151</v>
      </c>
      <c r="N9" s="14">
        <v>227117.71813277795</v>
      </c>
      <c r="O9" s="14">
        <v>231586.08564986268</v>
      </c>
      <c r="P9" s="14">
        <v>236887.35510186682</v>
      </c>
      <c r="Q9" s="40"/>
      <c r="V9" s="40"/>
      <c r="AA9" s="40"/>
      <c r="AF9" s="40"/>
      <c r="AK9"/>
      <c r="AP9" s="40"/>
      <c r="AZ9" s="40"/>
    </row>
    <row r="10" spans="1:52" x14ac:dyDescent="0.25">
      <c r="A10" t="s">
        <v>147</v>
      </c>
      <c r="B10">
        <v>123756.48896895999</v>
      </c>
      <c r="C10">
        <v>128919.98896895999</v>
      </c>
      <c r="D10">
        <v>130631.42340326399</v>
      </c>
      <c r="E10">
        <v>134447.572279552</v>
      </c>
      <c r="F10">
        <v>136773.01815065599</v>
      </c>
      <c r="G10">
        <v>137296.72539545599</v>
      </c>
      <c r="H10">
        <v>138129.67468851199</v>
      </c>
      <c r="I10">
        <v>140124.40895385604</v>
      </c>
      <c r="J10">
        <v>145550.54067302402</v>
      </c>
      <c r="K10">
        <v>149044.99754879996</v>
      </c>
      <c r="L10">
        <v>148814.50835583999</v>
      </c>
      <c r="M10">
        <v>149259.46602751996</v>
      </c>
      <c r="N10">
        <v>151992.118031616</v>
      </c>
      <c r="O10">
        <v>152482.38554188798</v>
      </c>
      <c r="P10">
        <v>153453.55498803197</v>
      </c>
    </row>
    <row r="11" spans="1:52" x14ac:dyDescent="0.25">
      <c r="A11" t="s">
        <v>148</v>
      </c>
      <c r="B11">
        <f>'[1]Calculations Georg'!B42/1000000000</f>
        <v>46321.411031039999</v>
      </c>
      <c r="C11">
        <f>'[1]Calculations Georg'!C42/1000000000</f>
        <v>46321.411031039999</v>
      </c>
      <c r="D11">
        <f>'[1]Calculations Georg'!D42/1000000000</f>
        <v>50853.876596736001</v>
      </c>
      <c r="E11">
        <f>'[1]Calculations Georg'!E42/1000000000</f>
        <v>54058.127720447999</v>
      </c>
      <c r="F11">
        <f>'[1]Calculations Georg'!F42/1000000000</f>
        <v>56360.481849344003</v>
      </c>
      <c r="G11">
        <f>'[1]Calculations Georg'!G42/1000000000</f>
        <v>60662.474604543997</v>
      </c>
      <c r="H11">
        <f>'[1]Calculations Georg'!H42/1000000000</f>
        <v>66167.125311487995</v>
      </c>
      <c r="I11">
        <f>'[1]Calculations Georg'!I42/1000000000</f>
        <v>71183.991046144001</v>
      </c>
      <c r="J11">
        <f>'[1]Calculations Georg'!J42/1000000000</f>
        <v>76659.059326975999</v>
      </c>
      <c r="K11">
        <f>'[1]Calculations Georg'!K42/1000000000</f>
        <v>82220.1024512</v>
      </c>
      <c r="L11">
        <f>'[1]Calculations Georg'!L42/1000000000</f>
        <v>88051.191644160004</v>
      </c>
      <c r="M11">
        <f>'[1]Calculations Georg'!M42/1000000000</f>
        <v>94195.133972480005</v>
      </c>
      <c r="N11">
        <f>'[1]Calculations Georg'!N42/1000000000</f>
        <v>101161.981968384</v>
      </c>
      <c r="O11">
        <f>'[1]Calculations Georg'!O42/1000000000</f>
        <v>107974.71445811199</v>
      </c>
      <c r="P11">
        <f>'[1]Calculations Georg'!P42/1000000000</f>
        <v>113834.84501196801</v>
      </c>
    </row>
    <row r="12" spans="1:52" x14ac:dyDescent="0.25">
      <c r="A12" t="s">
        <v>149</v>
      </c>
      <c r="B12">
        <v>16343</v>
      </c>
      <c r="C12">
        <v>16738.099999999999</v>
      </c>
      <c r="D12">
        <v>17125.400000000001</v>
      </c>
      <c r="E12">
        <v>17213.7</v>
      </c>
      <c r="F12">
        <v>17433.8</v>
      </c>
      <c r="G12">
        <v>17176.900000000001</v>
      </c>
      <c r="H12">
        <v>16686.900000000001</v>
      </c>
      <c r="I12">
        <v>16548.099999999999</v>
      </c>
      <c r="J12">
        <v>16543.3</v>
      </c>
      <c r="K12">
        <v>16843.599999999999</v>
      </c>
      <c r="L12">
        <v>17249.599999999999</v>
      </c>
      <c r="M12">
        <v>17395.5</v>
      </c>
      <c r="N12">
        <v>17423</v>
      </c>
      <c r="O12">
        <v>17442.5</v>
      </c>
      <c r="P12">
        <v>17476.300000000003</v>
      </c>
    </row>
    <row r="13" spans="1:52" x14ac:dyDescent="0.25">
      <c r="A13" t="s">
        <v>150</v>
      </c>
      <c r="B13">
        <v>30410.6</v>
      </c>
      <c r="C13">
        <v>31912</v>
      </c>
      <c r="D13">
        <v>33002.800000000003</v>
      </c>
      <c r="E13">
        <v>34667.9</v>
      </c>
      <c r="F13">
        <v>36596.300000000003</v>
      </c>
      <c r="G13">
        <v>38745.599999999999</v>
      </c>
      <c r="H13">
        <v>41419.1</v>
      </c>
      <c r="I13">
        <v>43652.799999999996</v>
      </c>
      <c r="J13">
        <v>45866.2</v>
      </c>
      <c r="K13">
        <v>47775.1</v>
      </c>
      <c r="L13">
        <v>50661.8</v>
      </c>
      <c r="M13">
        <v>54186.7</v>
      </c>
      <c r="N13">
        <v>57702.6</v>
      </c>
      <c r="O13">
        <v>61661.2</v>
      </c>
      <c r="P13">
        <v>65957.5</v>
      </c>
    </row>
    <row r="15" spans="1:52" x14ac:dyDescent="0.25">
      <c r="A15" t="s">
        <v>151</v>
      </c>
      <c r="B15">
        <v>638257.30000000016</v>
      </c>
      <c r="C15">
        <v>655706.9</v>
      </c>
      <c r="D15">
        <v>683657.8</v>
      </c>
      <c r="E15">
        <v>709329.7</v>
      </c>
      <c r="F15">
        <v>737284.9</v>
      </c>
      <c r="G15">
        <v>771966.5</v>
      </c>
      <c r="H15">
        <v>806616.6</v>
      </c>
      <c r="I15">
        <v>844688.9</v>
      </c>
      <c r="J15">
        <v>876264.7</v>
      </c>
      <c r="K15">
        <v>907707.60000000009</v>
      </c>
      <c r="L15">
        <v>952359.99999999988</v>
      </c>
      <c r="M15">
        <v>1001947.7000000001</v>
      </c>
      <c r="N15">
        <v>1054308.6000000001</v>
      </c>
      <c r="O15">
        <v>1106707.5999999999</v>
      </c>
      <c r="P15">
        <v>1153777.5999999999</v>
      </c>
    </row>
    <row r="16" spans="1:52" x14ac:dyDescent="0.25">
      <c r="A16" t="s">
        <v>152</v>
      </c>
      <c r="B16">
        <v>534681.1</v>
      </c>
      <c r="C16">
        <v>560807.30000000005</v>
      </c>
      <c r="D16">
        <v>589945.1</v>
      </c>
      <c r="E16">
        <v>627454.30000000005</v>
      </c>
      <c r="F16">
        <v>672068.3</v>
      </c>
      <c r="G16">
        <v>724967</v>
      </c>
      <c r="H16">
        <v>778107.29999999993</v>
      </c>
      <c r="I16">
        <v>848129.1</v>
      </c>
      <c r="J16">
        <v>921572.3</v>
      </c>
      <c r="K16">
        <v>975259</v>
      </c>
      <c r="L16">
        <v>1057321.7</v>
      </c>
      <c r="M16">
        <v>1147581.6000000001</v>
      </c>
      <c r="N16">
        <v>1236343.7000000002</v>
      </c>
      <c r="O16">
        <v>1322784.5999999999</v>
      </c>
      <c r="P16">
        <v>1404681.7</v>
      </c>
    </row>
    <row r="19" spans="1:52" x14ac:dyDescent="0.25">
      <c r="A19" t="s">
        <v>153</v>
      </c>
      <c r="B19">
        <f t="shared" ref="B19:P19" si="2">B9/B3</f>
        <v>0.12268943874470258</v>
      </c>
      <c r="C19">
        <f t="shared" si="2"/>
        <v>0.1232778299997573</v>
      </c>
      <c r="D19">
        <f t="shared" si="2"/>
        <v>0.12008879484313212</v>
      </c>
      <c r="E19">
        <f t="shared" si="2"/>
        <v>0.11814136633960441</v>
      </c>
      <c r="F19">
        <f t="shared" si="2"/>
        <v>0.11518332817814857</v>
      </c>
      <c r="G19">
        <f t="shared" si="2"/>
        <v>0.11035957733067343</v>
      </c>
      <c r="H19">
        <f t="shared" si="2"/>
        <v>0.1062383402041014</v>
      </c>
      <c r="I19">
        <f t="shared" si="2"/>
        <v>0.10198163464155899</v>
      </c>
      <c r="J19">
        <f t="shared" si="2"/>
        <v>9.9862869017830966E-2</v>
      </c>
      <c r="K19">
        <f t="shared" si="2"/>
        <v>9.8062582741348395E-2</v>
      </c>
      <c r="L19">
        <f t="shared" si="2"/>
        <v>9.3639994129034038E-2</v>
      </c>
      <c r="M19">
        <f t="shared" si="2"/>
        <v>8.9606712565637875E-2</v>
      </c>
      <c r="N19">
        <f t="shared" si="2"/>
        <v>8.6721502556300789E-2</v>
      </c>
      <c r="O19">
        <f t="shared" si="2"/>
        <v>8.3633677524360378E-2</v>
      </c>
      <c r="P19">
        <f t="shared" si="2"/>
        <v>8.1427492613254562E-2</v>
      </c>
    </row>
    <row r="20" spans="1:52" x14ac:dyDescent="0.25">
      <c r="A20" t="s">
        <v>154</v>
      </c>
      <c r="B20">
        <f t="shared" ref="B20:P20" si="3">B15/B3</f>
        <v>0.45925393836778317</v>
      </c>
      <c r="C20">
        <f t="shared" si="3"/>
        <v>0.45522376091680283</v>
      </c>
      <c r="D20">
        <f t="shared" si="3"/>
        <v>0.45419236729017842</v>
      </c>
      <c r="E20">
        <f t="shared" si="3"/>
        <v>0.44974803941715141</v>
      </c>
      <c r="F20">
        <f t="shared" si="3"/>
        <v>0.44508145042658187</v>
      </c>
      <c r="G20">
        <f t="shared" si="3"/>
        <v>0.44091832193369124</v>
      </c>
      <c r="H20">
        <f t="shared" si="3"/>
        <v>0.43668720721756665</v>
      </c>
      <c r="I20">
        <f t="shared" si="3"/>
        <v>0.43001433620558044</v>
      </c>
      <c r="J20">
        <f t="shared" si="3"/>
        <v>0.42078423646001467</v>
      </c>
      <c r="K20">
        <f t="shared" si="3"/>
        <v>0.41659932228481583</v>
      </c>
      <c r="L20">
        <f t="shared" si="3"/>
        <v>0.41148280539709747</v>
      </c>
      <c r="M20">
        <f t="shared" si="3"/>
        <v>0.40654121632201312</v>
      </c>
      <c r="N20">
        <f t="shared" si="3"/>
        <v>0.40257196444963067</v>
      </c>
      <c r="O20">
        <f t="shared" si="3"/>
        <v>0.39967006770906871</v>
      </c>
      <c r="P20">
        <f t="shared" si="3"/>
        <v>0.3965986996686181</v>
      </c>
    </row>
    <row r="21" spans="1:52" x14ac:dyDescent="0.25">
      <c r="A21" t="s">
        <v>155</v>
      </c>
      <c r="B21">
        <f t="shared" ref="B21:P21" si="4">B16/B3</f>
        <v>0.3847263493042985</v>
      </c>
      <c r="C21">
        <f t="shared" si="4"/>
        <v>0.38933982280131219</v>
      </c>
      <c r="D21">
        <f t="shared" si="4"/>
        <v>0.39193374454330954</v>
      </c>
      <c r="E21">
        <f t="shared" si="4"/>
        <v>0.39783522563465368</v>
      </c>
      <c r="F21">
        <f t="shared" si="4"/>
        <v>0.40571173199088595</v>
      </c>
      <c r="G21">
        <f t="shared" si="4"/>
        <v>0.41407396965710602</v>
      </c>
      <c r="H21">
        <f t="shared" si="4"/>
        <v>0.42125280306976237</v>
      </c>
      <c r="I21">
        <f t="shared" si="4"/>
        <v>0.43176567367362867</v>
      </c>
      <c r="J21">
        <f t="shared" si="4"/>
        <v>0.44254104564317109</v>
      </c>
      <c r="K21">
        <f t="shared" si="4"/>
        <v>0.44760255224498197</v>
      </c>
      <c r="L21">
        <f t="shared" si="4"/>
        <v>0.45683323462055136</v>
      </c>
      <c r="M21">
        <f t="shared" si="4"/>
        <v>0.46563230744754636</v>
      </c>
      <c r="N21">
        <f t="shared" si="4"/>
        <v>0.47207934379357702</v>
      </c>
      <c r="O21">
        <f t="shared" si="4"/>
        <v>0.47770288253782062</v>
      </c>
      <c r="P21">
        <f t="shared" si="4"/>
        <v>0.48284429830177317</v>
      </c>
    </row>
    <row r="22" spans="1:52" s="48" customFormat="1" x14ac:dyDescent="0.25">
      <c r="A22" s="45" t="s">
        <v>156</v>
      </c>
      <c r="B22" s="46">
        <f>SUM(B19:B21)</f>
        <v>0.96666972641678428</v>
      </c>
      <c r="C22" s="46">
        <f t="shared" ref="C22:P22" si="5">SUM(C19:C21)</f>
        <v>0.96784141371787236</v>
      </c>
      <c r="D22" s="46">
        <f t="shared" si="5"/>
        <v>0.96621490667662013</v>
      </c>
      <c r="E22" s="46">
        <f t="shared" si="5"/>
        <v>0.96572463139140952</v>
      </c>
      <c r="F22" s="46">
        <f t="shared" si="5"/>
        <v>0.9659765105956164</v>
      </c>
      <c r="G22" s="46">
        <f t="shared" si="5"/>
        <v>0.96535186892147062</v>
      </c>
      <c r="H22" s="46">
        <f t="shared" si="5"/>
        <v>0.96417835049143052</v>
      </c>
      <c r="I22" s="46">
        <f t="shared" si="5"/>
        <v>0.96376164452076818</v>
      </c>
      <c r="J22" s="46">
        <f t="shared" si="5"/>
        <v>0.96318815112101674</v>
      </c>
      <c r="K22" s="46">
        <f t="shared" si="5"/>
        <v>0.96226445727114629</v>
      </c>
      <c r="L22" s="46">
        <f t="shared" si="5"/>
        <v>0.96195603414668285</v>
      </c>
      <c r="M22" s="46">
        <f t="shared" si="5"/>
        <v>0.96178023633519738</v>
      </c>
      <c r="N22" s="46">
        <f t="shared" si="5"/>
        <v>0.96137281079950854</v>
      </c>
      <c r="O22" s="46">
        <f t="shared" si="5"/>
        <v>0.96100662777124968</v>
      </c>
      <c r="P22" s="46">
        <f t="shared" si="5"/>
        <v>0.96087049058364582</v>
      </c>
      <c r="Q22" s="47"/>
      <c r="V22" s="47"/>
      <c r="AA22" s="47"/>
      <c r="AF22" s="47"/>
      <c r="AP22" s="47"/>
      <c r="AZ22" s="47"/>
    </row>
    <row r="23" spans="1:52" x14ac:dyDescent="0.25">
      <c r="A23" t="s">
        <v>157</v>
      </c>
      <c r="C23">
        <v>3.643466447215471E-2</v>
      </c>
      <c r="D23">
        <v>4.4994753908568885E-2</v>
      </c>
      <c r="E23">
        <v>4.7803691216757871E-2</v>
      </c>
      <c r="F23">
        <v>5.0308739450178885E-2</v>
      </c>
      <c r="G23">
        <v>5.6925713038346482E-2</v>
      </c>
      <c r="H23">
        <v>5.5009517852026679E-2</v>
      </c>
      <c r="I23">
        <v>6.3450222445487814E-2</v>
      </c>
      <c r="J23">
        <v>6.013702502632845E-2</v>
      </c>
      <c r="K23">
        <v>4.6288754898602846E-2</v>
      </c>
      <c r="L23">
        <v>6.223850889441529E-2</v>
      </c>
      <c r="M23">
        <v>6.4856328399537366E-2</v>
      </c>
      <c r="N23">
        <v>6.2634108291922175E-2</v>
      </c>
      <c r="O23">
        <v>5.7321457754535121E-2</v>
      </c>
      <c r="P23">
        <v>5.060520690647663E-2</v>
      </c>
      <c r="Q23" s="40">
        <v>4.9000000000000002E-2</v>
      </c>
      <c r="R23">
        <v>0.05</v>
      </c>
      <c r="S23">
        <v>5.0999999999999997E-2</v>
      </c>
    </row>
    <row r="24" spans="1:52" ht="13.5" customHeight="1" x14ac:dyDescent="0.25">
      <c r="A24" t="s">
        <v>158</v>
      </c>
      <c r="C24">
        <v>3.0359617563481267E-2</v>
      </c>
      <c r="D24">
        <v>3.5630279146366073E-2</v>
      </c>
      <c r="E24">
        <v>3.8683022812315837E-2</v>
      </c>
      <c r="F24">
        <v>2.4549920771626432E-2</v>
      </c>
      <c r="G24">
        <v>2.4986343643127684E-2</v>
      </c>
      <c r="H24">
        <v>3.2014677771985411E-2</v>
      </c>
      <c r="I24">
        <v>3.4320655046971016E-2</v>
      </c>
      <c r="J24">
        <v>5.1589051831351762E-2</v>
      </c>
      <c r="K24">
        <v>4.075206471727566E-2</v>
      </c>
      <c r="L24">
        <v>2.4217229491177106E-2</v>
      </c>
      <c r="M24">
        <v>2.7817028805774635E-2</v>
      </c>
      <c r="N24">
        <v>3.9841103844413084E-2</v>
      </c>
      <c r="O24">
        <v>2.8848041568356964E-2</v>
      </c>
      <c r="P24">
        <v>2.6228119717220277E-2</v>
      </c>
    </row>
    <row r="25" spans="1:52" x14ac:dyDescent="0.25">
      <c r="A25" t="s">
        <v>159</v>
      </c>
      <c r="C25">
        <v>2.7339444452887385E-2</v>
      </c>
      <c r="D25">
        <v>4.2627125015765488E-2</v>
      </c>
      <c r="E25">
        <v>3.7550803925589626E-2</v>
      </c>
      <c r="F25">
        <v>3.9410728184650967E-2</v>
      </c>
      <c r="G25">
        <v>4.7039617927886468E-2</v>
      </c>
      <c r="H25">
        <v>4.4885496974285788E-2</v>
      </c>
      <c r="I25">
        <v>4.7199995636092895E-2</v>
      </c>
      <c r="J25">
        <v>3.7381573263245205E-2</v>
      </c>
      <c r="K25">
        <v>3.5882878769394777E-2</v>
      </c>
      <c r="L25">
        <v>4.9192493265452164E-2</v>
      </c>
      <c r="M25">
        <v>5.2068230501071344E-2</v>
      </c>
      <c r="N25">
        <v>5.2259114921866745E-2</v>
      </c>
      <c r="O25">
        <v>4.9699869658655693E-2</v>
      </c>
      <c r="P25">
        <v>4.2531559374851868E-2</v>
      </c>
    </row>
    <row r="26" spans="1:52" x14ac:dyDescent="0.25">
      <c r="A26" t="s">
        <v>160</v>
      </c>
      <c r="C26">
        <v>4.886314477919651E-2</v>
      </c>
      <c r="D26">
        <v>5.1956884298759887E-2</v>
      </c>
      <c r="E26">
        <v>6.3580831504490787E-2</v>
      </c>
      <c r="F26">
        <v>7.1103186319704914E-2</v>
      </c>
      <c r="G26">
        <v>7.8710303699787598E-2</v>
      </c>
      <c r="H26">
        <v>7.330030194477799E-2</v>
      </c>
      <c r="I26">
        <v>8.9989902420912982E-2</v>
      </c>
      <c r="J26">
        <v>8.6594363994821011E-2</v>
      </c>
      <c r="K26">
        <v>5.8255548696504844E-2</v>
      </c>
      <c r="L26">
        <v>8.4144519558394304E-2</v>
      </c>
      <c r="M26">
        <v>8.5366544543633127E-2</v>
      </c>
      <c r="N26">
        <v>7.7347092354914215E-2</v>
      </c>
      <c r="O26">
        <v>6.9916561228078766E-2</v>
      </c>
      <c r="P26">
        <v>6.1912650026315852E-2</v>
      </c>
    </row>
    <row r="28" spans="1:52" x14ac:dyDescent="0.25">
      <c r="A28" t="s">
        <v>161</v>
      </c>
      <c r="B28">
        <f>'[1]TK Indonesia'!C5</f>
        <v>40676713</v>
      </c>
      <c r="C28">
        <f>'[1]TK Indonesia'!D5</f>
        <v>39743908</v>
      </c>
      <c r="D28">
        <f>'[1]TK Indonesia'!E5</f>
        <v>40633627</v>
      </c>
      <c r="E28">
        <f>'[1]TK Indonesia'!F5</f>
        <v>43042104</v>
      </c>
      <c r="F28">
        <f>'[1]TK Indonesia'!G5</f>
        <v>40608019</v>
      </c>
      <c r="G28">
        <f>'[1]TK Indonesia'!H5</f>
        <v>41309776</v>
      </c>
      <c r="H28">
        <f>'[1]TK Indonesia'!I5</f>
        <v>40136242</v>
      </c>
      <c r="I28">
        <f>'[1]TK Indonesia'!J5</f>
        <v>41206474</v>
      </c>
      <c r="J28">
        <f>'[1]TK Indonesia'!K5</f>
        <v>41331706</v>
      </c>
      <c r="K28">
        <f>'[1]TK Indonesia'!L5</f>
        <v>41611840</v>
      </c>
      <c r="L28">
        <f>'[1]TK Indonesia'!M5</f>
        <v>41494941</v>
      </c>
      <c r="M28">
        <f>'[1]TK Indonesia'!N5</f>
        <v>39088271</v>
      </c>
      <c r="N28">
        <f>'[1]TK Indonesia'!O5</f>
        <v>39590054</v>
      </c>
      <c r="O28">
        <f>'[1]TK Indonesia'!P5</f>
        <v>39220261</v>
      </c>
      <c r="P28">
        <f>'[1]TK Indonesia'!Q5</f>
        <v>38973033</v>
      </c>
      <c r="Q28" s="40">
        <f>'[1]TK Indonesia'!R5</f>
        <v>37748228</v>
      </c>
      <c r="R28">
        <f>'[1]TK Indonesia'!S5</f>
        <v>37770165</v>
      </c>
      <c r="S28">
        <f>'[1]TK Indonesia'!T5</f>
        <v>39678453</v>
      </c>
    </row>
    <row r="29" spans="1:52" x14ac:dyDescent="0.25">
      <c r="A29" t="s">
        <v>162</v>
      </c>
      <c r="B29">
        <f>'[1]TK Indonesia'!C6+'[1]TK Indonesia'!C7+'[1]TK Indonesia'!C8+'[1]TK Indonesia'!C9</f>
        <v>15661548</v>
      </c>
      <c r="C29">
        <f>'[1]TK Indonesia'!D6+'[1]TK Indonesia'!D7+'[1]TK Indonesia'!D8+'[1]TK Indonesia'!D9</f>
        <v>17014796</v>
      </c>
      <c r="D29">
        <f>'[1]TK Indonesia'!E6+'[1]TK Indonesia'!E7+'[1]TK Indonesia'!E8+'[1]TK Indonesia'!E9</f>
        <v>17193992</v>
      </c>
      <c r="E29">
        <f>'[1]TK Indonesia'!F6+'[1]TK Indonesia'!F7+'[1]TK Indonesia'!F8+'[1]TK Indonesia'!F9</f>
        <v>16435227</v>
      </c>
      <c r="F29">
        <f>'[1]TK Indonesia'!G6+'[1]TK Indonesia'!G7+'[1]TK Indonesia'!G8+'[1]TK Indonesia'!G9</f>
        <v>16876185</v>
      </c>
      <c r="G29">
        <f>'[1]TK Indonesia'!H6+'[1]TK Indonesia'!H7+'[1]TK Indonesia'!H8+'[1]TK Indonesia'!H9</f>
        <v>17617275</v>
      </c>
      <c r="H29">
        <f>'[1]TK Indonesia'!I6+'[1]TK Indonesia'!I7+'[1]TK Indonesia'!I8+'[1]TK Indonesia'!I9</f>
        <v>17739133</v>
      </c>
      <c r="I29">
        <f>'[1]TK Indonesia'!J6+'[1]TK Indonesia'!J7+'[1]TK Indonesia'!J8+'[1]TK Indonesia'!J9</f>
        <v>18790808</v>
      </c>
      <c r="J29">
        <f>'[1]TK Indonesia'!K6+'[1]TK Indonesia'!K7+'[1]TK Indonesia'!K8+'[1]TK Indonesia'!K9</f>
        <v>19259995</v>
      </c>
      <c r="K29">
        <f>'[1]TK Indonesia'!L6+'[1]TK Indonesia'!L7+'[1]TK Indonesia'!L8+'[1]TK Indonesia'!L9</f>
        <v>19704904</v>
      </c>
      <c r="L29">
        <f>'[1]TK Indonesia'!M6+'[1]TK Indonesia'!M7+'[1]TK Indonesia'!M8+'[1]TK Indonesia'!M9</f>
        <v>20905719</v>
      </c>
      <c r="M29">
        <f>'[1]TK Indonesia'!N6+'[1]TK Indonesia'!N7+'[1]TK Indonesia'!N8+'[1]TK Indonesia'!N9</f>
        <v>22474667</v>
      </c>
      <c r="N29">
        <f>'[1]TK Indonesia'!O6+'[1]TK Indonesia'!O7+'[1]TK Indonesia'!O8+'[1]TK Indonesia'!O9</f>
        <v>24320545</v>
      </c>
      <c r="O29">
        <f>'[1]TK Indonesia'!P6+'[1]TK Indonesia'!P7+'[1]TK Indonesia'!P8+'[1]TK Indonesia'!P9</f>
        <v>22987779</v>
      </c>
      <c r="P29">
        <f>'[1]TK Indonesia'!Q6+'[1]TK Indonesia'!Q7+'[1]TK Indonesia'!Q8+'[1]TK Indonesia'!Q9</f>
        <v>24260323</v>
      </c>
      <c r="Q29" s="40">
        <f>'[1]TK Indonesia'!R6+'[1]TK Indonesia'!R7+'[1]TK Indonesia'!R8+'[1]TK Indonesia'!R9</f>
        <v>25072348</v>
      </c>
      <c r="R29">
        <f>'[1]TK Indonesia'!S6+'[1]TK Indonesia'!S7+'[1]TK Indonesia'!S8+'[1]TK Indonesia'!S9</f>
        <v>25352492</v>
      </c>
      <c r="S29">
        <f>'[1]TK Indonesia'!T6+'[1]TK Indonesia'!T7+'[1]TK Indonesia'!T8+'[1]TK Indonesia'!T9</f>
        <v>25521607</v>
      </c>
    </row>
    <row r="30" spans="1:52" x14ac:dyDescent="0.25">
      <c r="A30" t="s">
        <v>163</v>
      </c>
      <c r="B30">
        <f>'[1]TK Indonesia'!C10+'[1]TK Indonesia'!C11+'[1]TK Indonesia'!C12+'[1]TK Indonesia'!C13</f>
        <v>33499469</v>
      </c>
      <c r="C30">
        <f>'[1]TK Indonesia'!D10+'[1]TK Indonesia'!D11+'[1]TK Indonesia'!D12+'[1]TK Indonesia'!D13</f>
        <v>34048713</v>
      </c>
      <c r="D30">
        <f>'[1]TK Indonesia'!E10+'[1]TK Indonesia'!E11+'[1]TK Indonesia'!E12+'[1]TK Indonesia'!E13</f>
        <v>33819547</v>
      </c>
      <c r="E30">
        <f>'[1]TK Indonesia'!F10+'[1]TK Indonesia'!F11+'[1]TK Indonesia'!F12+'[1]TK Indonesia'!F13</f>
        <v>33333460</v>
      </c>
      <c r="F30">
        <f>'[1]TK Indonesia'!G10+'[1]TK Indonesia'!G11+'[1]TK Indonesia'!G12+'[1]TK Indonesia'!G13</f>
        <v>36237832</v>
      </c>
      <c r="G30">
        <f>'[1]TK Indonesia'!H10+'[1]TK Indonesia'!H11+'[1]TK Indonesia'!H12+'[1]TK Indonesia'!H13</f>
        <v>35031336</v>
      </c>
      <c r="H30">
        <f>'[1]TK Indonesia'!I10+'[1]TK Indonesia'!I11+'[1]TK Indonesia'!I12+'[1]TK Indonesia'!I13</f>
        <v>37581560</v>
      </c>
      <c r="I30">
        <f>'[1]TK Indonesia'!J10+'[1]TK Indonesia'!J11+'[1]TK Indonesia'!J12+'[1]TK Indonesia'!J13</f>
        <v>39932935</v>
      </c>
      <c r="J30">
        <f>'[1]TK Indonesia'!K10+'[1]TK Indonesia'!K11+'[1]TK Indonesia'!K12+'[1]TK Indonesia'!K13</f>
        <v>41961049</v>
      </c>
      <c r="K30">
        <f>'[1]TK Indonesia'!L10+'[1]TK Indonesia'!L11+'[1]TK Indonesia'!L12+'[1]TK Indonesia'!L13</f>
        <v>43553919</v>
      </c>
      <c r="L30">
        <f>'[1]TK Indonesia'!M10+'[1]TK Indonesia'!M11+'[1]TK Indonesia'!M12+'[1]TK Indonesia'!M13</f>
        <v>45807107</v>
      </c>
      <c r="M30">
        <f>'[1]TK Indonesia'!N10+'[1]TK Indonesia'!N11+'[1]TK Indonesia'!N12+'[1]TK Indonesia'!N13</f>
        <v>45853371</v>
      </c>
      <c r="N30">
        <f>'[1]TK Indonesia'!O10+'[1]TK Indonesia'!O11+'[1]TK Indonesia'!O12+'[1]TK Indonesia'!O13</f>
        <v>48594269</v>
      </c>
      <c r="O30">
        <f>'[1]TK Indonesia'!P10+'[1]TK Indonesia'!P11+'[1]TK Indonesia'!P12+'[1]TK Indonesia'!P13</f>
        <v>50553032</v>
      </c>
      <c r="P30">
        <f>'[1]TK Indonesia'!Q10+'[1]TK Indonesia'!Q11+'[1]TK Indonesia'!Q12+'[1]TK Indonesia'!Q13</f>
        <v>51394670</v>
      </c>
      <c r="Q30" s="40">
        <f>'[1]TK Indonesia'!R10+'[1]TK Indonesia'!R11+'[1]TK Indonesia'!R12+'[1]TK Indonesia'!R13</f>
        <v>51998623</v>
      </c>
      <c r="R30">
        <f>'[1]TK Indonesia'!S10+'[1]TK Indonesia'!S11+'[1]TK Indonesia'!S12+'[1]TK Indonesia'!S13</f>
        <v>55289316</v>
      </c>
      <c r="S30">
        <f>'[1]TK Indonesia'!T10+'[1]TK Indonesia'!T11+'[1]TK Indonesia'!T12+'[1]TK Indonesia'!T13</f>
        <v>59338789</v>
      </c>
    </row>
    <row r="31" spans="1:52" x14ac:dyDescent="0.25">
      <c r="A31" t="s">
        <v>164</v>
      </c>
      <c r="B31">
        <f>'[1]TK Indonesia'!C17</f>
        <v>89837730</v>
      </c>
      <c r="C31">
        <f>'[1]TK Indonesia'!D17</f>
        <v>90807417</v>
      </c>
      <c r="D31">
        <f>'[1]TK Indonesia'!E17</f>
        <v>91647166</v>
      </c>
      <c r="E31">
        <f>'[1]TK Indonesia'!F17</f>
        <v>92810791</v>
      </c>
      <c r="F31">
        <f>'[1]TK Indonesia'!G17</f>
        <v>93722036</v>
      </c>
      <c r="G31">
        <f>'[1]TK Indonesia'!H17</f>
        <v>93958387</v>
      </c>
      <c r="H31" s="49">
        <f>'[1]TK Indonesia'!I17</f>
        <v>95456935</v>
      </c>
      <c r="I31">
        <f>'[1]TK Indonesia'!J17</f>
        <v>99930217</v>
      </c>
      <c r="J31">
        <f>'[1]TK Indonesia'!K17</f>
        <v>102552750</v>
      </c>
      <c r="K31">
        <f>'[1]TK Indonesia'!L17</f>
        <v>104870663</v>
      </c>
      <c r="L31">
        <f>'[1]TK Indonesia'!M17</f>
        <v>108207767</v>
      </c>
      <c r="M31">
        <f>'[1]TK Indonesia'!N17</f>
        <v>107416309</v>
      </c>
      <c r="N31">
        <f>'[1]TK Indonesia'!O17</f>
        <v>112504868</v>
      </c>
      <c r="O31">
        <f>'[1]TK Indonesia'!P17</f>
        <v>112761072</v>
      </c>
      <c r="P31">
        <f>'[1]TK Indonesia'!Q17</f>
        <v>114628026</v>
      </c>
      <c r="Q31" s="40">
        <f>'[1]TK Indonesia'!R17</f>
        <v>114819199</v>
      </c>
      <c r="R31">
        <f>'[1]TK Indonesia'!S17</f>
        <v>118411973</v>
      </c>
      <c r="S31">
        <f>'[1]TK Indonesia'!T17</f>
        <v>124538849</v>
      </c>
    </row>
    <row r="32" spans="1:52" x14ac:dyDescent="0.25">
      <c r="A32" t="s">
        <v>165</v>
      </c>
      <c r="H32">
        <v>0.10300000000000001</v>
      </c>
      <c r="I32">
        <v>9.0999999999999998E-2</v>
      </c>
      <c r="J32">
        <v>8.4000000000000005E-2</v>
      </c>
      <c r="K32">
        <v>7.9000000000000001E-2</v>
      </c>
      <c r="L32">
        <v>7.0999999999999994E-2</v>
      </c>
      <c r="M32">
        <v>6.6000000000000003E-2</v>
      </c>
      <c r="N32">
        <v>6.0999999999999999E-2</v>
      </c>
      <c r="O32">
        <v>6.2E-2</v>
      </c>
      <c r="P32">
        <v>5.9000000000000004E-2</v>
      </c>
      <c r="Q32" s="40">
        <v>6.2E-2</v>
      </c>
      <c r="R32">
        <v>5.5999999999999994E-2</v>
      </c>
      <c r="S32">
        <v>5.5E-2</v>
      </c>
      <c r="T32">
        <v>5.0999999999999997E-2</v>
      </c>
    </row>
    <row r="33" spans="1:52" x14ac:dyDescent="0.25">
      <c r="A33" t="s">
        <v>166</v>
      </c>
      <c r="H33" s="30">
        <f>(1/(1-H32))*H31</f>
        <v>106417987.73690078</v>
      </c>
      <c r="I33" s="30">
        <f t="shared" ref="I33:S33" si="6">(1/(1-I32))*I31</f>
        <v>109934232.12321232</v>
      </c>
      <c r="J33" s="30">
        <f t="shared" si="6"/>
        <v>111957150.65502182</v>
      </c>
      <c r="K33" s="30">
        <f t="shared" si="6"/>
        <v>113866083.60477743</v>
      </c>
      <c r="L33" s="30">
        <f t="shared" si="6"/>
        <v>116477682.45425189</v>
      </c>
      <c r="M33" s="30">
        <f t="shared" si="6"/>
        <v>115006754.81798716</v>
      </c>
      <c r="N33" s="30">
        <f t="shared" si="6"/>
        <v>119813490.94781682</v>
      </c>
      <c r="O33" s="30">
        <f t="shared" si="6"/>
        <v>120214362.47334754</v>
      </c>
      <c r="P33" s="30">
        <f t="shared" si="6"/>
        <v>121815117.95961744</v>
      </c>
      <c r="Q33" s="30">
        <f t="shared" si="6"/>
        <v>122408527.7185501</v>
      </c>
      <c r="R33" s="30">
        <f t="shared" si="6"/>
        <v>125436412.07627119</v>
      </c>
      <c r="S33" s="30">
        <f t="shared" si="6"/>
        <v>131787141.79894182</v>
      </c>
    </row>
    <row r="34" spans="1:52" x14ac:dyDescent="0.25">
      <c r="A34" t="s">
        <v>167</v>
      </c>
      <c r="H34" s="50">
        <v>0.47456550052141999</v>
      </c>
      <c r="I34" s="50">
        <v>0.4829056323333657</v>
      </c>
      <c r="J34" s="50">
        <v>0.48461008972726949</v>
      </c>
      <c r="K34" s="50">
        <v>0.48589647370482703</v>
      </c>
      <c r="L34" s="50">
        <v>0.48987276603081598</v>
      </c>
      <c r="M34" s="50">
        <v>0.47701950738404048</v>
      </c>
      <c r="N34" s="50">
        <v>0.49018369553018198</v>
      </c>
      <c r="O34" s="50">
        <v>0.48509467817283886</v>
      </c>
      <c r="P34" s="50">
        <v>0.48494122684273999</v>
      </c>
      <c r="Q34" s="50">
        <v>0.48113796877005627</v>
      </c>
      <c r="R34" s="50">
        <v>0.48693959923892077</v>
      </c>
      <c r="S34" s="50">
        <v>0.50539599990635775</v>
      </c>
    </row>
    <row r="35" spans="1:52" x14ac:dyDescent="0.25">
      <c r="Q35"/>
      <c r="V35"/>
      <c r="AA35"/>
      <c r="AF35"/>
      <c r="AP35"/>
      <c r="AZ35"/>
    </row>
    <row r="36" spans="1:52" x14ac:dyDescent="0.25">
      <c r="A36" t="s">
        <v>168</v>
      </c>
      <c r="B36" s="41">
        <v>30596671.125</v>
      </c>
      <c r="C36" s="41">
        <v>28331502</v>
      </c>
      <c r="D36" s="41">
        <v>28065791.875</v>
      </c>
      <c r="E36" s="41">
        <v>30544575</v>
      </c>
      <c r="F36" s="41">
        <v>27390865.375</v>
      </c>
      <c r="G36" s="41">
        <v>26553967.75</v>
      </c>
      <c r="H36" s="41">
        <v>24935477</v>
      </c>
      <c r="I36" s="41">
        <v>26093178.5</v>
      </c>
      <c r="J36" s="41">
        <v>26242489.625</v>
      </c>
      <c r="K36" s="41">
        <v>26371741.375</v>
      </c>
      <c r="L36" s="41">
        <v>25933656.875</v>
      </c>
      <c r="M36" s="41">
        <v>22548033</v>
      </c>
      <c r="N36" s="41">
        <v>21870061.5</v>
      </c>
      <c r="O36" s="41">
        <v>21024236.5</v>
      </c>
      <c r="P36" s="41">
        <v>20022266.5</v>
      </c>
      <c r="Q36" s="51">
        <v>18158130.25</v>
      </c>
      <c r="R36">
        <v>17823011.25</v>
      </c>
      <c r="S36">
        <v>19270312</v>
      </c>
    </row>
    <row r="37" spans="1:52" x14ac:dyDescent="0.25">
      <c r="A37" t="s">
        <v>169</v>
      </c>
      <c r="B37" s="41">
        <v>0.64855058874027594</v>
      </c>
      <c r="C37" s="41">
        <v>0.59395182389937107</v>
      </c>
      <c r="D37" s="41">
        <v>0.58250745885307487</v>
      </c>
      <c r="E37" s="41">
        <v>0.59884278320197626</v>
      </c>
      <c r="F37" s="41">
        <v>0.51326435136603832</v>
      </c>
      <c r="G37" s="41">
        <v>0.5121700372256297</v>
      </c>
      <c r="H37" s="41">
        <v>0.48418401941747574</v>
      </c>
      <c r="I37" s="41">
        <v>0.49232412264150943</v>
      </c>
      <c r="J37" s="41">
        <v>0.4859720300925926</v>
      </c>
      <c r="K37" s="41">
        <v>0.47431189523381295</v>
      </c>
      <c r="L37" s="41">
        <v>0.46643267760791368</v>
      </c>
      <c r="M37" s="41">
        <v>0.39908023008849558</v>
      </c>
      <c r="N37" s="41">
        <v>0.38708073451327435</v>
      </c>
      <c r="O37" s="41">
        <v>0.36884625438596491</v>
      </c>
      <c r="P37" s="41">
        <v>0.35126783333333333</v>
      </c>
      <c r="Q37" s="51">
        <v>0.3185636885964912</v>
      </c>
    </row>
    <row r="39" spans="1:52" x14ac:dyDescent="0.25">
      <c r="A39" t="s">
        <v>170</v>
      </c>
      <c r="B39">
        <f>'[1]Calculations Georg'!B50</f>
        <v>47177000</v>
      </c>
      <c r="C39">
        <f>'[1]Calculations Georg'!C50</f>
        <v>47700000</v>
      </c>
      <c r="D39">
        <f>'[1]Calculations Georg'!D50</f>
        <v>48181000</v>
      </c>
      <c r="E39">
        <f>'[1]Calculations Georg'!E50</f>
        <v>51006000</v>
      </c>
      <c r="F39">
        <f>'[1]Calculations Georg'!F50</f>
        <v>53366000</v>
      </c>
      <c r="G39">
        <f>'[1]Calculations Georg'!G50</f>
        <v>51846000</v>
      </c>
      <c r="H39">
        <f>'[1]Calculations Georg'!H50</f>
        <v>51500000</v>
      </c>
      <c r="I39">
        <f>'[1]Calculations Georg'!I50</f>
        <v>53000000</v>
      </c>
      <c r="J39">
        <f>'[1]Calculations Georg'!J50</f>
        <v>54000000</v>
      </c>
      <c r="K39">
        <f>'[1]Calculations Georg'!K50</f>
        <v>55600000</v>
      </c>
      <c r="L39">
        <f>'[1]Calculations Georg'!L50</f>
        <v>55600000</v>
      </c>
      <c r="M39">
        <f>'[1]Calculations Georg'!M50</f>
        <v>56500000</v>
      </c>
      <c r="N39">
        <f>'[1]Calculations Georg'!N50</f>
        <v>56500000</v>
      </c>
      <c r="O39">
        <f>'[1]Calculations Georg'!O50</f>
        <v>57000000</v>
      </c>
      <c r="P39">
        <f>'[1]Calculations Georg'!P50</f>
        <v>57000000</v>
      </c>
      <c r="Q39" s="40">
        <f>'[1]Calculations Georg'!Q50</f>
        <v>57000000</v>
      </c>
    </row>
    <row r="40" spans="1:52" x14ac:dyDescent="0.25">
      <c r="A40" t="s">
        <v>171</v>
      </c>
      <c r="B40">
        <v>95771389</v>
      </c>
      <c r="C40">
        <v>94671407</v>
      </c>
      <c r="D40">
        <v>88175419</v>
      </c>
      <c r="E40">
        <v>107042929</v>
      </c>
      <c r="F40">
        <v>97673540.939999998</v>
      </c>
      <c r="G40">
        <v>113199692.96000001</v>
      </c>
      <c r="H40">
        <v>114472822</v>
      </c>
      <c r="I40">
        <v>119527027</v>
      </c>
      <c r="J40">
        <v>129539152</v>
      </c>
      <c r="K40">
        <v>136895258</v>
      </c>
      <c r="L40">
        <v>138456691.12</v>
      </c>
      <c r="M40">
        <v>140112337</v>
      </c>
      <c r="N40">
        <v>146371769</v>
      </c>
      <c r="O40">
        <v>146973794</v>
      </c>
      <c r="P40">
        <v>186366575</v>
      </c>
      <c r="Q40" s="40">
        <v>186202143</v>
      </c>
    </row>
    <row r="41" spans="1:52" x14ac:dyDescent="0.25">
      <c r="A41" t="s">
        <v>172</v>
      </c>
      <c r="B41" s="41">
        <f>B40/B39</f>
        <v>2.0300440680840239</v>
      </c>
      <c r="C41" s="41">
        <f t="shared" ref="C41:Q41" si="7">C40/C39</f>
        <v>1.9847255136268345</v>
      </c>
      <c r="D41" s="41">
        <f t="shared" si="7"/>
        <v>1.8300869429858242</v>
      </c>
      <c r="E41" s="41">
        <f t="shared" si="7"/>
        <v>2.0986340626592952</v>
      </c>
      <c r="F41" s="41">
        <f t="shared" si="7"/>
        <v>1.8302578596859422</v>
      </c>
      <c r="G41" s="41">
        <f t="shared" si="7"/>
        <v>2.1833833460633416</v>
      </c>
      <c r="H41" s="41">
        <f t="shared" si="7"/>
        <v>2.2227732427184468</v>
      </c>
      <c r="I41" s="41">
        <f t="shared" si="7"/>
        <v>2.2552269245283019</v>
      </c>
      <c r="J41" s="41">
        <f t="shared" si="7"/>
        <v>2.398873185185185</v>
      </c>
      <c r="K41" s="41">
        <f t="shared" si="7"/>
        <v>2.4621449280575538</v>
      </c>
      <c r="L41" s="41">
        <f t="shared" si="7"/>
        <v>2.4902282575539569</v>
      </c>
      <c r="M41" s="41">
        <f t="shared" si="7"/>
        <v>2.4798643716814159</v>
      </c>
      <c r="N41" s="41">
        <f t="shared" si="7"/>
        <v>2.590650778761062</v>
      </c>
      <c r="O41" s="41">
        <f t="shared" si="7"/>
        <v>2.5784876140350876</v>
      </c>
      <c r="P41" s="41">
        <f t="shared" si="7"/>
        <v>3.2695890350877193</v>
      </c>
      <c r="Q41" s="51">
        <f t="shared" si="7"/>
        <v>3.2667042631578949</v>
      </c>
    </row>
    <row r="42" spans="1:52" x14ac:dyDescent="0.25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51"/>
    </row>
    <row r="43" spans="1:52" s="52" customFormat="1" x14ac:dyDescent="0.25">
      <c r="A43" s="52" t="s">
        <v>173</v>
      </c>
      <c r="B43" s="52">
        <v>4158077</v>
      </c>
      <c r="C43" s="52">
        <v>4713435</v>
      </c>
      <c r="D43" s="52">
        <v>5067058</v>
      </c>
      <c r="E43" s="52">
        <v>5283557</v>
      </c>
      <c r="F43" s="52">
        <v>5284723</v>
      </c>
      <c r="G43" s="52">
        <v>5453817</v>
      </c>
      <c r="H43" s="52">
        <v>6594914</v>
      </c>
      <c r="I43" s="52">
        <v>6766836</v>
      </c>
      <c r="J43" s="52">
        <v>7363847</v>
      </c>
      <c r="K43" s="52">
        <v>7873294</v>
      </c>
      <c r="L43" s="52">
        <v>8385394</v>
      </c>
      <c r="M43" s="52">
        <v>8992824</v>
      </c>
      <c r="N43" s="52">
        <v>9572715</v>
      </c>
      <c r="O43" s="52">
        <v>10465020</v>
      </c>
      <c r="P43" s="52">
        <v>10754801</v>
      </c>
      <c r="Q43" s="40">
        <v>11260277</v>
      </c>
      <c r="R43" s="52">
        <v>11914499</v>
      </c>
      <c r="S43" s="52">
        <v>12307677</v>
      </c>
      <c r="T43" s="52">
        <v>13156906.713</v>
      </c>
      <c r="U43" s="52">
        <v>14064733.276196999</v>
      </c>
      <c r="V43" s="40">
        <v>15035199.872254593</v>
      </c>
      <c r="W43" s="52">
        <v>16072628.66344016</v>
      </c>
      <c r="X43" s="52">
        <v>17181640.041217532</v>
      </c>
      <c r="Y43" s="52">
        <v>18367173.204061542</v>
      </c>
      <c r="Z43" s="52">
        <v>19634508.155141789</v>
      </c>
      <c r="AA43" s="40">
        <v>20989289.217846572</v>
      </c>
      <c r="AB43" s="52">
        <v>21089289.217846572</v>
      </c>
      <c r="AC43" s="52">
        <v>21189289.217846572</v>
      </c>
      <c r="AD43" s="52">
        <v>21289289.217846572</v>
      </c>
      <c r="AE43" s="52">
        <v>21389289.217846572</v>
      </c>
      <c r="AF43" s="40">
        <v>21489289.217846572</v>
      </c>
      <c r="AG43" s="52">
        <v>21589289.217846572</v>
      </c>
      <c r="AH43" s="52">
        <v>21689289.217846572</v>
      </c>
      <c r="AI43" s="52">
        <v>21789289.217846572</v>
      </c>
      <c r="AJ43" s="52">
        <v>21889289.217846572</v>
      </c>
      <c r="AK43">
        <v>21989289.217846572</v>
      </c>
      <c r="AL43" s="52">
        <v>22089289.217846572</v>
      </c>
      <c r="AM43" s="52">
        <v>22189289.217846572</v>
      </c>
      <c r="AN43" s="52">
        <v>22289289.217846572</v>
      </c>
      <c r="AO43" s="52">
        <v>22389289.217846572</v>
      </c>
      <c r="AP43" s="40">
        <v>22489289.217846572</v>
      </c>
      <c r="AQ43" s="52">
        <v>22589289.217846572</v>
      </c>
      <c r="AR43" s="52">
        <v>22689289.217846572</v>
      </c>
      <c r="AS43" s="52">
        <v>22789289.217846572</v>
      </c>
      <c r="AT43" s="52">
        <v>22889289.217846572</v>
      </c>
      <c r="AU43" s="52">
        <v>22989289.217846572</v>
      </c>
      <c r="AZ43" s="40"/>
    </row>
    <row r="44" spans="1:52" s="52" customFormat="1" x14ac:dyDescent="0.25">
      <c r="A44" s="52" t="s">
        <v>174</v>
      </c>
      <c r="B44" s="52">
        <f>'[1]Calculations Georg'!B57</f>
        <v>65988681.989999995</v>
      </c>
      <c r="C44" s="52">
        <f>'[1]Calculations Georg'!C57</f>
        <v>74802213.450000003</v>
      </c>
      <c r="D44" s="52">
        <f>'[1]Calculations Georg'!D57</f>
        <v>80414210.459999993</v>
      </c>
      <c r="E44" s="52">
        <f>'[1]Calculations Georg'!E57</f>
        <v>83850049.589999989</v>
      </c>
      <c r="F44" s="52">
        <f>'[1]Calculations Georg'!F57</f>
        <v>83868554.00999999</v>
      </c>
      <c r="G44" s="52">
        <f>'[1]Calculations Georg'!G57</f>
        <v>86552075.789999992</v>
      </c>
      <c r="H44" s="52">
        <f>'[1]Calculations Georg'!H57</f>
        <v>104661285.17999999</v>
      </c>
      <c r="I44" s="52">
        <f>'[1]Calculations Georg'!I57</f>
        <v>107389687.31999999</v>
      </c>
      <c r="J44" s="52">
        <f>'[1]Calculations Georg'!J57</f>
        <v>116864251.89</v>
      </c>
      <c r="K44" s="52">
        <f>'[1]Calculations Georg'!K57</f>
        <v>124949175.78</v>
      </c>
      <c r="L44" s="52">
        <f>'[1]Calculations Georg'!L57</f>
        <v>133076202.77999999</v>
      </c>
      <c r="M44" s="52">
        <f>'[1]Calculations Georg'!M57</f>
        <v>142716116.88</v>
      </c>
      <c r="N44" s="52">
        <f>'[1]Calculations Georg'!N57</f>
        <v>151918987.04999998</v>
      </c>
      <c r="O44" s="52">
        <f>'[1]Calculations Georg'!O57</f>
        <v>166079867.40000001</v>
      </c>
      <c r="P44" s="52">
        <f>'[1]Calculations Georg'!P57</f>
        <v>170678691.87</v>
      </c>
      <c r="Q44" s="40">
        <f>'[1]Calculations Georg'!Q57</f>
        <v>178700595.98999998</v>
      </c>
      <c r="R44" s="52">
        <f>'[1]Calculations Georg'!R57</f>
        <v>189083099.13</v>
      </c>
      <c r="S44" s="52">
        <f>'[1]Calculations Georg'!S57</f>
        <v>195322833.98999998</v>
      </c>
      <c r="T44" s="52">
        <f>'[1]Calculations Georg'!T57</f>
        <v>208800109.53530997</v>
      </c>
      <c r="U44" s="52">
        <f>'[1]Calculations Georg'!U57</f>
        <v>223207317.09324637</v>
      </c>
      <c r="V44" s="40">
        <f>'[1]Calculations Georg'!V57</f>
        <v>238608621.97268039</v>
      </c>
      <c r="W44" s="52">
        <f>'[1]Calculations Georg'!W57</f>
        <v>255072616.88879535</v>
      </c>
      <c r="X44" s="52">
        <f>'[1]Calculations Georg'!X57</f>
        <v>272672627.45412225</v>
      </c>
      <c r="Y44" s="52">
        <f>'[1]Calculations Georg'!Y57</f>
        <v>291487038.74845666</v>
      </c>
      <c r="Z44" s="52">
        <f>'[1]Calculations Georg'!Z57</f>
        <v>311599644.42210019</v>
      </c>
      <c r="AA44" s="40">
        <f>'[1]Calculations Georg'!AA57</f>
        <v>333100019.88722509</v>
      </c>
      <c r="AB44" s="52">
        <f>'[1]Calculations Georg'!AB57</f>
        <v>334687019.88722509</v>
      </c>
      <c r="AC44" s="52">
        <f>'[1]Calculations Georg'!AC57</f>
        <v>336274019.88722509</v>
      </c>
      <c r="AD44" s="52">
        <f>'[1]Calculations Georg'!AD57</f>
        <v>337861019.88722509</v>
      </c>
      <c r="AE44" s="52">
        <f>'[1]Calculations Georg'!AE57</f>
        <v>339448019.88722509</v>
      </c>
      <c r="AF44" s="40">
        <f>'[1]Calculations Georg'!AF57</f>
        <v>341035019.88722509</v>
      </c>
      <c r="AG44" s="52">
        <f>'[1]Calculations Georg'!AG57</f>
        <v>342622019.88722509</v>
      </c>
      <c r="AH44" s="52">
        <f>'[1]Calculations Georg'!AH57</f>
        <v>344209019.88722509</v>
      </c>
      <c r="AI44" s="52">
        <f>'[1]Calculations Georg'!AI57</f>
        <v>345796019.88722509</v>
      </c>
      <c r="AJ44" s="52">
        <f>'[1]Calculations Georg'!AJ57</f>
        <v>347383019.88722509</v>
      </c>
      <c r="AK44">
        <f>'[1]Calculations Georg'!AK57</f>
        <v>348970019.88722509</v>
      </c>
      <c r="AL44" s="52">
        <f>'[1]Calculations Georg'!AL57</f>
        <v>350557019.88722509</v>
      </c>
      <c r="AM44" s="52">
        <f>'[1]Calculations Georg'!AM57</f>
        <v>352144019.88722509</v>
      </c>
      <c r="AN44" s="52">
        <f>'[1]Calculations Georg'!AN57</f>
        <v>353731019.88722509</v>
      </c>
      <c r="AO44" s="52">
        <f>'[1]Calculations Georg'!AO57</f>
        <v>355318019.88722509</v>
      </c>
      <c r="AP44" s="40">
        <f>'[1]Calculations Georg'!AP57</f>
        <v>356905019.88722509</v>
      </c>
      <c r="AQ44" s="52">
        <f>'[1]Calculations Georg'!AQ57</f>
        <v>358492019.88722509</v>
      </c>
      <c r="AR44" s="52">
        <f>'[1]Calculations Georg'!AR57</f>
        <v>360079019.88722509</v>
      </c>
      <c r="AS44" s="52">
        <f>'[1]Calculations Georg'!AS57</f>
        <v>361666019.88722509</v>
      </c>
      <c r="AT44" s="52">
        <f>'[1]Calculations Georg'!AT57</f>
        <v>363253019.88722509</v>
      </c>
      <c r="AU44" s="52">
        <f>'[1]Calculations Georg'!AU57</f>
        <v>364840019.88722509</v>
      </c>
      <c r="AZ44" s="40"/>
    </row>
    <row r="46" spans="1:52" x14ac:dyDescent="0.25">
      <c r="A46" t="s">
        <v>175</v>
      </c>
      <c r="B46">
        <v>13827160.493827101</v>
      </c>
      <c r="C46">
        <v>10123456.790123399</v>
      </c>
      <c r="D46">
        <v>8395061.7283950597</v>
      </c>
      <c r="E46">
        <v>10617283.9506172</v>
      </c>
      <c r="F46">
        <v>13580246.9135802</v>
      </c>
      <c r="G46">
        <v>24197530.8641975</v>
      </c>
      <c r="H46">
        <v>23209876.543209799</v>
      </c>
      <c r="I46">
        <v>32592592.5925925</v>
      </c>
      <c r="J46">
        <v>33333333.333333299</v>
      </c>
      <c r="K46">
        <v>34320987.654320903</v>
      </c>
      <c r="L46">
        <v>42222222.222222202</v>
      </c>
      <c r="M46">
        <v>43456790.123456702</v>
      </c>
      <c r="N46">
        <v>45925925.925925903</v>
      </c>
      <c r="O46">
        <v>46913580.2469135</v>
      </c>
      <c r="P46">
        <v>45432098.765432097</v>
      </c>
    </row>
    <row r="47" spans="1:52" s="52" customFormat="1" x14ac:dyDescent="0.25">
      <c r="A47" s="52" t="s">
        <v>176</v>
      </c>
      <c r="E47" s="52">
        <v>10007770</v>
      </c>
      <c r="F47" s="52">
        <v>8158403</v>
      </c>
      <c r="G47" s="52">
        <v>8769662</v>
      </c>
      <c r="H47" s="52">
        <v>7901394</v>
      </c>
      <c r="I47" s="52">
        <v>8502933</v>
      </c>
      <c r="J47" s="52">
        <v>8058734</v>
      </c>
      <c r="K47" s="52">
        <v>7399249</v>
      </c>
      <c r="L47" s="52">
        <v>7341269</v>
      </c>
      <c r="M47" s="52">
        <v>6373409</v>
      </c>
      <c r="N47" s="52">
        <v>5342112</v>
      </c>
      <c r="O47" s="52">
        <v>4852881</v>
      </c>
      <c r="P47" s="52">
        <v>5447041</v>
      </c>
      <c r="Q47" s="40">
        <v>5879380</v>
      </c>
      <c r="V47" s="40"/>
      <c r="AA47" s="40"/>
      <c r="AF47" s="40"/>
      <c r="AK47"/>
      <c r="AP47" s="40"/>
      <c r="AZ47" s="40"/>
    </row>
    <row r="48" spans="1:52" s="53" customFormat="1" x14ac:dyDescent="0.25">
      <c r="A48" s="53" t="s">
        <v>177</v>
      </c>
      <c r="F48" s="53">
        <v>21412319</v>
      </c>
      <c r="G48" s="53">
        <v>27715184</v>
      </c>
      <c r="H48" s="53">
        <v>28424883</v>
      </c>
      <c r="I48" s="53">
        <v>28271043</v>
      </c>
      <c r="J48" s="53">
        <v>26169813</v>
      </c>
      <c r="K48" s="53">
        <v>25770887</v>
      </c>
      <c r="L48" s="53">
        <v>21909199</v>
      </c>
      <c r="M48" s="53">
        <v>20558706</v>
      </c>
      <c r="N48" s="53">
        <v>23906451</v>
      </c>
      <c r="O48" s="53">
        <v>20899673</v>
      </c>
      <c r="P48" s="53">
        <v>20799177</v>
      </c>
      <c r="Q48" s="54">
        <v>20374317</v>
      </c>
      <c r="R48" s="53">
        <v>19301581</v>
      </c>
      <c r="V48" s="54"/>
      <c r="AA48" s="54"/>
      <c r="AF48" s="54"/>
      <c r="AK48" s="55"/>
      <c r="AP48" s="54"/>
      <c r="AZ48" s="54"/>
    </row>
    <row r="50" spans="1:52" s="52" customFormat="1" x14ac:dyDescent="0.25">
      <c r="A50" s="52" t="s">
        <v>178</v>
      </c>
      <c r="F50" s="56">
        <v>21412319</v>
      </c>
      <c r="G50" s="56">
        <v>27715184</v>
      </c>
      <c r="H50" s="56">
        <v>28424883</v>
      </c>
      <c r="I50" s="56">
        <v>28271043</v>
      </c>
      <c r="J50" s="56">
        <v>26169813</v>
      </c>
      <c r="K50" s="56">
        <v>25770887</v>
      </c>
      <c r="L50" s="56">
        <v>21909199</v>
      </c>
      <c r="M50" s="56">
        <v>20558706</v>
      </c>
      <c r="N50" s="56">
        <v>23906451</v>
      </c>
      <c r="O50" s="56">
        <v>20899673</v>
      </c>
      <c r="P50" s="56">
        <v>20799177</v>
      </c>
      <c r="Q50" s="57">
        <v>20374317</v>
      </c>
      <c r="R50" s="56">
        <v>19301581</v>
      </c>
      <c r="V50" s="40"/>
      <c r="AA50" s="40"/>
      <c r="AF50" s="40"/>
      <c r="AK50"/>
      <c r="AP50" s="40"/>
      <c r="AZ50" s="40"/>
    </row>
    <row r="51" spans="1:52" s="52" customFormat="1" x14ac:dyDescent="0.25">
      <c r="A51" s="52" t="s">
        <v>179</v>
      </c>
      <c r="B51" s="52">
        <v>2500000</v>
      </c>
      <c r="F51" s="56"/>
      <c r="G51" s="56"/>
      <c r="H51" s="56"/>
      <c r="I51" s="56"/>
      <c r="J51" s="56"/>
      <c r="K51" s="56"/>
      <c r="L51" s="56"/>
      <c r="M51" s="56">
        <v>5200000</v>
      </c>
      <c r="N51" s="56"/>
      <c r="O51" s="56"/>
      <c r="P51" s="56"/>
      <c r="Q51" s="57"/>
      <c r="R51" s="56"/>
      <c r="V51" s="40"/>
      <c r="AA51" s="40"/>
      <c r="AF51" s="40"/>
      <c r="AK51"/>
      <c r="AP51" s="40"/>
      <c r="AZ51" s="40"/>
    </row>
    <row r="52" spans="1:52" x14ac:dyDescent="0.25"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7"/>
      <c r="R52" s="58"/>
    </row>
    <row r="53" spans="1:52" x14ac:dyDescent="0.25"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7"/>
      <c r="R53" s="58"/>
    </row>
    <row r="54" spans="1:52" x14ac:dyDescent="0.25">
      <c r="A54" t="s">
        <v>180</v>
      </c>
      <c r="B54">
        <v>79169630</v>
      </c>
      <c r="C54">
        <v>84500800</v>
      </c>
      <c r="D54">
        <v>88411850</v>
      </c>
      <c r="E54">
        <v>90440180</v>
      </c>
      <c r="F54">
        <v>99827500</v>
      </c>
      <c r="G54">
        <v>107032300</v>
      </c>
      <c r="H54">
        <v>112609850</v>
      </c>
      <c r="I54">
        <v>121246840</v>
      </c>
      <c r="J54">
        <v>129018850</v>
      </c>
      <c r="K54">
        <v>134193150</v>
      </c>
      <c r="L54">
        <v>148485960</v>
      </c>
      <c r="M54">
        <v>158694900</v>
      </c>
      <c r="N54">
        <v>174341910</v>
      </c>
      <c r="O54">
        <v>188342410</v>
      </c>
      <c r="P54">
        <v>199028080</v>
      </c>
      <c r="Q54" s="40">
        <v>204279970</v>
      </c>
    </row>
    <row r="55" spans="1:52" x14ac:dyDescent="0.25">
      <c r="A55" t="s">
        <v>181</v>
      </c>
      <c r="B55">
        <v>92821000</v>
      </c>
      <c r="C55">
        <v>101630000</v>
      </c>
      <c r="D55">
        <v>108359000</v>
      </c>
      <c r="E55">
        <v>113020000</v>
      </c>
      <c r="F55">
        <v>119105000</v>
      </c>
      <c r="G55">
        <v>124505000</v>
      </c>
      <c r="H55">
        <v>131710000</v>
      </c>
      <c r="I55">
        <v>139711000</v>
      </c>
      <c r="J55">
        <v>148058000</v>
      </c>
      <c r="K55">
        <v>156797000</v>
      </c>
      <c r="L55">
        <v>175976000</v>
      </c>
      <c r="M55">
        <v>188397000</v>
      </c>
      <c r="N55">
        <v>204205000</v>
      </c>
      <c r="O55">
        <v>222207000</v>
      </c>
      <c r="P55">
        <v>238019000</v>
      </c>
      <c r="Q55" s="40">
        <v>239750000</v>
      </c>
    </row>
    <row r="56" spans="1:52" x14ac:dyDescent="0.25">
      <c r="A56" t="s">
        <v>182</v>
      </c>
      <c r="B56" s="59">
        <f>SUM(B71:B79)</f>
        <v>37297.19</v>
      </c>
      <c r="C56" s="59">
        <f t="shared" ref="C56:Q56" si="8">SUM(C71:C79)</f>
        <v>23278.379999999997</v>
      </c>
      <c r="D56" s="59">
        <f t="shared" si="8"/>
        <v>21112.230000000003</v>
      </c>
      <c r="E56" s="59">
        <f t="shared" si="8"/>
        <v>24385.9</v>
      </c>
      <c r="F56" s="59">
        <f t="shared" si="8"/>
        <v>27617.09</v>
      </c>
      <c r="G56" s="59">
        <f t="shared" si="8"/>
        <v>27941.18</v>
      </c>
      <c r="H56" s="59">
        <f t="shared" si="8"/>
        <v>24858.21</v>
      </c>
      <c r="I56" s="59">
        <f t="shared" si="8"/>
        <v>25235.120000000003</v>
      </c>
      <c r="J56" s="59">
        <f t="shared" si="8"/>
        <v>25593.66</v>
      </c>
      <c r="K56" s="59">
        <f t="shared" si="8"/>
        <v>25635.640000000003</v>
      </c>
      <c r="L56" s="59">
        <f t="shared" si="8"/>
        <v>26894.45</v>
      </c>
      <c r="M56" s="59">
        <f t="shared" si="8"/>
        <v>38476.089999999997</v>
      </c>
      <c r="N56" s="59">
        <f t="shared" si="8"/>
        <v>33223.120000000003</v>
      </c>
      <c r="O56" s="59">
        <f t="shared" si="8"/>
        <v>36000.6</v>
      </c>
      <c r="P56" s="59">
        <f t="shared" si="8"/>
        <v>37465.300000000003</v>
      </c>
      <c r="Q56" s="60">
        <f t="shared" si="8"/>
        <v>40707.699999999997</v>
      </c>
    </row>
    <row r="57" spans="1:52" x14ac:dyDescent="0.25">
      <c r="A57" t="s">
        <v>183</v>
      </c>
      <c r="B57">
        <v>47995</v>
      </c>
      <c r="C57">
        <v>46675</v>
      </c>
      <c r="D57">
        <v>46460</v>
      </c>
      <c r="E57">
        <v>44216</v>
      </c>
      <c r="F57">
        <v>44800</v>
      </c>
      <c r="G57">
        <v>43762</v>
      </c>
      <c r="H57">
        <v>43048</v>
      </c>
      <c r="I57">
        <v>42537</v>
      </c>
      <c r="J57">
        <v>42715</v>
      </c>
      <c r="K57">
        <v>42096</v>
      </c>
      <c r="L57">
        <v>43638</v>
      </c>
      <c r="M57">
        <v>45505</v>
      </c>
      <c r="N57">
        <v>49681</v>
      </c>
      <c r="O57">
        <v>51284</v>
      </c>
      <c r="P57">
        <v>51722</v>
      </c>
      <c r="Q57" s="40">
        <v>52998</v>
      </c>
    </row>
    <row r="58" spans="1:52" x14ac:dyDescent="0.25">
      <c r="A58" t="s">
        <v>184</v>
      </c>
      <c r="B58">
        <f>B59*1000000</f>
        <v>0</v>
      </c>
      <c r="C58">
        <f t="shared" ref="C58:Q58" si="9">C59*1000000</f>
        <v>0</v>
      </c>
      <c r="D58">
        <f t="shared" si="9"/>
        <v>0</v>
      </c>
      <c r="E58">
        <f t="shared" si="9"/>
        <v>0</v>
      </c>
      <c r="F58">
        <f t="shared" si="9"/>
        <v>0</v>
      </c>
      <c r="G58">
        <f t="shared" si="9"/>
        <v>0</v>
      </c>
      <c r="H58">
        <f t="shared" si="9"/>
        <v>0</v>
      </c>
      <c r="I58">
        <f t="shared" si="9"/>
        <v>0</v>
      </c>
      <c r="J58">
        <f t="shared" si="9"/>
        <v>0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 s="40">
        <f t="shared" si="9"/>
        <v>0</v>
      </c>
    </row>
    <row r="60" spans="1:52" x14ac:dyDescent="0.25">
      <c r="A60" t="s">
        <v>185</v>
      </c>
      <c r="B60">
        <v>28776385</v>
      </c>
      <c r="C60">
        <v>29329710</v>
      </c>
      <c r="D60">
        <v>29312620.5</v>
      </c>
      <c r="E60">
        <v>31736556</v>
      </c>
      <c r="F60">
        <v>30806400</v>
      </c>
      <c r="G60">
        <v>42268130</v>
      </c>
      <c r="H60">
        <v>47764320</v>
      </c>
      <c r="I60">
        <v>52208810</v>
      </c>
      <c r="J60">
        <v>52352960</v>
      </c>
      <c r="K60">
        <v>52963840</v>
      </c>
      <c r="L60">
        <v>54407020</v>
      </c>
      <c r="M60">
        <v>62335230</v>
      </c>
      <c r="N60">
        <v>73823060</v>
      </c>
      <c r="O60">
        <v>80926100</v>
      </c>
      <c r="P60">
        <v>84135250</v>
      </c>
      <c r="Q60" s="40">
        <v>85365640</v>
      </c>
      <c r="R60">
        <v>92809379.999999985</v>
      </c>
    </row>
    <row r="61" spans="1:52" x14ac:dyDescent="0.25">
      <c r="A61" t="s">
        <v>186</v>
      </c>
      <c r="B61">
        <v>26396739</v>
      </c>
      <c r="C61">
        <v>27366176</v>
      </c>
      <c r="D61">
        <v>28802766.399999999</v>
      </c>
      <c r="E61">
        <v>28409310</v>
      </c>
      <c r="F61">
        <v>30700280</v>
      </c>
      <c r="G61">
        <v>31935173.699999999</v>
      </c>
      <c r="H61">
        <v>30917820</v>
      </c>
      <c r="I61">
        <v>31495660</v>
      </c>
      <c r="J61">
        <v>35730720</v>
      </c>
      <c r="K61">
        <v>34746690</v>
      </c>
      <c r="L61">
        <v>36811700</v>
      </c>
      <c r="M61">
        <v>40409680</v>
      </c>
      <c r="N61">
        <v>34568510</v>
      </c>
      <c r="O61">
        <v>36423420</v>
      </c>
      <c r="P61">
        <v>38850889.999999993</v>
      </c>
      <c r="Q61" s="40">
        <v>40548819.999999993</v>
      </c>
      <c r="R61">
        <v>47161950</v>
      </c>
    </row>
    <row r="62" spans="1:52" x14ac:dyDescent="0.25">
      <c r="A62" t="s">
        <v>187</v>
      </c>
      <c r="B62">
        <v>11722496</v>
      </c>
      <c r="C62">
        <v>12309579</v>
      </c>
      <c r="D62">
        <v>14172122</v>
      </c>
      <c r="E62">
        <v>16753974</v>
      </c>
      <c r="F62">
        <v>15058680</v>
      </c>
      <c r="G62">
        <v>13887087.699999999</v>
      </c>
      <c r="H62">
        <v>17234595</v>
      </c>
      <c r="I62">
        <v>17778295.300000001</v>
      </c>
      <c r="J62">
        <v>5714760</v>
      </c>
      <c r="K62">
        <v>6093740</v>
      </c>
      <c r="L62">
        <v>5170540</v>
      </c>
      <c r="M62">
        <v>4058610</v>
      </c>
      <c r="N62">
        <v>3539569.9999999995</v>
      </c>
      <c r="O62">
        <v>3593880</v>
      </c>
      <c r="P62">
        <v>22584520</v>
      </c>
      <c r="Q62" s="40">
        <v>30249040</v>
      </c>
      <c r="R62">
        <v>14995560.000000002</v>
      </c>
    </row>
    <row r="63" spans="1:52" x14ac:dyDescent="0.25">
      <c r="A63" t="s">
        <v>188</v>
      </c>
      <c r="B63">
        <v>4849417</v>
      </c>
      <c r="C63">
        <v>4948832</v>
      </c>
      <c r="D63">
        <v>3760580.9</v>
      </c>
      <c r="E63">
        <v>4150290</v>
      </c>
      <c r="F63">
        <v>4381880</v>
      </c>
      <c r="G63">
        <v>6039080</v>
      </c>
      <c r="H63">
        <v>5031178.0999999996</v>
      </c>
      <c r="I63">
        <v>4730400</v>
      </c>
      <c r="J63">
        <v>5310750</v>
      </c>
      <c r="K63">
        <v>7818010</v>
      </c>
      <c r="L63">
        <v>7861700</v>
      </c>
      <c r="M63">
        <v>8246219.9999999991</v>
      </c>
      <c r="N63">
        <v>5668010</v>
      </c>
      <c r="O63">
        <v>5916510</v>
      </c>
      <c r="P63">
        <v>14270510</v>
      </c>
      <c r="Q63" s="40">
        <v>5907050</v>
      </c>
      <c r="R63">
        <v>10989410</v>
      </c>
    </row>
    <row r="64" spans="1:52" x14ac:dyDescent="0.25">
      <c r="A64" t="s">
        <v>189</v>
      </c>
      <c r="B64">
        <v>9109937</v>
      </c>
      <c r="C64">
        <v>10651024</v>
      </c>
      <c r="D64">
        <v>8833572</v>
      </c>
      <c r="E64">
        <v>8472165</v>
      </c>
      <c r="F64">
        <v>8942810</v>
      </c>
      <c r="G64">
        <v>9830957</v>
      </c>
      <c r="H64">
        <v>8758622</v>
      </c>
      <c r="I64">
        <v>10627460</v>
      </c>
      <c r="J64">
        <v>10739970</v>
      </c>
      <c r="K64">
        <v>10306910</v>
      </c>
      <c r="L64">
        <v>15827350</v>
      </c>
      <c r="M64">
        <v>10315550</v>
      </c>
      <c r="N64">
        <v>10524610</v>
      </c>
      <c r="O64">
        <v>13009550</v>
      </c>
      <c r="P64">
        <v>11163620</v>
      </c>
      <c r="Q64" s="40">
        <v>10004860</v>
      </c>
      <c r="R64">
        <v>13885600</v>
      </c>
    </row>
    <row r="65" spans="1:52" x14ac:dyDescent="0.25">
      <c r="A65" t="s">
        <v>190</v>
      </c>
    </row>
    <row r="66" spans="1:52" x14ac:dyDescent="0.25">
      <c r="A66" t="s">
        <v>191</v>
      </c>
      <c r="K66">
        <v>50</v>
      </c>
      <c r="L66">
        <v>20</v>
      </c>
      <c r="M66">
        <v>720</v>
      </c>
      <c r="N66">
        <v>2850</v>
      </c>
      <c r="O66">
        <v>5480</v>
      </c>
    </row>
    <row r="67" spans="1:52" x14ac:dyDescent="0.25">
      <c r="A67" t="s">
        <v>192</v>
      </c>
      <c r="B67">
        <v>2648636</v>
      </c>
      <c r="C67">
        <v>2982118</v>
      </c>
      <c r="D67">
        <v>3186983</v>
      </c>
      <c r="E67">
        <v>2958626</v>
      </c>
      <c r="F67">
        <v>3146540</v>
      </c>
      <c r="G67">
        <v>3005507</v>
      </c>
      <c r="H67">
        <v>3141418.6</v>
      </c>
      <c r="I67">
        <v>3188490</v>
      </c>
      <c r="J67">
        <v>3390660</v>
      </c>
      <c r="K67">
        <v>3504470</v>
      </c>
      <c r="L67">
        <v>3398020</v>
      </c>
      <c r="M67">
        <v>3487390</v>
      </c>
      <c r="N67">
        <v>3557540</v>
      </c>
      <c r="O67">
        <v>4345090</v>
      </c>
      <c r="P67">
        <v>4285370</v>
      </c>
      <c r="Q67" s="40">
        <v>4391550</v>
      </c>
      <c r="R67">
        <v>3958090</v>
      </c>
    </row>
    <row r="68" spans="1:52" x14ac:dyDescent="0.25">
      <c r="A68" s="14" t="s">
        <v>193</v>
      </c>
    </row>
    <row r="71" spans="1:52" x14ac:dyDescent="0.25">
      <c r="A71" t="s">
        <v>194</v>
      </c>
      <c r="B71" s="59">
        <v>5931.47</v>
      </c>
      <c r="C71" s="59">
        <v>5431.61</v>
      </c>
      <c r="D71" s="59">
        <v>4790</v>
      </c>
      <c r="E71" s="59">
        <v>7460</v>
      </c>
      <c r="F71" s="59">
        <v>8755</v>
      </c>
      <c r="G71" s="59">
        <v>4095</v>
      </c>
      <c r="H71" s="59">
        <v>8220</v>
      </c>
      <c r="I71" s="59">
        <v>8534</v>
      </c>
      <c r="J71" s="59">
        <v>8764</v>
      </c>
      <c r="K71" s="59">
        <v>8764</v>
      </c>
      <c r="L71" s="59">
        <v>9451.5</v>
      </c>
      <c r="M71" s="59">
        <v>10177.5</v>
      </c>
      <c r="N71" s="59">
        <v>11552.5</v>
      </c>
      <c r="O71" s="59">
        <v>13407</v>
      </c>
      <c r="P71" s="59">
        <v>14457</v>
      </c>
      <c r="Q71" s="60">
        <v>15103.5</v>
      </c>
      <c r="R71">
        <v>16779</v>
      </c>
    </row>
    <row r="72" spans="1:52" x14ac:dyDescent="0.25">
      <c r="A72" t="s">
        <v>195</v>
      </c>
      <c r="B72">
        <v>6863.2199999999993</v>
      </c>
      <c r="C72">
        <v>6998.2199999999993</v>
      </c>
      <c r="D72">
        <v>6863.2199999999993</v>
      </c>
      <c r="E72">
        <v>7148.2199999999993</v>
      </c>
      <c r="F72">
        <v>6845.9699999999993</v>
      </c>
      <c r="G72">
        <v>6715.97</v>
      </c>
      <c r="H72">
        <v>7020.97</v>
      </c>
      <c r="I72">
        <v>7020.7</v>
      </c>
      <c r="J72">
        <v>7370.97</v>
      </c>
      <c r="K72">
        <v>7370.97</v>
      </c>
      <c r="L72">
        <v>6951.32</v>
      </c>
      <c r="M72">
        <v>7841.97</v>
      </c>
      <c r="N72">
        <v>8822.11</v>
      </c>
      <c r="O72">
        <v>8826.11</v>
      </c>
      <c r="P72">
        <v>8894.11</v>
      </c>
      <c r="Q72" s="40">
        <v>8894.11</v>
      </c>
      <c r="R72">
        <v>8894.11</v>
      </c>
    </row>
    <row r="73" spans="1:52" x14ac:dyDescent="0.25">
      <c r="A73" t="s">
        <v>196</v>
      </c>
      <c r="B73">
        <v>12779.99</v>
      </c>
      <c r="C73">
        <v>4141.05</v>
      </c>
      <c r="D73">
        <v>3844.12</v>
      </c>
      <c r="E73">
        <v>4038.19</v>
      </c>
      <c r="F73">
        <v>4432.1000000000004</v>
      </c>
      <c r="G73">
        <v>10095.619999999999</v>
      </c>
      <c r="H73">
        <v>2953.49</v>
      </c>
      <c r="I73">
        <v>2968.25</v>
      </c>
      <c r="J73">
        <v>3042.7200000000003</v>
      </c>
      <c r="K73">
        <v>3006.63</v>
      </c>
      <c r="L73">
        <v>3306.63</v>
      </c>
      <c r="M73">
        <v>5020.7299999999996</v>
      </c>
      <c r="N73">
        <v>5122.38</v>
      </c>
      <c r="O73">
        <v>5822.12</v>
      </c>
      <c r="P73">
        <v>5822.08</v>
      </c>
      <c r="Q73" s="40">
        <v>5889.88</v>
      </c>
      <c r="R73">
        <v>5889.88</v>
      </c>
    </row>
    <row r="74" spans="1:52" x14ac:dyDescent="0.25">
      <c r="A74" t="s">
        <v>197</v>
      </c>
      <c r="B74">
        <v>6998.23</v>
      </c>
      <c r="C74">
        <v>3214.89</v>
      </c>
      <c r="D74">
        <v>2079.7199999999998</v>
      </c>
      <c r="E74">
        <v>2189.7199999999998</v>
      </c>
      <c r="F74">
        <v>3294.5699999999997</v>
      </c>
      <c r="G74">
        <v>2723.63</v>
      </c>
      <c r="H74">
        <v>2739.6400000000003</v>
      </c>
      <c r="I74">
        <v>2795.63</v>
      </c>
      <c r="J74">
        <v>2496.69</v>
      </c>
      <c r="K74">
        <v>2570.59</v>
      </c>
      <c r="L74">
        <v>3223.68</v>
      </c>
      <c r="M74">
        <v>11445.93</v>
      </c>
      <c r="N74">
        <v>3584.27</v>
      </c>
      <c r="O74">
        <v>3772.02</v>
      </c>
      <c r="P74">
        <v>4076.0099999999998</v>
      </c>
      <c r="Q74" s="40">
        <v>4276.01</v>
      </c>
      <c r="R74">
        <v>5420.01</v>
      </c>
    </row>
    <row r="75" spans="1:52" x14ac:dyDescent="0.25">
      <c r="A75" t="s">
        <v>198</v>
      </c>
      <c r="B75">
        <v>4199.28</v>
      </c>
      <c r="C75">
        <v>3112.61</v>
      </c>
      <c r="D75">
        <v>3155.17</v>
      </c>
      <c r="E75">
        <v>3169.77</v>
      </c>
      <c r="F75">
        <v>3199.45</v>
      </c>
      <c r="G75">
        <v>3220.96</v>
      </c>
      <c r="H75">
        <v>3529.11</v>
      </c>
      <c r="I75">
        <v>3501.54</v>
      </c>
      <c r="J75">
        <v>3504.28</v>
      </c>
      <c r="K75">
        <v>3508.45</v>
      </c>
      <c r="L75">
        <v>3522.57</v>
      </c>
      <c r="M75">
        <v>3518.4900000000002</v>
      </c>
      <c r="N75">
        <v>3521.48</v>
      </c>
      <c r="O75">
        <v>3534.0699999999997</v>
      </c>
      <c r="P75">
        <v>3539.95</v>
      </c>
      <c r="Q75" s="40">
        <v>4826.7</v>
      </c>
      <c r="R75">
        <v>4871.7</v>
      </c>
      <c r="S75">
        <v>4928.7</v>
      </c>
      <c r="T75">
        <v>5103.7</v>
      </c>
      <c r="U75">
        <v>5468.2</v>
      </c>
      <c r="V75" s="40">
        <v>5615.2</v>
      </c>
      <c r="AA75" s="40">
        <v>17986.7</v>
      </c>
      <c r="AF75" s="40">
        <v>21989.4</v>
      </c>
      <c r="AP75" s="40">
        <v>29994.7</v>
      </c>
      <c r="AZ75" s="40">
        <v>38000</v>
      </c>
    </row>
    <row r="76" spans="1:52" x14ac:dyDescent="0.25">
      <c r="A76" t="s">
        <v>199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15</v>
      </c>
      <c r="N76">
        <v>42.98</v>
      </c>
      <c r="O76">
        <v>59.89</v>
      </c>
      <c r="P76">
        <v>91.76</v>
      </c>
      <c r="Q76" s="40">
        <v>197.4</v>
      </c>
      <c r="R76">
        <v>230.5</v>
      </c>
      <c r="S76">
        <v>313.7</v>
      </c>
      <c r="T76">
        <v>520</v>
      </c>
      <c r="U76">
        <v>750</v>
      </c>
      <c r="V76" s="40">
        <v>1000</v>
      </c>
      <c r="AA76" s="40">
        <v>3000</v>
      </c>
      <c r="AF76" s="40">
        <v>3800</v>
      </c>
      <c r="AP76" s="40">
        <v>5400</v>
      </c>
      <c r="AZ76" s="40">
        <v>7000</v>
      </c>
    </row>
    <row r="77" spans="1:52" x14ac:dyDescent="0.25">
      <c r="A77" t="s">
        <v>200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1.1299999999999999</v>
      </c>
      <c r="N77">
        <v>4.0599999999999996</v>
      </c>
      <c r="O77">
        <v>8.9600000000000009</v>
      </c>
      <c r="P77">
        <v>8.9600000000000009</v>
      </c>
      <c r="Q77" s="40">
        <v>78.5</v>
      </c>
      <c r="R77">
        <v>107.8</v>
      </c>
      <c r="S77">
        <v>224.5</v>
      </c>
      <c r="T77">
        <v>375</v>
      </c>
      <c r="U77">
        <v>550</v>
      </c>
      <c r="V77" s="40">
        <v>900</v>
      </c>
      <c r="AA77" s="40">
        <v>6500</v>
      </c>
      <c r="AF77" s="40">
        <v>14200</v>
      </c>
      <c r="AP77" s="40">
        <v>29600</v>
      </c>
      <c r="AZ77" s="40">
        <v>45000</v>
      </c>
    </row>
    <row r="78" spans="1:52" x14ac:dyDescent="0.25">
      <c r="A78" t="s">
        <v>201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0.34</v>
      </c>
      <c r="N78">
        <v>0.34</v>
      </c>
      <c r="O78">
        <v>0.43</v>
      </c>
      <c r="P78">
        <v>0.43</v>
      </c>
      <c r="Q78" s="40">
        <v>3.1</v>
      </c>
      <c r="R78">
        <v>3.9</v>
      </c>
      <c r="S78">
        <v>73.900000000000006</v>
      </c>
      <c r="T78">
        <v>203.9</v>
      </c>
      <c r="U78">
        <v>398.9</v>
      </c>
      <c r="V78" s="40">
        <v>600</v>
      </c>
      <c r="AA78" s="40">
        <v>1800</v>
      </c>
      <c r="AF78" s="40">
        <v>7040</v>
      </c>
      <c r="AP78" s="40">
        <v>17520</v>
      </c>
      <c r="AZ78" s="40">
        <v>28000</v>
      </c>
    </row>
    <row r="79" spans="1:52" x14ac:dyDescent="0.25">
      <c r="A79" t="s">
        <v>202</v>
      </c>
      <c r="B79" s="61">
        <v>525</v>
      </c>
      <c r="C79" s="61">
        <v>380</v>
      </c>
      <c r="D79" s="61">
        <v>380</v>
      </c>
      <c r="E79" s="61">
        <v>380</v>
      </c>
      <c r="F79" s="61">
        <v>1090</v>
      </c>
      <c r="G79" s="61">
        <v>1090</v>
      </c>
      <c r="H79" s="61">
        <v>395</v>
      </c>
      <c r="I79" s="61">
        <v>415</v>
      </c>
      <c r="J79" s="62">
        <v>415</v>
      </c>
      <c r="K79" s="62">
        <v>415</v>
      </c>
      <c r="L79" s="62">
        <v>438.75</v>
      </c>
      <c r="M79" s="61">
        <v>455</v>
      </c>
      <c r="N79" s="61">
        <v>573</v>
      </c>
      <c r="O79" s="61">
        <v>570</v>
      </c>
      <c r="P79" s="61">
        <v>575</v>
      </c>
      <c r="Q79" s="63">
        <v>1438.5</v>
      </c>
      <c r="R79" s="61">
        <v>1653.5</v>
      </c>
      <c r="S79" s="61">
        <v>1908.5</v>
      </c>
      <c r="T79" s="61">
        <v>2133.5</v>
      </c>
      <c r="U79" s="61">
        <v>2493.5</v>
      </c>
      <c r="V79" s="40">
        <v>3109.5</v>
      </c>
      <c r="AA79" s="40">
        <v>7241.5</v>
      </c>
      <c r="AF79" s="40">
        <v>9300</v>
      </c>
      <c r="AP79" s="40">
        <v>13423</v>
      </c>
      <c r="AZ79" s="40">
        <v>17546</v>
      </c>
    </row>
    <row r="80" spans="1:52" x14ac:dyDescent="0.25">
      <c r="A80" s="14" t="s">
        <v>193</v>
      </c>
    </row>
    <row r="82" spans="1:19" x14ac:dyDescent="0.25">
      <c r="A82" t="s">
        <v>203</v>
      </c>
      <c r="B82">
        <v>13135583.77</v>
      </c>
      <c r="C82">
        <v>14027712.689999999</v>
      </c>
      <c r="D82">
        <v>14054337</v>
      </c>
      <c r="E82">
        <v>15260304.83</v>
      </c>
      <c r="F82">
        <v>15412738.26</v>
      </c>
      <c r="G82">
        <v>16900972</v>
      </c>
      <c r="H82">
        <v>19084438</v>
      </c>
      <c r="I82">
        <v>21466348</v>
      </c>
      <c r="J82">
        <v>20999521</v>
      </c>
      <c r="K82">
        <v>21604464</v>
      </c>
      <c r="L82">
        <v>23958699</v>
      </c>
      <c r="M82">
        <v>27434163</v>
      </c>
      <c r="N82">
        <v>35514791</v>
      </c>
      <c r="O82">
        <v>39601034</v>
      </c>
      <c r="P82">
        <v>43862412</v>
      </c>
      <c r="Q82" s="40">
        <v>48995169.43</v>
      </c>
      <c r="R82">
        <v>50556446.130000003</v>
      </c>
    </row>
    <row r="83" spans="1:19" x14ac:dyDescent="0.25">
      <c r="A83" t="s">
        <v>204</v>
      </c>
      <c r="B83">
        <v>4543328540</v>
      </c>
      <c r="C83">
        <v>4844450040</v>
      </c>
      <c r="D83">
        <v>6966807000</v>
      </c>
      <c r="E83">
        <v>6705683380</v>
      </c>
      <c r="F83">
        <v>7662761300</v>
      </c>
      <c r="G83">
        <v>9912558000</v>
      </c>
      <c r="H83">
        <v>9998516000</v>
      </c>
      <c r="I83">
        <v>10688975000</v>
      </c>
      <c r="J83">
        <v>11320489000</v>
      </c>
      <c r="K83">
        <v>9408905000</v>
      </c>
      <c r="L83">
        <v>9324934000</v>
      </c>
      <c r="M83">
        <v>11466850000</v>
      </c>
      <c r="N83">
        <v>8214795000</v>
      </c>
      <c r="O83">
        <v>7474492000</v>
      </c>
      <c r="P83">
        <v>7405816000</v>
      </c>
      <c r="Q83" s="40">
        <v>5478862560</v>
      </c>
      <c r="R83">
        <v>4667031960</v>
      </c>
    </row>
    <row r="84" spans="1:19" x14ac:dyDescent="0.25">
      <c r="A84" t="s">
        <v>205</v>
      </c>
      <c r="B84">
        <v>709139980000</v>
      </c>
      <c r="C84">
        <v>777058910000</v>
      </c>
      <c r="D84">
        <v>192927000000</v>
      </c>
      <c r="E84">
        <v>1092101899999.9999</v>
      </c>
      <c r="F84">
        <v>1020092479999.9999</v>
      </c>
      <c r="G84">
        <v>143050000000</v>
      </c>
      <c r="H84">
        <v>157894000000</v>
      </c>
      <c r="I84">
        <v>171209000000</v>
      </c>
      <c r="J84">
        <v>181661000000</v>
      </c>
      <c r="K84">
        <v>266539000000</v>
      </c>
      <c r="L84">
        <v>283274000000</v>
      </c>
      <c r="M84">
        <v>285722000000</v>
      </c>
      <c r="N84">
        <v>285722000000</v>
      </c>
      <c r="O84">
        <v>409890000000</v>
      </c>
      <c r="P84">
        <v>426431000000</v>
      </c>
      <c r="Q84" s="40">
        <v>425759380000</v>
      </c>
      <c r="R84">
        <v>461512960000</v>
      </c>
    </row>
    <row r="86" spans="1:19" x14ac:dyDescent="0.25">
      <c r="A86" t="s">
        <v>206</v>
      </c>
      <c r="B86">
        <v>3110.4500000000003</v>
      </c>
      <c r="C86">
        <v>2947.3120000000004</v>
      </c>
      <c r="D86">
        <v>2646.0689999999995</v>
      </c>
      <c r="E86">
        <v>3040.0609999999997</v>
      </c>
      <c r="F86">
        <v>2753.1239999999998</v>
      </c>
      <c r="G86">
        <v>2852.0220000000004</v>
      </c>
      <c r="H86">
        <v>2671.77</v>
      </c>
      <c r="I86">
        <v>3014.1559999999999</v>
      </c>
      <c r="J86">
        <v>3178.6949999999997</v>
      </c>
      <c r="K86">
        <v>2913.8369999999995</v>
      </c>
      <c r="L86">
        <v>3605.3810000000003</v>
      </c>
      <c r="M86">
        <v>3057.9619999999995</v>
      </c>
      <c r="N86">
        <v>3035.7810000000009</v>
      </c>
      <c r="O86">
        <v>3086.14</v>
      </c>
      <c r="P86">
        <v>2634.1260000000002</v>
      </c>
      <c r="Q86" s="40">
        <v>2477.7770999999998</v>
      </c>
    </row>
    <row r="88" spans="1:19" x14ac:dyDescent="0.25">
      <c r="A88" s="64" t="s">
        <v>207</v>
      </c>
      <c r="B88" s="53">
        <v>348083</v>
      </c>
      <c r="C88" s="53">
        <v>352762</v>
      </c>
      <c r="D88" s="53">
        <v>357026</v>
      </c>
      <c r="E88" s="53">
        <v>357959</v>
      </c>
      <c r="F88" s="53">
        <v>372928</v>
      </c>
      <c r="G88" s="53">
        <v>391008</v>
      </c>
      <c r="H88" s="53">
        <v>406569</v>
      </c>
      <c r="I88" s="65">
        <v>421535</v>
      </c>
      <c r="J88" s="65">
        <v>437759</v>
      </c>
      <c r="K88" s="53">
        <v>476337</v>
      </c>
      <c r="L88">
        <v>487314</v>
      </c>
      <c r="M88">
        <v>492398</v>
      </c>
      <c r="N88">
        <v>501969</v>
      </c>
      <c r="O88">
        <v>508000</v>
      </c>
      <c r="P88">
        <v>518248</v>
      </c>
      <c r="Q88" s="40">
        <v>529073</v>
      </c>
      <c r="R88">
        <v>537838</v>
      </c>
      <c r="S88">
        <v>539415</v>
      </c>
    </row>
    <row r="91" spans="1:19" x14ac:dyDescent="0.25">
      <c r="A91" t="s">
        <v>208</v>
      </c>
      <c r="B91">
        <v>2196</v>
      </c>
      <c r="C91">
        <v>3392</v>
      </c>
      <c r="D91">
        <v>4601</v>
      </c>
      <c r="E91">
        <v>5028</v>
      </c>
      <c r="F91">
        <v>3518</v>
      </c>
      <c r="G91">
        <v>3886</v>
      </c>
      <c r="H91">
        <v>3674</v>
      </c>
      <c r="I91">
        <v>3574</v>
      </c>
      <c r="J91">
        <v>3301</v>
      </c>
      <c r="K91">
        <v>2951</v>
      </c>
      <c r="L91">
        <v>3418</v>
      </c>
      <c r="M91">
        <v>3359</v>
      </c>
      <c r="N91">
        <v>3147</v>
      </c>
      <c r="O91">
        <v>3212</v>
      </c>
      <c r="P91">
        <v>2782</v>
      </c>
      <c r="Q91" s="40">
        <v>2015</v>
      </c>
      <c r="R91">
        <v>2866</v>
      </c>
    </row>
    <row r="92" spans="1:19" x14ac:dyDescent="0.25">
      <c r="A92" t="s">
        <v>209</v>
      </c>
      <c r="B92">
        <v>95473</v>
      </c>
      <c r="C92">
        <v>103361</v>
      </c>
      <c r="D92">
        <v>106433</v>
      </c>
      <c r="E92">
        <v>114809</v>
      </c>
      <c r="F92">
        <v>123415</v>
      </c>
      <c r="G92">
        <v>141910</v>
      </c>
      <c r="H92">
        <v>150705</v>
      </c>
      <c r="I92">
        <v>159342</v>
      </c>
      <c r="J92">
        <v>151545</v>
      </c>
      <c r="K92">
        <v>154269</v>
      </c>
      <c r="L92">
        <v>160732</v>
      </c>
      <c r="M92">
        <v>181762</v>
      </c>
      <c r="N92">
        <v>195391</v>
      </c>
      <c r="O92">
        <v>223361</v>
      </c>
      <c r="P92">
        <v>219775</v>
      </c>
      <c r="Q92" s="40">
        <v>176297</v>
      </c>
      <c r="R92">
        <v>168878</v>
      </c>
    </row>
    <row r="93" spans="1:19" x14ac:dyDescent="0.25">
      <c r="A93" t="s">
        <v>210</v>
      </c>
      <c r="B93">
        <v>4158534.6</v>
      </c>
      <c r="C93">
        <v>4335940</v>
      </c>
      <c r="D93">
        <v>4404801</v>
      </c>
      <c r="E93">
        <v>4698733</v>
      </c>
      <c r="F93">
        <v>4739638</v>
      </c>
      <c r="G93">
        <v>4703117</v>
      </c>
      <c r="H93">
        <v>4798414</v>
      </c>
      <c r="I93">
        <v>5042176</v>
      </c>
      <c r="J93">
        <v>5002765</v>
      </c>
      <c r="K93">
        <v>5115756</v>
      </c>
      <c r="L93">
        <v>5390461</v>
      </c>
      <c r="M93">
        <v>5759674</v>
      </c>
      <c r="N93">
        <v>5865661</v>
      </c>
      <c r="O93">
        <v>6143599</v>
      </c>
      <c r="P93">
        <v>6530407</v>
      </c>
      <c r="Q93" s="40">
        <v>6739658</v>
      </c>
      <c r="R93">
        <v>6584419</v>
      </c>
    </row>
    <row r="94" spans="1:19" x14ac:dyDescent="0.25">
      <c r="A94" t="s">
        <v>211</v>
      </c>
      <c r="F94">
        <v>4466880</v>
      </c>
      <c r="G94">
        <v>4806500</v>
      </c>
      <c r="H94">
        <v>4545550.9000000004</v>
      </c>
      <c r="I94">
        <v>4655550.9000000004</v>
      </c>
      <c r="J94">
        <v>4414986.62</v>
      </c>
      <c r="K94">
        <v>4686963.5999999996</v>
      </c>
      <c r="L94">
        <v>4532712.1399999997</v>
      </c>
      <c r="M94">
        <v>4695859.8499999996</v>
      </c>
      <c r="N94">
        <v>4546487.66</v>
      </c>
      <c r="O94">
        <v>4733244.2300000004</v>
      </c>
    </row>
    <row r="95" spans="1:19" x14ac:dyDescent="0.25">
      <c r="A95" t="s">
        <v>212</v>
      </c>
      <c r="B95">
        <v>2506180979</v>
      </c>
      <c r="C95">
        <v>2629965386</v>
      </c>
      <c r="D95">
        <v>2719795615</v>
      </c>
      <c r="E95">
        <v>2857013350</v>
      </c>
      <c r="F95">
        <v>3015988132</v>
      </c>
      <c r="G95">
        <v>3193093786</v>
      </c>
      <c r="H95">
        <v>3413466293</v>
      </c>
      <c r="I95">
        <v>3597494643</v>
      </c>
      <c r="J95">
        <v>3779957145</v>
      </c>
      <c r="K95">
        <v>3937283665</v>
      </c>
      <c r="L95">
        <v>4175127740</v>
      </c>
      <c r="M95">
        <v>4465633756</v>
      </c>
      <c r="N95">
        <v>4754985989</v>
      </c>
    </row>
    <row r="96" spans="1:19" x14ac:dyDescent="0.25">
      <c r="A96" t="s">
        <v>213</v>
      </c>
      <c r="B96">
        <v>6520000</v>
      </c>
      <c r="C96">
        <v>6520000</v>
      </c>
      <c r="D96">
        <v>6520000</v>
      </c>
      <c r="E96">
        <v>6520000</v>
      </c>
      <c r="F96">
        <v>6520000</v>
      </c>
      <c r="G96">
        <v>6520000</v>
      </c>
      <c r="H96">
        <v>6520000</v>
      </c>
      <c r="I96">
        <v>6520000</v>
      </c>
      <c r="J96">
        <v>6520000</v>
      </c>
      <c r="K96">
        <v>6520000</v>
      </c>
      <c r="L96">
        <v>6520000</v>
      </c>
      <c r="M96">
        <v>6520000</v>
      </c>
      <c r="N96">
        <v>6520000</v>
      </c>
      <c r="O96">
        <v>6520000</v>
      </c>
      <c r="P96">
        <v>6520000</v>
      </c>
      <c r="Q96" s="40">
        <v>6520000</v>
      </c>
    </row>
    <row r="97" spans="1:18" x14ac:dyDescent="0.25">
      <c r="A97" t="s">
        <v>214</v>
      </c>
      <c r="B97">
        <v>97669</v>
      </c>
      <c r="C97">
        <v>106753</v>
      </c>
      <c r="D97">
        <v>111034</v>
      </c>
      <c r="E97">
        <v>119837</v>
      </c>
      <c r="F97">
        <v>126933</v>
      </c>
      <c r="G97">
        <v>145796</v>
      </c>
      <c r="H97">
        <v>154379</v>
      </c>
      <c r="I97">
        <v>162916</v>
      </c>
      <c r="J97">
        <v>154846</v>
      </c>
      <c r="K97">
        <v>157220</v>
      </c>
      <c r="L97">
        <v>164150</v>
      </c>
      <c r="M97">
        <v>185121</v>
      </c>
      <c r="N97">
        <v>198538</v>
      </c>
      <c r="O97">
        <v>226573</v>
      </c>
      <c r="P97">
        <v>222557</v>
      </c>
      <c r="Q97" s="40">
        <v>178312</v>
      </c>
      <c r="R97">
        <v>171744</v>
      </c>
    </row>
    <row r="98" spans="1:18" x14ac:dyDescent="0.25">
      <c r="A98" t="s">
        <v>215</v>
      </c>
      <c r="B98">
        <v>8621625.5399999991</v>
      </c>
      <c r="C98">
        <v>9158013.7699999996</v>
      </c>
      <c r="D98">
        <v>9060561.5099999998</v>
      </c>
      <c r="E98">
        <v>9157967.0899999999</v>
      </c>
      <c r="F98">
        <v>9379722.1300000008</v>
      </c>
      <c r="G98">
        <v>9905662.5199999996</v>
      </c>
      <c r="H98">
        <v>10289505.880000001</v>
      </c>
      <c r="I98">
        <v>11149662.4</v>
      </c>
      <c r="J98">
        <v>11780793.640000001</v>
      </c>
      <c r="K98">
        <v>12134122.890000001</v>
      </c>
      <c r="L98">
        <v>13104281.48</v>
      </c>
      <c r="M98">
        <v>14078947.479999999</v>
      </c>
      <c r="N98">
        <v>14078947.479999999</v>
      </c>
      <c r="O98">
        <v>14078947.479999999</v>
      </c>
    </row>
    <row r="99" spans="1:18" x14ac:dyDescent="0.25">
      <c r="A99" t="s">
        <v>216</v>
      </c>
      <c r="B99">
        <v>490416</v>
      </c>
      <c r="C99">
        <v>457913</v>
      </c>
      <c r="D99">
        <v>539384</v>
      </c>
      <c r="E99">
        <v>830383</v>
      </c>
      <c r="F99">
        <v>881677</v>
      </c>
      <c r="G99">
        <v>825076</v>
      </c>
      <c r="H99">
        <v>885179</v>
      </c>
      <c r="I99">
        <v>814303</v>
      </c>
      <c r="J99">
        <v>868442</v>
      </c>
      <c r="K99">
        <v>839803</v>
      </c>
      <c r="L99">
        <v>1061915</v>
      </c>
      <c r="M99">
        <v>1100842</v>
      </c>
      <c r="N99">
        <v>1216617</v>
      </c>
      <c r="O99">
        <v>1225233</v>
      </c>
      <c r="P99">
        <v>1249873</v>
      </c>
      <c r="Q99" s="40">
        <v>1049222</v>
      </c>
      <c r="R99">
        <v>1040997</v>
      </c>
    </row>
    <row r="100" spans="1:18" x14ac:dyDescent="0.25">
      <c r="A100" t="s">
        <v>217</v>
      </c>
      <c r="B100">
        <v>9112041.5399999991</v>
      </c>
      <c r="C100">
        <v>9615926.7699999996</v>
      </c>
      <c r="D100">
        <v>9599945.5099999998</v>
      </c>
      <c r="E100">
        <v>9988350.0899999999</v>
      </c>
      <c r="F100">
        <v>10261399.130000001</v>
      </c>
      <c r="G100">
        <v>10730738.52</v>
      </c>
      <c r="H100">
        <v>11174684.880000001</v>
      </c>
      <c r="I100">
        <v>11963965.4</v>
      </c>
      <c r="J100">
        <v>12649235.640000001</v>
      </c>
      <c r="K100">
        <v>12973925.890000001</v>
      </c>
      <c r="L100">
        <v>14166196.48</v>
      </c>
      <c r="M100">
        <v>15179789.479999999</v>
      </c>
      <c r="N100">
        <v>15295564.479999999</v>
      </c>
      <c r="O100">
        <v>15304180.479999999</v>
      </c>
    </row>
    <row r="102" spans="1:18" x14ac:dyDescent="0.25">
      <c r="A102" t="s">
        <v>218</v>
      </c>
      <c r="B102">
        <v>2486456</v>
      </c>
      <c r="C102">
        <v>2562945</v>
      </c>
      <c r="D102">
        <v>2572042</v>
      </c>
      <c r="E102">
        <v>3311821</v>
      </c>
      <c r="F102">
        <v>2346782</v>
      </c>
      <c r="G102">
        <v>2057986</v>
      </c>
      <c r="H102">
        <v>2203412</v>
      </c>
      <c r="I102">
        <v>2231967</v>
      </c>
      <c r="J102">
        <v>2240067</v>
      </c>
      <c r="K102">
        <v>2169279</v>
      </c>
      <c r="L102">
        <v>2162442</v>
      </c>
      <c r="M102">
        <v>2265213</v>
      </c>
      <c r="N102">
        <v>2278388</v>
      </c>
      <c r="O102">
        <v>2164969</v>
      </c>
      <c r="P102">
        <v>2210195</v>
      </c>
      <c r="Q102" s="40">
        <v>2275139</v>
      </c>
    </row>
    <row r="103" spans="1:18" x14ac:dyDescent="0.25">
      <c r="A103" t="s">
        <v>219</v>
      </c>
      <c r="F103">
        <v>2935289</v>
      </c>
      <c r="G103">
        <v>2590364</v>
      </c>
      <c r="H103">
        <v>2700174</v>
      </c>
      <c r="I103">
        <v>2755794</v>
      </c>
      <c r="J103">
        <v>2736566</v>
      </c>
      <c r="K103">
        <v>2641967</v>
      </c>
      <c r="L103">
        <v>2620277</v>
      </c>
      <c r="M103">
        <v>2755178</v>
      </c>
      <c r="N103">
        <v>2741943</v>
      </c>
      <c r="O103">
        <v>2835700</v>
      </c>
    </row>
    <row r="104" spans="1:18" x14ac:dyDescent="0.25">
      <c r="A104" t="s">
        <v>220</v>
      </c>
      <c r="F104">
        <v>5282071</v>
      </c>
      <c r="G104">
        <v>4648350</v>
      </c>
      <c r="H104">
        <v>4903586</v>
      </c>
      <c r="I104">
        <v>4987761</v>
      </c>
      <c r="J104">
        <v>4976633</v>
      </c>
      <c r="K104">
        <v>4811246</v>
      </c>
      <c r="L104">
        <v>4782719</v>
      </c>
      <c r="M104">
        <v>5020391</v>
      </c>
      <c r="N104">
        <v>5020331</v>
      </c>
      <c r="O104">
        <v>5000669</v>
      </c>
    </row>
    <row r="105" spans="1:18" x14ac:dyDescent="0.25">
      <c r="A105" t="s">
        <v>221</v>
      </c>
      <c r="H105">
        <v>1037397</v>
      </c>
      <c r="I105">
        <v>1115202</v>
      </c>
      <c r="J105">
        <v>1198842</v>
      </c>
      <c r="K105">
        <v>1278640</v>
      </c>
      <c r="L105">
        <v>1283457</v>
      </c>
      <c r="M105">
        <v>1352003</v>
      </c>
      <c r="N105">
        <v>1352936</v>
      </c>
      <c r="O105">
        <v>1354004</v>
      </c>
    </row>
    <row r="106" spans="1:18" x14ac:dyDescent="0.25">
      <c r="A106" t="s">
        <v>222</v>
      </c>
      <c r="H106">
        <v>5940983</v>
      </c>
      <c r="I106">
        <v>6102963</v>
      </c>
      <c r="J106">
        <v>6175475</v>
      </c>
      <c r="K106">
        <v>6089886</v>
      </c>
      <c r="L106">
        <v>6066176</v>
      </c>
      <c r="M106">
        <v>6372394</v>
      </c>
      <c r="N106">
        <v>6373267</v>
      </c>
      <c r="O106">
        <v>6354673</v>
      </c>
    </row>
    <row r="107" spans="1:18" x14ac:dyDescent="0.25">
      <c r="A107" t="s">
        <v>223</v>
      </c>
      <c r="H107">
        <v>3821657512344.5083</v>
      </c>
      <c r="I107">
        <v>4592833415567.1729</v>
      </c>
      <c r="J107">
        <v>5277224771314.7422</v>
      </c>
      <c r="K107">
        <v>4971936001410.8887</v>
      </c>
      <c r="L107">
        <v>5394015757819.4844</v>
      </c>
      <c r="M107">
        <v>6663260494501.9502</v>
      </c>
      <c r="N107">
        <v>7185459999562.9395</v>
      </c>
      <c r="O107">
        <v>7828477453221.2998</v>
      </c>
    </row>
    <row r="109" spans="1:18" x14ac:dyDescent="0.25">
      <c r="A109" t="s">
        <v>224</v>
      </c>
      <c r="B109">
        <v>993727</v>
      </c>
      <c r="C109">
        <v>1076749</v>
      </c>
      <c r="D109">
        <v>1137151</v>
      </c>
      <c r="E109">
        <v>1228559</v>
      </c>
      <c r="F109">
        <v>1468612</v>
      </c>
      <c r="G109">
        <v>2124093</v>
      </c>
      <c r="H109">
        <v>2479247</v>
      </c>
      <c r="I109">
        <v>3137376</v>
      </c>
      <c r="J109">
        <v>3854944</v>
      </c>
      <c r="K109">
        <v>4712846.53</v>
      </c>
      <c r="L109">
        <v>6277924.4900000002</v>
      </c>
      <c r="M109">
        <v>7937071.54</v>
      </c>
      <c r="N109">
        <v>9599764.8200000003</v>
      </c>
      <c r="O109">
        <v>13301407.939999999</v>
      </c>
      <c r="P109">
        <v>14375286.83</v>
      </c>
      <c r="Q109" s="40">
        <v>15649311.1</v>
      </c>
      <c r="R109">
        <v>16616002</v>
      </c>
    </row>
    <row r="111" spans="1:18" x14ac:dyDescent="0.25">
      <c r="A111" t="s">
        <v>225</v>
      </c>
    </row>
    <row r="112" spans="1:18" x14ac:dyDescent="0.25">
      <c r="A112" t="s">
        <v>226</v>
      </c>
    </row>
    <row r="113" spans="1:52" x14ac:dyDescent="0.25">
      <c r="A113" t="s">
        <v>227</v>
      </c>
    </row>
    <row r="114" spans="1:52" x14ac:dyDescent="0.25">
      <c r="A114" t="s">
        <v>228</v>
      </c>
      <c r="B114">
        <v>297052.84768000001</v>
      </c>
      <c r="C114">
        <v>317156.14614999999</v>
      </c>
      <c r="D114">
        <v>326804.01642</v>
      </c>
      <c r="E114">
        <v>339376.22528999997</v>
      </c>
      <c r="F114">
        <v>375593.97544000001</v>
      </c>
      <c r="G114">
        <v>401601.01189999998</v>
      </c>
      <c r="H114">
        <v>422566.92908999999</v>
      </c>
      <c r="I114">
        <v>454704.06448</v>
      </c>
      <c r="J114">
        <v>483855.68261999998</v>
      </c>
      <c r="K114">
        <v>504717.59613999998</v>
      </c>
      <c r="L114">
        <v>554933.01728000003</v>
      </c>
      <c r="M114">
        <v>606567.78269000002</v>
      </c>
      <c r="N114">
        <v>652506.81745900004</v>
      </c>
      <c r="O114">
        <v>703321.78919799998</v>
      </c>
      <c r="P114">
        <v>744807.01955800003</v>
      </c>
      <c r="Q114" s="40">
        <v>760719.58174099994</v>
      </c>
      <c r="R114">
        <v>810072.38417500001</v>
      </c>
    </row>
    <row r="116" spans="1:52" x14ac:dyDescent="0.25">
      <c r="A116" t="s">
        <v>229</v>
      </c>
      <c r="B116">
        <v>24545246752758.055</v>
      </c>
      <c r="C116">
        <v>28743494687391.055</v>
      </c>
      <c r="D116">
        <v>32034673585191.645</v>
      </c>
      <c r="E116">
        <v>36158009335342.344</v>
      </c>
      <c r="F116">
        <v>40470664372472.109</v>
      </c>
      <c r="G116">
        <v>41084221182313.125</v>
      </c>
      <c r="H116">
        <v>49011838310990.305</v>
      </c>
      <c r="I116">
        <v>60224200704977.484</v>
      </c>
      <c r="J116">
        <v>77517447781079.734</v>
      </c>
      <c r="K116">
        <v>91930141844895.609</v>
      </c>
      <c r="L116">
        <v>92109439019519.391</v>
      </c>
      <c r="M116">
        <v>95326751520711.984</v>
      </c>
      <c r="N116">
        <v>96854700468732.391</v>
      </c>
      <c r="O116">
        <v>92193161179756.328</v>
      </c>
      <c r="P116">
        <v>106314746212209.33</v>
      </c>
    </row>
    <row r="117" spans="1:52" x14ac:dyDescent="0.25">
      <c r="A117" t="s">
        <v>230</v>
      </c>
      <c r="B117">
        <v>5865353247241.9502</v>
      </c>
      <c r="C117">
        <v>7137905312608.9453</v>
      </c>
      <c r="D117">
        <v>8270126414808.3564</v>
      </c>
      <c r="E117">
        <v>9454090664657.6543</v>
      </c>
      <c r="F117">
        <v>12540135627527.885</v>
      </c>
      <c r="G117">
        <v>18555078817686.875</v>
      </c>
      <c r="H117">
        <v>25323461689009.699</v>
      </c>
      <c r="I117">
        <v>37473099295022.516</v>
      </c>
      <c r="J117">
        <v>59732052218920.266</v>
      </c>
      <c r="K117">
        <v>84689858155104.375</v>
      </c>
      <c r="L117">
        <v>107273960980480.59</v>
      </c>
      <c r="M117">
        <v>131364248479288.03</v>
      </c>
      <c r="N117">
        <v>158512799531267.63</v>
      </c>
      <c r="O117">
        <v>199605938820243.72</v>
      </c>
      <c r="P117">
        <v>234029053787790.72</v>
      </c>
    </row>
    <row r="118" spans="1:52" x14ac:dyDescent="0.25">
      <c r="A118" t="s">
        <v>231</v>
      </c>
      <c r="B118">
        <v>30410600000000</v>
      </c>
      <c r="C118">
        <v>35881400000000</v>
      </c>
      <c r="D118">
        <v>40304800000000</v>
      </c>
      <c r="E118">
        <v>45612100000000</v>
      </c>
      <c r="F118">
        <v>53010800000000</v>
      </c>
      <c r="G118">
        <v>59639300000000</v>
      </c>
      <c r="H118">
        <v>74335300000000</v>
      </c>
      <c r="I118">
        <v>97697300000000</v>
      </c>
      <c r="J118">
        <v>137249500000000</v>
      </c>
      <c r="K118">
        <v>176620000000000</v>
      </c>
      <c r="L118">
        <v>199383400000000</v>
      </c>
      <c r="M118">
        <v>226691000000000</v>
      </c>
      <c r="N118">
        <v>255367500000000</v>
      </c>
      <c r="O118">
        <v>291799100000000</v>
      </c>
      <c r="P118">
        <v>340343800000000</v>
      </c>
    </row>
    <row r="121" spans="1:52" x14ac:dyDescent="0.25">
      <c r="A121" t="s">
        <v>232</v>
      </c>
      <c r="B121">
        <v>122212.69200000001</v>
      </c>
      <c r="C121">
        <v>127892.50488000001</v>
      </c>
      <c r="D121">
        <v>132341.39856000003</v>
      </c>
      <c r="E121">
        <v>131139.78696</v>
      </c>
      <c r="F121">
        <v>144890.91288000002</v>
      </c>
      <c r="G121">
        <v>152522.61192000002</v>
      </c>
      <c r="H121">
        <v>166086.1692</v>
      </c>
      <c r="I121">
        <v>164573.89704000001</v>
      </c>
      <c r="J121">
        <v>172357.99560000002</v>
      </c>
      <c r="K121">
        <v>166015.83096000002</v>
      </c>
      <c r="L121">
        <v>183195.94608000002</v>
      </c>
      <c r="M121">
        <v>196636.41144000003</v>
      </c>
      <c r="N121">
        <v>216219.74976000001</v>
      </c>
      <c r="O121">
        <v>231330.74832000001</v>
      </c>
      <c r="P121">
        <v>236817.13104000001</v>
      </c>
      <c r="Q121" s="40">
        <v>297262.8</v>
      </c>
      <c r="R121">
        <v>334944</v>
      </c>
      <c r="S121">
        <v>380998.8</v>
      </c>
      <c r="T121">
        <v>431240.4</v>
      </c>
      <c r="U121">
        <v>494042.4</v>
      </c>
      <c r="V121" s="40">
        <v>561031.20000000007</v>
      </c>
      <c r="AA121">
        <v>1021579.2</v>
      </c>
      <c r="AF121">
        <v>1297908</v>
      </c>
      <c r="AP121">
        <v>1904994</v>
      </c>
      <c r="AZ121">
        <v>2390662.8000000003</v>
      </c>
    </row>
    <row r="122" spans="1:52" x14ac:dyDescent="0.25">
      <c r="A122" t="s">
        <v>233</v>
      </c>
      <c r="B122">
        <v>510602.86872000003</v>
      </c>
      <c r="C122">
        <v>493346.55384000001</v>
      </c>
      <c r="D122">
        <v>384480.54288000008</v>
      </c>
      <c r="E122">
        <v>535361.92920000001</v>
      </c>
      <c r="F122">
        <v>523164.10608000006</v>
      </c>
      <c r="G122">
        <v>528591.87360000005</v>
      </c>
      <c r="H122">
        <v>550015.72920000006</v>
      </c>
      <c r="I122">
        <v>617329.42487999995</v>
      </c>
      <c r="J122">
        <v>656496.10152000014</v>
      </c>
      <c r="K122">
        <v>688933.75320000004</v>
      </c>
      <c r="L122">
        <v>668863.90872000006</v>
      </c>
      <c r="M122">
        <v>701325.00647999998</v>
      </c>
      <c r="N122">
        <v>721910.66472</v>
      </c>
      <c r="O122">
        <v>725656.17599999998</v>
      </c>
      <c r="P122">
        <v>719202.64248000004</v>
      </c>
      <c r="Q122" s="40">
        <v>607086</v>
      </c>
      <c r="R122">
        <v>636393.6</v>
      </c>
      <c r="S122">
        <v>674074.8</v>
      </c>
      <c r="T122">
        <v>720129.6</v>
      </c>
      <c r="U122">
        <v>766184.4</v>
      </c>
      <c r="V122" s="40">
        <v>816426</v>
      </c>
      <c r="AA122">
        <v>1113688.8</v>
      </c>
      <c r="AF122">
        <v>1448632.8</v>
      </c>
      <c r="AP122">
        <v>2277619.1999999997</v>
      </c>
      <c r="AZ122">
        <v>3232209.6</v>
      </c>
    </row>
    <row r="123" spans="1:52" x14ac:dyDescent="0.25">
      <c r="A123" t="s">
        <v>234</v>
      </c>
      <c r="B123">
        <v>445780.31904000003</v>
      </c>
      <c r="C123">
        <v>463089.38760000002</v>
      </c>
      <c r="D123">
        <v>450065.09016000002</v>
      </c>
      <c r="E123">
        <v>406209.19752000005</v>
      </c>
      <c r="F123">
        <v>444414.58488000004</v>
      </c>
      <c r="G123">
        <v>380758.47768000001</v>
      </c>
      <c r="H123">
        <v>347107.49136000004</v>
      </c>
      <c r="I123">
        <v>613624.94423999998</v>
      </c>
      <c r="J123">
        <v>670077.24336000008</v>
      </c>
      <c r="K123">
        <v>678189.58704000013</v>
      </c>
      <c r="L123">
        <v>626555.45736</v>
      </c>
      <c r="M123">
        <v>766042.04879999999</v>
      </c>
      <c r="N123">
        <v>907081.94304000016</v>
      </c>
      <c r="O123">
        <v>739618.31664000009</v>
      </c>
      <c r="P123">
        <v>733498.88976000005</v>
      </c>
      <c r="Q123" s="40">
        <v>234460.79999999999</v>
      </c>
      <c r="R123">
        <v>230274</v>
      </c>
      <c r="S123">
        <v>230274</v>
      </c>
      <c r="T123">
        <v>234460.79999999999</v>
      </c>
      <c r="U123">
        <v>234460.79999999999</v>
      </c>
      <c r="V123" s="40">
        <v>238647.6</v>
      </c>
      <c r="AA123">
        <v>272142</v>
      </c>
      <c r="AF123">
        <v>372625.2</v>
      </c>
      <c r="AP123">
        <v>640580.4</v>
      </c>
      <c r="AZ123">
        <v>992271.6</v>
      </c>
    </row>
    <row r="124" spans="1:52" x14ac:dyDescent="0.25">
      <c r="A124" t="s">
        <v>235</v>
      </c>
      <c r="B124">
        <v>211366.4112</v>
      </c>
      <c r="C124">
        <v>216999.33192000003</v>
      </c>
      <c r="D124">
        <v>226829.10096000001</v>
      </c>
      <c r="E124">
        <v>188019.97704000003</v>
      </c>
      <c r="F124">
        <v>324399.96288000001</v>
      </c>
      <c r="G124">
        <v>385359.77088000008</v>
      </c>
      <c r="H124">
        <v>521927.32536000002</v>
      </c>
      <c r="I124">
        <v>714542.73408000008</v>
      </c>
      <c r="J124">
        <v>551188.03320000006</v>
      </c>
      <c r="K124">
        <v>484085.35224000004</v>
      </c>
      <c r="L124">
        <v>805894.52328000008</v>
      </c>
      <c r="M124">
        <v>847001.36304000008</v>
      </c>
      <c r="N124">
        <v>721095.91344000003</v>
      </c>
      <c r="O124">
        <v>250456.88808</v>
      </c>
      <c r="P124">
        <v>322758.73728000006</v>
      </c>
      <c r="Q124" s="40">
        <v>1055073.5999999999</v>
      </c>
      <c r="R124">
        <v>1063447.2</v>
      </c>
      <c r="S124">
        <v>1088568</v>
      </c>
      <c r="T124">
        <v>1113688.8</v>
      </c>
      <c r="U124">
        <v>1147183.2</v>
      </c>
      <c r="V124" s="40">
        <v>1180677.5999999999</v>
      </c>
      <c r="AA124">
        <v>1348149.6</v>
      </c>
      <c r="AF124">
        <v>1645412.4</v>
      </c>
      <c r="AP124">
        <v>2269245.6</v>
      </c>
      <c r="AZ124">
        <v>2805156</v>
      </c>
    </row>
    <row r="125" spans="1:52" x14ac:dyDescent="0.25">
      <c r="A125" t="s">
        <v>236</v>
      </c>
      <c r="B125">
        <v>345718.31112000003</v>
      </c>
      <c r="C125">
        <v>323473.84272000002</v>
      </c>
      <c r="D125">
        <v>306586.80360000004</v>
      </c>
      <c r="E125">
        <v>294054.87384000001</v>
      </c>
      <c r="F125">
        <v>275004.93384000001</v>
      </c>
      <c r="G125">
        <v>257437.9584</v>
      </c>
      <c r="H125">
        <v>273592.30752000003</v>
      </c>
      <c r="I125">
        <v>258797.83104000002</v>
      </c>
      <c r="J125">
        <v>260192.87280000001</v>
      </c>
      <c r="K125">
        <v>262250.26632</v>
      </c>
      <c r="L125">
        <v>254624.42880000002</v>
      </c>
      <c r="M125">
        <v>256998.3444</v>
      </c>
      <c r="N125">
        <v>251236.47024</v>
      </c>
      <c r="O125">
        <v>261007.62408000001</v>
      </c>
      <c r="P125">
        <v>265210.33392</v>
      </c>
      <c r="Q125" s="40">
        <v>276328.8</v>
      </c>
      <c r="R125">
        <v>293076</v>
      </c>
      <c r="S125">
        <v>309823.2</v>
      </c>
      <c r="T125">
        <v>330757.2</v>
      </c>
      <c r="U125">
        <v>355878</v>
      </c>
      <c r="V125" s="40">
        <v>376812</v>
      </c>
      <c r="AA125">
        <v>481482</v>
      </c>
      <c r="AF125">
        <v>632206.79999999993</v>
      </c>
      <c r="AP125">
        <v>996458.4</v>
      </c>
      <c r="AZ125">
        <v>1394204.4</v>
      </c>
    </row>
    <row r="127" spans="1:52" x14ac:dyDescent="0.25">
      <c r="A127" t="s">
        <v>237</v>
      </c>
      <c r="B127">
        <v>158.26104000000001</v>
      </c>
      <c r="C127">
        <v>175.84560000000002</v>
      </c>
      <c r="D127">
        <v>193.43016</v>
      </c>
      <c r="E127">
        <v>193.43016</v>
      </c>
      <c r="F127">
        <v>199.29168000000001</v>
      </c>
      <c r="G127">
        <v>199.29168000000001</v>
      </c>
      <c r="H127">
        <v>240.32232000000002</v>
      </c>
      <c r="I127">
        <v>304.79904000000005</v>
      </c>
      <c r="J127">
        <v>293.07600000000002</v>
      </c>
      <c r="K127">
        <v>398.58336000000003</v>
      </c>
      <c r="L127">
        <v>316.52208000000002</v>
      </c>
      <c r="M127">
        <v>316.52208000000002</v>
      </c>
      <c r="N127">
        <v>386.86032</v>
      </c>
      <c r="O127">
        <v>463.06008000000003</v>
      </c>
      <c r="P127">
        <v>556.84440000000006</v>
      </c>
      <c r="Q127" s="40">
        <v>837.36</v>
      </c>
      <c r="R127">
        <v>837.36</v>
      </c>
      <c r="S127">
        <v>1256.04</v>
      </c>
      <c r="T127">
        <v>1256.04</v>
      </c>
      <c r="U127">
        <v>1674.72</v>
      </c>
      <c r="V127" s="40">
        <v>4186.8</v>
      </c>
      <c r="AA127">
        <v>8373.6</v>
      </c>
      <c r="AF127">
        <v>20934</v>
      </c>
      <c r="AP127">
        <v>54428.4</v>
      </c>
      <c r="AZ127">
        <v>113043.6</v>
      </c>
    </row>
    <row r="128" spans="1:52" x14ac:dyDescent="0.25">
      <c r="A128" t="s">
        <v>238</v>
      </c>
      <c r="B128">
        <v>1019.9044800000001</v>
      </c>
      <c r="C128">
        <v>814.75128000000007</v>
      </c>
      <c r="D128">
        <v>691.65936000000011</v>
      </c>
      <c r="E128">
        <v>633.04416000000003</v>
      </c>
      <c r="F128">
        <v>498.22919999999999</v>
      </c>
      <c r="G128">
        <v>252.04536000000002</v>
      </c>
      <c r="H128">
        <v>246.18384000000003</v>
      </c>
      <c r="I128">
        <v>287.21448000000004</v>
      </c>
      <c r="J128">
        <v>726.82848000000013</v>
      </c>
      <c r="K128">
        <v>1119.5503200000001</v>
      </c>
      <c r="L128">
        <v>1142.9964000000002</v>
      </c>
      <c r="M128">
        <v>1060.9351200000001</v>
      </c>
      <c r="N128">
        <v>902.67408000000012</v>
      </c>
      <c r="O128">
        <v>1084.3812000000003</v>
      </c>
      <c r="P128">
        <v>1213.33464</v>
      </c>
      <c r="Q128" s="40">
        <v>8373.6</v>
      </c>
      <c r="R128">
        <v>16747.2</v>
      </c>
      <c r="S128">
        <v>20934</v>
      </c>
      <c r="T128">
        <v>29307.599999999999</v>
      </c>
      <c r="U128">
        <v>37681.200000000004</v>
      </c>
      <c r="V128" s="40">
        <v>50241.599999999999</v>
      </c>
      <c r="AA128">
        <v>108856.8</v>
      </c>
      <c r="AF128">
        <v>154911.6</v>
      </c>
      <c r="AP128">
        <v>293076</v>
      </c>
      <c r="AZ128">
        <v>498229.2</v>
      </c>
    </row>
    <row r="129" spans="1:52" x14ac:dyDescent="0.25">
      <c r="A129" t="s">
        <v>239</v>
      </c>
      <c r="B129">
        <v>819698.40288000007</v>
      </c>
      <c r="C129">
        <v>865054.84464000014</v>
      </c>
      <c r="D129">
        <v>887135.19047999999</v>
      </c>
      <c r="E129">
        <v>914455.7352</v>
      </c>
      <c r="F129">
        <v>1044235.6495200001</v>
      </c>
      <c r="G129">
        <v>1045150.0466400001</v>
      </c>
      <c r="H129">
        <v>1005004.4961600001</v>
      </c>
      <c r="I129">
        <v>1023298.3000800001</v>
      </c>
      <c r="J129">
        <v>1087282.6524</v>
      </c>
      <c r="K129">
        <v>1229213.49768</v>
      </c>
      <c r="L129">
        <v>1348712.3059200002</v>
      </c>
      <c r="M129">
        <v>1625270.5425600002</v>
      </c>
      <c r="N129">
        <v>1930198.5360000003</v>
      </c>
      <c r="O129">
        <v>1999634.10192</v>
      </c>
      <c r="P129">
        <v>2007453.3696000001</v>
      </c>
      <c r="Q129" s="40">
        <v>1992916.8</v>
      </c>
      <c r="R129">
        <v>2038971.6</v>
      </c>
      <c r="S129">
        <v>2097586.8000000003</v>
      </c>
      <c r="T129">
        <v>2164575.6</v>
      </c>
      <c r="U129">
        <v>2231564.4</v>
      </c>
      <c r="V129" s="40">
        <v>2290179.6</v>
      </c>
      <c r="AA129">
        <v>2629310.4</v>
      </c>
      <c r="AF129">
        <v>2993562</v>
      </c>
      <c r="AP129">
        <v>3969086.4</v>
      </c>
      <c r="AZ129">
        <v>5158137.6000000006</v>
      </c>
    </row>
    <row r="130" spans="1:52" x14ac:dyDescent="0.25">
      <c r="A130" t="s">
        <v>240</v>
      </c>
      <c r="Q130" s="40">
        <v>75362.400000000009</v>
      </c>
      <c r="R130">
        <v>108856.8</v>
      </c>
      <c r="S130">
        <v>133977.60000000001</v>
      </c>
      <c r="T130">
        <v>163285.19999999998</v>
      </c>
      <c r="U130">
        <v>192592.8</v>
      </c>
      <c r="V130" s="40">
        <v>230274</v>
      </c>
      <c r="AA130">
        <v>401932.79999999999</v>
      </c>
      <c r="AF130">
        <v>586152</v>
      </c>
      <c r="AP130">
        <v>891788.4</v>
      </c>
      <c r="AZ130">
        <v>1306281.5999999999</v>
      </c>
    </row>
    <row r="131" spans="1:52" x14ac:dyDescent="0.25">
      <c r="A131" t="s">
        <v>241</v>
      </c>
    </row>
    <row r="133" spans="1:52" x14ac:dyDescent="0.25">
      <c r="A133" t="s">
        <v>242</v>
      </c>
      <c r="B133">
        <v>109815.5772</v>
      </c>
      <c r="C133">
        <v>119791.88424000001</v>
      </c>
      <c r="D133">
        <v>122142.35376</v>
      </c>
      <c r="E133">
        <v>128466.93384</v>
      </c>
      <c r="F133">
        <v>138654.25560000003</v>
      </c>
      <c r="G133">
        <v>147979.93392000001</v>
      </c>
      <c r="H133">
        <v>157211.82792000001</v>
      </c>
      <c r="I133">
        <v>170042.69520000002</v>
      </c>
      <c r="J133">
        <v>180317.93976000001</v>
      </c>
      <c r="K133">
        <v>197427.71664000003</v>
      </c>
      <c r="L133">
        <v>214959.52296</v>
      </c>
      <c r="M133">
        <v>233956.70928000004</v>
      </c>
      <c r="N133">
        <v>259178.82984000002</v>
      </c>
      <c r="O133">
        <v>277425.74160000001</v>
      </c>
      <c r="P133">
        <v>302132.04840000003</v>
      </c>
      <c r="Q133" s="40">
        <v>397746</v>
      </c>
      <c r="R133">
        <v>460548</v>
      </c>
      <c r="S133">
        <v>531723.6</v>
      </c>
      <c r="T133">
        <v>602899.20000000007</v>
      </c>
      <c r="U133">
        <v>674074.8</v>
      </c>
      <c r="V133" s="40">
        <v>753624</v>
      </c>
      <c r="AA133">
        <v>1092754.8</v>
      </c>
      <c r="AF133">
        <v>1448632.8</v>
      </c>
      <c r="AP133">
        <v>2256685.1999999997</v>
      </c>
      <c r="AZ133">
        <v>3198715.2</v>
      </c>
    </row>
    <row r="134" spans="1:52" x14ac:dyDescent="0.25">
      <c r="A134" t="s">
        <v>243</v>
      </c>
      <c r="B134">
        <v>474.78312000000005</v>
      </c>
      <c r="C134">
        <v>509.95224000000007</v>
      </c>
      <c r="D134">
        <v>562.70591999999999</v>
      </c>
      <c r="E134">
        <v>580.29048000000012</v>
      </c>
      <c r="F134">
        <v>726.82848000000013</v>
      </c>
      <c r="G134">
        <v>726.82848000000013</v>
      </c>
      <c r="H134">
        <v>750.27456000000006</v>
      </c>
      <c r="I134">
        <v>773.72064</v>
      </c>
      <c r="J134">
        <v>767.85912000000008</v>
      </c>
      <c r="K134">
        <v>761.99760000000015</v>
      </c>
      <c r="L134">
        <v>791.30520000000001</v>
      </c>
      <c r="M134">
        <v>668.21328000000005</v>
      </c>
      <c r="N134">
        <v>785.44368000000009</v>
      </c>
      <c r="O134">
        <v>715.10544000000004</v>
      </c>
      <c r="P134">
        <v>668.21328000000005</v>
      </c>
      <c r="Q134" s="40">
        <v>297262.8</v>
      </c>
      <c r="R134">
        <v>314010</v>
      </c>
      <c r="S134">
        <v>330757.2</v>
      </c>
      <c r="T134">
        <v>347504.4</v>
      </c>
      <c r="U134">
        <v>368438.4</v>
      </c>
      <c r="V134" s="40">
        <v>389372.4</v>
      </c>
      <c r="AA134">
        <v>447987.6</v>
      </c>
      <c r="AF134">
        <v>468921.59999999998</v>
      </c>
      <c r="AP134">
        <v>502416</v>
      </c>
      <c r="AZ134">
        <v>535910.40000000002</v>
      </c>
    </row>
    <row r="135" spans="1:52" x14ac:dyDescent="0.25">
      <c r="A135" t="s">
        <v>244</v>
      </c>
      <c r="B135">
        <v>405312.38496000005</v>
      </c>
      <c r="C135">
        <v>401508.25848000002</v>
      </c>
      <c r="D135">
        <v>386825.15088000003</v>
      </c>
      <c r="E135">
        <v>390687.89256000001</v>
      </c>
      <c r="F135">
        <v>392194.30320000002</v>
      </c>
      <c r="G135">
        <v>373806.71496000001</v>
      </c>
      <c r="H135">
        <v>337576.65984000009</v>
      </c>
      <c r="I135">
        <v>341685.58536000003</v>
      </c>
      <c r="J135">
        <v>314077.82616000006</v>
      </c>
      <c r="K135">
        <v>275620.39344000001</v>
      </c>
      <c r="L135">
        <v>262742.63399999996</v>
      </c>
      <c r="M135">
        <v>266101.28496000002</v>
      </c>
      <c r="N135">
        <v>282161.84976000001</v>
      </c>
      <c r="O135">
        <v>306176.49719999998</v>
      </c>
      <c r="P135">
        <v>320853.74328000005</v>
      </c>
      <c r="Q135" s="40">
        <v>25120.799999999999</v>
      </c>
      <c r="R135">
        <v>20934</v>
      </c>
      <c r="S135">
        <v>12560.4</v>
      </c>
      <c r="T135">
        <v>4186.8</v>
      </c>
      <c r="U135">
        <v>1256.04</v>
      </c>
      <c r="V135" s="40">
        <v>0</v>
      </c>
    </row>
    <row r="136" spans="1:52" x14ac:dyDescent="0.25">
      <c r="A136" t="s">
        <v>245</v>
      </c>
    </row>
    <row r="137" spans="1:52" x14ac:dyDescent="0.25">
      <c r="A137" t="s">
        <v>246</v>
      </c>
      <c r="B137">
        <v>1223211.3012000001</v>
      </c>
      <c r="C137">
        <v>1244986.848</v>
      </c>
      <c r="D137">
        <v>1269282.8484</v>
      </c>
      <c r="E137">
        <v>1292224.8376800001</v>
      </c>
      <c r="F137">
        <v>1310102.4736800001</v>
      </c>
      <c r="G137">
        <v>1323982.5530400001</v>
      </c>
      <c r="H137">
        <v>1338401.89224</v>
      </c>
      <c r="I137">
        <v>1374860.5466400001</v>
      </c>
      <c r="J137">
        <v>1391870.67768</v>
      </c>
      <c r="K137">
        <v>1411078.8787199999</v>
      </c>
      <c r="L137">
        <v>1468726.9279200002</v>
      </c>
      <c r="M137">
        <v>1487225.8850400003</v>
      </c>
      <c r="N137">
        <v>1504030.8628800001</v>
      </c>
      <c r="O137">
        <v>1525917.7785600002</v>
      </c>
      <c r="P137">
        <v>1544481.2124000001</v>
      </c>
      <c r="Q137" s="40">
        <v>837.36</v>
      </c>
      <c r="R137">
        <v>1256.04</v>
      </c>
      <c r="S137">
        <v>1674.72</v>
      </c>
      <c r="T137">
        <v>2512.08</v>
      </c>
      <c r="U137">
        <v>3349.44</v>
      </c>
      <c r="V137" s="40">
        <v>4186.8</v>
      </c>
      <c r="AA137">
        <v>16747.2</v>
      </c>
      <c r="AF137">
        <v>29307.599999999999</v>
      </c>
      <c r="AP137">
        <v>50241.599999999999</v>
      </c>
      <c r="AZ137">
        <v>75362.400000000009</v>
      </c>
    </row>
    <row r="139" spans="1:52" x14ac:dyDescent="0.25">
      <c r="A139" t="s">
        <v>247</v>
      </c>
      <c r="B139">
        <v>38000.234160000007</v>
      </c>
      <c r="C139">
        <v>40942.717200000006</v>
      </c>
      <c r="D139">
        <v>42560.496720000003</v>
      </c>
      <c r="E139">
        <v>47513.481120000004</v>
      </c>
      <c r="F139">
        <v>54822.796560000003</v>
      </c>
      <c r="G139">
        <v>61164.961200000005</v>
      </c>
      <c r="H139">
        <v>66170.699280000015</v>
      </c>
      <c r="I139">
        <v>100730.2212</v>
      </c>
      <c r="J139">
        <v>110612.74392000001</v>
      </c>
      <c r="K139">
        <v>119727.40752000001</v>
      </c>
      <c r="L139">
        <v>133208.90352000002</v>
      </c>
      <c r="M139">
        <v>150248.34216</v>
      </c>
      <c r="N139">
        <v>149380.83720000001</v>
      </c>
      <c r="O139">
        <v>164638.37376000002</v>
      </c>
      <c r="P139">
        <v>170400.24792000002</v>
      </c>
      <c r="Q139" s="40">
        <v>188406</v>
      </c>
      <c r="R139">
        <v>200966.39999999999</v>
      </c>
      <c r="S139">
        <v>213526.8</v>
      </c>
      <c r="T139">
        <v>234460.79999999999</v>
      </c>
      <c r="U139">
        <v>255394.8</v>
      </c>
      <c r="V139" s="40">
        <v>280515.60000000003</v>
      </c>
      <c r="AA139">
        <v>422866.8</v>
      </c>
      <c r="AF139">
        <v>640580.4</v>
      </c>
      <c r="AP139">
        <v>1369083.6</v>
      </c>
      <c r="AZ139">
        <v>2671178.4</v>
      </c>
    </row>
    <row r="140" spans="1:52" x14ac:dyDescent="0.25">
      <c r="A140" t="s">
        <v>248</v>
      </c>
      <c r="B140">
        <v>785.44368000000009</v>
      </c>
      <c r="C140">
        <v>861.64344000000006</v>
      </c>
      <c r="D140">
        <v>961.28928000000008</v>
      </c>
      <c r="E140">
        <v>926.12016000000006</v>
      </c>
      <c r="F140">
        <v>1019.9044800000001</v>
      </c>
      <c r="G140">
        <v>1113.6888000000001</v>
      </c>
      <c r="H140">
        <v>1207.4731200000001</v>
      </c>
      <c r="I140">
        <v>1606.0564800000002</v>
      </c>
      <c r="J140">
        <v>2092.5626400000001</v>
      </c>
      <c r="K140">
        <v>4278.9096000000009</v>
      </c>
      <c r="L140">
        <v>5644.6437600000008</v>
      </c>
      <c r="M140">
        <v>7561.3608000000004</v>
      </c>
      <c r="N140">
        <v>9524.9699999999993</v>
      </c>
      <c r="O140">
        <v>8335.0814399999999</v>
      </c>
      <c r="P140">
        <v>8481.6194400000022</v>
      </c>
      <c r="Q140" s="40">
        <v>16747.2</v>
      </c>
      <c r="R140">
        <v>16747.2</v>
      </c>
      <c r="S140">
        <v>20934</v>
      </c>
      <c r="T140">
        <v>20934</v>
      </c>
      <c r="U140">
        <v>20934</v>
      </c>
      <c r="V140" s="40">
        <v>25120.799999999999</v>
      </c>
      <c r="AA140">
        <v>37681.200000000004</v>
      </c>
      <c r="AF140">
        <v>54428.4</v>
      </c>
      <c r="AP140">
        <v>113043.6</v>
      </c>
      <c r="AZ140">
        <v>213526.8</v>
      </c>
    </row>
    <row r="141" spans="1:52" x14ac:dyDescent="0.25">
      <c r="A141" t="s">
        <v>249</v>
      </c>
      <c r="B141">
        <v>59453.397360000003</v>
      </c>
      <c r="C141">
        <v>60391.240560000006</v>
      </c>
      <c r="D141">
        <v>59681.996640000005</v>
      </c>
      <c r="E141">
        <v>56610.560160000001</v>
      </c>
      <c r="F141">
        <v>63468.538560000001</v>
      </c>
      <c r="G141">
        <v>60315.040800000002</v>
      </c>
      <c r="H141">
        <v>53134.678800000002</v>
      </c>
      <c r="I141">
        <v>49084.368479999997</v>
      </c>
      <c r="J141">
        <v>44524.105920000009</v>
      </c>
      <c r="K141">
        <v>41112.701280000001</v>
      </c>
      <c r="L141">
        <v>34377.8148</v>
      </c>
      <c r="M141">
        <v>40930.994160000002</v>
      </c>
      <c r="N141">
        <v>50754.90168000001</v>
      </c>
      <c r="O141">
        <v>49043.337840000007</v>
      </c>
      <c r="P141">
        <v>45415.056960000002</v>
      </c>
      <c r="Q141" s="40">
        <v>29307.599999999999</v>
      </c>
      <c r="R141">
        <v>29307.599999999999</v>
      </c>
      <c r="S141">
        <v>29307.599999999999</v>
      </c>
      <c r="T141">
        <v>29307.599999999999</v>
      </c>
      <c r="U141">
        <v>29307.599999999999</v>
      </c>
      <c r="V141" s="40">
        <v>29307.599999999999</v>
      </c>
      <c r="AA141">
        <v>29307.599999999999</v>
      </c>
      <c r="AF141">
        <v>25120.799999999999</v>
      </c>
      <c r="AP141">
        <v>20934</v>
      </c>
      <c r="AZ141">
        <v>20934</v>
      </c>
    </row>
    <row r="142" spans="1:52" x14ac:dyDescent="0.25">
      <c r="A142" t="s">
        <v>250</v>
      </c>
    </row>
    <row r="143" spans="1:52" x14ac:dyDescent="0.25">
      <c r="A143" t="s">
        <v>251</v>
      </c>
      <c r="B143">
        <v>8510.9270400000005</v>
      </c>
      <c r="C143">
        <v>8464.0348800000011</v>
      </c>
      <c r="D143">
        <v>8423.0042400000002</v>
      </c>
      <c r="E143">
        <v>8381.9736000000012</v>
      </c>
      <c r="F143">
        <v>8340.9429600000003</v>
      </c>
      <c r="G143">
        <v>8299.9123199999995</v>
      </c>
      <c r="H143">
        <v>8258.8816800000004</v>
      </c>
      <c r="I143">
        <v>8217.8510400000014</v>
      </c>
      <c r="J143">
        <v>8176.8204000000005</v>
      </c>
      <c r="K143">
        <v>8135.7897600000006</v>
      </c>
      <c r="L143">
        <v>8094.7591200000006</v>
      </c>
      <c r="M143">
        <v>8053.7284800000007</v>
      </c>
      <c r="N143">
        <v>8012.6978400000007</v>
      </c>
      <c r="O143">
        <v>7971.6671999999999</v>
      </c>
      <c r="P143">
        <v>7930.6365600000008</v>
      </c>
      <c r="Q143" s="40">
        <v>8457.3360000000011</v>
      </c>
      <c r="R143">
        <v>8499.2039999999997</v>
      </c>
      <c r="S143">
        <v>12979.08</v>
      </c>
      <c r="T143">
        <v>12979.08</v>
      </c>
      <c r="U143">
        <v>12979.08</v>
      </c>
      <c r="V143" s="40">
        <v>12979.08</v>
      </c>
      <c r="AA143">
        <v>22190.04</v>
      </c>
      <c r="AF143">
        <v>36006.480000000003</v>
      </c>
      <c r="AP143">
        <v>77037.119999999995</v>
      </c>
      <c r="AZ143">
        <v>150724.79999999999</v>
      </c>
    </row>
    <row r="146" spans="1:19" x14ac:dyDescent="0.25">
      <c r="A146" t="s">
        <v>252</v>
      </c>
      <c r="B146">
        <v>122212.69200000001</v>
      </c>
      <c r="C146">
        <v>127892.50488000001</v>
      </c>
      <c r="D146">
        <v>132341.39856000003</v>
      </c>
      <c r="E146">
        <v>131139.78696</v>
      </c>
      <c r="F146">
        <v>144890.91288000002</v>
      </c>
      <c r="G146">
        <v>152522.61192000002</v>
      </c>
      <c r="H146">
        <v>166086.1692</v>
      </c>
      <c r="I146">
        <v>164573.89704000001</v>
      </c>
      <c r="J146">
        <v>172357.99560000002</v>
      </c>
      <c r="K146">
        <v>166015.83096000002</v>
      </c>
      <c r="L146">
        <v>183195.94608000002</v>
      </c>
      <c r="M146">
        <v>196636.41144000003</v>
      </c>
      <c r="N146">
        <v>216219.74976000001</v>
      </c>
      <c r="O146">
        <v>231330.74832000001</v>
      </c>
      <c r="P146">
        <v>236817.13104000001</v>
      </c>
      <c r="Q146" s="40">
        <v>230246.36712000001</v>
      </c>
      <c r="R146">
        <v>244853.27496000001</v>
      </c>
      <c r="S146">
        <v>259559.82864000002</v>
      </c>
    </row>
    <row r="147" spans="1:19" x14ac:dyDescent="0.25">
      <c r="A147" t="s">
        <v>253</v>
      </c>
      <c r="B147">
        <v>510602.86872000003</v>
      </c>
      <c r="C147">
        <v>493346.55384000001</v>
      </c>
      <c r="D147">
        <v>384480.54288000008</v>
      </c>
      <c r="E147">
        <v>535361.92920000001</v>
      </c>
      <c r="F147">
        <v>523164.10608000006</v>
      </c>
      <c r="G147">
        <v>528591.87360000005</v>
      </c>
      <c r="H147">
        <v>550015.72920000006</v>
      </c>
      <c r="I147">
        <v>617329.42487999995</v>
      </c>
      <c r="J147">
        <v>656496.10152000014</v>
      </c>
      <c r="K147">
        <v>688933.75320000004</v>
      </c>
      <c r="L147">
        <v>668863.90872000006</v>
      </c>
      <c r="M147">
        <v>701325.00647999998</v>
      </c>
      <c r="N147">
        <v>721910.66472</v>
      </c>
      <c r="O147">
        <v>725656.17599999998</v>
      </c>
      <c r="P147">
        <v>719202.64248000004</v>
      </c>
      <c r="Q147" s="40">
        <v>715568.50008000003</v>
      </c>
      <c r="R147">
        <v>584622.14328000008</v>
      </c>
      <c r="S147">
        <v>619644.72528000013</v>
      </c>
    </row>
    <row r="148" spans="1:19" x14ac:dyDescent="0.25">
      <c r="A148" t="s">
        <v>254</v>
      </c>
      <c r="B148">
        <v>445780.31904000003</v>
      </c>
      <c r="C148">
        <v>463089.38760000002</v>
      </c>
      <c r="D148">
        <v>450065.09016000002</v>
      </c>
      <c r="E148">
        <v>406209.19752000005</v>
      </c>
      <c r="F148">
        <v>444414.58488000004</v>
      </c>
      <c r="G148">
        <v>380758.47768000001</v>
      </c>
      <c r="H148">
        <v>347107.49136000004</v>
      </c>
      <c r="I148">
        <v>613624.94423999998</v>
      </c>
      <c r="J148">
        <v>670077.24336000008</v>
      </c>
      <c r="K148">
        <v>678189.58704000013</v>
      </c>
      <c r="L148">
        <v>626555.45736</v>
      </c>
      <c r="M148">
        <v>766042.04879999999</v>
      </c>
      <c r="N148">
        <v>907081.94304000016</v>
      </c>
      <c r="O148">
        <v>739618.31664000009</v>
      </c>
      <c r="P148">
        <v>733498.88976000005</v>
      </c>
      <c r="Q148" s="40">
        <v>645710.90471999999</v>
      </c>
      <c r="R148">
        <v>627200.22456000012</v>
      </c>
      <c r="S148">
        <v>1021381.5830400001</v>
      </c>
    </row>
    <row r="149" spans="1:19" x14ac:dyDescent="0.25">
      <c r="A149" t="s">
        <v>255</v>
      </c>
      <c r="B149">
        <v>211366.41120000003</v>
      </c>
      <c r="C149">
        <v>216999.33192000003</v>
      </c>
      <c r="D149">
        <v>226829.10096000001</v>
      </c>
      <c r="E149">
        <v>188019.97704000003</v>
      </c>
      <c r="F149">
        <v>324399.96288000001</v>
      </c>
      <c r="G149">
        <v>385359.77088000008</v>
      </c>
      <c r="H149">
        <v>521927.32536000002</v>
      </c>
      <c r="I149">
        <v>714542.73408000008</v>
      </c>
      <c r="J149">
        <v>551188.03320000006</v>
      </c>
      <c r="K149">
        <v>484085.35224000004</v>
      </c>
      <c r="L149">
        <v>805894.52328000008</v>
      </c>
      <c r="M149">
        <v>847001.36304000008</v>
      </c>
      <c r="N149">
        <v>721095.91344000003</v>
      </c>
      <c r="O149">
        <v>250456.88808</v>
      </c>
      <c r="P149">
        <v>322758.73728000006</v>
      </c>
      <c r="Q149" s="40">
        <v>411642.82656000002</v>
      </c>
      <c r="R149">
        <v>372229.96608000004</v>
      </c>
      <c r="S149">
        <v>344657.37599999999</v>
      </c>
    </row>
    <row r="150" spans="1:19" x14ac:dyDescent="0.25">
      <c r="A150" t="s">
        <v>256</v>
      </c>
      <c r="B150">
        <v>345718.31112000003</v>
      </c>
      <c r="C150">
        <v>323473.84272000002</v>
      </c>
      <c r="D150">
        <v>306586.80360000004</v>
      </c>
      <c r="E150">
        <v>294054.87384000001</v>
      </c>
      <c r="F150">
        <v>275004.93384000001</v>
      </c>
      <c r="G150">
        <v>257437.9584</v>
      </c>
      <c r="H150">
        <v>273592.30752000003</v>
      </c>
      <c r="I150">
        <v>258797.83104000002</v>
      </c>
      <c r="J150">
        <v>260192.87280000001</v>
      </c>
      <c r="K150">
        <v>262250.26632</v>
      </c>
      <c r="L150">
        <v>254624.42880000002</v>
      </c>
      <c r="M150">
        <v>256998.3444</v>
      </c>
      <c r="N150">
        <v>251236.47024</v>
      </c>
      <c r="O150">
        <v>261007.62408000001</v>
      </c>
      <c r="P150">
        <v>265210.33392</v>
      </c>
      <c r="Q150" s="40">
        <v>263053.29456000001</v>
      </c>
      <c r="R150">
        <v>249354.92232000001</v>
      </c>
      <c r="S150">
        <v>590524.69392000011</v>
      </c>
    </row>
    <row r="152" spans="1:19" x14ac:dyDescent="0.25">
      <c r="A152" t="s">
        <v>257</v>
      </c>
      <c r="B152">
        <v>158.26104000000001</v>
      </c>
      <c r="C152">
        <v>175.84560000000002</v>
      </c>
      <c r="D152">
        <v>193.43016</v>
      </c>
      <c r="E152">
        <v>193.43016</v>
      </c>
      <c r="F152">
        <v>199.29168000000001</v>
      </c>
      <c r="G152">
        <v>199.29168000000001</v>
      </c>
      <c r="H152">
        <v>240.32232000000002</v>
      </c>
      <c r="I152">
        <v>304.79904000000005</v>
      </c>
      <c r="J152">
        <v>293.07600000000002</v>
      </c>
      <c r="K152">
        <v>398.58336000000003</v>
      </c>
      <c r="L152">
        <v>316.52208000000002</v>
      </c>
      <c r="M152">
        <v>316.52208000000002</v>
      </c>
      <c r="N152">
        <v>386.86032</v>
      </c>
      <c r="O152">
        <v>463.06008000000003</v>
      </c>
      <c r="P152">
        <v>556.84440000000006</v>
      </c>
      <c r="Q152" s="40">
        <v>738.55151999999998</v>
      </c>
      <c r="R152">
        <v>803.0282400000001</v>
      </c>
      <c r="S152">
        <v>844.05888000000016</v>
      </c>
    </row>
    <row r="153" spans="1:19" x14ac:dyDescent="0.25">
      <c r="A153" t="s">
        <v>258</v>
      </c>
      <c r="B153">
        <v>1019.9044800000001</v>
      </c>
      <c r="C153">
        <v>814.75128000000007</v>
      </c>
      <c r="D153">
        <v>691.65936000000011</v>
      </c>
      <c r="E153">
        <v>633.04416000000003</v>
      </c>
      <c r="F153">
        <v>498.22919999999999</v>
      </c>
      <c r="G153">
        <v>252.04536000000002</v>
      </c>
      <c r="H153">
        <v>246.18384000000003</v>
      </c>
      <c r="I153">
        <v>287.21448000000004</v>
      </c>
      <c r="J153">
        <v>726.82848000000013</v>
      </c>
      <c r="K153">
        <v>1119.5503200000001</v>
      </c>
      <c r="L153">
        <v>1142.9964000000002</v>
      </c>
      <c r="M153">
        <v>1060.9351200000001</v>
      </c>
      <c r="N153">
        <v>902.67408000000012</v>
      </c>
      <c r="O153">
        <v>1084.3812000000003</v>
      </c>
      <c r="P153">
        <v>1213.33464</v>
      </c>
      <c r="Q153" s="40">
        <v>1441.9339200000002</v>
      </c>
      <c r="R153">
        <v>1201.6116000000002</v>
      </c>
      <c r="S153">
        <v>539.25984000000005</v>
      </c>
    </row>
    <row r="154" spans="1:19" x14ac:dyDescent="0.25">
      <c r="A154" t="s">
        <v>259</v>
      </c>
      <c r="B154">
        <v>819698.40288000007</v>
      </c>
      <c r="C154">
        <v>865054.84464000014</v>
      </c>
      <c r="D154">
        <v>887135.19047999999</v>
      </c>
      <c r="E154">
        <v>914455.7352</v>
      </c>
      <c r="F154">
        <v>1044235.6495200001</v>
      </c>
      <c r="G154">
        <v>1045150.0466400001</v>
      </c>
      <c r="H154">
        <v>1005004.4961600001</v>
      </c>
      <c r="I154">
        <v>1023298.3000800001</v>
      </c>
      <c r="J154">
        <v>1087282.6524</v>
      </c>
      <c r="K154">
        <v>1229213.49768</v>
      </c>
      <c r="L154">
        <v>1348712.3059200002</v>
      </c>
      <c r="M154">
        <v>1625270.5425600002</v>
      </c>
      <c r="N154">
        <v>1930198.5360000003</v>
      </c>
      <c r="O154">
        <v>1999634.10192</v>
      </c>
      <c r="P154">
        <v>2007453.3696000001</v>
      </c>
      <c r="Q154" s="40">
        <v>1810746.61992</v>
      </c>
      <c r="R154">
        <v>1988139.6612</v>
      </c>
      <c r="S154">
        <v>2118699.1576800002</v>
      </c>
    </row>
    <row r="155" spans="1:19" x14ac:dyDescent="0.25">
      <c r="A155" t="s">
        <v>260</v>
      </c>
    </row>
    <row r="156" spans="1:19" x14ac:dyDescent="0.25">
      <c r="A156" t="s">
        <v>261</v>
      </c>
    </row>
    <row r="158" spans="1:19" x14ac:dyDescent="0.25">
      <c r="A158" t="s">
        <v>262</v>
      </c>
      <c r="B158">
        <v>109815.5772</v>
      </c>
      <c r="C158">
        <v>119791.88424000001</v>
      </c>
      <c r="D158">
        <v>122142.35376</v>
      </c>
      <c r="E158">
        <v>128466.93384</v>
      </c>
      <c r="F158">
        <v>138654.25560000003</v>
      </c>
      <c r="G158">
        <v>147979.93392000001</v>
      </c>
      <c r="H158">
        <v>157211.82792000001</v>
      </c>
      <c r="I158">
        <v>170042.69520000002</v>
      </c>
      <c r="J158">
        <v>180317.93976000001</v>
      </c>
      <c r="K158">
        <v>197427.71664000003</v>
      </c>
      <c r="L158">
        <v>214959.52296</v>
      </c>
      <c r="M158">
        <v>233956.70928000004</v>
      </c>
      <c r="N158">
        <v>259178.82984000002</v>
      </c>
      <c r="O158">
        <v>277425.74160000001</v>
      </c>
      <c r="P158">
        <v>302132.04840000003</v>
      </c>
      <c r="Q158" s="40">
        <v>318643.95024000003</v>
      </c>
      <c r="R158">
        <v>336439.52496000001</v>
      </c>
      <c r="S158">
        <v>339393.73104000004</v>
      </c>
    </row>
    <row r="159" spans="1:19" x14ac:dyDescent="0.25">
      <c r="A159" t="s">
        <v>263</v>
      </c>
      <c r="B159">
        <v>474.78312000000005</v>
      </c>
      <c r="C159">
        <v>509.95224000000007</v>
      </c>
      <c r="D159">
        <v>562.70591999999999</v>
      </c>
      <c r="E159">
        <v>580.29048000000012</v>
      </c>
      <c r="F159">
        <v>726.82848000000013</v>
      </c>
      <c r="G159">
        <v>726.82848000000013</v>
      </c>
      <c r="H159">
        <v>750.27456000000006</v>
      </c>
      <c r="I159">
        <v>773.72064</v>
      </c>
      <c r="J159">
        <v>767.85912000000008</v>
      </c>
      <c r="K159">
        <v>761.99760000000015</v>
      </c>
      <c r="L159">
        <v>791.30520000000001</v>
      </c>
      <c r="M159">
        <v>668.21328000000005</v>
      </c>
      <c r="N159">
        <v>785.44368000000009</v>
      </c>
      <c r="O159">
        <v>715.10544000000004</v>
      </c>
      <c r="P159">
        <v>668.21328000000005</v>
      </c>
      <c r="Q159" s="40">
        <v>679.93632000000002</v>
      </c>
      <c r="R159">
        <v>803.0282400000001</v>
      </c>
      <c r="S159">
        <v>1037.4890399999999</v>
      </c>
    </row>
    <row r="160" spans="1:19" x14ac:dyDescent="0.25">
      <c r="A160" t="s">
        <v>264</v>
      </c>
      <c r="B160">
        <v>405312.38496000005</v>
      </c>
      <c r="C160">
        <v>401508.25848000002</v>
      </c>
      <c r="D160">
        <v>386825.15088000003</v>
      </c>
      <c r="E160">
        <v>390687.89256000001</v>
      </c>
      <c r="F160">
        <v>392194.30320000002</v>
      </c>
      <c r="G160">
        <v>373806.71496000001</v>
      </c>
      <c r="H160">
        <v>337576.65984000009</v>
      </c>
      <c r="I160">
        <v>341685.58536000003</v>
      </c>
      <c r="J160">
        <v>314077.82616000006</v>
      </c>
      <c r="K160">
        <v>275620.39344000001</v>
      </c>
      <c r="L160">
        <v>262742.63399999996</v>
      </c>
      <c r="M160">
        <v>266101.28496000002</v>
      </c>
      <c r="N160">
        <v>282161.84976000001</v>
      </c>
      <c r="O160">
        <v>306176.49719999998</v>
      </c>
      <c r="P160">
        <v>320853.74328000005</v>
      </c>
      <c r="Q160" s="40">
        <v>328438.55016000004</v>
      </c>
      <c r="R160">
        <v>335841.64992000005</v>
      </c>
      <c r="S160">
        <v>362810.50344000006</v>
      </c>
    </row>
    <row r="161" spans="1:19" x14ac:dyDescent="0.25">
      <c r="A161" t="s">
        <v>265</v>
      </c>
    </row>
    <row r="162" spans="1:19" x14ac:dyDescent="0.25">
      <c r="A162" t="s">
        <v>266</v>
      </c>
      <c r="B162">
        <v>1223211.3012000001</v>
      </c>
      <c r="C162">
        <v>1244986.848</v>
      </c>
      <c r="D162">
        <v>1269282.8484</v>
      </c>
      <c r="E162">
        <v>1292224.8376800001</v>
      </c>
      <c r="F162">
        <v>1310102.4736800001</v>
      </c>
      <c r="G162">
        <v>1323982.5530400001</v>
      </c>
      <c r="H162">
        <v>1338401.89224</v>
      </c>
      <c r="I162">
        <v>1374860.5466400001</v>
      </c>
      <c r="J162">
        <v>1391870.67768</v>
      </c>
      <c r="K162">
        <v>1411078.8787199999</v>
      </c>
      <c r="L162">
        <v>1468726.9279200002</v>
      </c>
      <c r="M162">
        <v>1487225.8850400003</v>
      </c>
      <c r="N162">
        <v>1504030.8628800001</v>
      </c>
      <c r="O162">
        <v>1525917.7785600002</v>
      </c>
      <c r="P162">
        <v>1544481.2124000001</v>
      </c>
      <c r="Q162" s="40">
        <v>1543191.6780000001</v>
      </c>
      <c r="R162">
        <v>1542839.9868000003</v>
      </c>
      <c r="S162">
        <v>1541403.9144000001</v>
      </c>
    </row>
    <row r="164" spans="1:19" x14ac:dyDescent="0.25">
      <c r="A164" t="s">
        <v>267</v>
      </c>
      <c r="B164">
        <v>38000.234160000007</v>
      </c>
      <c r="C164">
        <v>40942.717200000006</v>
      </c>
      <c r="D164">
        <v>42560.496720000003</v>
      </c>
      <c r="E164">
        <v>47513.481120000004</v>
      </c>
      <c r="F164">
        <v>54822.796560000003</v>
      </c>
      <c r="G164">
        <v>61164.961200000005</v>
      </c>
      <c r="H164">
        <v>66170.699280000015</v>
      </c>
      <c r="I164">
        <v>100730.2212</v>
      </c>
      <c r="J164">
        <v>110612.74392000001</v>
      </c>
      <c r="K164">
        <v>119727.40752000001</v>
      </c>
      <c r="L164">
        <v>133208.90352000002</v>
      </c>
      <c r="M164">
        <v>150248.34216</v>
      </c>
      <c r="N164">
        <v>149380.83720000001</v>
      </c>
      <c r="O164">
        <v>164638.37376000002</v>
      </c>
      <c r="P164">
        <v>170400.24792000002</v>
      </c>
      <c r="Q164" s="40">
        <v>179221.83552000002</v>
      </c>
      <c r="R164">
        <v>194033.89655999999</v>
      </c>
      <c r="S164">
        <v>201941.08704000001</v>
      </c>
    </row>
    <row r="165" spans="1:19" x14ac:dyDescent="0.25">
      <c r="A165" t="s">
        <v>268</v>
      </c>
      <c r="B165">
        <v>785.44368000000009</v>
      </c>
      <c r="C165">
        <v>861.64344000000006</v>
      </c>
      <c r="D165">
        <v>961.28928000000008</v>
      </c>
      <c r="E165">
        <v>926.12016000000006</v>
      </c>
      <c r="F165">
        <v>1019.9044800000001</v>
      </c>
      <c r="G165">
        <v>1113.6888000000001</v>
      </c>
      <c r="H165">
        <v>1207.4731200000001</v>
      </c>
      <c r="I165">
        <v>1606.0564800000002</v>
      </c>
      <c r="J165">
        <v>2092.5626400000001</v>
      </c>
      <c r="K165">
        <v>4278.9096000000009</v>
      </c>
      <c r="L165">
        <v>5644.6437600000008</v>
      </c>
      <c r="M165">
        <v>7561.3608000000004</v>
      </c>
      <c r="N165">
        <v>9524.9699999999993</v>
      </c>
      <c r="O165">
        <v>8335.0814399999999</v>
      </c>
      <c r="P165">
        <v>8481.6194400000022</v>
      </c>
      <c r="Q165" s="40">
        <v>8411.2812000000013</v>
      </c>
      <c r="R165">
        <v>7455.8534400000008</v>
      </c>
      <c r="S165">
        <v>7057.2700800000002</v>
      </c>
    </row>
    <row r="166" spans="1:19" x14ac:dyDescent="0.25">
      <c r="A166" t="s">
        <v>269</v>
      </c>
      <c r="B166">
        <v>59453.397360000003</v>
      </c>
      <c r="C166">
        <v>60391.240560000006</v>
      </c>
      <c r="D166">
        <v>59681.996640000005</v>
      </c>
      <c r="E166">
        <v>56610.560160000001</v>
      </c>
      <c r="F166">
        <v>63468.538560000001</v>
      </c>
      <c r="G166">
        <v>60315.040800000002</v>
      </c>
      <c r="H166">
        <v>53134.678800000002</v>
      </c>
      <c r="I166">
        <v>49084.368479999997</v>
      </c>
      <c r="J166">
        <v>44524.105920000009</v>
      </c>
      <c r="K166">
        <v>41112.701280000001</v>
      </c>
      <c r="L166">
        <v>34377.8148</v>
      </c>
      <c r="M166">
        <v>40930.994160000002</v>
      </c>
      <c r="N166">
        <v>50754.90168000001</v>
      </c>
      <c r="O166">
        <v>49043.337840000007</v>
      </c>
      <c r="P166">
        <v>45415.056960000002</v>
      </c>
      <c r="Q166" s="40">
        <v>53275.355280000003</v>
      </c>
      <c r="R166">
        <v>33633.401760000008</v>
      </c>
      <c r="S166">
        <v>37976.788079999998</v>
      </c>
    </row>
    <row r="167" spans="1:19" x14ac:dyDescent="0.25">
      <c r="A167" t="s">
        <v>270</v>
      </c>
    </row>
    <row r="168" spans="1:19" x14ac:dyDescent="0.25">
      <c r="A168" t="s">
        <v>271</v>
      </c>
      <c r="B168">
        <v>8510.9270400000005</v>
      </c>
      <c r="C168">
        <v>8464.0348800000011</v>
      </c>
      <c r="D168">
        <v>8423.0042400000002</v>
      </c>
      <c r="E168">
        <v>8381.9736000000012</v>
      </c>
      <c r="F168">
        <v>8340.9429600000003</v>
      </c>
      <c r="G168">
        <v>8299.9123199999995</v>
      </c>
      <c r="H168">
        <v>8258.8816800000004</v>
      </c>
      <c r="I168">
        <v>8217.8510400000014</v>
      </c>
      <c r="J168">
        <v>8176.8204000000005</v>
      </c>
      <c r="K168">
        <v>8135.7897600000006</v>
      </c>
      <c r="L168">
        <v>8094.7591200000006</v>
      </c>
      <c r="M168">
        <v>8053.7284800000007</v>
      </c>
      <c r="N168">
        <v>8012.6978400000007</v>
      </c>
      <c r="O168">
        <v>7971.6671999999999</v>
      </c>
      <c r="P168">
        <v>7930.6365600000008</v>
      </c>
      <c r="Q168" s="40">
        <v>7889.6059200000009</v>
      </c>
      <c r="R168">
        <v>7854.4368000000004</v>
      </c>
      <c r="S168">
        <v>7813.4061600000005</v>
      </c>
    </row>
    <row r="171" spans="1:19" x14ac:dyDescent="0.25">
      <c r="A171" t="s">
        <v>272</v>
      </c>
      <c r="B171">
        <v>122212.69200000001</v>
      </c>
      <c r="C171">
        <v>127892.50488000001</v>
      </c>
      <c r="D171">
        <v>132341.39856000003</v>
      </c>
      <c r="E171">
        <v>131139.78696</v>
      </c>
      <c r="F171">
        <v>144890.91288000002</v>
      </c>
      <c r="G171">
        <v>152522.61192000002</v>
      </c>
      <c r="H171">
        <v>166086.1692</v>
      </c>
      <c r="I171">
        <v>164573.89704000001</v>
      </c>
      <c r="J171">
        <v>172357.99560000002</v>
      </c>
      <c r="K171">
        <v>166015.83096000002</v>
      </c>
      <c r="L171">
        <v>183195.94608000002</v>
      </c>
      <c r="M171">
        <v>196636.41144000003</v>
      </c>
      <c r="N171">
        <v>216219.74976000001</v>
      </c>
      <c r="O171">
        <v>231330.74832000001</v>
      </c>
      <c r="P171">
        <v>236817.13104000001</v>
      </c>
      <c r="Q171" s="40">
        <v>230246.36712000001</v>
      </c>
      <c r="R171">
        <v>244853.27496000001</v>
      </c>
      <c r="S171">
        <v>259559.82864000002</v>
      </c>
    </row>
    <row r="172" spans="1:19" x14ac:dyDescent="0.25">
      <c r="A172" t="s">
        <v>273</v>
      </c>
      <c r="B172">
        <v>510602.86872000003</v>
      </c>
      <c r="C172">
        <v>493346.55384000001</v>
      </c>
      <c r="D172">
        <v>384480.54288000008</v>
      </c>
      <c r="E172">
        <v>535361.92920000001</v>
      </c>
      <c r="F172">
        <v>523164.10608000006</v>
      </c>
      <c r="G172">
        <v>528591.87360000005</v>
      </c>
      <c r="H172">
        <v>550015.72920000006</v>
      </c>
      <c r="I172">
        <v>617329.42487999995</v>
      </c>
      <c r="J172">
        <v>656496.10152000014</v>
      </c>
      <c r="K172">
        <v>688933.75320000004</v>
      </c>
      <c r="L172">
        <v>668863.90872000006</v>
      </c>
      <c r="M172">
        <v>701325.00647999998</v>
      </c>
      <c r="N172">
        <v>721910.66472</v>
      </c>
      <c r="O172">
        <v>725656.17599999998</v>
      </c>
      <c r="P172">
        <v>719202.64248000004</v>
      </c>
      <c r="Q172" s="40">
        <v>715568.50008000003</v>
      </c>
      <c r="R172">
        <v>584622.14328000008</v>
      </c>
      <c r="S172">
        <v>619644.72528000013</v>
      </c>
    </row>
    <row r="173" spans="1:19" x14ac:dyDescent="0.25">
      <c r="A173" t="s">
        <v>274</v>
      </c>
      <c r="B173">
        <v>445780.31904000003</v>
      </c>
      <c r="C173">
        <v>463089.38760000002</v>
      </c>
      <c r="D173">
        <v>450065.09016000002</v>
      </c>
      <c r="E173">
        <v>406209.19752000005</v>
      </c>
      <c r="F173">
        <v>444414.58488000004</v>
      </c>
      <c r="G173">
        <v>380758.47768000001</v>
      </c>
      <c r="H173">
        <v>347107.49136000004</v>
      </c>
      <c r="I173">
        <v>613624.94423999998</v>
      </c>
      <c r="J173">
        <v>670077.24336000008</v>
      </c>
      <c r="K173">
        <v>678189.58704000013</v>
      </c>
      <c r="L173">
        <v>626555.45736</v>
      </c>
      <c r="M173">
        <v>766042.04879999999</v>
      </c>
      <c r="N173">
        <v>907081.94304000016</v>
      </c>
      <c r="O173">
        <v>739618.31664000009</v>
      </c>
      <c r="P173">
        <v>733498.88976000005</v>
      </c>
      <c r="Q173" s="40">
        <v>645710.90471999999</v>
      </c>
      <c r="R173">
        <v>627200.22456000012</v>
      </c>
      <c r="S173">
        <v>1021381.5830400001</v>
      </c>
    </row>
    <row r="174" spans="1:19" x14ac:dyDescent="0.25">
      <c r="A174" t="s">
        <v>275</v>
      </c>
      <c r="B174">
        <v>211366.41120000003</v>
      </c>
      <c r="C174">
        <v>216999.33192000003</v>
      </c>
      <c r="D174">
        <v>226829.10096000001</v>
      </c>
      <c r="E174">
        <v>188019.97704000003</v>
      </c>
      <c r="F174">
        <v>324399.96288000001</v>
      </c>
      <c r="G174">
        <v>385359.77088000008</v>
      </c>
      <c r="H174">
        <v>521927.32536000002</v>
      </c>
      <c r="I174">
        <v>714542.73408000008</v>
      </c>
      <c r="J174">
        <v>551188.03320000006</v>
      </c>
      <c r="K174">
        <v>484085.35224000004</v>
      </c>
      <c r="L174">
        <v>805894.52328000008</v>
      </c>
      <c r="M174">
        <v>847001.36304000008</v>
      </c>
      <c r="N174">
        <v>721095.91344000003</v>
      </c>
      <c r="O174">
        <v>250456.88808</v>
      </c>
      <c r="P174">
        <v>322758.73728000006</v>
      </c>
      <c r="Q174" s="40">
        <v>411642.82656000002</v>
      </c>
      <c r="R174">
        <v>372229.96608000004</v>
      </c>
      <c r="S174">
        <v>344657.37599999999</v>
      </c>
    </row>
    <row r="175" spans="1:19" x14ac:dyDescent="0.25">
      <c r="A175" t="s">
        <v>276</v>
      </c>
      <c r="B175">
        <v>345718.31112000003</v>
      </c>
      <c r="C175">
        <v>323473.84272000002</v>
      </c>
      <c r="D175">
        <v>306586.80360000004</v>
      </c>
      <c r="E175">
        <v>294054.87384000001</v>
      </c>
      <c r="F175">
        <v>275004.93384000001</v>
      </c>
      <c r="G175">
        <v>257437.9584</v>
      </c>
      <c r="H175">
        <v>273592.30752000003</v>
      </c>
      <c r="I175">
        <v>258797.83104000002</v>
      </c>
      <c r="J175">
        <v>260192.87280000001</v>
      </c>
      <c r="K175">
        <v>262250.26632</v>
      </c>
      <c r="L175">
        <v>254624.42880000002</v>
      </c>
      <c r="M175">
        <v>256998.3444</v>
      </c>
      <c r="N175">
        <v>251236.47024</v>
      </c>
      <c r="O175">
        <v>261007.62408000001</v>
      </c>
      <c r="P175">
        <v>265210.33392</v>
      </c>
      <c r="Q175" s="40">
        <v>263053.29456000001</v>
      </c>
      <c r="R175">
        <v>249354.92232000001</v>
      </c>
      <c r="S175">
        <v>590524.69392000011</v>
      </c>
    </row>
    <row r="177" spans="1:19" x14ac:dyDescent="0.25">
      <c r="A177" t="s">
        <v>277</v>
      </c>
      <c r="B177">
        <v>158.26104000000001</v>
      </c>
      <c r="C177">
        <v>175.84560000000002</v>
      </c>
      <c r="D177">
        <v>193.43016</v>
      </c>
      <c r="E177">
        <v>193.43016</v>
      </c>
      <c r="F177">
        <v>199.29168000000001</v>
      </c>
      <c r="G177">
        <v>199.29168000000001</v>
      </c>
      <c r="H177">
        <v>240.32232000000002</v>
      </c>
      <c r="I177">
        <v>304.79904000000005</v>
      </c>
      <c r="J177">
        <v>293.07600000000002</v>
      </c>
      <c r="K177">
        <v>398.58336000000003</v>
      </c>
      <c r="L177">
        <v>316.52208000000002</v>
      </c>
      <c r="M177">
        <v>316.52208000000002</v>
      </c>
      <c r="N177">
        <v>386.86032</v>
      </c>
      <c r="O177">
        <v>463.06008000000003</v>
      </c>
      <c r="P177">
        <v>556.84440000000006</v>
      </c>
      <c r="Q177" s="40">
        <v>738.55151999999998</v>
      </c>
      <c r="R177">
        <v>803.0282400000001</v>
      </c>
      <c r="S177">
        <v>844.05888000000016</v>
      </c>
    </row>
    <row r="178" spans="1:19" x14ac:dyDescent="0.25">
      <c r="A178" t="s">
        <v>278</v>
      </c>
      <c r="B178">
        <v>1019.9044800000001</v>
      </c>
      <c r="C178">
        <v>814.75128000000007</v>
      </c>
      <c r="D178">
        <v>691.65936000000011</v>
      </c>
      <c r="E178">
        <v>633.04416000000003</v>
      </c>
      <c r="F178">
        <v>498.22919999999999</v>
      </c>
      <c r="G178">
        <v>252.04536000000002</v>
      </c>
      <c r="H178">
        <v>246.18384000000003</v>
      </c>
      <c r="I178">
        <v>287.21448000000004</v>
      </c>
      <c r="J178">
        <v>726.82848000000013</v>
      </c>
      <c r="K178">
        <v>1119.5503200000001</v>
      </c>
      <c r="L178">
        <v>1142.9964000000002</v>
      </c>
      <c r="M178">
        <v>1060.9351200000001</v>
      </c>
      <c r="N178">
        <v>902.67408000000012</v>
      </c>
      <c r="O178">
        <v>1084.3812000000003</v>
      </c>
      <c r="P178">
        <v>1213.33464</v>
      </c>
      <c r="Q178" s="40">
        <v>1441.9339200000002</v>
      </c>
      <c r="R178">
        <v>1201.6116000000002</v>
      </c>
      <c r="S178">
        <v>539.25984000000005</v>
      </c>
    </row>
    <row r="179" spans="1:19" x14ac:dyDescent="0.25">
      <c r="A179" t="s">
        <v>279</v>
      </c>
      <c r="B179">
        <v>819698.40288000007</v>
      </c>
      <c r="C179">
        <v>865054.84464000014</v>
      </c>
      <c r="D179">
        <v>887135.19047999999</v>
      </c>
      <c r="E179">
        <v>914455.7352</v>
      </c>
      <c r="F179">
        <v>1044235.6495200001</v>
      </c>
      <c r="G179">
        <v>1045150.0466400001</v>
      </c>
      <c r="H179">
        <v>1005004.4961600001</v>
      </c>
      <c r="I179">
        <v>1023298.3000800001</v>
      </c>
      <c r="J179">
        <v>1087282.6524</v>
      </c>
      <c r="K179">
        <v>1229213.49768</v>
      </c>
      <c r="L179">
        <v>1348712.3059200002</v>
      </c>
      <c r="M179">
        <v>1625270.5425600002</v>
      </c>
      <c r="N179">
        <v>1930198.5360000003</v>
      </c>
      <c r="O179">
        <v>1999634.10192</v>
      </c>
      <c r="P179">
        <v>2007453.3696000001</v>
      </c>
      <c r="Q179" s="40">
        <v>1810746.61992</v>
      </c>
      <c r="R179">
        <v>1988139.6612</v>
      </c>
      <c r="S179">
        <v>2118699.1576800002</v>
      </c>
    </row>
    <row r="180" spans="1:19" x14ac:dyDescent="0.25">
      <c r="A180" t="s">
        <v>280</v>
      </c>
    </row>
    <row r="181" spans="1:19" x14ac:dyDescent="0.25">
      <c r="A181" t="s">
        <v>281</v>
      </c>
    </row>
    <row r="183" spans="1:19" x14ac:dyDescent="0.25">
      <c r="A183" t="s">
        <v>282</v>
      </c>
      <c r="B183">
        <v>109815.5772</v>
      </c>
      <c r="C183">
        <v>119791.88424000001</v>
      </c>
      <c r="D183">
        <v>122142.35376</v>
      </c>
      <c r="E183">
        <v>128466.93384</v>
      </c>
      <c r="F183">
        <v>138654.25560000003</v>
      </c>
      <c r="G183">
        <v>147979.93392000001</v>
      </c>
      <c r="H183">
        <v>157211.82792000001</v>
      </c>
      <c r="I183">
        <v>170042.69520000002</v>
      </c>
      <c r="J183">
        <v>180317.93976000001</v>
      </c>
      <c r="K183">
        <v>197427.71664000003</v>
      </c>
      <c r="L183">
        <v>214959.52296</v>
      </c>
      <c r="M183">
        <v>233956.70928000004</v>
      </c>
      <c r="N183">
        <v>259178.82984000002</v>
      </c>
      <c r="O183">
        <v>277425.74160000001</v>
      </c>
      <c r="P183">
        <v>302132.04840000003</v>
      </c>
      <c r="Q183" s="40">
        <v>318643.95024000003</v>
      </c>
      <c r="R183">
        <v>336439.52496000001</v>
      </c>
      <c r="S183">
        <v>339393.73104000004</v>
      </c>
    </row>
    <row r="184" spans="1:19" x14ac:dyDescent="0.25">
      <c r="A184" t="s">
        <v>283</v>
      </c>
      <c r="B184">
        <v>474.78312000000005</v>
      </c>
      <c r="C184">
        <v>509.95224000000007</v>
      </c>
      <c r="D184">
        <v>562.70591999999999</v>
      </c>
      <c r="E184">
        <v>580.29048000000012</v>
      </c>
      <c r="F184">
        <v>726.82848000000013</v>
      </c>
      <c r="G184">
        <v>726.82848000000013</v>
      </c>
      <c r="H184">
        <v>750.27456000000006</v>
      </c>
      <c r="I184">
        <v>773.72064</v>
      </c>
      <c r="J184">
        <v>767.85912000000008</v>
      </c>
      <c r="K184">
        <v>761.99760000000015</v>
      </c>
      <c r="L184">
        <v>791.30520000000001</v>
      </c>
      <c r="M184">
        <v>668.21328000000005</v>
      </c>
      <c r="N184">
        <v>785.44368000000009</v>
      </c>
      <c r="O184">
        <v>715.10544000000004</v>
      </c>
      <c r="P184">
        <v>668.21328000000005</v>
      </c>
      <c r="Q184" s="40">
        <v>679.93632000000002</v>
      </c>
      <c r="R184">
        <v>803.0282400000001</v>
      </c>
      <c r="S184">
        <v>1037.4890399999999</v>
      </c>
    </row>
    <row r="185" spans="1:19" x14ac:dyDescent="0.25">
      <c r="A185" t="s">
        <v>284</v>
      </c>
      <c r="B185">
        <v>405312.38496000005</v>
      </c>
      <c r="C185">
        <v>401508.25848000002</v>
      </c>
      <c r="D185">
        <v>386825.15088000003</v>
      </c>
      <c r="E185">
        <v>390687.89256000001</v>
      </c>
      <c r="F185">
        <v>392194.30320000002</v>
      </c>
      <c r="G185">
        <v>373806.71496000001</v>
      </c>
      <c r="H185">
        <v>337576.65984000009</v>
      </c>
      <c r="I185">
        <v>341685.58536000003</v>
      </c>
      <c r="J185">
        <v>314077.82616000006</v>
      </c>
      <c r="K185">
        <v>275620.39344000001</v>
      </c>
      <c r="L185">
        <v>262742.63399999996</v>
      </c>
      <c r="M185">
        <v>266101.28496000002</v>
      </c>
      <c r="N185">
        <v>282161.84976000001</v>
      </c>
      <c r="O185">
        <v>306176.49719999998</v>
      </c>
      <c r="P185">
        <v>320853.74328000005</v>
      </c>
      <c r="Q185" s="40">
        <v>328438.55016000004</v>
      </c>
      <c r="R185">
        <v>335841.64992000005</v>
      </c>
      <c r="S185">
        <v>362810.50344000006</v>
      </c>
    </row>
    <row r="186" spans="1:19" x14ac:dyDescent="0.25">
      <c r="A186" t="s">
        <v>285</v>
      </c>
    </row>
    <row r="187" spans="1:19" x14ac:dyDescent="0.25">
      <c r="A187" t="s">
        <v>286</v>
      </c>
      <c r="B187">
        <v>1223211.3012000001</v>
      </c>
      <c r="C187">
        <v>1244986.848</v>
      </c>
      <c r="D187">
        <v>1269282.8484</v>
      </c>
      <c r="E187">
        <v>1292224.8376800001</v>
      </c>
      <c r="F187">
        <v>1310102.4736800001</v>
      </c>
      <c r="G187">
        <v>1323982.5530400001</v>
      </c>
      <c r="H187">
        <v>1338401.89224</v>
      </c>
      <c r="I187">
        <v>1374860.5466400001</v>
      </c>
      <c r="J187">
        <v>1391870.67768</v>
      </c>
      <c r="K187">
        <v>1411078.8787199999</v>
      </c>
      <c r="L187">
        <v>1468726.9279200002</v>
      </c>
      <c r="M187">
        <v>1487225.8850400003</v>
      </c>
      <c r="N187">
        <v>1504030.8628800001</v>
      </c>
      <c r="O187">
        <v>1525917.7785600002</v>
      </c>
      <c r="P187">
        <v>1544481.2124000001</v>
      </c>
      <c r="Q187" s="40">
        <v>1543191.6780000001</v>
      </c>
      <c r="R187">
        <v>1542839.9868000003</v>
      </c>
      <c r="S187">
        <v>1541403.9144000001</v>
      </c>
    </row>
    <row r="189" spans="1:19" x14ac:dyDescent="0.25">
      <c r="A189" t="s">
        <v>287</v>
      </c>
      <c r="B189">
        <v>38000.234160000007</v>
      </c>
      <c r="C189">
        <v>40942.717200000006</v>
      </c>
      <c r="D189">
        <v>42560.496720000003</v>
      </c>
      <c r="E189">
        <v>47513.481120000004</v>
      </c>
      <c r="F189">
        <v>54822.796560000003</v>
      </c>
      <c r="G189">
        <v>61164.961200000005</v>
      </c>
      <c r="H189">
        <v>66170.699280000015</v>
      </c>
      <c r="I189">
        <v>100730.2212</v>
      </c>
      <c r="J189">
        <v>110612.74392000001</v>
      </c>
      <c r="K189">
        <v>119727.40752000001</v>
      </c>
      <c r="L189">
        <v>133208.90352000002</v>
      </c>
      <c r="M189">
        <v>150248.34216</v>
      </c>
      <c r="N189">
        <v>149380.83720000001</v>
      </c>
      <c r="O189">
        <v>164638.37376000002</v>
      </c>
      <c r="P189">
        <v>170400.24792000002</v>
      </c>
      <c r="Q189" s="40">
        <v>179221.83552000002</v>
      </c>
      <c r="R189">
        <v>194033.89655999999</v>
      </c>
      <c r="S189">
        <v>201941.08704000001</v>
      </c>
    </row>
    <row r="190" spans="1:19" x14ac:dyDescent="0.25">
      <c r="A190" t="s">
        <v>288</v>
      </c>
      <c r="B190">
        <v>785.44368000000009</v>
      </c>
      <c r="C190">
        <v>861.64344000000006</v>
      </c>
      <c r="D190">
        <v>961.28928000000008</v>
      </c>
      <c r="E190">
        <v>926.12016000000006</v>
      </c>
      <c r="F190">
        <v>1019.9044800000001</v>
      </c>
      <c r="G190">
        <v>1113.6888000000001</v>
      </c>
      <c r="H190">
        <v>1207.4731200000001</v>
      </c>
      <c r="I190">
        <v>1606.0564800000002</v>
      </c>
      <c r="J190">
        <v>2092.5626400000001</v>
      </c>
      <c r="K190">
        <v>4278.9096000000009</v>
      </c>
      <c r="L190">
        <v>5644.6437600000008</v>
      </c>
      <c r="M190">
        <v>7561.3608000000004</v>
      </c>
      <c r="N190">
        <v>9524.9699999999993</v>
      </c>
      <c r="O190">
        <v>8335.0814399999999</v>
      </c>
      <c r="P190">
        <v>8481.6194400000022</v>
      </c>
      <c r="Q190" s="40">
        <v>8411.2812000000013</v>
      </c>
      <c r="R190">
        <v>7455.8534400000008</v>
      </c>
      <c r="S190">
        <v>7057.2700800000002</v>
      </c>
    </row>
    <row r="191" spans="1:19" x14ac:dyDescent="0.25">
      <c r="A191" t="s">
        <v>289</v>
      </c>
      <c r="B191">
        <v>59453.397360000003</v>
      </c>
      <c r="C191">
        <v>60391.240560000006</v>
      </c>
      <c r="D191">
        <v>59681.996640000005</v>
      </c>
      <c r="E191">
        <v>56610.560160000001</v>
      </c>
      <c r="F191">
        <v>63468.538560000001</v>
      </c>
      <c r="G191">
        <v>60315.040800000002</v>
      </c>
      <c r="H191">
        <v>53134.678800000002</v>
      </c>
      <c r="I191">
        <v>49084.368479999997</v>
      </c>
      <c r="J191">
        <v>44524.105920000009</v>
      </c>
      <c r="K191">
        <v>41112.701280000001</v>
      </c>
      <c r="L191">
        <v>34377.8148</v>
      </c>
      <c r="M191">
        <v>40930.994160000002</v>
      </c>
      <c r="N191">
        <v>50754.90168000001</v>
      </c>
      <c r="O191">
        <v>49043.337840000007</v>
      </c>
      <c r="P191">
        <v>45415.056960000002</v>
      </c>
      <c r="Q191" s="40">
        <v>53275.355280000003</v>
      </c>
      <c r="R191">
        <v>33633.401760000008</v>
      </c>
      <c r="S191">
        <v>37976.788079999998</v>
      </c>
    </row>
    <row r="192" spans="1:19" x14ac:dyDescent="0.25">
      <c r="A192" t="s">
        <v>290</v>
      </c>
    </row>
    <row r="193" spans="1:52" x14ac:dyDescent="0.25">
      <c r="A193" t="s">
        <v>291</v>
      </c>
      <c r="B193">
        <v>8510.9270400000005</v>
      </c>
      <c r="C193">
        <v>8464.0348800000011</v>
      </c>
      <c r="D193">
        <v>8423.0042400000002</v>
      </c>
      <c r="E193">
        <v>8381.9736000000012</v>
      </c>
      <c r="F193">
        <v>8340.9429600000003</v>
      </c>
      <c r="G193">
        <v>8299.9123199999995</v>
      </c>
      <c r="H193">
        <v>8258.8816800000004</v>
      </c>
      <c r="I193">
        <v>8217.8510400000014</v>
      </c>
      <c r="J193">
        <v>8176.8204000000005</v>
      </c>
      <c r="K193">
        <v>8135.7897600000006</v>
      </c>
      <c r="L193">
        <v>8094.7591200000006</v>
      </c>
      <c r="M193">
        <v>8053.7284800000007</v>
      </c>
      <c r="N193">
        <v>8012.6978400000007</v>
      </c>
      <c r="O193">
        <v>7971.6671999999999</v>
      </c>
      <c r="P193">
        <v>7930.6365600000008</v>
      </c>
      <c r="Q193" s="40">
        <v>7889.6059200000009</v>
      </c>
      <c r="R193">
        <v>7854.4368000000004</v>
      </c>
      <c r="S193">
        <v>7813.4061600000005</v>
      </c>
    </row>
    <row r="195" spans="1:52" x14ac:dyDescent="0.25">
      <c r="A195" t="s">
        <v>292</v>
      </c>
      <c r="B195">
        <f>B171+B177+B183+B189</f>
        <v>270186.76439999999</v>
      </c>
      <c r="C195">
        <f t="shared" ref="C195:P199" si="10">C171+C177+C183+C189</f>
        <v>288802.95192000002</v>
      </c>
      <c r="D195">
        <f t="shared" si="10"/>
        <v>297237.67920000001</v>
      </c>
      <c r="E195">
        <f t="shared" si="10"/>
        <v>307313.63208000001</v>
      </c>
      <c r="F195">
        <f t="shared" si="10"/>
        <v>338567.25672</v>
      </c>
      <c r="G195">
        <f t="shared" si="10"/>
        <v>361866.79872000008</v>
      </c>
      <c r="H195">
        <f t="shared" si="10"/>
        <v>389709.01871999999</v>
      </c>
      <c r="I195">
        <f t="shared" si="10"/>
        <v>435651.61248000001</v>
      </c>
      <c r="J195">
        <f t="shared" si="10"/>
        <v>463581.75528000004</v>
      </c>
      <c r="K195">
        <f t="shared" si="10"/>
        <v>483569.53848000005</v>
      </c>
      <c r="L195">
        <f t="shared" si="10"/>
        <v>531680.89464000007</v>
      </c>
      <c r="M195">
        <f t="shared" si="10"/>
        <v>581157.98496000003</v>
      </c>
      <c r="N195">
        <f t="shared" si="10"/>
        <v>625166.27711999998</v>
      </c>
      <c r="O195">
        <f t="shared" si="10"/>
        <v>673857.92376000003</v>
      </c>
      <c r="P195">
        <f t="shared" si="10"/>
        <v>709906.27176000003</v>
      </c>
      <c r="Q195" s="40">
        <v>884252</v>
      </c>
      <c r="R195">
        <v>997296</v>
      </c>
      <c r="S195">
        <v>1127505</v>
      </c>
      <c r="T195">
        <v>1269856</v>
      </c>
      <c r="U195">
        <v>1425187</v>
      </c>
      <c r="V195" s="40">
        <v>1599358</v>
      </c>
      <c r="AA195" s="40">
        <v>2545574</v>
      </c>
      <c r="AF195" s="40">
        <v>3408055</v>
      </c>
      <c r="AP195" s="40">
        <v>5585191</v>
      </c>
      <c r="AZ195" s="40">
        <v>8373600</v>
      </c>
    </row>
    <row r="196" spans="1:52" x14ac:dyDescent="0.25">
      <c r="A196" t="s">
        <v>293</v>
      </c>
      <c r="B196">
        <f>B172+B178+B184+B190</f>
        <v>512883.00000000006</v>
      </c>
      <c r="C196">
        <f t="shared" ref="C196:P196" si="11">C172+C178+C184+C190</f>
        <v>495532.90080000006</v>
      </c>
      <c r="D196">
        <f t="shared" si="11"/>
        <v>386696.19744000008</v>
      </c>
      <c r="E196">
        <f t="shared" si="11"/>
        <v>537501.38400000008</v>
      </c>
      <c r="F196">
        <f t="shared" si="11"/>
        <v>525409.06824000005</v>
      </c>
      <c r="G196">
        <f t="shared" si="11"/>
        <v>530684.43624000007</v>
      </c>
      <c r="H196">
        <f t="shared" si="11"/>
        <v>552219.66072000004</v>
      </c>
      <c r="I196">
        <f t="shared" si="11"/>
        <v>619996.4164799999</v>
      </c>
      <c r="J196">
        <f t="shared" si="11"/>
        <v>660083.35176000022</v>
      </c>
      <c r="K196">
        <f t="shared" si="11"/>
        <v>695094.21072000009</v>
      </c>
      <c r="L196">
        <f t="shared" si="11"/>
        <v>676442.85407999996</v>
      </c>
      <c r="M196">
        <f t="shared" si="11"/>
        <v>710615.51568000007</v>
      </c>
      <c r="N196">
        <f t="shared" si="11"/>
        <v>733123.75248000002</v>
      </c>
      <c r="O196">
        <f t="shared" si="11"/>
        <v>735790.74407999986</v>
      </c>
      <c r="P196">
        <f t="shared" si="11"/>
        <v>729565.80984000012</v>
      </c>
      <c r="Q196" s="40">
        <v>929470</v>
      </c>
      <c r="R196">
        <v>983898</v>
      </c>
      <c r="S196">
        <v>1046700</v>
      </c>
      <c r="T196">
        <v>1117876</v>
      </c>
      <c r="U196">
        <v>1193238</v>
      </c>
      <c r="V196" s="40">
        <v>1281161</v>
      </c>
      <c r="AA196" s="40">
        <v>1708214</v>
      </c>
      <c r="AF196" s="40">
        <v>2126894</v>
      </c>
      <c r="AP196" s="40">
        <v>3186155</v>
      </c>
      <c r="AZ196" s="40">
        <v>4479876</v>
      </c>
    </row>
    <row r="197" spans="1:52" x14ac:dyDescent="0.25">
      <c r="A197" t="s">
        <v>294</v>
      </c>
      <c r="B197">
        <f>B173+B179+B185+B191</f>
        <v>1730244.5042400004</v>
      </c>
      <c r="C197">
        <f t="shared" si="10"/>
        <v>1790043.7312800004</v>
      </c>
      <c r="D197">
        <f t="shared" si="10"/>
        <v>1783707.4281600001</v>
      </c>
      <c r="E197">
        <f t="shared" si="10"/>
        <v>1767963.3854400001</v>
      </c>
      <c r="F197">
        <f t="shared" si="10"/>
        <v>1944313.0761600002</v>
      </c>
      <c r="G197">
        <f t="shared" si="10"/>
        <v>1860030.2800800002</v>
      </c>
      <c r="H197">
        <f t="shared" si="10"/>
        <v>1742823.3261600004</v>
      </c>
      <c r="I197">
        <f t="shared" si="10"/>
        <v>2027693.1981599999</v>
      </c>
      <c r="J197">
        <f t="shared" si="10"/>
        <v>2115961.8278400004</v>
      </c>
      <c r="K197">
        <f t="shared" si="10"/>
        <v>2224136.1794400006</v>
      </c>
      <c r="L197">
        <f t="shared" si="10"/>
        <v>2272388.21208</v>
      </c>
      <c r="M197">
        <f t="shared" si="10"/>
        <v>2698344.87048</v>
      </c>
      <c r="N197">
        <f t="shared" si="10"/>
        <v>3170197.2304800008</v>
      </c>
      <c r="O197">
        <f t="shared" si="10"/>
        <v>3094472.2536000004</v>
      </c>
      <c r="P197">
        <f t="shared" si="10"/>
        <v>3107221.0596000003</v>
      </c>
      <c r="Q197" s="40">
        <v>2428344</v>
      </c>
      <c r="R197">
        <v>2466025</v>
      </c>
      <c r="S197">
        <v>2524640</v>
      </c>
      <c r="T197">
        <v>2591629</v>
      </c>
      <c r="U197">
        <v>2659874</v>
      </c>
      <c r="V197" s="40">
        <v>2729794</v>
      </c>
      <c r="AA197" s="40">
        <v>3135913</v>
      </c>
      <c r="AF197" s="40">
        <v>3642516</v>
      </c>
      <c r="AP197" s="40">
        <v>4982292</v>
      </c>
      <c r="AZ197" s="40">
        <v>6640265</v>
      </c>
    </row>
    <row r="198" spans="1:52" x14ac:dyDescent="0.25">
      <c r="A198" t="s">
        <v>295</v>
      </c>
      <c r="B198">
        <f>B174+B180+B186+B192</f>
        <v>211366.41120000003</v>
      </c>
      <c r="C198">
        <f t="shared" si="10"/>
        <v>216999.33192000003</v>
      </c>
      <c r="D198">
        <f t="shared" si="10"/>
        <v>226829.10096000001</v>
      </c>
      <c r="E198">
        <f t="shared" si="10"/>
        <v>188019.97704000003</v>
      </c>
      <c r="F198">
        <f t="shared" si="10"/>
        <v>324399.96288000001</v>
      </c>
      <c r="G198">
        <f t="shared" si="10"/>
        <v>385359.77088000008</v>
      </c>
      <c r="H198">
        <f t="shared" si="10"/>
        <v>521927.32536000002</v>
      </c>
      <c r="I198">
        <f t="shared" si="10"/>
        <v>714542.73408000008</v>
      </c>
      <c r="J198">
        <f t="shared" si="10"/>
        <v>551188.03320000006</v>
      </c>
      <c r="K198">
        <f t="shared" si="10"/>
        <v>484085.35224000004</v>
      </c>
      <c r="L198">
        <f t="shared" si="10"/>
        <v>805894.52328000008</v>
      </c>
      <c r="M198">
        <f t="shared" si="10"/>
        <v>847001.36304000008</v>
      </c>
      <c r="N198">
        <f t="shared" si="10"/>
        <v>721095.91344000003</v>
      </c>
      <c r="O198">
        <f t="shared" si="10"/>
        <v>250456.88808</v>
      </c>
      <c r="P198">
        <f t="shared" si="10"/>
        <v>322758.73728000006</v>
      </c>
      <c r="Q198" s="40">
        <v>1055074</v>
      </c>
      <c r="R198">
        <v>1063447</v>
      </c>
      <c r="S198">
        <v>1088568</v>
      </c>
      <c r="T198">
        <v>1113689</v>
      </c>
      <c r="U198">
        <v>1147183</v>
      </c>
      <c r="V198" s="40">
        <v>1180678</v>
      </c>
      <c r="AA198" s="40">
        <v>1348150</v>
      </c>
      <c r="AF198" s="40">
        <v>1645412</v>
      </c>
      <c r="AP198" s="40">
        <v>2269246</v>
      </c>
      <c r="AZ198" s="40">
        <v>2805156</v>
      </c>
    </row>
    <row r="199" spans="1:52" x14ac:dyDescent="0.25">
      <c r="A199" t="s">
        <v>296</v>
      </c>
      <c r="B199">
        <f>B175+B181+B187+B193</f>
        <v>1577440.5393600001</v>
      </c>
      <c r="C199">
        <f t="shared" si="10"/>
        <v>1576924.7256</v>
      </c>
      <c r="D199">
        <f t="shared" si="10"/>
        <v>1584292.6562399999</v>
      </c>
      <c r="E199">
        <f t="shared" si="10"/>
        <v>1594661.68512</v>
      </c>
      <c r="F199">
        <f t="shared" si="10"/>
        <v>1593448.35048</v>
      </c>
      <c r="G199">
        <f t="shared" si="10"/>
        <v>1589720.4237599999</v>
      </c>
      <c r="H199">
        <f t="shared" si="10"/>
        <v>1620253.0814400001</v>
      </c>
      <c r="I199">
        <f t="shared" si="10"/>
        <v>1641876.2287200002</v>
      </c>
      <c r="J199">
        <f t="shared" si="10"/>
        <v>1660240.3708800001</v>
      </c>
      <c r="K199">
        <f t="shared" si="10"/>
        <v>1681464.9347999999</v>
      </c>
      <c r="L199">
        <f t="shared" si="10"/>
        <v>1731446.1158400003</v>
      </c>
      <c r="M199">
        <f t="shared" si="10"/>
        <v>1752277.9579200004</v>
      </c>
      <c r="N199">
        <f t="shared" si="10"/>
        <v>1763280.0309600001</v>
      </c>
      <c r="O199">
        <f t="shared" si="10"/>
        <v>1794897.0698400002</v>
      </c>
      <c r="P199">
        <f t="shared" si="10"/>
        <v>1817622.1828800002</v>
      </c>
      <c r="Q199" s="40">
        <v>362242</v>
      </c>
      <c r="R199">
        <v>413872</v>
      </c>
      <c r="S199">
        <v>461804</v>
      </c>
      <c r="T199">
        <v>514558</v>
      </c>
      <c r="U199">
        <v>571498</v>
      </c>
      <c r="V199" s="40">
        <v>633463</v>
      </c>
      <c r="AA199" s="40">
        <v>943286</v>
      </c>
      <c r="AF199" s="40">
        <v>1321354</v>
      </c>
      <c r="AP199" s="40">
        <v>2103448</v>
      </c>
      <c r="AZ199" s="40">
        <v>3098232</v>
      </c>
    </row>
    <row r="201" spans="1:52" x14ac:dyDescent="0.25">
      <c r="A201" t="s">
        <v>297</v>
      </c>
      <c r="B201">
        <v>4302121.2192000011</v>
      </c>
      <c r="C201">
        <v>4368303.6415200001</v>
      </c>
      <c r="D201">
        <v>4278763.0619999999</v>
      </c>
      <c r="E201">
        <v>4395460.0636800006</v>
      </c>
      <c r="F201">
        <v>4726137.7144800005</v>
      </c>
      <c r="G201">
        <v>4727661.7096800013</v>
      </c>
      <c r="H201">
        <v>4826932.4124000007</v>
      </c>
      <c r="I201">
        <v>5439760.1899200007</v>
      </c>
      <c r="J201">
        <v>5451055.3389600003</v>
      </c>
      <c r="K201">
        <v>5568350.2156800004</v>
      </c>
      <c r="L201">
        <v>6017852.5999199999</v>
      </c>
      <c r="M201">
        <v>6589397.6920800004</v>
      </c>
      <c r="N201">
        <v>7012863.2044800008</v>
      </c>
      <c r="O201">
        <v>6549474.8793600015</v>
      </c>
      <c r="P201">
        <v>6687074.0613600006</v>
      </c>
      <c r="Q201" s="40">
        <v>5659381</v>
      </c>
      <c r="R201">
        <v>5924448</v>
      </c>
      <c r="S201">
        <v>6249218</v>
      </c>
      <c r="T201">
        <v>6607608</v>
      </c>
      <c r="U201">
        <v>6996980</v>
      </c>
      <c r="V201" s="40">
        <v>7424452</v>
      </c>
      <c r="AA201" s="40">
        <v>9681138</v>
      </c>
      <c r="AF201" s="40">
        <v>12144232</v>
      </c>
      <c r="AP201" s="40">
        <v>18126332</v>
      </c>
      <c r="AZ201" s="40">
        <v>25397129</v>
      </c>
    </row>
    <row r="203" spans="1:52" x14ac:dyDescent="0.25">
      <c r="A203" t="s">
        <v>298</v>
      </c>
      <c r="B203">
        <v>2.0337111159021055E-2</v>
      </c>
      <c r="C203">
        <v>2.0364434647859767E-2</v>
      </c>
      <c r="D203">
        <v>1.9671744953597328E-2</v>
      </c>
      <c r="E203">
        <v>1.9929972561907421E-2</v>
      </c>
      <c r="F203">
        <v>2.1135188305485303E-2</v>
      </c>
      <c r="G203">
        <v>2.0853093294231875E-2</v>
      </c>
      <c r="H203">
        <v>2.1001436534036237E-2</v>
      </c>
      <c r="I203">
        <v>2.3347698380157558E-2</v>
      </c>
      <c r="J203">
        <v>2.3082114034597565E-2</v>
      </c>
      <c r="K203">
        <v>2.3265392725086813E-2</v>
      </c>
      <c r="L203">
        <v>2.4813418663181805E-2</v>
      </c>
      <c r="M203">
        <v>2.6818055603029575E-2</v>
      </c>
      <c r="N203">
        <v>2.8177322948297299E-2</v>
      </c>
      <c r="O203">
        <v>2.5986652666607216E-2</v>
      </c>
      <c r="P203">
        <v>2.6210343004026214E-2</v>
      </c>
      <c r="Q203" s="40">
        <v>2.525119242047728E-2</v>
      </c>
      <c r="R203">
        <v>2.4997779567365024E-2</v>
      </c>
      <c r="S203">
        <v>2.8240637632943311E-2</v>
      </c>
    </row>
    <row r="204" spans="1:52" x14ac:dyDescent="0.25">
      <c r="A204" t="s">
        <v>299</v>
      </c>
      <c r="B204">
        <v>3.0955636751090964E-9</v>
      </c>
      <c r="C204">
        <v>3.0326897772759437E-9</v>
      </c>
      <c r="D204">
        <v>2.8426232015542749E-9</v>
      </c>
      <c r="E204">
        <v>2.7869262290532425E-9</v>
      </c>
      <c r="F204">
        <v>2.8530575207447341E-9</v>
      </c>
      <c r="G204">
        <v>2.700263117249611E-9</v>
      </c>
      <c r="H204">
        <v>2.6132113256767937E-9</v>
      </c>
      <c r="I204">
        <v>2.7692738322783588E-9</v>
      </c>
      <c r="J204">
        <v>2.6176087644584686E-9</v>
      </c>
      <c r="K204">
        <v>2.5556367778531282E-9</v>
      </c>
      <c r="L204">
        <v>2.6001122162641215E-9</v>
      </c>
      <c r="M204">
        <v>2.673654276134043E-9</v>
      </c>
      <c r="N204">
        <v>2.6777568888692036E-9</v>
      </c>
      <c r="O204">
        <v>2.3652399861468891E-9</v>
      </c>
      <c r="P204">
        <v>2.2986101284364696E-9</v>
      </c>
    </row>
    <row r="207" spans="1:52" x14ac:dyDescent="0.25">
      <c r="A207" s="66" t="s">
        <v>300</v>
      </c>
      <c r="B207" s="67" t="s">
        <v>301</v>
      </c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</row>
    <row r="208" spans="1:52" x14ac:dyDescent="0.25">
      <c r="A208" s="68" t="s">
        <v>302</v>
      </c>
      <c r="B208" s="69">
        <v>0</v>
      </c>
      <c r="C208" s="69">
        <v>0</v>
      </c>
      <c r="D208" s="69">
        <v>0</v>
      </c>
      <c r="E208" s="69">
        <v>0</v>
      </c>
      <c r="F208" s="69">
        <v>0</v>
      </c>
      <c r="G208" s="69">
        <v>0</v>
      </c>
      <c r="H208" s="70">
        <v>3334701.2451163395</v>
      </c>
      <c r="I208" s="70">
        <v>3852551.1039612442</v>
      </c>
      <c r="J208" s="70">
        <v>4913679.8807783192</v>
      </c>
      <c r="K208" s="70">
        <v>5649005.851759511</v>
      </c>
      <c r="L208" s="70">
        <v>6864133.34476694</v>
      </c>
      <c r="M208" s="70">
        <v>7830380.5870001093</v>
      </c>
      <c r="N208" s="70">
        <v>8581271.2316124942</v>
      </c>
      <c r="O208" s="70">
        <v>9478749.1860828642</v>
      </c>
      <c r="P208" s="70">
        <v>10469352.429560995</v>
      </c>
      <c r="Q208" s="70">
        <v>11452726.023643708</v>
      </c>
      <c r="R208" s="70">
        <v>12281856.605559126</v>
      </c>
      <c r="S208" s="70">
        <v>0</v>
      </c>
    </row>
    <row r="209" spans="1:19" x14ac:dyDescent="0.25">
      <c r="A209" s="71" t="s">
        <v>303</v>
      </c>
      <c r="B209" s="72"/>
      <c r="C209" s="72"/>
      <c r="D209" s="72"/>
      <c r="E209" s="72"/>
      <c r="F209" s="72"/>
      <c r="G209" s="72">
        <v>0</v>
      </c>
      <c r="H209" s="70">
        <v>2219236.5839438308</v>
      </c>
      <c r="I209" s="70">
        <v>2589207.8993766168</v>
      </c>
      <c r="J209" s="70">
        <v>3242065.0169329913</v>
      </c>
      <c r="K209" s="70">
        <v>3730888.4436682407</v>
      </c>
      <c r="L209" s="70">
        <v>4476999.9919999996</v>
      </c>
      <c r="M209" s="70">
        <v>5057745.794709784</v>
      </c>
      <c r="N209" s="70">
        <v>5529875.0728319148</v>
      </c>
      <c r="O209" s="70">
        <v>6132568.8086720584</v>
      </c>
      <c r="P209" s="70">
        <v>6771037.4967637649</v>
      </c>
      <c r="Q209" s="70">
        <v>7386246.4981004717</v>
      </c>
      <c r="R209" s="70">
        <v>7898220.9446985088</v>
      </c>
      <c r="S209" s="70">
        <v>0</v>
      </c>
    </row>
    <row r="210" spans="1:19" x14ac:dyDescent="0.25">
      <c r="A210" s="71" t="s">
        <v>304</v>
      </c>
      <c r="B210" s="72"/>
      <c r="C210" s="72"/>
      <c r="D210" s="72"/>
      <c r="E210" s="72"/>
      <c r="F210" s="72"/>
      <c r="G210" s="72">
        <v>0</v>
      </c>
      <c r="H210" s="70">
        <v>1077060.9847910567</v>
      </c>
      <c r="I210" s="70">
        <v>1221507.2490771306</v>
      </c>
      <c r="J210" s="70">
        <v>1622740.052884802</v>
      </c>
      <c r="K210" s="70">
        <v>1799625.9168078713</v>
      </c>
      <c r="L210" s="70">
        <v>2256935.2999999998</v>
      </c>
      <c r="M210" s="70">
        <v>2616329.8042248944</v>
      </c>
      <c r="N210" s="70">
        <v>3012634.066648501</v>
      </c>
      <c r="O210" s="70">
        <v>3252262.3140687458</v>
      </c>
      <c r="P210" s="70">
        <v>3623316.1442867825</v>
      </c>
      <c r="Q210" s="70">
        <v>3880794.8124581748</v>
      </c>
      <c r="R210" s="70">
        <v>4183637.9369513309</v>
      </c>
      <c r="S210" s="70">
        <v>0</v>
      </c>
    </row>
    <row r="211" spans="1:19" x14ac:dyDescent="0.25">
      <c r="A211" s="71" t="s">
        <v>305</v>
      </c>
      <c r="B211" s="72"/>
      <c r="C211" s="72"/>
      <c r="D211" s="72"/>
      <c r="E211" s="72"/>
      <c r="F211" s="72"/>
      <c r="G211" s="72">
        <v>0</v>
      </c>
      <c r="H211" s="70">
        <v>38403.676381451813</v>
      </c>
      <c r="I211" s="70">
        <v>41835.955507496466</v>
      </c>
      <c r="J211" s="70">
        <v>48874.81096052537</v>
      </c>
      <c r="K211" s="70">
        <v>118491.49128339918</v>
      </c>
      <c r="L211" s="70">
        <v>130198.05276694</v>
      </c>
      <c r="M211" s="70">
        <v>156304.98806543072</v>
      </c>
      <c r="N211" s="70">
        <v>38762.092132078047</v>
      </c>
      <c r="O211" s="70">
        <v>93918.063342060443</v>
      </c>
      <c r="P211" s="70">
        <v>74998.788510445142</v>
      </c>
      <c r="Q211" s="70">
        <v>185684.71308505908</v>
      </c>
      <c r="R211" s="70">
        <v>199997.72390928623</v>
      </c>
      <c r="S211" s="70">
        <v>0</v>
      </c>
    </row>
    <row r="212" spans="1:19" x14ac:dyDescent="0.25">
      <c r="A212" s="73" t="s">
        <v>306</v>
      </c>
      <c r="B212" s="74"/>
      <c r="C212" s="74"/>
      <c r="D212" s="74"/>
      <c r="E212" s="74"/>
      <c r="F212" s="74"/>
      <c r="G212" s="74"/>
      <c r="H212" s="70">
        <v>3339216.8000000101</v>
      </c>
      <c r="I212" s="70">
        <v>3950893.2</v>
      </c>
      <c r="J212" s="70">
        <v>4948688.3972160704</v>
      </c>
      <c r="K212" s="70">
        <v>5606203.3657574998</v>
      </c>
      <c r="L212" s="70">
        <v>6864133.0999999996</v>
      </c>
      <c r="M212" s="70">
        <v>7831726</v>
      </c>
      <c r="N212" s="70">
        <v>8615704.5</v>
      </c>
      <c r="O212" s="70">
        <v>9546134</v>
      </c>
      <c r="P212" s="70">
        <v>10569705.300000001</v>
      </c>
      <c r="Q212" s="70">
        <v>11526332.800000001</v>
      </c>
      <c r="R212" s="70">
        <v>12406774.1</v>
      </c>
      <c r="S212" s="70">
        <v>13588797.300000001</v>
      </c>
    </row>
    <row r="213" spans="1:19" x14ac:dyDescent="0.25">
      <c r="A213" s="73"/>
      <c r="B213" s="74"/>
      <c r="C213" s="74"/>
      <c r="D213" s="74"/>
      <c r="E213" s="74"/>
      <c r="F213" s="74"/>
      <c r="G213" s="74"/>
      <c r="H213" s="75">
        <v>-1.3522796374498824E-3</v>
      </c>
      <c r="I213" s="75">
        <v>-2.4891104633948613E-2</v>
      </c>
      <c r="J213" s="75">
        <v>-7.0743020428292169E-3</v>
      </c>
      <c r="K213" s="75">
        <v>7.6348436204520809E-3</v>
      </c>
      <c r="L213" s="75">
        <v>3.5658827668427762E-8</v>
      </c>
      <c r="M213" s="75">
        <v>-1.717901009166134E-4</v>
      </c>
      <c r="N213" s="75">
        <v>-3.9965702616084897E-3</v>
      </c>
      <c r="O213" s="75">
        <v>-7.0588590016792407E-3</v>
      </c>
      <c r="P213" s="75">
        <v>-9.4943867961017059E-3</v>
      </c>
      <c r="Q213" s="75">
        <v>-6.3859666065074761E-3</v>
      </c>
      <c r="R213" s="75">
        <v>-1.0068491086726028E-2</v>
      </c>
      <c r="S213" s="75">
        <v>-1</v>
      </c>
    </row>
    <row r="214" spans="1:19" x14ac:dyDescent="0.25">
      <c r="A214" s="76" t="s">
        <v>307</v>
      </c>
      <c r="B214" s="67" t="s">
        <v>308</v>
      </c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</row>
    <row r="215" spans="1:19" x14ac:dyDescent="0.25">
      <c r="A215" s="77" t="s">
        <v>309</v>
      </c>
      <c r="B215" s="78">
        <v>0</v>
      </c>
      <c r="C215" s="78">
        <v>0</v>
      </c>
      <c r="D215" s="78">
        <v>0</v>
      </c>
      <c r="E215" s="78">
        <v>0</v>
      </c>
      <c r="F215" s="78">
        <v>0</v>
      </c>
      <c r="G215" s="78">
        <v>0</v>
      </c>
      <c r="H215" s="70">
        <v>417688.47652222554</v>
      </c>
      <c r="I215" s="70">
        <v>518211.83960947138</v>
      </c>
      <c r="J215" s="70">
        <v>843803.71698246058</v>
      </c>
      <c r="K215" s="70">
        <v>802231.09052876232</v>
      </c>
      <c r="L215" s="70">
        <v>1073832</v>
      </c>
      <c r="M215" s="70">
        <v>1431649.4718408864</v>
      </c>
      <c r="N215" s="70">
        <v>1657061.8468785391</v>
      </c>
      <c r="O215" s="70">
        <v>1884181.3610983873</v>
      </c>
      <c r="P215" s="70">
        <v>2147090.442789325</v>
      </c>
      <c r="Q215" s="70">
        <v>2200042.6404159698</v>
      </c>
      <c r="R215" s="70">
        <v>2338361.0639845291</v>
      </c>
      <c r="S215" s="70">
        <v>2609187.720722212</v>
      </c>
    </row>
    <row r="216" spans="1:19" x14ac:dyDescent="0.25">
      <c r="A216" s="79" t="s">
        <v>310</v>
      </c>
      <c r="B216" s="72"/>
      <c r="C216" s="72"/>
      <c r="D216" s="72"/>
      <c r="E216" s="72"/>
      <c r="F216" s="72"/>
      <c r="G216" s="72"/>
      <c r="H216" s="80">
        <v>334150.78121778043</v>
      </c>
      <c r="I216" s="80">
        <v>414569.47168757714</v>
      </c>
      <c r="J216" s="80">
        <v>675042.97358596849</v>
      </c>
      <c r="K216" s="80">
        <v>641784.87242300983</v>
      </c>
      <c r="L216" s="80">
        <v>859065.6</v>
      </c>
      <c r="M216" s="80">
        <v>1145319.5774727094</v>
      </c>
      <c r="N216" s="80">
        <v>1325649.4775028313</v>
      </c>
      <c r="O216" s="80">
        <v>1507345.0888787098</v>
      </c>
      <c r="P216" s="80">
        <v>1717672.35423146</v>
      </c>
      <c r="Q216" s="80">
        <v>1760034.112332776</v>
      </c>
      <c r="R216" s="80">
        <v>1870688.8511876231</v>
      </c>
      <c r="S216" s="80">
        <v>2087350.1765777697</v>
      </c>
    </row>
    <row r="217" spans="1:19" x14ac:dyDescent="0.25">
      <c r="A217" s="79" t="s">
        <v>311</v>
      </c>
      <c r="B217" s="72"/>
      <c r="C217" s="72"/>
      <c r="D217" s="72"/>
      <c r="E217" s="72"/>
      <c r="F217" s="72"/>
      <c r="G217" s="72"/>
      <c r="H217" s="80">
        <v>83537.695304445107</v>
      </c>
      <c r="I217" s="80">
        <v>103642.36792189429</v>
      </c>
      <c r="J217" s="80">
        <v>168760.74339649212</v>
      </c>
      <c r="K217" s="80">
        <v>160446.21810575246</v>
      </c>
      <c r="L217" s="80">
        <v>214766.4</v>
      </c>
      <c r="M217" s="80">
        <v>286329.89436817734</v>
      </c>
      <c r="N217" s="80">
        <v>331412.36937570781</v>
      </c>
      <c r="O217" s="80">
        <v>376836.27221967746</v>
      </c>
      <c r="P217" s="80">
        <v>429418.088557865</v>
      </c>
      <c r="Q217" s="80">
        <v>440008.52808319399</v>
      </c>
      <c r="R217" s="80">
        <v>467672.21279690578</v>
      </c>
      <c r="S217" s="80">
        <v>521837.54414444242</v>
      </c>
    </row>
    <row r="218" spans="1:19" x14ac:dyDescent="0.25">
      <c r="A218" s="79" t="s">
        <v>312</v>
      </c>
      <c r="B218" s="72"/>
      <c r="C218" s="72"/>
      <c r="D218" s="72"/>
      <c r="E218" s="72"/>
      <c r="F218" s="72"/>
      <c r="G218" s="72"/>
      <c r="H218" s="72">
        <v>409442.43944251048</v>
      </c>
      <c r="I218" s="72">
        <v>545815.13580966042</v>
      </c>
      <c r="J218" s="72">
        <v>841456.0006150651</v>
      </c>
      <c r="K218" s="72">
        <v>887976.63831614051</v>
      </c>
      <c r="L218" s="72">
        <v>1159098</v>
      </c>
      <c r="M218" s="72">
        <v>1490811.6227997853</v>
      </c>
      <c r="N218" s="72">
        <v>1809464.6220159214</v>
      </c>
      <c r="O218" s="72">
        <v>2131850.7336744452</v>
      </c>
      <c r="P218" s="72">
        <v>2426966.7767636334</v>
      </c>
      <c r="Q218" s="72">
        <v>2585115.737980037</v>
      </c>
      <c r="R218" s="72">
        <v>2743837.0816103667</v>
      </c>
      <c r="S218" s="72">
        <v>3045938.84571811</v>
      </c>
    </row>
    <row r="219" spans="1:19" x14ac:dyDescent="0.25">
      <c r="A219" s="79" t="s">
        <v>313</v>
      </c>
      <c r="B219" s="72"/>
      <c r="C219" s="72"/>
      <c r="D219" s="72"/>
      <c r="E219" s="72"/>
      <c r="F219" s="72"/>
      <c r="G219" s="72"/>
      <c r="H219" s="72">
        <v>0</v>
      </c>
      <c r="I219" s="72">
        <v>0</v>
      </c>
      <c r="J219" s="72">
        <v>0</v>
      </c>
      <c r="K219" s="72">
        <v>0</v>
      </c>
      <c r="L219" s="72">
        <v>0</v>
      </c>
      <c r="M219" s="72">
        <v>0</v>
      </c>
      <c r="N219" s="81">
        <v>346972</v>
      </c>
      <c r="O219" s="81">
        <v>356082</v>
      </c>
      <c r="P219" s="81">
        <v>392621.45581000199</v>
      </c>
      <c r="Q219" s="81">
        <v>187536.76623626199</v>
      </c>
      <c r="R219" s="81">
        <v>176840.57542215899</v>
      </c>
      <c r="S219" s="72">
        <v>0</v>
      </c>
    </row>
    <row r="220" spans="1:19" x14ac:dyDescent="0.25">
      <c r="A220" s="79" t="s">
        <v>314</v>
      </c>
      <c r="B220" s="72"/>
      <c r="C220" s="72"/>
      <c r="D220" s="72"/>
      <c r="E220" s="72"/>
      <c r="F220" s="72"/>
      <c r="G220" s="72"/>
      <c r="H220" s="72">
        <v>0</v>
      </c>
      <c r="I220" s="72">
        <v>0</v>
      </c>
      <c r="J220" s="72">
        <v>0</v>
      </c>
      <c r="K220" s="72">
        <v>0</v>
      </c>
      <c r="L220" s="72">
        <v>0</v>
      </c>
      <c r="M220" s="72">
        <v>0</v>
      </c>
      <c r="N220" s="81">
        <v>100653</v>
      </c>
      <c r="O220" s="81">
        <v>114156</v>
      </c>
      <c r="P220" s="81">
        <v>134034.50540845501</v>
      </c>
      <c r="Q220" s="81">
        <v>156134.841746316</v>
      </c>
      <c r="R220" s="81">
        <v>182996.322058349</v>
      </c>
      <c r="S220" s="72">
        <v>0</v>
      </c>
    </row>
    <row r="221" spans="1:19" x14ac:dyDescent="0.25">
      <c r="A221" s="79" t="s">
        <v>315</v>
      </c>
      <c r="B221" s="72"/>
      <c r="C221" s="72"/>
      <c r="D221" s="72"/>
      <c r="E221" s="72"/>
      <c r="F221" s="72"/>
      <c r="G221" s="72"/>
      <c r="H221" s="72">
        <v>0</v>
      </c>
      <c r="I221" s="72">
        <v>0</v>
      </c>
      <c r="J221" s="72">
        <v>0</v>
      </c>
      <c r="K221" s="72">
        <v>0</v>
      </c>
      <c r="L221" s="72">
        <v>0</v>
      </c>
      <c r="M221" s="72">
        <v>0</v>
      </c>
      <c r="N221" s="72">
        <v>0</v>
      </c>
      <c r="O221" s="72">
        <v>0</v>
      </c>
      <c r="P221" s="72">
        <v>0</v>
      </c>
      <c r="Q221" s="72">
        <v>0</v>
      </c>
      <c r="R221" s="72">
        <v>0</v>
      </c>
      <c r="S221" s="72">
        <v>0</v>
      </c>
    </row>
    <row r="222" spans="1:19" x14ac:dyDescent="0.25">
      <c r="A222" s="79" t="s">
        <v>316</v>
      </c>
      <c r="B222" s="72"/>
      <c r="C222" s="72"/>
      <c r="D222" s="72"/>
      <c r="E222" s="72"/>
      <c r="F222" s="72"/>
      <c r="G222" s="72"/>
      <c r="H222" s="72">
        <v>0</v>
      </c>
      <c r="I222" s="72">
        <v>0</v>
      </c>
      <c r="J222" s="72">
        <v>0</v>
      </c>
      <c r="K222" s="72">
        <v>0</v>
      </c>
      <c r="L222" s="72">
        <v>0</v>
      </c>
      <c r="M222" s="72">
        <v>0</v>
      </c>
      <c r="N222" s="80">
        <v>634533.83262530516</v>
      </c>
      <c r="O222" s="80">
        <v>863631.09023296053</v>
      </c>
      <c r="P222" s="80">
        <v>1002134.6387648996</v>
      </c>
      <c r="Q222" s="80">
        <v>1296648.353500684</v>
      </c>
      <c r="R222" s="80">
        <v>1364294.0789601714</v>
      </c>
      <c r="S222" s="80">
        <v>1984499.20664876</v>
      </c>
    </row>
    <row r="223" spans="1:19" x14ac:dyDescent="0.25">
      <c r="A223" s="77" t="s">
        <v>317</v>
      </c>
      <c r="B223" s="78">
        <v>0</v>
      </c>
      <c r="C223" s="78">
        <v>0</v>
      </c>
      <c r="D223" s="78">
        <v>0</v>
      </c>
      <c r="E223" s="78">
        <v>0</v>
      </c>
      <c r="F223" s="78">
        <v>0</v>
      </c>
      <c r="G223" s="78">
        <v>0</v>
      </c>
      <c r="H223" s="78">
        <v>409442.43944251048</v>
      </c>
      <c r="I223" s="78">
        <v>545815.13580966042</v>
      </c>
      <c r="J223" s="78">
        <v>841456.0006150651</v>
      </c>
      <c r="K223" s="78">
        <v>887976.63831614051</v>
      </c>
      <c r="L223" s="78">
        <v>1159098</v>
      </c>
      <c r="M223" s="78">
        <v>1490811.6227997853</v>
      </c>
      <c r="N223" s="78">
        <v>727305.78939061635</v>
      </c>
      <c r="O223" s="78">
        <v>797981.64344148478</v>
      </c>
      <c r="P223" s="78">
        <v>898176.17678027693</v>
      </c>
      <c r="Q223" s="78">
        <v>944795.77649677498</v>
      </c>
      <c r="R223" s="78">
        <v>1019706.105169687</v>
      </c>
      <c r="S223" s="78">
        <v>1061439.63906935</v>
      </c>
    </row>
    <row r="224" spans="1:19" x14ac:dyDescent="0.25">
      <c r="A224" s="68" t="s">
        <v>318</v>
      </c>
      <c r="B224" s="78">
        <v>0</v>
      </c>
      <c r="C224" s="78">
        <v>0</v>
      </c>
      <c r="D224" s="78">
        <v>0</v>
      </c>
      <c r="E224" s="78">
        <v>0</v>
      </c>
      <c r="F224" s="78">
        <v>0</v>
      </c>
      <c r="G224" s="78">
        <v>0</v>
      </c>
      <c r="H224" s="78">
        <v>8246.0370797150626</v>
      </c>
      <c r="I224" s="78">
        <v>-27603.296200189063</v>
      </c>
      <c r="J224" s="78">
        <v>2347.7163673955001</v>
      </c>
      <c r="K224" s="78">
        <v>-85745.54778737812</v>
      </c>
      <c r="L224" s="78">
        <v>-85266</v>
      </c>
      <c r="M224" s="78">
        <v>-59162.150958898746</v>
      </c>
      <c r="N224" s="78">
        <v>-152402.7751373825</v>
      </c>
      <c r="O224" s="78">
        <v>-247669.372576058</v>
      </c>
      <c r="P224" s="78">
        <v>-279876.33397430851</v>
      </c>
      <c r="Q224" s="78">
        <v>-385073.09756406699</v>
      </c>
      <c r="R224" s="78">
        <v>-405476.01762583753</v>
      </c>
      <c r="S224" s="78">
        <v>-436751.12499589799</v>
      </c>
    </row>
    <row r="225" spans="1:52" x14ac:dyDescent="0.25">
      <c r="A225" s="71" t="s">
        <v>319</v>
      </c>
      <c r="B225" s="82"/>
      <c r="C225" s="82"/>
      <c r="D225" s="82"/>
      <c r="E225" s="82"/>
      <c r="F225" s="82"/>
      <c r="G225" s="82"/>
      <c r="H225" s="82">
        <v>0</v>
      </c>
      <c r="I225" s="82">
        <v>0</v>
      </c>
      <c r="J225" s="82">
        <v>0</v>
      </c>
      <c r="K225" s="82">
        <v>0</v>
      </c>
      <c r="L225" s="83">
        <v>0</v>
      </c>
      <c r="M225" s="83">
        <v>0</v>
      </c>
      <c r="N225" s="83">
        <v>0</v>
      </c>
      <c r="O225" s="83">
        <v>0</v>
      </c>
      <c r="P225" s="83">
        <v>0</v>
      </c>
      <c r="Q225" s="83">
        <v>0</v>
      </c>
      <c r="R225" s="83">
        <v>0</v>
      </c>
      <c r="S225" s="83">
        <v>0</v>
      </c>
    </row>
    <row r="226" spans="1:52" x14ac:dyDescent="0.25">
      <c r="A226" s="68" t="s">
        <v>320</v>
      </c>
      <c r="B226" s="78">
        <v>0</v>
      </c>
      <c r="C226" s="78">
        <v>0</v>
      </c>
      <c r="D226" s="78">
        <v>0</v>
      </c>
      <c r="E226" s="78">
        <v>0</v>
      </c>
      <c r="F226" s="78">
        <v>0</v>
      </c>
      <c r="G226" s="78">
        <v>0</v>
      </c>
      <c r="H226" s="84">
        <v>-8246.0370797150626</v>
      </c>
      <c r="I226" s="78">
        <v>27603.296200189063</v>
      </c>
      <c r="J226" s="78">
        <v>-2347.7163673955001</v>
      </c>
      <c r="K226" s="78">
        <v>85745.54778737812</v>
      </c>
      <c r="L226" s="78">
        <v>85266</v>
      </c>
      <c r="M226" s="78">
        <v>59162.150958898746</v>
      </c>
      <c r="N226" s="78">
        <v>152402.7751373825</v>
      </c>
      <c r="O226" s="78">
        <v>247669.372576058</v>
      </c>
      <c r="P226" s="78">
        <v>279876.33397430851</v>
      </c>
      <c r="Q226" s="78">
        <v>385073.09756406699</v>
      </c>
      <c r="R226" s="78">
        <v>405476.01762583753</v>
      </c>
      <c r="S226" s="78">
        <v>436751.12499589799</v>
      </c>
    </row>
    <row r="227" spans="1:52" x14ac:dyDescent="0.25">
      <c r="A227" s="73" t="s">
        <v>321</v>
      </c>
      <c r="B227" s="74"/>
      <c r="C227" s="74"/>
      <c r="D227" s="74"/>
      <c r="E227" s="74"/>
      <c r="F227" s="74"/>
      <c r="G227" s="74"/>
      <c r="H227" s="85">
        <v>258201.67291855247</v>
      </c>
      <c r="I227" s="85">
        <v>314879.60504030623</v>
      </c>
      <c r="J227" s="85">
        <v>386515.82676360611</v>
      </c>
      <c r="K227" s="85">
        <v>462141.29419734358</v>
      </c>
      <c r="L227" s="85">
        <v>616181.80536409002</v>
      </c>
      <c r="M227" s="85">
        <v>664330.80872943683</v>
      </c>
      <c r="N227" s="85">
        <v>727305.78939061635</v>
      </c>
      <c r="O227" s="85">
        <v>797981.64344148478</v>
      </c>
      <c r="P227" s="85">
        <v>898176.17678027693</v>
      </c>
      <c r="Q227" s="85">
        <v>944795.7764967751</v>
      </c>
      <c r="R227" s="85">
        <v>1019706.1051696871</v>
      </c>
      <c r="S227" s="85">
        <v>1061439.6390693502</v>
      </c>
    </row>
    <row r="228" spans="1:52" x14ac:dyDescent="0.25">
      <c r="A228" s="73"/>
      <c r="B228" s="74"/>
      <c r="C228" s="74"/>
      <c r="D228" s="74"/>
      <c r="E228" s="74"/>
      <c r="F228" s="74"/>
      <c r="G228" s="74"/>
      <c r="H228" s="86">
        <v>0.58574665614837307</v>
      </c>
      <c r="I228" s="86">
        <v>0.73340898258492548</v>
      </c>
      <c r="J228" s="86">
        <v>1.1770285777448937</v>
      </c>
      <c r="K228" s="86">
        <v>0.92143971868689301</v>
      </c>
      <c r="L228" s="86">
        <v>0.88109741298692068</v>
      </c>
      <c r="M228" s="86">
        <v>1.2440802130658835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</row>
    <row r="229" spans="1:52" x14ac:dyDescent="0.25">
      <c r="A229" s="87"/>
      <c r="B229" s="72"/>
      <c r="C229" s="72"/>
      <c r="D229" s="72"/>
      <c r="E229" s="72"/>
      <c r="F229" s="72"/>
      <c r="G229" s="72"/>
      <c r="H229" s="88">
        <f>H215/H212</f>
        <v>0.125085761584041</v>
      </c>
      <c r="I229" s="88">
        <f t="shared" ref="I229:S229" si="12">I215/I212</f>
        <v>0.13116321129851632</v>
      </c>
      <c r="J229" s="88">
        <f t="shared" si="12"/>
        <v>0.17051057760216828</v>
      </c>
      <c r="K229" s="88">
        <f t="shared" si="12"/>
        <v>0.14309703701238571</v>
      </c>
      <c r="L229" s="88">
        <f t="shared" si="12"/>
        <v>0.15644102239217944</v>
      </c>
      <c r="M229" s="88">
        <f t="shared" si="12"/>
        <v>0.18280127162784887</v>
      </c>
      <c r="N229" s="88">
        <f t="shared" si="12"/>
        <v>0.19233039467388174</v>
      </c>
      <c r="O229" s="88">
        <f t="shared" si="12"/>
        <v>0.19737637886692008</v>
      </c>
      <c r="P229" s="88">
        <f t="shared" si="12"/>
        <v>0.20313626367514001</v>
      </c>
      <c r="Q229" s="88">
        <f t="shared" si="12"/>
        <v>0.1908709976182511</v>
      </c>
      <c r="R229" s="88">
        <f t="shared" si="12"/>
        <v>0.18847454182183659</v>
      </c>
      <c r="S229" s="88">
        <f t="shared" si="12"/>
        <v>0.19201020245715283</v>
      </c>
      <c r="V229"/>
      <c r="AA229"/>
      <c r="AF229"/>
      <c r="AP229"/>
      <c r="AZ229"/>
    </row>
    <row r="230" spans="1:52" x14ac:dyDescent="0.25">
      <c r="A230" s="87" t="s">
        <v>322</v>
      </c>
      <c r="B230" s="72"/>
      <c r="C230" s="72"/>
      <c r="D230" s="72"/>
      <c r="E230" s="72"/>
      <c r="F230" s="72"/>
      <c r="G230" s="72"/>
      <c r="H230" s="88">
        <f>H215-H218</f>
        <v>8246.0370797150536</v>
      </c>
      <c r="I230" s="88">
        <f t="shared" ref="I230:S230" si="13">I215-I218</f>
        <v>-27603.296200189041</v>
      </c>
      <c r="J230" s="88">
        <f t="shared" si="13"/>
        <v>2347.7163673954783</v>
      </c>
      <c r="K230" s="88">
        <f t="shared" si="13"/>
        <v>-85745.547787378193</v>
      </c>
      <c r="L230" s="88">
        <f t="shared" si="13"/>
        <v>-85266</v>
      </c>
      <c r="M230" s="88">
        <f t="shared" si="13"/>
        <v>-59162.150958898943</v>
      </c>
      <c r="N230" s="88">
        <f t="shared" si="13"/>
        <v>-152402.77513738233</v>
      </c>
      <c r="O230" s="88">
        <f t="shared" si="13"/>
        <v>-247669.37257605791</v>
      </c>
      <c r="P230" s="88">
        <f t="shared" si="13"/>
        <v>-279876.33397430833</v>
      </c>
      <c r="Q230" s="88">
        <f t="shared" si="13"/>
        <v>-385073.09756406723</v>
      </c>
      <c r="R230" s="88">
        <f t="shared" si="13"/>
        <v>-405476.01762583759</v>
      </c>
      <c r="S230" s="88">
        <f t="shared" si="13"/>
        <v>-436751.12499589799</v>
      </c>
      <c r="V230"/>
      <c r="AA230"/>
      <c r="AF230"/>
      <c r="AP230"/>
      <c r="AZ230"/>
    </row>
    <row r="231" spans="1:52" x14ac:dyDescent="0.25">
      <c r="A231" s="87" t="s">
        <v>323</v>
      </c>
      <c r="B231" s="89">
        <f t="shared" ref="B231:S231" si="14">B219/B2</f>
        <v>0</v>
      </c>
      <c r="C231" s="89">
        <f t="shared" si="14"/>
        <v>0</v>
      </c>
      <c r="D231" s="89">
        <f t="shared" si="14"/>
        <v>0</v>
      </c>
      <c r="E231" s="89">
        <f t="shared" si="14"/>
        <v>0</v>
      </c>
      <c r="F231" s="89">
        <f t="shared" si="14"/>
        <v>0</v>
      </c>
      <c r="G231" s="89">
        <f t="shared" si="14"/>
        <v>0</v>
      </c>
      <c r="H231" s="89">
        <f t="shared" si="14"/>
        <v>0</v>
      </c>
      <c r="I231" s="89">
        <f t="shared" si="14"/>
        <v>0</v>
      </c>
      <c r="J231" s="89">
        <f t="shared" si="14"/>
        <v>0</v>
      </c>
      <c r="K231" s="89">
        <f t="shared" si="14"/>
        <v>0</v>
      </c>
      <c r="L231" s="89">
        <f t="shared" si="14"/>
        <v>0</v>
      </c>
      <c r="M231" s="89">
        <f t="shared" si="14"/>
        <v>0</v>
      </c>
      <c r="N231" s="89">
        <f t="shared" si="14"/>
        <v>1.3941156148277599E-3</v>
      </c>
      <c r="O231" s="89">
        <f t="shared" si="14"/>
        <v>1.4128429263835956E-3</v>
      </c>
      <c r="P231" s="89">
        <f t="shared" si="14"/>
        <v>1.5389007109975642E-3</v>
      </c>
      <c r="Q231" s="89">
        <f t="shared" si="14"/>
        <v>7.264302420559363E-4</v>
      </c>
      <c r="R231" s="89">
        <f t="shared" si="14"/>
        <v>6.7725050876405791E-4</v>
      </c>
      <c r="S231" s="89">
        <f t="shared" si="14"/>
        <v>0</v>
      </c>
      <c r="V231"/>
      <c r="AA231"/>
      <c r="AF231"/>
      <c r="AP231"/>
      <c r="AZ231"/>
    </row>
    <row r="232" spans="1:52" x14ac:dyDescent="0.25">
      <c r="A232" s="87" t="s">
        <v>324</v>
      </c>
      <c r="B232" s="90" t="e">
        <f>(B223)/(B218-B219)</f>
        <v>#DIV/0!</v>
      </c>
      <c r="C232" s="90" t="e">
        <f t="shared" ref="C232:S232" si="15">(C223)/(C218-C219)</f>
        <v>#DIV/0!</v>
      </c>
      <c r="D232" s="90" t="e">
        <f t="shared" si="15"/>
        <v>#DIV/0!</v>
      </c>
      <c r="E232" s="90" t="e">
        <f t="shared" si="15"/>
        <v>#DIV/0!</v>
      </c>
      <c r="F232" s="90" t="e">
        <f t="shared" si="15"/>
        <v>#DIV/0!</v>
      </c>
      <c r="G232" s="90" t="e">
        <f t="shared" si="15"/>
        <v>#DIV/0!</v>
      </c>
      <c r="H232" s="90">
        <f t="shared" si="15"/>
        <v>1</v>
      </c>
      <c r="I232" s="90">
        <f t="shared" si="15"/>
        <v>1</v>
      </c>
      <c r="J232" s="90">
        <f t="shared" si="15"/>
        <v>1</v>
      </c>
      <c r="K232" s="90">
        <f t="shared" si="15"/>
        <v>1</v>
      </c>
      <c r="L232" s="90">
        <f t="shared" si="15"/>
        <v>1</v>
      </c>
      <c r="M232" s="90">
        <f t="shared" si="15"/>
        <v>1</v>
      </c>
      <c r="N232" s="90">
        <f t="shared" si="15"/>
        <v>0.49730561265197176</v>
      </c>
      <c r="O232" s="90">
        <f t="shared" si="15"/>
        <v>0.44937250459990369</v>
      </c>
      <c r="P232" s="90">
        <f t="shared" si="15"/>
        <v>0.44150625143583921</v>
      </c>
      <c r="Q232" s="90">
        <f t="shared" si="15"/>
        <v>0.39406242198129504</v>
      </c>
      <c r="R232" s="90">
        <f t="shared" si="15"/>
        <v>0.39723704442585006</v>
      </c>
      <c r="S232" s="90">
        <f t="shared" si="15"/>
        <v>0.34847700260347975</v>
      </c>
      <c r="V232"/>
      <c r="AA232"/>
      <c r="AF232"/>
      <c r="AP232"/>
      <c r="AZ232"/>
    </row>
    <row r="233" spans="1:52" x14ac:dyDescent="0.25">
      <c r="A233" s="76" t="s">
        <v>325</v>
      </c>
      <c r="B233" s="67" t="s">
        <v>326</v>
      </c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</row>
    <row r="234" spans="1:52" x14ac:dyDescent="0.25">
      <c r="A234" s="91" t="s">
        <v>327</v>
      </c>
      <c r="B234" s="78">
        <v>0</v>
      </c>
      <c r="C234" s="78">
        <v>0</v>
      </c>
      <c r="D234" s="78">
        <v>0</v>
      </c>
      <c r="E234" s="78">
        <v>0</v>
      </c>
      <c r="F234" s="78">
        <v>0</v>
      </c>
      <c r="G234" s="78">
        <v>0</v>
      </c>
      <c r="H234" s="78">
        <v>3334701.2451163395</v>
      </c>
      <c r="I234" s="78">
        <v>3852551.1039612442</v>
      </c>
      <c r="J234" s="78">
        <v>4913679.8807783192</v>
      </c>
      <c r="K234" s="78">
        <v>5649005.851759511</v>
      </c>
      <c r="L234" s="78">
        <v>6864133.34476694</v>
      </c>
      <c r="M234" s="78">
        <v>7830380.5870001093</v>
      </c>
      <c r="N234" s="78">
        <v>9028896.2316124942</v>
      </c>
      <c r="O234" s="78">
        <v>9948987.1860828642</v>
      </c>
      <c r="P234" s="78">
        <v>10996008.390779452</v>
      </c>
      <c r="Q234" s="78">
        <v>11796397.631626286</v>
      </c>
      <c r="R234" s="78">
        <v>12641693.503039632</v>
      </c>
      <c r="S234" s="78">
        <v>0</v>
      </c>
    </row>
    <row r="235" spans="1:52" x14ac:dyDescent="0.25">
      <c r="A235" s="91" t="s">
        <v>328</v>
      </c>
      <c r="B235" s="78">
        <v>0</v>
      </c>
      <c r="C235" s="78">
        <v>0</v>
      </c>
      <c r="D235" s="78">
        <v>0</v>
      </c>
      <c r="E235" s="78">
        <v>0</v>
      </c>
      <c r="F235" s="78">
        <v>0</v>
      </c>
      <c r="G235" s="78">
        <v>0</v>
      </c>
      <c r="H235" s="78">
        <v>3000550.4638985591</v>
      </c>
      <c r="I235" s="78">
        <v>3437981.632273667</v>
      </c>
      <c r="J235" s="78">
        <v>4238636.9071923504</v>
      </c>
      <c r="K235" s="78">
        <v>5007220.9793365011</v>
      </c>
      <c r="L235" s="78">
        <v>6005067.7447669404</v>
      </c>
      <c r="M235" s="78">
        <v>6685061.0095274001</v>
      </c>
      <c r="N235" s="78">
        <v>7703246.754109663</v>
      </c>
      <c r="O235" s="78">
        <v>8441642.0972041544</v>
      </c>
      <c r="P235" s="78">
        <v>9278336.0365479924</v>
      </c>
      <c r="Q235" s="78">
        <v>10036363.519293509</v>
      </c>
      <c r="R235" s="78">
        <v>10771004.651852008</v>
      </c>
      <c r="S235" s="78">
        <v>-2087350.1765777697</v>
      </c>
    </row>
    <row r="236" spans="1:52" x14ac:dyDescent="0.25">
      <c r="A236" s="92" t="s">
        <v>329</v>
      </c>
      <c r="B236" s="78">
        <v>0</v>
      </c>
      <c r="C236" s="78">
        <v>0</v>
      </c>
      <c r="D236" s="78">
        <v>0</v>
      </c>
      <c r="E236" s="78">
        <v>0</v>
      </c>
      <c r="F236" s="78">
        <v>0</v>
      </c>
      <c r="G236" s="78">
        <v>0</v>
      </c>
      <c r="H236" s="78">
        <v>1809794.1445013203</v>
      </c>
      <c r="I236" s="78">
        <v>2043392.7635669564</v>
      </c>
      <c r="J236" s="78">
        <v>2400609.0163179263</v>
      </c>
      <c r="K236" s="78">
        <v>2842911.8053521002</v>
      </c>
      <c r="L236" s="78">
        <v>3317901.9920000001</v>
      </c>
      <c r="M236" s="78">
        <v>3566934.1719099991</v>
      </c>
      <c r="N236" s="78">
        <v>4802569.2834412986</v>
      </c>
      <c r="O236" s="78">
        <v>5334587.1652305732</v>
      </c>
      <c r="P236" s="78">
        <v>5872861.3199834879</v>
      </c>
      <c r="Q236" s="78">
        <v>6441450.7216036972</v>
      </c>
      <c r="R236" s="78">
        <v>6878514.8395288223</v>
      </c>
      <c r="S236" s="78">
        <v>-1061439.63906935</v>
      </c>
    </row>
    <row r="237" spans="1:52" x14ac:dyDescent="0.25">
      <c r="A237" s="91" t="s">
        <v>330</v>
      </c>
      <c r="B237" s="78">
        <v>0</v>
      </c>
      <c r="C237" s="78">
        <v>0</v>
      </c>
      <c r="D237" s="78">
        <v>0</v>
      </c>
      <c r="E237" s="78">
        <v>0</v>
      </c>
      <c r="F237" s="78">
        <v>0</v>
      </c>
      <c r="G237" s="78">
        <v>0</v>
      </c>
      <c r="H237" s="78">
        <v>1190756.3193972388</v>
      </c>
      <c r="I237" s="78">
        <v>1394588.8687067104</v>
      </c>
      <c r="J237" s="78">
        <v>1838027.890874424</v>
      </c>
      <c r="K237" s="78">
        <v>2164309.1739844009</v>
      </c>
      <c r="L237" s="78">
        <v>2687165.7527669398</v>
      </c>
      <c r="M237" s="78">
        <v>3118126.837617401</v>
      </c>
      <c r="N237" s="78">
        <v>2900677.4706683639</v>
      </c>
      <c r="O237" s="78">
        <v>3107054.9319735812</v>
      </c>
      <c r="P237" s="78">
        <v>3405474.716564504</v>
      </c>
      <c r="Q237" s="78">
        <v>3594912.7976898132</v>
      </c>
      <c r="R237" s="78">
        <v>3892489.8123231861</v>
      </c>
      <c r="S237" s="78">
        <v>-1025910.5375084197</v>
      </c>
    </row>
    <row r="238" spans="1:52" x14ac:dyDescent="0.25">
      <c r="A238" s="73" t="s">
        <v>331</v>
      </c>
      <c r="B238" s="93"/>
      <c r="C238" s="93"/>
      <c r="D238" s="93"/>
      <c r="E238" s="93"/>
      <c r="F238" s="93"/>
      <c r="G238" s="93"/>
      <c r="H238" s="93">
        <v>1936220.5601925806</v>
      </c>
      <c r="I238" s="93">
        <v>2262067.2810713793</v>
      </c>
      <c r="J238" s="93">
        <v>2815242.2500199578</v>
      </c>
      <c r="K238" s="93">
        <v>3196306.7568240408</v>
      </c>
      <c r="L238" s="93">
        <v>3858822</v>
      </c>
      <c r="M238" s="93">
        <v>4356754.3733476903</v>
      </c>
      <c r="N238" s="93">
        <v>4769646.315663225</v>
      </c>
      <c r="O238" s="93">
        <v>5280758.1716925567</v>
      </c>
      <c r="P238" s="93">
        <v>5862407.4028863646</v>
      </c>
      <c r="Q238" s="93">
        <v>6391220.9636108736</v>
      </c>
      <c r="R238" s="93">
        <v>6879999.3573137652</v>
      </c>
      <c r="S238" s="93">
        <v>0</v>
      </c>
    </row>
    <row r="239" spans="1:52" x14ac:dyDescent="0.25">
      <c r="A239" s="73"/>
      <c r="B239" s="93"/>
      <c r="C239" s="93"/>
      <c r="D239" s="93"/>
      <c r="E239" s="93"/>
      <c r="F239" s="93"/>
      <c r="G239" s="93"/>
      <c r="H239" s="94">
        <v>-6.5295461834516177E-2</v>
      </c>
      <c r="I239" s="94">
        <v>-9.667020929671577E-2</v>
      </c>
      <c r="J239" s="94">
        <v>-0.14728154697844997</v>
      </c>
      <c r="K239" s="94">
        <v>-0.11056352795846358</v>
      </c>
      <c r="L239" s="94">
        <v>-0.14017749665571511</v>
      </c>
      <c r="M239" s="94">
        <v>-0.18128637369813461</v>
      </c>
      <c r="N239" s="94">
        <v>6.9026014926845125E-3</v>
      </c>
      <c r="O239" s="94">
        <v>1.0193421434551819E-2</v>
      </c>
      <c r="P239" s="94">
        <v>1.7832123185392845E-3</v>
      </c>
      <c r="Q239" s="94">
        <v>7.8591803160634743E-3</v>
      </c>
      <c r="R239" s="94">
        <v>-2.1577295401409291E-4</v>
      </c>
      <c r="S239" s="94" t="e">
        <v>#DIV/0!</v>
      </c>
    </row>
    <row r="240" spans="1:52" x14ac:dyDescent="0.25">
      <c r="A240" s="73" t="s">
        <v>332</v>
      </c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</row>
    <row r="241" spans="1:19" x14ac:dyDescent="0.25">
      <c r="A241" s="76" t="s">
        <v>333</v>
      </c>
      <c r="B241" s="67" t="s">
        <v>334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</row>
    <row r="242" spans="1:19" x14ac:dyDescent="0.25">
      <c r="A242" s="91" t="s">
        <v>335</v>
      </c>
      <c r="B242" s="78">
        <v>0</v>
      </c>
      <c r="C242" s="78">
        <v>0</v>
      </c>
      <c r="D242" s="78">
        <v>0</v>
      </c>
      <c r="E242" s="78">
        <v>0</v>
      </c>
      <c r="F242" s="78">
        <v>0</v>
      </c>
      <c r="G242" s="78">
        <v>0</v>
      </c>
      <c r="H242" s="78">
        <v>1077060.9847910567</v>
      </c>
      <c r="I242" s="78">
        <v>1221507.2490771306</v>
      </c>
      <c r="J242" s="78">
        <v>1622740.052884802</v>
      </c>
      <c r="K242" s="78">
        <v>1799625.9168078713</v>
      </c>
      <c r="L242" s="78">
        <v>2256935.2999999998</v>
      </c>
      <c r="M242" s="78">
        <v>2616329.8042248944</v>
      </c>
      <c r="N242" s="78">
        <v>2378100.2340231962</v>
      </c>
      <c r="O242" s="78">
        <v>2388631.2238357854</v>
      </c>
      <c r="P242" s="78">
        <v>2621181.5055218828</v>
      </c>
      <c r="Q242" s="78">
        <v>2584146.458957491</v>
      </c>
      <c r="R242" s="78">
        <v>2819343.8579911594</v>
      </c>
      <c r="S242" s="78">
        <v>-1984499.20664876</v>
      </c>
    </row>
    <row r="243" spans="1:19" x14ac:dyDescent="0.25">
      <c r="A243" s="95" t="s">
        <v>336</v>
      </c>
      <c r="B243" s="78">
        <v>0</v>
      </c>
      <c r="C243" s="78">
        <v>0</v>
      </c>
      <c r="D243" s="78">
        <v>0</v>
      </c>
      <c r="E243" s="78">
        <v>0</v>
      </c>
      <c r="F243" s="78">
        <v>0</v>
      </c>
      <c r="G243" s="78">
        <v>0</v>
      </c>
      <c r="H243" s="78">
        <v>1077060.9847910567</v>
      </c>
      <c r="I243" s="78">
        <v>1221507.2490771306</v>
      </c>
      <c r="J243" s="78">
        <v>1622740.052884802</v>
      </c>
      <c r="K243" s="78">
        <v>1799625.9168078713</v>
      </c>
      <c r="L243" s="78">
        <v>2256935.2999999998</v>
      </c>
      <c r="M243" s="78">
        <v>2616329.8042248944</v>
      </c>
      <c r="N243" s="78">
        <v>2378100.2340231962</v>
      </c>
      <c r="O243" s="78">
        <v>2388631.2238357854</v>
      </c>
      <c r="P243" s="78">
        <v>2621181.5055218828</v>
      </c>
      <c r="Q243" s="78">
        <v>2584146.458957491</v>
      </c>
      <c r="R243" s="78">
        <v>2819343.8579911594</v>
      </c>
      <c r="S243" s="78">
        <v>-1984499.20664876</v>
      </c>
    </row>
    <row r="244" spans="1:19" x14ac:dyDescent="0.25">
      <c r="A244" s="95" t="s">
        <v>337</v>
      </c>
      <c r="B244" s="78">
        <v>0</v>
      </c>
      <c r="C244" s="78">
        <v>0</v>
      </c>
      <c r="D244" s="78">
        <v>0</v>
      </c>
      <c r="E244" s="78">
        <v>0</v>
      </c>
      <c r="F244" s="78">
        <v>0</v>
      </c>
      <c r="G244" s="78">
        <v>0</v>
      </c>
      <c r="H244" s="78">
        <v>113695.334606182</v>
      </c>
      <c r="I244" s="78">
        <v>173081.61962958</v>
      </c>
      <c r="J244" s="78">
        <v>215287.837989622</v>
      </c>
      <c r="K244" s="78">
        <v>364683.25717652973</v>
      </c>
      <c r="L244" s="78">
        <v>430230.45276694</v>
      </c>
      <c r="M244" s="78">
        <v>501797.03339250648</v>
      </c>
      <c r="N244" s="78">
        <v>522577.23664516798</v>
      </c>
      <c r="O244" s="78">
        <v>718423.70813779545</v>
      </c>
      <c r="P244" s="78">
        <v>784293.21104262106</v>
      </c>
      <c r="Q244" s="78">
        <v>1010766.338732322</v>
      </c>
      <c r="R244" s="78">
        <v>1073145.9543320264</v>
      </c>
      <c r="S244" s="78">
        <v>958588.66914034029</v>
      </c>
    </row>
    <row r="245" spans="1:19" x14ac:dyDescent="0.25">
      <c r="A245" s="96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x14ac:dyDescent="0.25">
      <c r="A246" s="76" t="s">
        <v>338</v>
      </c>
      <c r="B246" s="67" t="s">
        <v>339</v>
      </c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</row>
    <row r="247" spans="1:19" x14ac:dyDescent="0.25">
      <c r="A247" s="68" t="s">
        <v>305</v>
      </c>
      <c r="B247" s="78">
        <v>0</v>
      </c>
      <c r="C247" s="78">
        <v>0</v>
      </c>
      <c r="D247" s="78">
        <v>0</v>
      </c>
      <c r="E247" s="78">
        <v>0</v>
      </c>
      <c r="F247" s="78">
        <v>0</v>
      </c>
      <c r="G247" s="78">
        <v>0</v>
      </c>
      <c r="H247" s="78">
        <v>38403.676381451813</v>
      </c>
      <c r="I247" s="78">
        <v>41835.955507496466</v>
      </c>
      <c r="J247" s="78">
        <v>48874.81096052537</v>
      </c>
      <c r="K247" s="78">
        <v>118491.49128339918</v>
      </c>
      <c r="L247" s="78">
        <v>130198.05276694</v>
      </c>
      <c r="M247" s="78">
        <v>156304.98806543072</v>
      </c>
      <c r="N247" s="78">
        <v>38762.092132078047</v>
      </c>
      <c r="O247" s="78">
        <v>93918.063342060443</v>
      </c>
      <c r="P247" s="78">
        <v>74998.788510445142</v>
      </c>
      <c r="Q247" s="78">
        <v>185684.71308505908</v>
      </c>
      <c r="R247" s="78">
        <v>199997.72390928623</v>
      </c>
      <c r="S247" s="78">
        <v>0</v>
      </c>
    </row>
    <row r="248" spans="1:19" x14ac:dyDescent="0.25">
      <c r="A248" s="71" t="s">
        <v>340</v>
      </c>
      <c r="B248" s="82"/>
      <c r="C248" s="82"/>
      <c r="D248" s="82"/>
      <c r="E248" s="82"/>
      <c r="F248" s="82"/>
      <c r="G248" s="82"/>
      <c r="H248" s="82">
        <v>0</v>
      </c>
      <c r="I248" s="82">
        <v>0</v>
      </c>
      <c r="J248" s="82">
        <v>0</v>
      </c>
      <c r="K248" s="82">
        <v>0</v>
      </c>
      <c r="L248" s="82">
        <v>0</v>
      </c>
      <c r="M248" s="82">
        <v>0</v>
      </c>
      <c r="N248" s="82">
        <v>0</v>
      </c>
      <c r="O248" s="82">
        <v>0</v>
      </c>
      <c r="P248" s="82">
        <v>0</v>
      </c>
      <c r="Q248" s="82">
        <v>0</v>
      </c>
      <c r="R248" s="82">
        <v>0</v>
      </c>
      <c r="S248" s="82">
        <v>0</v>
      </c>
    </row>
    <row r="249" spans="1:19" x14ac:dyDescent="0.25">
      <c r="A249" s="68" t="s">
        <v>341</v>
      </c>
      <c r="B249" s="78">
        <v>0</v>
      </c>
      <c r="C249" s="78">
        <v>0</v>
      </c>
      <c r="D249" s="78">
        <v>0</v>
      </c>
      <c r="E249" s="78">
        <v>0</v>
      </c>
      <c r="F249" s="78">
        <v>0</v>
      </c>
      <c r="G249" s="78">
        <v>0</v>
      </c>
      <c r="H249" s="78">
        <v>83537.695304445107</v>
      </c>
      <c r="I249" s="78">
        <v>103642.36792189429</v>
      </c>
      <c r="J249" s="78">
        <v>168760.74339649212</v>
      </c>
      <c r="K249" s="78">
        <v>160446.21810575246</v>
      </c>
      <c r="L249" s="78">
        <v>214766.4</v>
      </c>
      <c r="M249" s="78">
        <v>286329.89436817734</v>
      </c>
      <c r="N249" s="78">
        <v>331412.36937570781</v>
      </c>
      <c r="O249" s="78">
        <v>376836.27221967746</v>
      </c>
      <c r="P249" s="78">
        <v>429418.088557865</v>
      </c>
      <c r="Q249" s="78">
        <v>440008.52808319399</v>
      </c>
      <c r="R249" s="78">
        <v>467672.21279690578</v>
      </c>
      <c r="S249" s="78">
        <v>521837.54414444242</v>
      </c>
    </row>
    <row r="250" spans="1:19" x14ac:dyDescent="0.25">
      <c r="A250" s="68" t="s">
        <v>342</v>
      </c>
      <c r="B250" s="78">
        <v>0</v>
      </c>
      <c r="C250" s="78">
        <v>0</v>
      </c>
      <c r="D250" s="78">
        <v>0</v>
      </c>
      <c r="E250" s="78">
        <v>0</v>
      </c>
      <c r="F250" s="78">
        <v>0</v>
      </c>
      <c r="G250" s="78">
        <v>0</v>
      </c>
      <c r="H250" s="78">
        <v>121941.37168589693</v>
      </c>
      <c r="I250" s="78">
        <v>145478.32342939076</v>
      </c>
      <c r="J250" s="78">
        <v>217635.55435701751</v>
      </c>
      <c r="K250" s="78">
        <v>278937.70938915166</v>
      </c>
      <c r="L250" s="78">
        <v>344964.45276694</v>
      </c>
      <c r="M250" s="78">
        <v>442634.882433608</v>
      </c>
      <c r="N250" s="78">
        <v>370174.46150778589</v>
      </c>
      <c r="O250" s="78">
        <v>470754.33556173788</v>
      </c>
      <c r="P250" s="78">
        <v>504416.8770683101</v>
      </c>
      <c r="Q250" s="78">
        <v>625693.24116825301</v>
      </c>
      <c r="R250" s="78">
        <v>667669.93670619198</v>
      </c>
      <c r="S250" s="78">
        <v>521837.54414444242</v>
      </c>
    </row>
    <row r="251" spans="1:19" x14ac:dyDescent="0.25">
      <c r="A251" s="68" t="s">
        <v>343</v>
      </c>
      <c r="B251" s="78">
        <v>0</v>
      </c>
      <c r="C251" s="78">
        <v>0</v>
      </c>
      <c r="D251" s="78">
        <v>0</v>
      </c>
      <c r="E251" s="78">
        <v>0</v>
      </c>
      <c r="F251" s="78">
        <v>0</v>
      </c>
      <c r="G251" s="78">
        <v>0</v>
      </c>
      <c r="H251" s="78">
        <v>-8246.0370797150626</v>
      </c>
      <c r="I251" s="78">
        <v>27603.296200189063</v>
      </c>
      <c r="J251" s="78">
        <v>-2347.7163673955001</v>
      </c>
      <c r="K251" s="78">
        <v>85745.54778737812</v>
      </c>
      <c r="L251" s="78">
        <v>85266</v>
      </c>
      <c r="M251" s="78">
        <v>59162.150958898746</v>
      </c>
      <c r="N251" s="78">
        <v>152402.7751373825</v>
      </c>
      <c r="O251" s="78">
        <v>247669.372576058</v>
      </c>
      <c r="P251" s="78">
        <v>279876.33397430851</v>
      </c>
      <c r="Q251" s="78">
        <v>385073.09756406699</v>
      </c>
      <c r="R251" s="78">
        <v>405476.01762583753</v>
      </c>
      <c r="S251" s="78">
        <v>436751.12499589799</v>
      </c>
    </row>
    <row r="252" spans="1:19" x14ac:dyDescent="0.25">
      <c r="A252" s="71" t="s">
        <v>344</v>
      </c>
      <c r="B252" s="97"/>
      <c r="C252" s="97"/>
      <c r="D252" s="97"/>
      <c r="E252" s="97"/>
      <c r="F252" s="97"/>
      <c r="G252" s="97"/>
      <c r="H252" s="97">
        <v>0</v>
      </c>
      <c r="I252" s="97">
        <v>0</v>
      </c>
      <c r="J252" s="97">
        <v>0</v>
      </c>
      <c r="K252" s="97">
        <v>0</v>
      </c>
      <c r="L252" s="97">
        <v>0</v>
      </c>
      <c r="M252" s="97">
        <v>0</v>
      </c>
      <c r="N252" s="97">
        <v>0</v>
      </c>
      <c r="O252" s="97">
        <v>0</v>
      </c>
      <c r="P252" s="97">
        <v>0</v>
      </c>
      <c r="Q252" s="97">
        <v>0</v>
      </c>
      <c r="R252" s="97">
        <v>0</v>
      </c>
      <c r="S252" s="97">
        <v>0</v>
      </c>
    </row>
    <row r="253" spans="1:19" x14ac:dyDescent="0.25">
      <c r="A253" s="68" t="s">
        <v>345</v>
      </c>
      <c r="B253" s="78">
        <v>0</v>
      </c>
      <c r="C253" s="78">
        <v>0</v>
      </c>
      <c r="D253" s="78">
        <v>0</v>
      </c>
      <c r="E253" s="78">
        <v>0</v>
      </c>
      <c r="F253" s="78">
        <v>0</v>
      </c>
      <c r="G253" s="78">
        <v>0</v>
      </c>
      <c r="H253" s="78">
        <v>-8246.0370797150626</v>
      </c>
      <c r="I253" s="78">
        <v>27603.296200189063</v>
      </c>
      <c r="J253" s="78">
        <v>-2347.7163673955001</v>
      </c>
      <c r="K253" s="78">
        <v>85745.54778737812</v>
      </c>
      <c r="L253" s="78">
        <v>85266</v>
      </c>
      <c r="M253" s="78">
        <v>59162.150958898746</v>
      </c>
      <c r="N253" s="78">
        <v>152402.7751373825</v>
      </c>
      <c r="O253" s="78">
        <v>247669.372576058</v>
      </c>
      <c r="P253" s="78">
        <v>279876.33397430851</v>
      </c>
      <c r="Q253" s="78">
        <v>385073.09756406699</v>
      </c>
      <c r="R253" s="78">
        <v>405476.01762583753</v>
      </c>
      <c r="S253" s="78">
        <v>436751.12499589799</v>
      </c>
    </row>
    <row r="254" spans="1:19" x14ac:dyDescent="0.25">
      <c r="A254" s="68" t="s">
        <v>346</v>
      </c>
      <c r="B254" s="78">
        <v>0</v>
      </c>
      <c r="C254" s="78">
        <v>0</v>
      </c>
      <c r="D254" s="78">
        <v>0</v>
      </c>
      <c r="E254" s="78">
        <v>0</v>
      </c>
      <c r="F254" s="78">
        <v>0</v>
      </c>
      <c r="G254" s="78">
        <v>0</v>
      </c>
      <c r="H254" s="84">
        <v>113695.33460618186</v>
      </c>
      <c r="I254" s="78">
        <v>173081.6196295798</v>
      </c>
      <c r="J254" s="78">
        <v>215287.837989622</v>
      </c>
      <c r="K254" s="78">
        <v>364683.25717652973</v>
      </c>
      <c r="L254" s="78">
        <v>430230.45276694</v>
      </c>
      <c r="M254" s="78">
        <v>501797.03339250677</v>
      </c>
      <c r="N254" s="78">
        <v>522577.23664516839</v>
      </c>
      <c r="O254" s="78">
        <v>718423.70813779591</v>
      </c>
      <c r="P254" s="78">
        <v>784293.21104261861</v>
      </c>
      <c r="Q254" s="78">
        <v>1010766.33873232</v>
      </c>
      <c r="R254" s="78">
        <v>1073145.9543320294</v>
      </c>
      <c r="S254" s="78">
        <v>958588.66914034053</v>
      </c>
    </row>
    <row r="257" spans="1:32" x14ac:dyDescent="0.25">
      <c r="A257" t="s">
        <v>347</v>
      </c>
      <c r="B257">
        <v>1022450.791282</v>
      </c>
      <c r="C257">
        <v>1207021.879063</v>
      </c>
      <c r="D257">
        <v>1419922.8520589999</v>
      </c>
      <c r="E257">
        <v>1426875.9931030001</v>
      </c>
      <c r="F257">
        <v>1310429.5220679999</v>
      </c>
      <c r="G257">
        <v>1382922.630101</v>
      </c>
      <c r="H257">
        <v>1464098.929729</v>
      </c>
      <c r="I257">
        <v>1398957.6780320001</v>
      </c>
      <c r="J257">
        <v>1287348.5909520001</v>
      </c>
      <c r="K257">
        <v>1346905.8658050001</v>
      </c>
      <c r="L257">
        <v>1460088.756823</v>
      </c>
      <c r="M257">
        <v>1386457.7657339999</v>
      </c>
      <c r="N257">
        <v>1355982.2106949999</v>
      </c>
      <c r="O257">
        <v>1495670.0427270001</v>
      </c>
      <c r="P257">
        <v>1657238.2607799999</v>
      </c>
      <c r="Q257" s="40">
        <v>1636748.694379</v>
      </c>
      <c r="R257">
        <v>1587953.4682990001</v>
      </c>
      <c r="S257">
        <v>1724325.695059</v>
      </c>
      <c r="T257">
        <v>1863119.6341969999</v>
      </c>
      <c r="U257">
        <v>1842504.0565879999</v>
      </c>
      <c r="V257" s="40">
        <v>1805165.6479529999</v>
      </c>
      <c r="W257">
        <v>1998674.8589639999</v>
      </c>
      <c r="X257">
        <v>2186282.4774230001</v>
      </c>
      <c r="Y257">
        <v>2157677.3809150001</v>
      </c>
      <c r="Z257">
        <v>2103949.7404740001</v>
      </c>
      <c r="AA257" s="40">
        <v>2248374.7688310002</v>
      </c>
      <c r="AB257">
        <v>2408082.2649750002</v>
      </c>
      <c r="AC257">
        <v>2392998.3885559998</v>
      </c>
      <c r="AD257">
        <v>2414021.9952230002</v>
      </c>
      <c r="AE257">
        <v>2648796.0970100001</v>
      </c>
      <c r="AF257" s="40">
        <v>2881384.5612550001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AF8-321B-4D8C-842A-543B7AA2FCCD}">
  <dimension ref="B4:F10"/>
  <sheetViews>
    <sheetView workbookViewId="0">
      <selection activeCell="I16" sqref="I16"/>
    </sheetView>
  </sheetViews>
  <sheetFormatPr defaultRowHeight="15" x14ac:dyDescent="0.25"/>
  <sheetData>
    <row r="4" spans="2:6" x14ac:dyDescent="0.25">
      <c r="B4" s="117">
        <v>1</v>
      </c>
      <c r="C4" s="117" t="s">
        <v>355</v>
      </c>
      <c r="D4" s="117"/>
      <c r="E4" s="117"/>
      <c r="F4" s="101"/>
    </row>
    <row r="5" spans="2:6" x14ac:dyDescent="0.25">
      <c r="B5" s="119"/>
      <c r="C5" s="118" t="s">
        <v>366</v>
      </c>
      <c r="D5" s="119"/>
      <c r="E5" s="119"/>
      <c r="F5" s="119"/>
    </row>
    <row r="6" spans="2:6" x14ac:dyDescent="0.25">
      <c r="B6" s="119"/>
      <c r="C6" s="118" t="s">
        <v>367</v>
      </c>
      <c r="D6" s="119"/>
      <c r="E6" s="119"/>
      <c r="F6" s="119"/>
    </row>
    <row r="7" spans="2:6" x14ac:dyDescent="0.25">
      <c r="B7" s="117">
        <v>2</v>
      </c>
      <c r="C7" s="117" t="s">
        <v>361</v>
      </c>
      <c r="D7" s="101"/>
      <c r="E7" s="101"/>
      <c r="F7" s="101"/>
    </row>
    <row r="8" spans="2:6" x14ac:dyDescent="0.25">
      <c r="B8" s="119"/>
      <c r="C8" s="118" t="s">
        <v>368</v>
      </c>
      <c r="D8" s="119"/>
      <c r="E8" s="119"/>
      <c r="F8" s="119"/>
    </row>
    <row r="9" spans="2:6" x14ac:dyDescent="0.25">
      <c r="B9" s="119"/>
      <c r="C9" s="118" t="s">
        <v>369</v>
      </c>
      <c r="D9" s="119"/>
      <c r="E9" s="119"/>
      <c r="F9" s="119"/>
    </row>
    <row r="10" spans="2:6" x14ac:dyDescent="0.25">
      <c r="B10" s="119"/>
      <c r="C10" s="118" t="s">
        <v>370</v>
      </c>
      <c r="D10" s="119"/>
      <c r="E10" s="119"/>
      <c r="F10" s="1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7A75-0974-4B8E-AAA5-BC03EE69F478}">
  <dimension ref="C3:AI120"/>
  <sheetViews>
    <sheetView zoomScale="70" zoomScaleNormal="70" workbookViewId="0">
      <selection activeCell="T31" sqref="F26:T31"/>
    </sheetView>
  </sheetViews>
  <sheetFormatPr defaultRowHeight="15" x14ac:dyDescent="0.25"/>
  <cols>
    <col min="3" max="3" width="10.28515625" bestFit="1" customWidth="1"/>
    <col min="4" max="4" width="15.7109375" bestFit="1" customWidth="1"/>
    <col min="5" max="5" width="16.42578125" bestFit="1" customWidth="1"/>
    <col min="6" max="6" width="14.28515625" bestFit="1" customWidth="1"/>
    <col min="7" max="7" width="14.42578125" bestFit="1" customWidth="1"/>
    <col min="10" max="10" width="10.28515625" bestFit="1" customWidth="1"/>
    <col min="11" max="11" width="15.7109375" bestFit="1" customWidth="1"/>
    <col min="12" max="12" width="16.42578125" bestFit="1" customWidth="1"/>
    <col min="13" max="13" width="14.28515625" bestFit="1" customWidth="1"/>
    <col min="14" max="14" width="14.42578125" bestFit="1" customWidth="1"/>
    <col min="17" max="17" width="10.28515625" bestFit="1" customWidth="1"/>
    <col min="18" max="18" width="15.7109375" bestFit="1" customWidth="1"/>
    <col min="19" max="19" width="16.42578125" bestFit="1" customWidth="1"/>
    <col min="20" max="20" width="14.28515625" bestFit="1" customWidth="1"/>
    <col min="21" max="21" width="14.42578125" bestFit="1" customWidth="1"/>
    <col min="24" max="24" width="10.28515625" bestFit="1" customWidth="1"/>
    <col min="25" max="25" width="15.7109375" bestFit="1" customWidth="1"/>
    <col min="26" max="26" width="16.42578125" bestFit="1" customWidth="1"/>
    <col min="27" max="27" width="14.28515625" bestFit="1" customWidth="1"/>
    <col min="28" max="28" width="14.42578125" bestFit="1" customWidth="1"/>
    <col min="31" max="31" width="10.28515625" bestFit="1" customWidth="1"/>
    <col min="32" max="32" width="15.7109375" bestFit="1" customWidth="1"/>
    <col min="33" max="33" width="16.42578125" bestFit="1" customWidth="1"/>
    <col min="34" max="34" width="14.28515625" bestFit="1" customWidth="1"/>
    <col min="35" max="35" width="14.42578125" bestFit="1" customWidth="1"/>
  </cols>
  <sheetData>
    <row r="3" spans="3:35" x14ac:dyDescent="0.25">
      <c r="G3" t="s">
        <v>363</v>
      </c>
      <c r="N3" t="s">
        <v>363</v>
      </c>
      <c r="U3" t="s">
        <v>363</v>
      </c>
      <c r="AB3" t="s">
        <v>363</v>
      </c>
      <c r="AI3" t="s">
        <v>363</v>
      </c>
    </row>
    <row r="4" spans="3:35" x14ac:dyDescent="0.25">
      <c r="D4" s="207" t="s">
        <v>348</v>
      </c>
      <c r="E4" s="207"/>
      <c r="F4" s="207"/>
      <c r="G4" s="207"/>
      <c r="K4" s="208" t="s">
        <v>351</v>
      </c>
      <c r="L4" s="208"/>
      <c r="M4" s="208"/>
      <c r="N4" s="208"/>
      <c r="R4" s="204" t="s">
        <v>352</v>
      </c>
      <c r="S4" s="204"/>
      <c r="T4" s="204"/>
      <c r="U4" s="204"/>
      <c r="Y4" s="202" t="s">
        <v>353</v>
      </c>
      <c r="Z4" s="202"/>
      <c r="AA4" s="202"/>
      <c r="AB4" s="202"/>
      <c r="AF4" s="203" t="s">
        <v>354</v>
      </c>
      <c r="AG4" s="203"/>
      <c r="AH4" s="203"/>
      <c r="AI4" s="203"/>
    </row>
    <row r="5" spans="3:35" x14ac:dyDescent="0.25">
      <c r="C5" s="115" t="s">
        <v>13</v>
      </c>
      <c r="D5" s="105" t="s">
        <v>349</v>
      </c>
      <c r="E5" s="105" t="s">
        <v>70</v>
      </c>
      <c r="F5" s="105" t="s">
        <v>101</v>
      </c>
      <c r="G5" s="105" t="s">
        <v>350</v>
      </c>
      <c r="J5" s="98" t="s">
        <v>13</v>
      </c>
      <c r="K5" s="102" t="s">
        <v>349</v>
      </c>
      <c r="L5" s="100" t="s">
        <v>70</v>
      </c>
      <c r="M5" s="100" t="s">
        <v>101</v>
      </c>
      <c r="N5" s="100" t="s">
        <v>350</v>
      </c>
      <c r="Q5" s="98" t="s">
        <v>13</v>
      </c>
      <c r="R5" s="100" t="s">
        <v>349</v>
      </c>
      <c r="S5" s="100" t="s">
        <v>70</v>
      </c>
      <c r="T5" s="100" t="s">
        <v>101</v>
      </c>
      <c r="U5" s="100" t="s">
        <v>350</v>
      </c>
      <c r="X5" s="98" t="s">
        <v>13</v>
      </c>
      <c r="Y5" s="100" t="s">
        <v>349</v>
      </c>
      <c r="Z5" s="100" t="s">
        <v>70</v>
      </c>
      <c r="AA5" s="100" t="s">
        <v>101</v>
      </c>
      <c r="AB5" s="100" t="s">
        <v>350</v>
      </c>
      <c r="AE5" s="98" t="s">
        <v>13</v>
      </c>
      <c r="AF5" s="100" t="s">
        <v>349</v>
      </c>
      <c r="AG5" s="100" t="s">
        <v>70</v>
      </c>
      <c r="AH5" s="100" t="s">
        <v>101</v>
      </c>
      <c r="AI5" s="100" t="s">
        <v>350</v>
      </c>
    </row>
    <row r="6" spans="3:35" x14ac:dyDescent="0.25">
      <c r="C6" s="105">
        <v>2000</v>
      </c>
      <c r="D6" s="37">
        <v>0</v>
      </c>
      <c r="E6" s="37">
        <v>0</v>
      </c>
      <c r="F6" s="37">
        <v>211366</v>
      </c>
      <c r="G6" s="37">
        <v>0</v>
      </c>
      <c r="J6" s="100">
        <v>2000</v>
      </c>
      <c r="K6" s="104">
        <v>334892.09375</v>
      </c>
      <c r="L6" s="104">
        <v>50000</v>
      </c>
      <c r="M6" s="104">
        <v>445780</v>
      </c>
      <c r="N6" s="104">
        <v>819698</v>
      </c>
      <c r="Q6" s="100">
        <v>2000</v>
      </c>
      <c r="R6">
        <v>106562.5703125</v>
      </c>
      <c r="S6">
        <v>46000.19921875</v>
      </c>
      <c r="T6">
        <v>122213</v>
      </c>
      <c r="U6">
        <v>158.26100158691406</v>
      </c>
      <c r="X6" s="100">
        <v>2000</v>
      </c>
      <c r="Y6">
        <v>472.42611694335938</v>
      </c>
      <c r="Z6">
        <v>785.4000244140625</v>
      </c>
      <c r="AA6">
        <v>450603</v>
      </c>
      <c r="AB6">
        <v>500</v>
      </c>
      <c r="AE6" s="100">
        <v>2000</v>
      </c>
      <c r="AF6">
        <v>1192935.375</v>
      </c>
      <c r="AG6">
        <v>8510.900390625</v>
      </c>
      <c r="AH6">
        <v>345718</v>
      </c>
      <c r="AI6">
        <v>0</v>
      </c>
    </row>
    <row r="7" spans="3:35" x14ac:dyDescent="0.25">
      <c r="C7" s="105">
        <v>2001</v>
      </c>
      <c r="D7" s="37">
        <v>0</v>
      </c>
      <c r="E7" s="37">
        <v>0</v>
      </c>
      <c r="F7" s="37">
        <v>216659.109375</v>
      </c>
      <c r="G7" s="37">
        <v>0</v>
      </c>
      <c r="J7" s="100">
        <v>2001</v>
      </c>
      <c r="K7" s="104">
        <v>333081.09375</v>
      </c>
      <c r="L7" s="104">
        <v>49945.60546875</v>
      </c>
      <c r="M7" s="104">
        <v>450186.53125</v>
      </c>
      <c r="N7" s="104">
        <v>852836.1875</v>
      </c>
      <c r="Q7" s="100">
        <v>2001</v>
      </c>
      <c r="R7">
        <v>114823.4453125</v>
      </c>
      <c r="S7">
        <v>50296.51953125</v>
      </c>
      <c r="T7">
        <v>127786.75</v>
      </c>
      <c r="U7">
        <v>169.63894653320313</v>
      </c>
      <c r="X7" s="100">
        <v>2001</v>
      </c>
      <c r="Y7">
        <v>487.8994140625</v>
      </c>
      <c r="Z7">
        <v>837.6949462890625</v>
      </c>
      <c r="AA7">
        <v>471153.5625</v>
      </c>
      <c r="AB7">
        <v>520.21368408203125</v>
      </c>
      <c r="AE7" s="100">
        <v>2001</v>
      </c>
      <c r="AF7">
        <v>1207994.875</v>
      </c>
      <c r="AG7">
        <v>8467.93359375</v>
      </c>
      <c r="AH7">
        <v>340573.34375</v>
      </c>
      <c r="AI7">
        <v>0</v>
      </c>
    </row>
    <row r="8" spans="3:35" x14ac:dyDescent="0.25">
      <c r="C8" s="105">
        <v>2002</v>
      </c>
      <c r="D8" s="37">
        <v>0</v>
      </c>
      <c r="E8" s="37">
        <v>0</v>
      </c>
      <c r="F8" s="37">
        <v>223915.609375</v>
      </c>
      <c r="G8" s="37">
        <v>0</v>
      </c>
      <c r="J8" s="100">
        <v>2002</v>
      </c>
      <c r="K8" s="104">
        <v>331902.25</v>
      </c>
      <c r="L8" s="104">
        <v>50034.83203125</v>
      </c>
      <c r="M8" s="104">
        <v>456975.40625</v>
      </c>
      <c r="N8" s="104">
        <v>897387.6875</v>
      </c>
      <c r="Q8" s="100">
        <v>2002</v>
      </c>
      <c r="R8">
        <v>125733.4296875</v>
      </c>
      <c r="S8">
        <v>56192.1875</v>
      </c>
      <c r="T8">
        <v>135270.359375</v>
      </c>
      <c r="U8">
        <v>185.03509521484375</v>
      </c>
      <c r="X8" s="100">
        <v>2002</v>
      </c>
      <c r="Y8">
        <v>508.61529541015625</v>
      </c>
      <c r="Z8">
        <v>908.26409912109375</v>
      </c>
      <c r="AA8">
        <v>498745.875</v>
      </c>
      <c r="AB8">
        <v>547.38922119140625</v>
      </c>
      <c r="AE8" s="100">
        <v>2002</v>
      </c>
      <c r="AF8">
        <v>1227743.75</v>
      </c>
      <c r="AG8">
        <v>8442.494140625</v>
      </c>
      <c r="AH8">
        <v>335505.1875</v>
      </c>
      <c r="AI8">
        <v>0</v>
      </c>
    </row>
    <row r="9" spans="3:35" x14ac:dyDescent="0.25">
      <c r="C9" s="105">
        <v>2003</v>
      </c>
      <c r="D9" s="37">
        <v>0</v>
      </c>
      <c r="E9" s="37">
        <v>0</v>
      </c>
      <c r="F9" s="37">
        <v>226731.296875</v>
      </c>
      <c r="G9" s="37">
        <v>0</v>
      </c>
      <c r="J9" s="100">
        <v>2003</v>
      </c>
      <c r="K9" s="104">
        <v>329217.59375</v>
      </c>
      <c r="L9" s="104">
        <v>49766.78515625</v>
      </c>
      <c r="M9" s="104">
        <v>457976.3125</v>
      </c>
      <c r="N9" s="104">
        <v>918087.75</v>
      </c>
      <c r="Q9" s="100">
        <v>2003</v>
      </c>
      <c r="R9">
        <v>132579.984375</v>
      </c>
      <c r="S9">
        <v>59498.10546875</v>
      </c>
      <c r="T9">
        <v>138867</v>
      </c>
      <c r="U9">
        <v>193.24671936035156</v>
      </c>
      <c r="X9" s="100">
        <v>2003</v>
      </c>
      <c r="Y9">
        <v>518.2044677734375</v>
      </c>
      <c r="Z9">
        <v>945.31768798828125</v>
      </c>
      <c r="AA9">
        <v>512006.8125</v>
      </c>
      <c r="AB9">
        <v>560.015869140625</v>
      </c>
      <c r="AE9" s="100">
        <v>2003</v>
      </c>
      <c r="AF9">
        <v>1238895.875</v>
      </c>
      <c r="AG9">
        <v>8374.2138671875</v>
      </c>
      <c r="AH9">
        <v>330512.5</v>
      </c>
      <c r="AI9">
        <v>0</v>
      </c>
    </row>
    <row r="10" spans="3:35" x14ac:dyDescent="0.25">
      <c r="C10" s="105">
        <v>2004</v>
      </c>
      <c r="D10" s="37">
        <v>0</v>
      </c>
      <c r="E10" s="37">
        <v>0</v>
      </c>
      <c r="F10" s="37">
        <v>234328.953125</v>
      </c>
      <c r="G10" s="37">
        <v>0</v>
      </c>
      <c r="J10" s="100">
        <v>2004</v>
      </c>
      <c r="K10" s="104">
        <v>328066.09375</v>
      </c>
      <c r="L10" s="104">
        <v>49855.97265625</v>
      </c>
      <c r="M10" s="104">
        <v>464887.40625</v>
      </c>
      <c r="N10" s="104">
        <v>966069.5</v>
      </c>
      <c r="Q10" s="100">
        <v>2004</v>
      </c>
      <c r="R10">
        <v>145314.796875</v>
      </c>
      <c r="S10">
        <v>66475.1953125</v>
      </c>
      <c r="T10">
        <v>147003.0625</v>
      </c>
      <c r="U10">
        <v>210.79275512695313</v>
      </c>
      <c r="X10" s="100">
        <v>2004</v>
      </c>
      <c r="Y10">
        <v>540.29962158203125</v>
      </c>
      <c r="Z10">
        <v>1024.9864501953125</v>
      </c>
      <c r="AA10">
        <v>542004.75</v>
      </c>
      <c r="AB10">
        <v>589.2838134765625</v>
      </c>
      <c r="AE10" s="100">
        <v>2004</v>
      </c>
      <c r="AF10">
        <v>1260120.5</v>
      </c>
      <c r="AG10">
        <v>8349.0888671875</v>
      </c>
      <c r="AH10">
        <v>325594.03125</v>
      </c>
      <c r="AI10">
        <v>0</v>
      </c>
    </row>
    <row r="11" spans="3:35" x14ac:dyDescent="0.25">
      <c r="C11" s="105">
        <v>2005</v>
      </c>
      <c r="D11" s="37">
        <v>0</v>
      </c>
      <c r="E11" s="37">
        <v>0</v>
      </c>
      <c r="F11" s="37">
        <v>238305.71875</v>
      </c>
      <c r="G11" s="37">
        <v>0</v>
      </c>
      <c r="J11" s="100">
        <v>2005</v>
      </c>
      <c r="K11" s="104">
        <v>325738.75</v>
      </c>
      <c r="L11" s="104">
        <v>49664.12109375</v>
      </c>
      <c r="M11" s="104">
        <v>467168.78125</v>
      </c>
      <c r="N11" s="104">
        <v>994258.5625</v>
      </c>
      <c r="Q11" s="100">
        <v>2005</v>
      </c>
      <c r="R11">
        <v>154578.890625</v>
      </c>
      <c r="S11">
        <v>71191.0625</v>
      </c>
      <c r="T11">
        <v>151895.5</v>
      </c>
      <c r="U11">
        <v>222.18336486816406</v>
      </c>
      <c r="X11" s="100">
        <v>2005</v>
      </c>
      <c r="Y11">
        <v>553.2362060546875</v>
      </c>
      <c r="Z11">
        <v>1076.0848388671875</v>
      </c>
      <c r="AA11">
        <v>560043.1875</v>
      </c>
      <c r="AB11">
        <v>606.47857666015625</v>
      </c>
      <c r="AE11" s="100">
        <v>2005</v>
      </c>
      <c r="AF11">
        <v>1274332.375</v>
      </c>
      <c r="AG11">
        <v>8290.537109375</v>
      </c>
      <c r="AH11">
        <v>320748.8125</v>
      </c>
      <c r="AI11">
        <v>0</v>
      </c>
    </row>
    <row r="12" spans="3:35" x14ac:dyDescent="0.25">
      <c r="C12" s="105">
        <v>2006</v>
      </c>
      <c r="D12" s="37">
        <v>0</v>
      </c>
      <c r="E12" s="37">
        <v>0</v>
      </c>
      <c r="F12" s="37">
        <v>243754.71875</v>
      </c>
      <c r="G12" s="37">
        <v>0</v>
      </c>
      <c r="J12" s="100">
        <v>2006</v>
      </c>
      <c r="K12" s="104">
        <v>323852.8125</v>
      </c>
      <c r="L12" s="104">
        <v>49573.20703125</v>
      </c>
      <c r="M12" s="104">
        <v>471160.34375</v>
      </c>
      <c r="N12" s="104">
        <v>1031434.25</v>
      </c>
      <c r="Q12" s="100">
        <v>2006</v>
      </c>
      <c r="R12">
        <v>166273.53125</v>
      </c>
      <c r="S12">
        <v>77406.9375</v>
      </c>
      <c r="T12">
        <v>158317.28125</v>
      </c>
      <c r="U12">
        <v>237.0833740234375</v>
      </c>
      <c r="X12" s="100">
        <v>2006</v>
      </c>
      <c r="Y12">
        <v>570.20538330078125</v>
      </c>
      <c r="Z12">
        <v>1142.86474609375</v>
      </c>
      <c r="AA12">
        <v>583720.625</v>
      </c>
      <c r="AB12">
        <v>629.155029296875</v>
      </c>
      <c r="AE12" s="100">
        <v>2006</v>
      </c>
      <c r="AF12">
        <v>1291814.25</v>
      </c>
      <c r="AG12">
        <v>8244.302734375</v>
      </c>
      <c r="AH12">
        <v>315975.84375</v>
      </c>
      <c r="AI12">
        <v>0</v>
      </c>
    </row>
    <row r="13" spans="3:35" x14ac:dyDescent="0.25">
      <c r="C13" s="105">
        <v>2007</v>
      </c>
      <c r="D13" s="37">
        <v>0</v>
      </c>
      <c r="E13" s="37">
        <v>0</v>
      </c>
      <c r="F13" s="37">
        <v>248657.6875</v>
      </c>
      <c r="G13" s="37">
        <v>0</v>
      </c>
      <c r="J13" s="100">
        <v>2007</v>
      </c>
      <c r="K13" s="104">
        <v>321787.125</v>
      </c>
      <c r="L13" s="104">
        <v>49435.81640625</v>
      </c>
      <c r="M13" s="104">
        <v>474386.75</v>
      </c>
      <c r="N13" s="104">
        <v>1066045</v>
      </c>
      <c r="Q13" s="100">
        <v>2007</v>
      </c>
      <c r="R13">
        <v>178010.9375</v>
      </c>
      <c r="S13">
        <v>83572.6484375</v>
      </c>
      <c r="T13">
        <v>164345.3125</v>
      </c>
      <c r="U13">
        <v>251.53895568847656</v>
      </c>
      <c r="X13" s="100">
        <v>2007</v>
      </c>
      <c r="Y13">
        <v>585.949462890625</v>
      </c>
      <c r="Z13">
        <v>1207.268798828125</v>
      </c>
      <c r="AA13">
        <v>605946.125</v>
      </c>
      <c r="AB13">
        <v>650.266845703125</v>
      </c>
      <c r="AE13" s="100">
        <v>2007</v>
      </c>
      <c r="AF13">
        <v>1308574.125</v>
      </c>
      <c r="AG13">
        <v>8192.8046875</v>
      </c>
      <c r="AH13">
        <v>311273.75</v>
      </c>
      <c r="AI13">
        <v>0</v>
      </c>
    </row>
    <row r="14" spans="3:35" x14ac:dyDescent="0.25">
      <c r="C14" s="105">
        <v>2008</v>
      </c>
      <c r="D14" s="37">
        <v>0</v>
      </c>
      <c r="E14" s="37">
        <v>0</v>
      </c>
      <c r="F14" s="37">
        <v>254442.578125</v>
      </c>
      <c r="G14" s="37">
        <v>0</v>
      </c>
      <c r="J14" s="100">
        <v>2008</v>
      </c>
      <c r="K14" s="104">
        <v>319960.84375</v>
      </c>
      <c r="L14" s="104">
        <v>49352.03515625</v>
      </c>
      <c r="M14" s="104">
        <v>478556.40625</v>
      </c>
      <c r="N14" s="104">
        <v>1106497.875</v>
      </c>
      <c r="Q14" s="100">
        <v>2008</v>
      </c>
      <c r="R14">
        <v>191745.84375</v>
      </c>
      <c r="S14">
        <v>90962.703125</v>
      </c>
      <c r="T14">
        <v>171393.6875</v>
      </c>
      <c r="U14">
        <v>268.63015747070313</v>
      </c>
      <c r="X14" s="100">
        <v>2008</v>
      </c>
      <c r="Y14">
        <v>604.25390625</v>
      </c>
      <c r="Z14">
        <v>1283.1903076171875</v>
      </c>
      <c r="AA14">
        <v>631933.6875</v>
      </c>
      <c r="AB14">
        <v>674.94244384765625</v>
      </c>
      <c r="AE14" s="100">
        <v>2008</v>
      </c>
      <c r="AF14">
        <v>1327454.375</v>
      </c>
      <c r="AG14">
        <v>8147.9052734375</v>
      </c>
      <c r="AH14">
        <v>306641.625</v>
      </c>
      <c r="AI14">
        <v>0</v>
      </c>
    </row>
    <row r="15" spans="3:35" x14ac:dyDescent="0.25">
      <c r="C15" s="105">
        <v>2009</v>
      </c>
      <c r="D15" s="37">
        <v>0</v>
      </c>
      <c r="E15" s="37">
        <v>0</v>
      </c>
      <c r="F15" s="37">
        <v>260364.34375</v>
      </c>
      <c r="G15" s="37">
        <v>0</v>
      </c>
      <c r="J15" s="100">
        <v>2009</v>
      </c>
      <c r="K15" s="104">
        <v>318148.9375</v>
      </c>
      <c r="L15" s="104">
        <v>49268.55078125</v>
      </c>
      <c r="M15" s="104">
        <v>482765.5</v>
      </c>
      <c r="N15" s="104">
        <v>1148500</v>
      </c>
      <c r="Q15" s="100">
        <v>2009</v>
      </c>
      <c r="R15">
        <v>206595.6875</v>
      </c>
      <c r="S15">
        <v>99008.5234375</v>
      </c>
      <c r="T15">
        <v>178746.734375</v>
      </c>
      <c r="U15">
        <v>286.8880615234375</v>
      </c>
      <c r="X15" s="100">
        <v>2009</v>
      </c>
      <c r="Y15">
        <v>623.16253662109375</v>
      </c>
      <c r="Z15">
        <v>1363.91064453125</v>
      </c>
      <c r="AA15">
        <v>659044.625</v>
      </c>
      <c r="AB15">
        <v>700.56292724609375</v>
      </c>
      <c r="AE15" s="100">
        <v>2009</v>
      </c>
      <c r="AF15">
        <v>1346892.75</v>
      </c>
      <c r="AG15">
        <v>8103.27197265625</v>
      </c>
      <c r="AH15">
        <v>302078.46875</v>
      </c>
      <c r="AI15">
        <v>0</v>
      </c>
    </row>
    <row r="16" spans="3:35" x14ac:dyDescent="0.25">
      <c r="C16" s="105">
        <v>2010</v>
      </c>
      <c r="D16" s="37">
        <v>0</v>
      </c>
      <c r="E16" s="37">
        <v>0</v>
      </c>
      <c r="F16" s="37">
        <v>267520.5625</v>
      </c>
      <c r="G16" s="37">
        <v>0</v>
      </c>
      <c r="J16" s="100">
        <v>2010</v>
      </c>
      <c r="K16" s="104">
        <v>316621.8125</v>
      </c>
      <c r="L16" s="104">
        <v>49255.96875</v>
      </c>
      <c r="M16" s="104">
        <v>488263.5</v>
      </c>
      <c r="N16" s="104">
        <v>1198848.375</v>
      </c>
      <c r="Q16" s="100">
        <v>2010</v>
      </c>
      <c r="R16">
        <v>224011.0625</v>
      </c>
      <c r="S16">
        <v>108934.28125</v>
      </c>
      <c r="T16">
        <v>187567.34375</v>
      </c>
      <c r="U16">
        <v>309.07293701171875</v>
      </c>
      <c r="X16" s="100">
        <v>2010</v>
      </c>
      <c r="Y16">
        <v>645.49285888671875</v>
      </c>
      <c r="Z16">
        <v>1461.6673583984375</v>
      </c>
      <c r="AA16">
        <v>691566.4375</v>
      </c>
      <c r="AB16">
        <v>731.27435302734375</v>
      </c>
      <c r="AE16" s="100">
        <v>2010</v>
      </c>
      <c r="AF16">
        <v>1367168.875</v>
      </c>
      <c r="AG16">
        <v>8067.16259765625</v>
      </c>
      <c r="AH16">
        <v>297583.1875</v>
      </c>
      <c r="AI16">
        <v>0</v>
      </c>
    </row>
    <row r="17" spans="3:35" x14ac:dyDescent="0.25">
      <c r="C17" s="105">
        <v>2011</v>
      </c>
      <c r="D17" s="37">
        <v>0</v>
      </c>
      <c r="E17" s="37">
        <v>0</v>
      </c>
      <c r="F17" s="37">
        <v>276437.75</v>
      </c>
      <c r="G17" s="37">
        <v>0</v>
      </c>
      <c r="J17" s="100">
        <v>2011</v>
      </c>
      <c r="K17" s="104">
        <v>315509.21875</v>
      </c>
      <c r="L17" s="104">
        <v>49341.296875</v>
      </c>
      <c r="M17" s="104">
        <v>495578.6875</v>
      </c>
      <c r="N17" s="104">
        <v>1261206.875</v>
      </c>
      <c r="Q17" s="100">
        <v>2011</v>
      </c>
      <c r="R17">
        <v>245578.828125</v>
      </c>
      <c r="S17">
        <v>121653.9296875</v>
      </c>
      <c r="T17">
        <v>198505.8125</v>
      </c>
      <c r="U17">
        <v>337.01309204101563</v>
      </c>
      <c r="X17" s="100">
        <v>2011</v>
      </c>
      <c r="Y17">
        <v>672.94488525390625</v>
      </c>
      <c r="Z17">
        <v>1584.3106689453125</v>
      </c>
      <c r="AA17">
        <v>731896.875</v>
      </c>
      <c r="AB17">
        <v>769.3118896484375</v>
      </c>
      <c r="AE17" s="100">
        <v>2011</v>
      </c>
      <c r="AF17">
        <v>1391112.75</v>
      </c>
      <c r="AG17">
        <v>8042.61572265625</v>
      </c>
      <c r="AH17">
        <v>293154.8125</v>
      </c>
      <c r="AI17">
        <v>0</v>
      </c>
    </row>
    <row r="18" spans="3:35" x14ac:dyDescent="0.25">
      <c r="C18" s="105">
        <v>2012</v>
      </c>
      <c r="D18" s="37">
        <v>0</v>
      </c>
      <c r="E18" s="37">
        <v>0</v>
      </c>
      <c r="F18" s="37">
        <v>285393.71875</v>
      </c>
      <c r="G18" s="37">
        <v>0</v>
      </c>
      <c r="J18" s="100">
        <v>2012</v>
      </c>
      <c r="K18" s="104">
        <v>314339</v>
      </c>
      <c r="L18" s="104">
        <v>49411.109375</v>
      </c>
      <c r="M18" s="104">
        <v>502718.9375</v>
      </c>
      <c r="N18" s="104">
        <v>1325158.25</v>
      </c>
      <c r="Q18" s="100">
        <v>2012</v>
      </c>
      <c r="R18">
        <v>268817.0625</v>
      </c>
      <c r="S18">
        <v>135536.28125</v>
      </c>
      <c r="T18">
        <v>209797.09375</v>
      </c>
      <c r="U18">
        <v>366.772705078125</v>
      </c>
      <c r="X18" s="100">
        <v>2012</v>
      </c>
      <c r="Y18">
        <v>700.87225341796875</v>
      </c>
      <c r="Z18">
        <v>1714.137939453125</v>
      </c>
      <c r="AA18">
        <v>773528.1875</v>
      </c>
      <c r="AB18">
        <v>808.321044921875</v>
      </c>
      <c r="AE18" s="100">
        <v>2012</v>
      </c>
      <c r="AF18">
        <v>1415217.125</v>
      </c>
      <c r="AG18">
        <v>8016.32958984375</v>
      </c>
      <c r="AH18">
        <v>288792.34375</v>
      </c>
      <c r="AI18">
        <v>0</v>
      </c>
    </row>
    <row r="19" spans="3:35" x14ac:dyDescent="0.25">
      <c r="C19" s="105">
        <v>2013</v>
      </c>
      <c r="D19" s="37">
        <v>0</v>
      </c>
      <c r="E19" s="37">
        <v>0</v>
      </c>
      <c r="F19" s="37">
        <v>293058.5</v>
      </c>
      <c r="G19" s="37">
        <v>0</v>
      </c>
      <c r="J19" s="100">
        <v>2013</v>
      </c>
      <c r="K19" s="104">
        <v>312785.25</v>
      </c>
      <c r="L19" s="104">
        <v>49387.91796875</v>
      </c>
      <c r="M19" s="104">
        <v>508249.78125</v>
      </c>
      <c r="N19" s="104">
        <v>1382087.75</v>
      </c>
      <c r="Q19" s="100">
        <v>2013</v>
      </c>
      <c r="R19">
        <v>291103.21875</v>
      </c>
      <c r="S19">
        <v>148884.6875</v>
      </c>
      <c r="T19">
        <v>219948</v>
      </c>
      <c r="U19">
        <v>394.62158203125</v>
      </c>
      <c r="X19" s="100">
        <v>2013</v>
      </c>
      <c r="Y19">
        <v>725.4710693359375</v>
      </c>
      <c r="Z19">
        <v>1834.750244140625</v>
      </c>
      <c r="AA19">
        <v>810954.875</v>
      </c>
      <c r="AB19">
        <v>843.04693603515625</v>
      </c>
      <c r="AE19" s="100">
        <v>2013</v>
      </c>
      <c r="AF19">
        <v>1436027.625</v>
      </c>
      <c r="AG19">
        <v>7979.38720703125</v>
      </c>
      <c r="AH19">
        <v>284494.78125</v>
      </c>
      <c r="AI19">
        <v>0</v>
      </c>
    </row>
    <row r="20" spans="3:35" x14ac:dyDescent="0.25">
      <c r="C20" s="105">
        <v>2014</v>
      </c>
      <c r="D20" s="37">
        <v>0</v>
      </c>
      <c r="E20" s="37">
        <v>0</v>
      </c>
      <c r="F20" s="37">
        <v>299368.625</v>
      </c>
      <c r="G20" s="37">
        <v>0</v>
      </c>
      <c r="J20" s="100">
        <v>2014</v>
      </c>
      <c r="K20" s="104">
        <v>310871.125</v>
      </c>
      <c r="L20" s="104">
        <v>49274.97265625</v>
      </c>
      <c r="M20" s="104">
        <v>512174.34375</v>
      </c>
      <c r="N20" s="104">
        <v>1431195.625</v>
      </c>
      <c r="Q20" s="100">
        <v>2014</v>
      </c>
      <c r="R20">
        <v>312078.875</v>
      </c>
      <c r="S20">
        <v>161331</v>
      </c>
      <c r="T20">
        <v>228798.84375</v>
      </c>
      <c r="U20">
        <v>419.9202880859375</v>
      </c>
      <c r="X20" s="100">
        <v>2014</v>
      </c>
      <c r="Y20">
        <v>746.51397705078125</v>
      </c>
      <c r="Z20">
        <v>1943.5357666015625</v>
      </c>
      <c r="AA20">
        <v>843588.25</v>
      </c>
      <c r="AB20">
        <v>873.001708984375</v>
      </c>
      <c r="AE20" s="100">
        <v>2014</v>
      </c>
      <c r="AF20">
        <v>1453916.25</v>
      </c>
      <c r="AG20">
        <v>7932.294921875</v>
      </c>
      <c r="AH20">
        <v>280261.03125</v>
      </c>
      <c r="AI20">
        <v>0</v>
      </c>
    </row>
    <row r="21" spans="3:35" x14ac:dyDescent="0.25">
      <c r="C21" s="105">
        <v>2015</v>
      </c>
      <c r="D21" s="37">
        <v>0</v>
      </c>
      <c r="E21" s="37">
        <v>0</v>
      </c>
      <c r="F21" s="37">
        <v>306559.5625</v>
      </c>
      <c r="G21" s="37">
        <v>0</v>
      </c>
      <c r="J21" s="100">
        <v>2015</v>
      </c>
      <c r="K21" s="104">
        <v>309138.5625</v>
      </c>
      <c r="L21" s="104">
        <v>49204.1796875</v>
      </c>
      <c r="M21" s="104">
        <v>516914.71875</v>
      </c>
      <c r="N21" s="104">
        <v>1487013.625</v>
      </c>
      <c r="Q21" s="100">
        <v>2015</v>
      </c>
      <c r="R21">
        <v>336111.25</v>
      </c>
      <c r="S21">
        <v>175937.609375</v>
      </c>
      <c r="T21">
        <v>238875.890625</v>
      </c>
      <c r="U21">
        <v>449.15658569335938</v>
      </c>
      <c r="X21" s="100">
        <v>2015</v>
      </c>
      <c r="Y21">
        <v>770.2784423828125</v>
      </c>
      <c r="Z21">
        <v>2068.8115234375</v>
      </c>
      <c r="AA21">
        <v>880742.5</v>
      </c>
      <c r="AB21">
        <v>907.04974365234375</v>
      </c>
      <c r="AE21" s="100">
        <v>2015</v>
      </c>
      <c r="AF21">
        <v>1473429.75</v>
      </c>
      <c r="AG21">
        <v>7890.28125</v>
      </c>
      <c r="AH21">
        <v>276090.46875</v>
      </c>
      <c r="AI21">
        <v>0</v>
      </c>
    </row>
    <row r="22" spans="3:35" x14ac:dyDescent="0.25">
      <c r="C22" s="105">
        <v>2016</v>
      </c>
      <c r="D22" s="37">
        <v>0</v>
      </c>
      <c r="E22" s="37">
        <v>0</v>
      </c>
      <c r="F22" s="37">
        <v>314248.84375</v>
      </c>
      <c r="G22" s="37">
        <v>0</v>
      </c>
      <c r="J22" s="100">
        <v>2016</v>
      </c>
      <c r="K22" s="104">
        <v>307487.875</v>
      </c>
      <c r="L22" s="104">
        <v>49151.32421875</v>
      </c>
      <c r="M22" s="104">
        <v>522037.15625</v>
      </c>
      <c r="N22" s="104">
        <v>1547213.125</v>
      </c>
      <c r="Q22" s="100">
        <v>2016</v>
      </c>
      <c r="R22">
        <v>362712.21875</v>
      </c>
      <c r="S22">
        <v>192389.609375</v>
      </c>
      <c r="T22">
        <v>249784.9375</v>
      </c>
      <c r="U22">
        <v>481.4881591796875</v>
      </c>
      <c r="X22" s="100">
        <v>2016</v>
      </c>
      <c r="Y22">
        <v>795.73199462890625</v>
      </c>
      <c r="Z22">
        <v>2206.73388671875</v>
      </c>
      <c r="AA22">
        <v>920964.5625</v>
      </c>
      <c r="AB22">
        <v>943.77020263671875</v>
      </c>
      <c r="AE22" s="100">
        <v>2016</v>
      </c>
      <c r="AF22">
        <v>1493832.125</v>
      </c>
      <c r="AG22">
        <v>7850.5244140625</v>
      </c>
      <c r="AH22">
        <v>271981.90625</v>
      </c>
      <c r="AI22">
        <v>0</v>
      </c>
    </row>
    <row r="23" spans="3:35" x14ac:dyDescent="0.25">
      <c r="C23" s="105">
        <v>2017</v>
      </c>
      <c r="D23" s="37">
        <v>0</v>
      </c>
      <c r="E23" s="37">
        <v>0</v>
      </c>
      <c r="F23" s="37">
        <v>321619.78125</v>
      </c>
      <c r="G23" s="37">
        <v>0</v>
      </c>
      <c r="J23" s="100">
        <v>2017</v>
      </c>
      <c r="K23" s="104">
        <v>305733.40625</v>
      </c>
      <c r="L23" s="104">
        <v>49071.234375</v>
      </c>
      <c r="M23" s="104">
        <v>526687.3125</v>
      </c>
      <c r="N23" s="104">
        <v>1606337.625</v>
      </c>
      <c r="Q23" s="100">
        <v>2017</v>
      </c>
      <c r="R23">
        <v>390153.375</v>
      </c>
      <c r="S23">
        <v>209504.75</v>
      </c>
      <c r="T23">
        <v>260570.65625</v>
      </c>
      <c r="U23">
        <v>514.40789794921875</v>
      </c>
      <c r="X23" s="100">
        <v>2017</v>
      </c>
      <c r="Y23">
        <v>820.52374267578125</v>
      </c>
      <c r="Z23">
        <v>2346.38623046875</v>
      </c>
      <c r="AA23">
        <v>960731.875</v>
      </c>
      <c r="AB23">
        <v>979.8350830078125</v>
      </c>
      <c r="AE23" s="100">
        <v>2017</v>
      </c>
      <c r="AF23">
        <v>1513288.125</v>
      </c>
      <c r="AG23">
        <v>7807.8671875</v>
      </c>
      <c r="AH23">
        <v>267934.5</v>
      </c>
      <c r="AI23">
        <v>0</v>
      </c>
    </row>
    <row r="24" spans="3:35" x14ac:dyDescent="0.25">
      <c r="C24" s="105">
        <v>2018</v>
      </c>
      <c r="D24" s="37">
        <v>0</v>
      </c>
      <c r="E24" s="37">
        <v>0</v>
      </c>
      <c r="F24" s="37">
        <v>330190.34375</v>
      </c>
      <c r="G24" s="37">
        <v>0</v>
      </c>
      <c r="J24" s="100">
        <v>2018</v>
      </c>
      <c r="K24" s="104">
        <v>304190.65625</v>
      </c>
      <c r="L24" s="104">
        <v>49044.71484375</v>
      </c>
      <c r="M24" s="104">
        <v>532414.125</v>
      </c>
      <c r="N24" s="104">
        <v>1674878.625</v>
      </c>
      <c r="Q24" s="100">
        <v>2018</v>
      </c>
      <c r="R24">
        <v>421748.28125</v>
      </c>
      <c r="S24">
        <v>230015.1875</v>
      </c>
      <c r="T24">
        <v>273094.90625</v>
      </c>
      <c r="U24">
        <v>553.22760009765625</v>
      </c>
      <c r="X24" s="100">
        <v>2018</v>
      </c>
      <c r="Y24">
        <v>848.92999267578125</v>
      </c>
      <c r="Z24">
        <v>2510.464599609375</v>
      </c>
      <c r="AA24">
        <v>1006909.1875</v>
      </c>
      <c r="AB24">
        <v>1021.6436767578125</v>
      </c>
      <c r="AE24" s="100">
        <v>2018</v>
      </c>
      <c r="AF24">
        <v>1533637.125</v>
      </c>
      <c r="AG24">
        <v>7771.490234375</v>
      </c>
      <c r="AH24">
        <v>263947.34375</v>
      </c>
      <c r="AI24">
        <v>0</v>
      </c>
    </row>
    <row r="25" spans="3:35" x14ac:dyDescent="0.25">
      <c r="C25" s="105">
        <v>2019</v>
      </c>
      <c r="D25" s="37">
        <v>0</v>
      </c>
      <c r="E25" s="37">
        <v>0</v>
      </c>
      <c r="F25" s="37">
        <v>340326.21875</v>
      </c>
      <c r="G25" s="37">
        <v>0</v>
      </c>
      <c r="J25" s="100">
        <v>2019</v>
      </c>
      <c r="K25" s="104">
        <v>302917.40625</v>
      </c>
      <c r="L25" s="104">
        <v>49085.77734375</v>
      </c>
      <c r="M25" s="104">
        <v>539528.9375</v>
      </c>
      <c r="N25" s="104">
        <v>1755821</v>
      </c>
      <c r="Q25" s="100">
        <v>2019</v>
      </c>
      <c r="R25">
        <v>459045.125</v>
      </c>
      <c r="S25">
        <v>255156.359375</v>
      </c>
      <c r="T25">
        <v>287916</v>
      </c>
      <c r="U25">
        <v>599.97412109375</v>
      </c>
      <c r="X25" s="100">
        <v>2019</v>
      </c>
      <c r="Y25">
        <v>882.1427001953125</v>
      </c>
      <c r="Z25">
        <v>2707.244140625</v>
      </c>
      <c r="AA25">
        <v>1061555</v>
      </c>
      <c r="AB25">
        <v>1071.01708984375</v>
      </c>
      <c r="AE25" s="100">
        <v>2019</v>
      </c>
      <c r="AF25">
        <v>1555895.875</v>
      </c>
      <c r="AG25">
        <v>7742.89892578125</v>
      </c>
      <c r="AH25">
        <v>260019.53125</v>
      </c>
      <c r="AI25">
        <v>0</v>
      </c>
    </row>
    <row r="26" spans="3:35" x14ac:dyDescent="0.25">
      <c r="C26" s="105">
        <v>2020</v>
      </c>
      <c r="D26" s="37">
        <v>0</v>
      </c>
      <c r="E26" s="37">
        <v>0</v>
      </c>
      <c r="F26" s="37">
        <v>349852.15625</v>
      </c>
      <c r="G26" s="37">
        <v>0</v>
      </c>
      <c r="J26" s="100">
        <v>2020</v>
      </c>
      <c r="K26" s="104">
        <v>301468.53125</v>
      </c>
      <c r="L26" s="104">
        <v>49081.69140625</v>
      </c>
      <c r="M26" s="104">
        <v>545841.125</v>
      </c>
      <c r="N26" s="104">
        <v>1834032.875</v>
      </c>
      <c r="Q26" s="100">
        <v>2020</v>
      </c>
      <c r="R26">
        <v>497084.4375</v>
      </c>
      <c r="S26">
        <v>281098.78125</v>
      </c>
      <c r="T26">
        <v>302346.75</v>
      </c>
      <c r="U26">
        <v>647.04547119140625</v>
      </c>
      <c r="X26" s="100">
        <v>2020</v>
      </c>
      <c r="Y26">
        <v>913.917236328125</v>
      </c>
      <c r="Z26">
        <v>2904.137451171875</v>
      </c>
      <c r="AA26">
        <v>1114761.5</v>
      </c>
      <c r="AB26">
        <v>1118.724853515625</v>
      </c>
      <c r="AE26" s="100">
        <v>2020</v>
      </c>
      <c r="AF26">
        <v>1576660.5</v>
      </c>
      <c r="AG26">
        <v>7709.3427734375</v>
      </c>
      <c r="AH26">
        <v>256150.140625</v>
      </c>
      <c r="AI26">
        <v>0</v>
      </c>
    </row>
    <row r="27" spans="3:35" x14ac:dyDescent="0.25">
      <c r="C27" s="105">
        <v>2021</v>
      </c>
      <c r="D27" s="37">
        <v>0</v>
      </c>
      <c r="E27" s="37">
        <v>0</v>
      </c>
      <c r="F27" s="37">
        <v>359686.71875</v>
      </c>
      <c r="G27" s="37">
        <v>0</v>
      </c>
      <c r="J27" s="100">
        <v>2021</v>
      </c>
      <c r="K27" s="104">
        <v>300026.75</v>
      </c>
      <c r="L27" s="104">
        <v>49079.61328125</v>
      </c>
      <c r="M27" s="104">
        <v>552267.375</v>
      </c>
      <c r="N27" s="104">
        <v>1916035.5</v>
      </c>
      <c r="Q27" s="100">
        <v>2021</v>
      </c>
      <c r="R27">
        <v>538056.0625</v>
      </c>
      <c r="S27">
        <v>309773.4375</v>
      </c>
      <c r="T27">
        <v>317556.1875</v>
      </c>
      <c r="U27">
        <v>697.98248291015625</v>
      </c>
      <c r="X27" s="100">
        <v>2021</v>
      </c>
      <c r="Y27">
        <v>946.861572265625</v>
      </c>
      <c r="Z27">
        <v>3116.07568359375</v>
      </c>
      <c r="AA27">
        <v>1170839.25</v>
      </c>
      <c r="AB27">
        <v>1168.7447509765625</v>
      </c>
      <c r="AE27" s="100">
        <v>2021</v>
      </c>
      <c r="AF27">
        <v>1596938.125</v>
      </c>
      <c r="AG27">
        <v>7676.15673828125</v>
      </c>
      <c r="AH27">
        <v>252338.40625</v>
      </c>
      <c r="AI27">
        <v>0</v>
      </c>
    </row>
    <row r="28" spans="3:35" x14ac:dyDescent="0.25">
      <c r="C28" s="105">
        <v>2022</v>
      </c>
      <c r="D28" s="37">
        <v>0</v>
      </c>
      <c r="E28" s="37">
        <v>0</v>
      </c>
      <c r="F28" s="37">
        <v>370149.09375</v>
      </c>
      <c r="G28" s="37">
        <v>0</v>
      </c>
      <c r="J28" s="100">
        <v>2022</v>
      </c>
      <c r="K28" s="104">
        <v>298651.875</v>
      </c>
      <c r="L28" s="104">
        <v>49093.84375</v>
      </c>
      <c r="M28" s="104">
        <v>559101</v>
      </c>
      <c r="N28" s="104">
        <v>2004321</v>
      </c>
      <c r="Q28" s="100">
        <v>2022</v>
      </c>
      <c r="R28">
        <v>583266.75</v>
      </c>
      <c r="S28">
        <v>342225.5625</v>
      </c>
      <c r="T28">
        <v>334006.34375</v>
      </c>
      <c r="U28">
        <v>754.450927734375</v>
      </c>
      <c r="X28" s="100">
        <v>2022</v>
      </c>
      <c r="Y28">
        <v>981.99261474609375</v>
      </c>
      <c r="Z28">
        <v>3349.83935546875</v>
      </c>
      <c r="AA28">
        <v>1231491.5</v>
      </c>
      <c r="AB28">
        <v>1222.59716796875</v>
      </c>
      <c r="AE28" s="100">
        <v>2022</v>
      </c>
      <c r="AF28">
        <v>1617644.875</v>
      </c>
      <c r="AG28">
        <v>7644.92724609375</v>
      </c>
      <c r="AH28">
        <v>248583.3125</v>
      </c>
      <c r="AI28">
        <v>0</v>
      </c>
    </row>
    <row r="29" spans="3:35" x14ac:dyDescent="0.25">
      <c r="C29" s="105">
        <v>2023</v>
      </c>
      <c r="D29" s="37">
        <v>0</v>
      </c>
      <c r="E29" s="37">
        <v>0</v>
      </c>
      <c r="F29" s="37">
        <v>380840.53125</v>
      </c>
      <c r="G29" s="37">
        <v>0</v>
      </c>
      <c r="J29" s="100">
        <v>2023</v>
      </c>
      <c r="K29" s="104">
        <v>297262.4375</v>
      </c>
      <c r="L29" s="104">
        <v>49104.68359375</v>
      </c>
      <c r="M29" s="104">
        <v>565949.375</v>
      </c>
      <c r="N29" s="104">
        <v>2096104.75</v>
      </c>
      <c r="Q29" s="100">
        <v>2023</v>
      </c>
      <c r="R29">
        <v>631655.8125</v>
      </c>
      <c r="S29">
        <v>377881.375</v>
      </c>
      <c r="T29">
        <v>351204.59375</v>
      </c>
      <c r="U29">
        <v>815.1453857421875</v>
      </c>
      <c r="X29" s="100">
        <v>2023</v>
      </c>
      <c r="Y29">
        <v>1018.09716796875</v>
      </c>
      <c r="Z29">
        <v>3599.717041015625</v>
      </c>
      <c r="AA29">
        <v>1294901.875</v>
      </c>
      <c r="AB29">
        <v>1278.58349609375</v>
      </c>
      <c r="AE29" s="100">
        <v>2023</v>
      </c>
      <c r="AF29">
        <v>1637664.375</v>
      </c>
      <c r="AG29">
        <v>7613.4501953125</v>
      </c>
      <c r="AH29">
        <v>244884.109375</v>
      </c>
      <c r="AI29">
        <v>0</v>
      </c>
    </row>
    <row r="30" spans="3:35" x14ac:dyDescent="0.25">
      <c r="C30" s="105">
        <v>2024</v>
      </c>
      <c r="D30" s="37">
        <v>0</v>
      </c>
      <c r="E30" s="37">
        <v>0</v>
      </c>
      <c r="F30" s="37">
        <v>391451.53125</v>
      </c>
      <c r="G30" s="37">
        <v>0</v>
      </c>
      <c r="J30" s="100">
        <v>2024</v>
      </c>
      <c r="K30" s="104">
        <v>295801.6875</v>
      </c>
      <c r="L30" s="104">
        <v>49098.4375</v>
      </c>
      <c r="M30" s="104">
        <v>572525.75</v>
      </c>
      <c r="N30" s="104">
        <v>2189097.25</v>
      </c>
      <c r="Q30" s="100">
        <v>2024</v>
      </c>
      <c r="R30">
        <v>682142.875</v>
      </c>
      <c r="S30">
        <v>416164.875</v>
      </c>
      <c r="T30">
        <v>368738.1875</v>
      </c>
      <c r="U30">
        <v>878.8643798828125</v>
      </c>
      <c r="X30" s="100">
        <v>2024</v>
      </c>
      <c r="Y30">
        <v>1054.1839599609375</v>
      </c>
      <c r="Z30">
        <v>3860.55224609375</v>
      </c>
      <c r="AA30">
        <v>1359548.75</v>
      </c>
      <c r="AB30">
        <v>1335.3072509765625</v>
      </c>
      <c r="AE30" s="100">
        <v>2024</v>
      </c>
      <c r="AF30">
        <v>1656013.25</v>
      </c>
      <c r="AG30">
        <v>7580.216796875</v>
      </c>
      <c r="AH30">
        <v>241239.921875</v>
      </c>
      <c r="AI30">
        <v>0</v>
      </c>
    </row>
    <row r="31" spans="3:35" x14ac:dyDescent="0.25">
      <c r="C31" s="105">
        <v>2025</v>
      </c>
      <c r="D31" s="37">
        <v>0</v>
      </c>
      <c r="E31" s="37">
        <v>0</v>
      </c>
      <c r="F31" s="37">
        <v>402538.71875</v>
      </c>
      <c r="G31" s="37">
        <v>0</v>
      </c>
      <c r="J31" s="100">
        <v>2025</v>
      </c>
      <c r="K31" s="104">
        <v>294370.53125</v>
      </c>
      <c r="L31" s="104">
        <v>49099.91015625</v>
      </c>
      <c r="M31" s="104">
        <v>579341.125</v>
      </c>
      <c r="N31" s="104">
        <v>2287626.5</v>
      </c>
      <c r="Q31" s="100">
        <v>2025</v>
      </c>
      <c r="R31">
        <v>736842.75</v>
      </c>
      <c r="S31">
        <v>458866.96875</v>
      </c>
      <c r="T31">
        <v>387407.75</v>
      </c>
      <c r="U31">
        <v>948.46807861328125</v>
      </c>
      <c r="X31" s="100">
        <v>2025</v>
      </c>
      <c r="Y31">
        <v>1091.9918212890625</v>
      </c>
      <c r="Z31">
        <v>4144.00341796875</v>
      </c>
      <c r="AA31">
        <v>1428384</v>
      </c>
      <c r="AB31">
        <v>1395.408203125</v>
      </c>
      <c r="AE31" s="100">
        <v>2025</v>
      </c>
      <c r="AF31">
        <v>1674012.125</v>
      </c>
      <c r="AG31">
        <v>7547.9765625</v>
      </c>
      <c r="AH31">
        <v>237650.015625</v>
      </c>
      <c r="AI31">
        <v>0</v>
      </c>
    </row>
    <row r="32" spans="3:35" x14ac:dyDescent="0.25">
      <c r="C32" s="105">
        <v>2026</v>
      </c>
      <c r="D32" s="37">
        <v>0</v>
      </c>
      <c r="E32" s="37">
        <v>0</v>
      </c>
      <c r="F32" s="37">
        <v>414302.1875</v>
      </c>
      <c r="G32" s="37">
        <v>0</v>
      </c>
      <c r="J32" s="100">
        <v>2026</v>
      </c>
      <c r="K32" s="104">
        <v>293004.375</v>
      </c>
      <c r="L32" s="104">
        <v>49116.4140625</v>
      </c>
      <c r="M32" s="104">
        <v>586558.125</v>
      </c>
      <c r="N32" s="104">
        <v>2393467.75</v>
      </c>
      <c r="Q32" s="100">
        <v>2026</v>
      </c>
      <c r="R32">
        <v>797265.4375</v>
      </c>
      <c r="S32">
        <v>507113.71875</v>
      </c>
      <c r="T32">
        <v>407556.96875</v>
      </c>
      <c r="U32">
        <v>1025.4886474609375</v>
      </c>
      <c r="X32" s="100">
        <v>2026</v>
      </c>
      <c r="Y32">
        <v>1132.2762451171875</v>
      </c>
      <c r="Z32">
        <v>4456.05615234375</v>
      </c>
      <c r="AA32">
        <v>1502674.875</v>
      </c>
      <c r="AB32">
        <v>1459.96923828125</v>
      </c>
      <c r="AE32" s="100">
        <v>2026</v>
      </c>
      <c r="AF32">
        <v>1692814.75</v>
      </c>
      <c r="AG32">
        <v>7517.51611328125</v>
      </c>
      <c r="AH32">
        <v>234113.5</v>
      </c>
      <c r="AI32">
        <v>0</v>
      </c>
    </row>
    <row r="33" spans="3:35" x14ac:dyDescent="0.25">
      <c r="C33" s="105">
        <v>2027</v>
      </c>
      <c r="D33" s="37">
        <v>0</v>
      </c>
      <c r="E33" s="37">
        <v>0</v>
      </c>
      <c r="F33" s="37">
        <v>426527.9375</v>
      </c>
      <c r="G33" s="37">
        <v>0</v>
      </c>
      <c r="J33" s="100">
        <v>2027</v>
      </c>
      <c r="K33" s="104">
        <v>291662.84375</v>
      </c>
      <c r="L33" s="104">
        <v>49137.6953125</v>
      </c>
      <c r="M33" s="104">
        <v>593968.1875</v>
      </c>
      <c r="N33" s="104">
        <v>2505163</v>
      </c>
      <c r="Q33" s="100">
        <v>2027</v>
      </c>
      <c r="R33">
        <v>863093.5625</v>
      </c>
      <c r="S33">
        <v>560842.5625</v>
      </c>
      <c r="T33">
        <v>428932.96875</v>
      </c>
      <c r="U33">
        <v>1109.4188232421875</v>
      </c>
      <c r="X33" s="100">
        <v>2027</v>
      </c>
      <c r="Y33">
        <v>1174.41455078125</v>
      </c>
      <c r="Z33">
        <v>4794.271484375</v>
      </c>
      <c r="AA33">
        <v>1581488.875</v>
      </c>
      <c r="AB33">
        <v>1528.1011962890625</v>
      </c>
      <c r="AE33" s="100">
        <v>2027</v>
      </c>
      <c r="AF33">
        <v>1712008.25</v>
      </c>
      <c r="AG33">
        <v>7487.69873046875</v>
      </c>
      <c r="AH33">
        <v>230629.59375</v>
      </c>
      <c r="AI33">
        <v>0</v>
      </c>
    </row>
    <row r="34" spans="3:35" x14ac:dyDescent="0.25">
      <c r="C34" s="105">
        <v>2028</v>
      </c>
      <c r="D34" s="37">
        <v>0</v>
      </c>
      <c r="E34" s="37">
        <v>0</v>
      </c>
      <c r="F34" s="37">
        <v>439278.0625</v>
      </c>
      <c r="G34" s="37">
        <v>0</v>
      </c>
      <c r="J34" s="100">
        <v>2028</v>
      </c>
      <c r="K34" s="104">
        <v>290351.59375</v>
      </c>
      <c r="L34" s="104">
        <v>49165.40234375</v>
      </c>
      <c r="M34" s="104">
        <v>601611.875</v>
      </c>
      <c r="N34" s="104">
        <v>2623413.5</v>
      </c>
      <c r="Q34" s="100">
        <v>2028</v>
      </c>
      <c r="R34">
        <v>934993.8125</v>
      </c>
      <c r="S34">
        <v>620870.25</v>
      </c>
      <c r="T34">
        <v>451682.34375</v>
      </c>
      <c r="U34">
        <v>1201.1680908203125</v>
      </c>
      <c r="X34" s="100">
        <v>2028</v>
      </c>
      <c r="Y34">
        <v>1218.6275634765625</v>
      </c>
      <c r="Z34">
        <v>5161.99951171875</v>
      </c>
      <c r="AA34">
        <v>1665366.375</v>
      </c>
      <c r="AB34">
        <v>1600.2318115234375</v>
      </c>
      <c r="AE34" s="100">
        <v>2028</v>
      </c>
      <c r="AF34">
        <v>1731637.5</v>
      </c>
      <c r="AG34">
        <v>7458.69482421875</v>
      </c>
      <c r="AH34">
        <v>227197.5625</v>
      </c>
      <c r="AI34">
        <v>0</v>
      </c>
    </row>
    <row r="35" spans="3:35" x14ac:dyDescent="0.25">
      <c r="C35" s="105">
        <v>2029</v>
      </c>
      <c r="D35" s="37">
        <v>0</v>
      </c>
      <c r="E35" s="37">
        <v>0</v>
      </c>
      <c r="F35" s="37">
        <v>452140.53125</v>
      </c>
      <c r="G35" s="37">
        <v>0</v>
      </c>
      <c r="J35" s="100">
        <v>2029</v>
      </c>
      <c r="K35" s="104">
        <v>289004.75</v>
      </c>
      <c r="L35" s="104">
        <v>49182.89453125</v>
      </c>
      <c r="M35" s="104">
        <v>609127.6875</v>
      </c>
      <c r="N35" s="104">
        <v>2745002.25</v>
      </c>
      <c r="Q35" s="100">
        <v>2029</v>
      </c>
      <c r="R35">
        <v>1011522</v>
      </c>
      <c r="S35">
        <v>686251.875</v>
      </c>
      <c r="T35">
        <v>475214.59375</v>
      </c>
      <c r="U35">
        <v>1298.8643798828125</v>
      </c>
      <c r="X35" s="100">
        <v>2029</v>
      </c>
      <c r="Y35">
        <v>1263.611572265625</v>
      </c>
      <c r="Z35">
        <v>5551.3330078125</v>
      </c>
      <c r="AA35">
        <v>1752130.375</v>
      </c>
      <c r="AB35">
        <v>1674.3985595703125</v>
      </c>
      <c r="AE35" s="100">
        <v>2029</v>
      </c>
      <c r="AF35">
        <v>1750763.75</v>
      </c>
      <c r="AG35">
        <v>7428.69921875</v>
      </c>
      <c r="AH35">
        <v>223816.578125</v>
      </c>
      <c r="AI35">
        <v>0</v>
      </c>
    </row>
    <row r="36" spans="3:35" x14ac:dyDescent="0.25">
      <c r="C36" s="105">
        <v>2030</v>
      </c>
      <c r="D36" s="37">
        <v>0</v>
      </c>
      <c r="E36" s="37">
        <v>0</v>
      </c>
      <c r="F36" s="37">
        <v>465163</v>
      </c>
      <c r="G36" s="37">
        <v>0</v>
      </c>
      <c r="J36" s="100">
        <v>2030</v>
      </c>
      <c r="K36" s="104">
        <v>287618.40625</v>
      </c>
      <c r="L36" s="104">
        <v>49192.37890625</v>
      </c>
      <c r="M36" s="104">
        <v>616558</v>
      </c>
      <c r="N36" s="104">
        <v>2870388</v>
      </c>
      <c r="Q36" s="100">
        <v>2030</v>
      </c>
      <c r="R36">
        <v>1091933.375</v>
      </c>
      <c r="S36">
        <v>757591.8125</v>
      </c>
      <c r="T36">
        <v>499623.6875</v>
      </c>
      <c r="U36">
        <v>1403.1173095703125</v>
      </c>
      <c r="X36" s="100">
        <v>2030</v>
      </c>
      <c r="Y36">
        <v>1309.285400390625</v>
      </c>
      <c r="Z36">
        <v>5964.47265625</v>
      </c>
      <c r="AA36">
        <v>1842127.5</v>
      </c>
      <c r="AB36">
        <v>1750.88134765625</v>
      </c>
      <c r="AE36" s="100">
        <v>2030</v>
      </c>
      <c r="AF36">
        <v>1767869</v>
      </c>
      <c r="AG36">
        <v>7397.9638671875</v>
      </c>
      <c r="AH36">
        <v>220485.9375</v>
      </c>
      <c r="AI36">
        <v>0</v>
      </c>
    </row>
    <row r="37" spans="3:35" x14ac:dyDescent="0.25">
      <c r="C37" s="105">
        <v>2031</v>
      </c>
      <c r="D37" s="37">
        <v>0</v>
      </c>
      <c r="E37" s="37">
        <v>0</v>
      </c>
      <c r="F37" s="37">
        <v>478697.3125</v>
      </c>
      <c r="G37" s="37">
        <v>0</v>
      </c>
      <c r="J37" s="100">
        <v>2031</v>
      </c>
      <c r="K37" s="104">
        <v>286248.6875</v>
      </c>
      <c r="L37" s="104">
        <v>49206.77734375</v>
      </c>
      <c r="M37" s="104">
        <v>624190.375</v>
      </c>
      <c r="N37" s="104">
        <v>3002680.75</v>
      </c>
      <c r="Q37" s="100">
        <v>2031</v>
      </c>
      <c r="R37">
        <v>1178533.5</v>
      </c>
      <c r="S37">
        <v>836975.75</v>
      </c>
      <c r="T37">
        <v>525511.8125</v>
      </c>
      <c r="U37">
        <v>1516.6591796875</v>
      </c>
      <c r="X37" s="100">
        <v>2031</v>
      </c>
      <c r="Y37">
        <v>1356.8858642578125</v>
      </c>
      <c r="Z37">
        <v>6412.0244140625</v>
      </c>
      <c r="AA37">
        <v>1937577.875</v>
      </c>
      <c r="AB37">
        <v>1831.577392578125</v>
      </c>
      <c r="AE37" s="100">
        <v>2031</v>
      </c>
      <c r="AF37">
        <v>1784279.125</v>
      </c>
      <c r="AG37">
        <v>7367.88134765625</v>
      </c>
      <c r="AH37">
        <v>217204.84375</v>
      </c>
      <c r="AI37">
        <v>0</v>
      </c>
    </row>
    <row r="38" spans="3:35" x14ac:dyDescent="0.25">
      <c r="C38" s="105">
        <v>2032</v>
      </c>
      <c r="D38" s="37">
        <v>0</v>
      </c>
      <c r="E38" s="37">
        <v>0</v>
      </c>
      <c r="F38" s="37">
        <v>492594.5</v>
      </c>
      <c r="G38" s="37">
        <v>0</v>
      </c>
      <c r="J38" s="100">
        <v>2032</v>
      </c>
      <c r="K38" s="104">
        <v>284874.6875</v>
      </c>
      <c r="L38" s="104">
        <v>49220.10546875</v>
      </c>
      <c r="M38" s="104">
        <v>631892.375</v>
      </c>
      <c r="N38" s="104">
        <v>3140799</v>
      </c>
      <c r="Q38" s="100">
        <v>2032</v>
      </c>
      <c r="R38">
        <v>1271126.875</v>
      </c>
      <c r="S38">
        <v>924525.25</v>
      </c>
      <c r="T38">
        <v>552689.1875</v>
      </c>
      <c r="U38">
        <v>1639.169677734375</v>
      </c>
      <c r="X38" s="100">
        <v>2032</v>
      </c>
      <c r="Y38">
        <v>1405.9840087890625</v>
      </c>
      <c r="Z38">
        <v>6892.291015625</v>
      </c>
      <c r="AA38">
        <v>2037781.75</v>
      </c>
      <c r="AB38">
        <v>1915.826904296875</v>
      </c>
      <c r="AE38" s="100">
        <v>2032</v>
      </c>
      <c r="AF38">
        <v>1799943.625</v>
      </c>
      <c r="AG38">
        <v>7337.8056640625</v>
      </c>
      <c r="AH38">
        <v>213972.578125</v>
      </c>
      <c r="AI38">
        <v>0</v>
      </c>
    </row>
    <row r="39" spans="3:35" x14ac:dyDescent="0.25">
      <c r="C39" s="105">
        <v>2033</v>
      </c>
      <c r="D39" s="37">
        <v>0</v>
      </c>
      <c r="E39" s="37">
        <v>0</v>
      </c>
      <c r="F39" s="37">
        <v>507020.65625</v>
      </c>
      <c r="G39" s="37">
        <v>0</v>
      </c>
      <c r="J39" s="100">
        <v>2033</v>
      </c>
      <c r="K39" s="104">
        <v>283512.78125</v>
      </c>
      <c r="L39" s="104">
        <v>49237.7109375</v>
      </c>
      <c r="M39" s="104">
        <v>639788.625</v>
      </c>
      <c r="N39" s="104">
        <v>3286389.5</v>
      </c>
      <c r="Q39" s="100">
        <v>2033</v>
      </c>
      <c r="R39">
        <v>1370430.25</v>
      </c>
      <c r="S39">
        <v>1021896.3125</v>
      </c>
      <c r="T39">
        <v>581488.0625</v>
      </c>
      <c r="U39">
        <v>1772.50830078125</v>
      </c>
      <c r="X39" s="100">
        <v>2033</v>
      </c>
      <c r="Y39">
        <v>1457.0517578125</v>
      </c>
      <c r="Z39">
        <v>7412.19873046875</v>
      </c>
      <c r="AA39">
        <v>2143963.75</v>
      </c>
      <c r="AB39">
        <v>2004.63427734375</v>
      </c>
      <c r="AE39" s="100">
        <v>2033</v>
      </c>
      <c r="AF39">
        <v>1814589.125</v>
      </c>
      <c r="AG39">
        <v>7308.306640625</v>
      </c>
      <c r="AH39">
        <v>210788.46875</v>
      </c>
      <c r="AI39">
        <v>0</v>
      </c>
    </row>
    <row r="40" spans="3:35" x14ac:dyDescent="0.25">
      <c r="C40" s="105">
        <v>2034</v>
      </c>
      <c r="D40" s="37">
        <v>0</v>
      </c>
      <c r="E40" s="37">
        <v>0</v>
      </c>
      <c r="F40" s="37">
        <v>522121.09375</v>
      </c>
      <c r="G40" s="37">
        <v>0</v>
      </c>
      <c r="J40" s="100">
        <v>2034</v>
      </c>
      <c r="K40" s="104">
        <v>282183</v>
      </c>
      <c r="L40" s="104">
        <v>49263.6328125</v>
      </c>
      <c r="M40" s="104">
        <v>647978.6875</v>
      </c>
      <c r="N40" s="104">
        <v>3441010.5</v>
      </c>
      <c r="Q40" s="100">
        <v>2034</v>
      </c>
      <c r="R40">
        <v>1478203</v>
      </c>
      <c r="S40">
        <v>1130954.125</v>
      </c>
      <c r="T40">
        <v>612230.3125</v>
      </c>
      <c r="U40">
        <v>1918.6597900390625</v>
      </c>
      <c r="X40" s="100">
        <v>2034</v>
      </c>
      <c r="Y40">
        <v>1510.6875</v>
      </c>
      <c r="Z40">
        <v>7979.02197265625</v>
      </c>
      <c r="AA40">
        <v>2257311.75</v>
      </c>
      <c r="AB40">
        <v>2098.9501953125</v>
      </c>
      <c r="AE40" s="100">
        <v>2034</v>
      </c>
      <c r="AF40">
        <v>1829039.375</v>
      </c>
      <c r="AG40">
        <v>7279.8037109375</v>
      </c>
      <c r="AH40">
        <v>207651.703125</v>
      </c>
      <c r="AI40">
        <v>0</v>
      </c>
    </row>
    <row r="41" spans="3:35" x14ac:dyDescent="0.25">
      <c r="C41" s="105">
        <v>2035</v>
      </c>
      <c r="D41" s="37">
        <v>0</v>
      </c>
      <c r="E41" s="37">
        <v>0</v>
      </c>
      <c r="F41" s="37">
        <v>538259.75</v>
      </c>
      <c r="G41" s="37">
        <v>0</v>
      </c>
      <c r="J41" s="100">
        <v>2035</v>
      </c>
      <c r="K41" s="104">
        <v>280928.5625</v>
      </c>
      <c r="L41" s="104">
        <v>49308.44140625</v>
      </c>
      <c r="M41" s="104">
        <v>656722.4375</v>
      </c>
      <c r="N41" s="104">
        <v>3608329.5</v>
      </c>
      <c r="Q41" s="100">
        <v>2035</v>
      </c>
      <c r="R41">
        <v>1597722.375</v>
      </c>
      <c r="S41">
        <v>1255250</v>
      </c>
      <c r="T41">
        <v>645656.5625</v>
      </c>
      <c r="U41">
        <v>2081.695556640625</v>
      </c>
      <c r="X41" s="100">
        <v>2035</v>
      </c>
      <c r="Y41">
        <v>1568.225830078125</v>
      </c>
      <c r="Z41">
        <v>8608.001953125</v>
      </c>
      <c r="AA41">
        <v>2380555</v>
      </c>
      <c r="AB41">
        <v>2201.011474609375</v>
      </c>
      <c r="AE41" s="100">
        <v>2035</v>
      </c>
      <c r="AF41">
        <v>1844359</v>
      </c>
      <c r="AG41">
        <v>7253.39453125</v>
      </c>
      <c r="AH41">
        <v>204561.609375</v>
      </c>
      <c r="AI41">
        <v>0</v>
      </c>
    </row>
    <row r="42" spans="3:35" x14ac:dyDescent="0.25">
      <c r="C42" s="105">
        <v>2036</v>
      </c>
      <c r="D42" s="37">
        <v>0</v>
      </c>
      <c r="E42" s="37">
        <v>0</v>
      </c>
      <c r="F42" s="37">
        <v>554586.5625</v>
      </c>
      <c r="G42" s="37">
        <v>0</v>
      </c>
      <c r="J42" s="100">
        <v>2036</v>
      </c>
      <c r="K42" s="104">
        <v>279644.375</v>
      </c>
      <c r="L42" s="104">
        <v>49343.6171875</v>
      </c>
      <c r="M42" s="104">
        <v>665351.25</v>
      </c>
      <c r="N42" s="104">
        <v>3780871.25</v>
      </c>
      <c r="Q42" s="100">
        <v>2036</v>
      </c>
      <c r="R42">
        <v>1725087.625</v>
      </c>
      <c r="S42">
        <v>1391159.625</v>
      </c>
      <c r="T42">
        <v>680335.875</v>
      </c>
      <c r="U42">
        <v>2255.8984375</v>
      </c>
      <c r="X42" s="100">
        <v>2036</v>
      </c>
      <c r="Y42">
        <v>1626.9298095703125</v>
      </c>
      <c r="Z42">
        <v>9276.16796875</v>
      </c>
      <c r="AA42">
        <v>2508418.75</v>
      </c>
      <c r="AB42">
        <v>2306.2587890625</v>
      </c>
      <c r="AE42" s="100">
        <v>2036</v>
      </c>
      <c r="AF42">
        <v>1859411</v>
      </c>
      <c r="AG42">
        <v>7226.06982421875</v>
      </c>
      <c r="AH42">
        <v>201517.484375</v>
      </c>
      <c r="AI42">
        <v>0</v>
      </c>
    </row>
    <row r="43" spans="3:35" x14ac:dyDescent="0.25">
      <c r="C43" s="105">
        <v>2037</v>
      </c>
      <c r="D43" s="37">
        <v>0</v>
      </c>
      <c r="E43" s="37">
        <v>0</v>
      </c>
      <c r="F43" s="37">
        <v>571586.375</v>
      </c>
      <c r="G43" s="37">
        <v>0</v>
      </c>
      <c r="J43" s="100">
        <v>2037</v>
      </c>
      <c r="K43" s="104">
        <v>278384.8125</v>
      </c>
      <c r="L43" s="104">
        <v>49384.1953125</v>
      </c>
      <c r="M43" s="104">
        <v>674224.625</v>
      </c>
      <c r="N43" s="104">
        <v>3963359</v>
      </c>
      <c r="Q43" s="100">
        <v>2037</v>
      </c>
      <c r="R43">
        <v>1863562.875</v>
      </c>
      <c r="S43">
        <v>1543044.25</v>
      </c>
      <c r="T43">
        <v>717212.5625</v>
      </c>
      <c r="U43">
        <v>2446.296142578125</v>
      </c>
      <c r="X43" s="100">
        <v>2037</v>
      </c>
      <c r="Y43">
        <v>1688.4022216796875</v>
      </c>
      <c r="Z43">
        <v>10002.4189453125</v>
      </c>
      <c r="AA43">
        <v>2644384.25</v>
      </c>
      <c r="AB43">
        <v>2417.572509765625</v>
      </c>
      <c r="AE43" s="100">
        <v>2037</v>
      </c>
      <c r="AF43">
        <v>1874696</v>
      </c>
      <c r="AG43">
        <v>7199.4072265625</v>
      </c>
      <c r="AH43">
        <v>198518.6875</v>
      </c>
      <c r="AI43">
        <v>0</v>
      </c>
    </row>
    <row r="44" spans="3:35" x14ac:dyDescent="0.25">
      <c r="C44" s="105">
        <v>2038</v>
      </c>
      <c r="D44" s="37">
        <v>0</v>
      </c>
      <c r="E44" s="37">
        <v>0</v>
      </c>
      <c r="F44" s="37">
        <v>589263.375</v>
      </c>
      <c r="G44" s="37">
        <v>0</v>
      </c>
      <c r="J44" s="100">
        <v>2038</v>
      </c>
      <c r="K44" s="104">
        <v>277142.65625</v>
      </c>
      <c r="L44" s="104">
        <v>49429.38671875</v>
      </c>
      <c r="M44" s="104">
        <v>683329.3125</v>
      </c>
      <c r="N44" s="104">
        <v>4156167.5</v>
      </c>
      <c r="Q44" s="100">
        <v>2038</v>
      </c>
      <c r="R44">
        <v>2013328.125</v>
      </c>
      <c r="S44">
        <v>1712701.125</v>
      </c>
      <c r="T44">
        <v>756388.375</v>
      </c>
      <c r="U44">
        <v>2654.255859375</v>
      </c>
      <c r="X44" s="100">
        <v>2038</v>
      </c>
      <c r="Y44">
        <v>1752.5994873046875</v>
      </c>
      <c r="Z44">
        <v>10791.2421875</v>
      </c>
      <c r="AA44">
        <v>2788826.75</v>
      </c>
      <c r="AB44">
        <v>2535.18212890625</v>
      </c>
      <c r="AE44" s="100">
        <v>2038</v>
      </c>
      <c r="AF44">
        <v>1889648.75</v>
      </c>
      <c r="AG44">
        <v>7173.31884765625</v>
      </c>
      <c r="AH44">
        <v>195564.515625</v>
      </c>
      <c r="AI44">
        <v>0</v>
      </c>
    </row>
    <row r="45" spans="3:35" x14ac:dyDescent="0.25">
      <c r="C45" s="105">
        <v>2039</v>
      </c>
      <c r="D45" s="37">
        <v>0</v>
      </c>
      <c r="E45" s="37">
        <v>0</v>
      </c>
      <c r="F45" s="37">
        <v>607055.375</v>
      </c>
      <c r="G45" s="37">
        <v>0</v>
      </c>
      <c r="J45" s="100">
        <v>2039</v>
      </c>
      <c r="K45" s="104">
        <v>275844.3125</v>
      </c>
      <c r="L45" s="104">
        <v>49462.3125</v>
      </c>
      <c r="M45" s="104">
        <v>692249.375</v>
      </c>
      <c r="N45" s="104">
        <v>4354098.5</v>
      </c>
      <c r="Q45" s="100">
        <v>2039</v>
      </c>
      <c r="R45">
        <v>2168900.75</v>
      </c>
      <c r="S45">
        <v>1897468.875</v>
      </c>
      <c r="T45">
        <v>796854.25</v>
      </c>
      <c r="U45">
        <v>2875.548583984375</v>
      </c>
      <c r="X45" s="100">
        <v>2039</v>
      </c>
      <c r="Y45">
        <v>1817.31884765625</v>
      </c>
      <c r="Z45">
        <v>11625.7412109375</v>
      </c>
      <c r="AA45">
        <v>2938025.75</v>
      </c>
      <c r="AB45">
        <v>2655.91650390625</v>
      </c>
      <c r="AE45" s="100">
        <v>2039</v>
      </c>
      <c r="AF45">
        <v>1901779</v>
      </c>
      <c r="AG45">
        <v>7146.0537109375</v>
      </c>
      <c r="AH45">
        <v>192654.265625</v>
      </c>
      <c r="AI45">
        <v>0</v>
      </c>
    </row>
    <row r="46" spans="3:35" x14ac:dyDescent="0.25">
      <c r="C46" s="105">
        <v>2040</v>
      </c>
      <c r="D46" s="37">
        <v>0</v>
      </c>
      <c r="E46" s="37">
        <v>0</v>
      </c>
      <c r="F46" s="37">
        <v>625083.1875</v>
      </c>
      <c r="G46" s="37">
        <v>0</v>
      </c>
      <c r="J46" s="100">
        <v>2040</v>
      </c>
      <c r="K46" s="104">
        <v>274503.6875</v>
      </c>
      <c r="L46" s="104">
        <v>49486.91015625</v>
      </c>
      <c r="M46" s="104">
        <v>701074.5</v>
      </c>
      <c r="N46" s="104">
        <v>4558433</v>
      </c>
      <c r="Q46" s="100">
        <v>2040</v>
      </c>
      <c r="R46">
        <v>2330600.75</v>
      </c>
      <c r="S46">
        <v>2099510.25</v>
      </c>
      <c r="T46">
        <v>838878</v>
      </c>
      <c r="U46">
        <v>3112.100830078125</v>
      </c>
      <c r="X46" s="100">
        <v>2040</v>
      </c>
      <c r="Y46">
        <v>1882.8973388671875</v>
      </c>
      <c r="Z46">
        <v>12512.697265625</v>
      </c>
      <c r="AA46">
        <v>3092968.25</v>
      </c>
      <c r="AB46">
        <v>2780.556396484375</v>
      </c>
      <c r="AE46" s="100">
        <v>2040</v>
      </c>
      <c r="AF46">
        <v>1911056.75</v>
      </c>
      <c r="AG46">
        <v>7118.03466796875</v>
      </c>
      <c r="AH46">
        <v>189787.34375</v>
      </c>
      <c r="AI46">
        <v>0</v>
      </c>
    </row>
    <row r="47" spans="3:35" x14ac:dyDescent="0.25">
      <c r="C47" s="105">
        <v>2041</v>
      </c>
      <c r="D47" s="37">
        <v>0</v>
      </c>
      <c r="E47" s="37">
        <v>0</v>
      </c>
      <c r="F47" s="37">
        <v>643249.25</v>
      </c>
      <c r="G47" s="37">
        <v>0</v>
      </c>
      <c r="J47" s="100">
        <v>2041</v>
      </c>
      <c r="K47" s="104">
        <v>273132.53125</v>
      </c>
      <c r="L47" s="104">
        <v>49500.83203125</v>
      </c>
      <c r="M47" s="104">
        <v>709738.5625</v>
      </c>
      <c r="N47" s="104">
        <v>4768309.5</v>
      </c>
      <c r="Q47" s="100">
        <v>2041</v>
      </c>
      <c r="R47">
        <v>2501640</v>
      </c>
      <c r="S47">
        <v>2319305.25</v>
      </c>
      <c r="T47">
        <v>882300.9375</v>
      </c>
      <c r="U47">
        <v>3363.69921875</v>
      </c>
      <c r="X47" s="100">
        <v>2041</v>
      </c>
      <c r="Y47">
        <v>1949.511962890625</v>
      </c>
      <c r="Z47">
        <v>13450.7138671875</v>
      </c>
      <c r="AA47">
        <v>3253070</v>
      </c>
      <c r="AB47">
        <v>2908.576904296875</v>
      </c>
      <c r="AE47" s="100">
        <v>2041</v>
      </c>
      <c r="AF47">
        <v>1920050.5</v>
      </c>
      <c r="AG47">
        <v>7089.03271484375</v>
      </c>
      <c r="AH47">
        <v>186963.109375</v>
      </c>
      <c r="AI47">
        <v>0</v>
      </c>
    </row>
    <row r="48" spans="3:35" x14ac:dyDescent="0.25">
      <c r="C48" s="105">
        <v>2042</v>
      </c>
      <c r="D48" s="37">
        <v>0</v>
      </c>
      <c r="E48" s="37">
        <v>0</v>
      </c>
      <c r="F48" s="37">
        <v>661797</v>
      </c>
      <c r="G48" s="37">
        <v>0</v>
      </c>
      <c r="J48" s="100">
        <v>2042</v>
      </c>
      <c r="K48" s="104">
        <v>271758.65625</v>
      </c>
      <c r="L48" s="104">
        <v>49510.921875</v>
      </c>
      <c r="M48" s="104">
        <v>718410.3125</v>
      </c>
      <c r="N48" s="104">
        <v>4986332</v>
      </c>
      <c r="Q48" s="100">
        <v>2042</v>
      </c>
      <c r="R48">
        <v>2685071.5</v>
      </c>
      <c r="S48">
        <v>2560624</v>
      </c>
      <c r="T48">
        <v>927663.875</v>
      </c>
      <c r="U48">
        <v>3633.930419921875</v>
      </c>
      <c r="X48" s="100">
        <v>2042</v>
      </c>
      <c r="Y48">
        <v>2018.100341796875</v>
      </c>
      <c r="Z48">
        <v>14452.6572265625</v>
      </c>
      <c r="AA48">
        <v>3420324.5</v>
      </c>
      <c r="AB48">
        <v>3041.566650390625</v>
      </c>
      <c r="AE48" s="100">
        <v>2042</v>
      </c>
      <c r="AF48">
        <v>1929496.875</v>
      </c>
      <c r="AG48">
        <v>7059.75830078125</v>
      </c>
      <c r="AH48">
        <v>184180.875</v>
      </c>
      <c r="AI48">
        <v>0</v>
      </c>
    </row>
    <row r="49" spans="3:35" x14ac:dyDescent="0.25">
      <c r="C49" s="105">
        <v>2043</v>
      </c>
      <c r="D49" s="37">
        <v>0</v>
      </c>
      <c r="E49" s="37">
        <v>0</v>
      </c>
      <c r="F49" s="37">
        <v>680409.0625</v>
      </c>
      <c r="G49" s="37">
        <v>0</v>
      </c>
      <c r="J49" s="100">
        <v>2043</v>
      </c>
      <c r="K49" s="104">
        <v>270354.4375</v>
      </c>
      <c r="L49" s="104">
        <v>49509.0390625</v>
      </c>
      <c r="M49" s="104">
        <v>726873.9375</v>
      </c>
      <c r="N49" s="104">
        <v>5209371.5</v>
      </c>
      <c r="Q49" s="100">
        <v>2043</v>
      </c>
      <c r="R49">
        <v>2879439.5</v>
      </c>
      <c r="S49">
        <v>2821927.5</v>
      </c>
      <c r="T49">
        <v>974348.5625</v>
      </c>
      <c r="U49">
        <v>3920.10986328125</v>
      </c>
      <c r="X49" s="100">
        <v>2043</v>
      </c>
      <c r="Y49">
        <v>2087.62548828125</v>
      </c>
      <c r="Z49">
        <v>15507.78515625</v>
      </c>
      <c r="AA49">
        <v>3592452.25</v>
      </c>
      <c r="AB49">
        <v>3177.6162109375</v>
      </c>
      <c r="AE49" s="100">
        <v>2043</v>
      </c>
      <c r="AF49">
        <v>1939171</v>
      </c>
      <c r="AG49">
        <v>7029.3896484375</v>
      </c>
      <c r="AH49">
        <v>181440.046875</v>
      </c>
      <c r="AI49">
        <v>0</v>
      </c>
    </row>
    <row r="50" spans="3:35" x14ac:dyDescent="0.25">
      <c r="C50" s="105">
        <v>2044</v>
      </c>
      <c r="D50" s="37">
        <v>0</v>
      </c>
      <c r="E50" s="37">
        <v>0</v>
      </c>
      <c r="F50" s="37">
        <v>698860.5625</v>
      </c>
      <c r="G50" s="37">
        <v>0</v>
      </c>
      <c r="J50" s="100">
        <v>2044</v>
      </c>
      <c r="K50" s="104">
        <v>268897.5</v>
      </c>
      <c r="L50" s="104">
        <v>49490.203125</v>
      </c>
      <c r="M50" s="104">
        <v>734987.75</v>
      </c>
      <c r="N50" s="104">
        <v>5435070</v>
      </c>
      <c r="Q50" s="100">
        <v>2044</v>
      </c>
      <c r="R50">
        <v>3082013.5</v>
      </c>
      <c r="S50">
        <v>3101918.5</v>
      </c>
      <c r="T50">
        <v>1021881.75</v>
      </c>
      <c r="U50">
        <v>4220.04345703125</v>
      </c>
      <c r="X50" s="100">
        <v>2044</v>
      </c>
      <c r="Y50">
        <v>2157.146728515625</v>
      </c>
      <c r="Z50">
        <v>16607.41015625</v>
      </c>
      <c r="AA50">
        <v>3767708.75</v>
      </c>
      <c r="AB50">
        <v>3315.2880859375</v>
      </c>
      <c r="AE50" s="100">
        <v>2044</v>
      </c>
      <c r="AF50">
        <v>1948071.625</v>
      </c>
      <c r="AG50">
        <v>6997.43994140625</v>
      </c>
      <c r="AH50">
        <v>178740</v>
      </c>
      <c r="AI50">
        <v>0</v>
      </c>
    </row>
    <row r="51" spans="3:35" x14ac:dyDescent="0.25">
      <c r="C51" s="105">
        <v>2045</v>
      </c>
      <c r="D51" s="37">
        <v>0</v>
      </c>
      <c r="E51" s="37">
        <v>0</v>
      </c>
      <c r="F51" s="37">
        <v>716879</v>
      </c>
      <c r="G51" s="37">
        <v>0</v>
      </c>
      <c r="J51" s="100">
        <v>2045</v>
      </c>
      <c r="K51" s="104">
        <v>267368.375</v>
      </c>
      <c r="L51" s="104">
        <v>49448.84765625</v>
      </c>
      <c r="M51" s="104">
        <v>742587.9375</v>
      </c>
      <c r="N51" s="104">
        <v>5660411</v>
      </c>
      <c r="Q51" s="100">
        <v>2045</v>
      </c>
      <c r="R51">
        <v>3290276.25</v>
      </c>
      <c r="S51">
        <v>3398064.25</v>
      </c>
      <c r="T51">
        <v>1069644.125</v>
      </c>
      <c r="U51">
        <v>4530.38134765625</v>
      </c>
      <c r="X51" s="100">
        <v>2045</v>
      </c>
      <c r="Y51">
        <v>2225.662841796875</v>
      </c>
      <c r="Z51">
        <v>17738.787109375</v>
      </c>
      <c r="AA51">
        <v>3943810</v>
      </c>
      <c r="AB51">
        <v>3452.74169921875</v>
      </c>
      <c r="AE51" s="100">
        <v>2045</v>
      </c>
      <c r="AF51">
        <v>1955798.25</v>
      </c>
      <c r="AG51">
        <v>6963.3701171875</v>
      </c>
      <c r="AH51">
        <v>176080.140625</v>
      </c>
      <c r="AI51">
        <v>0</v>
      </c>
    </row>
    <row r="52" spans="3:35" x14ac:dyDescent="0.25">
      <c r="C52" s="105">
        <v>2046</v>
      </c>
      <c r="D52" s="37">
        <v>0</v>
      </c>
      <c r="E52" s="37">
        <v>0</v>
      </c>
      <c r="F52" s="37">
        <v>734802.1875</v>
      </c>
      <c r="G52" s="37">
        <v>0</v>
      </c>
      <c r="J52" s="100">
        <v>2046</v>
      </c>
      <c r="K52" s="104">
        <v>265800.65625</v>
      </c>
      <c r="L52" s="104">
        <v>49394.3671875</v>
      </c>
      <c r="M52" s="104">
        <v>749909.8125</v>
      </c>
      <c r="N52" s="104">
        <v>5888925</v>
      </c>
      <c r="Q52" s="100">
        <v>2046</v>
      </c>
      <c r="R52">
        <v>3507039.5</v>
      </c>
      <c r="S52">
        <v>3715049</v>
      </c>
      <c r="T52">
        <v>1118360.625</v>
      </c>
      <c r="U52">
        <v>4855.67724609375</v>
      </c>
      <c r="X52" s="100">
        <v>2046</v>
      </c>
      <c r="Y52">
        <v>2294.328125</v>
      </c>
      <c r="Z52">
        <v>18918.40234375</v>
      </c>
      <c r="AA52">
        <v>4123429.5</v>
      </c>
      <c r="AB52">
        <v>3592.130859375</v>
      </c>
      <c r="AE52" s="100">
        <v>2046</v>
      </c>
      <c r="AF52">
        <v>1962733.75</v>
      </c>
      <c r="AG52">
        <v>6928.14697265625</v>
      </c>
      <c r="AH52">
        <v>173459.875</v>
      </c>
      <c r="AI52">
        <v>0</v>
      </c>
    </row>
    <row r="53" spans="3:35" x14ac:dyDescent="0.25">
      <c r="C53" s="105">
        <v>2047</v>
      </c>
      <c r="D53" s="37">
        <v>0</v>
      </c>
      <c r="E53" s="37">
        <v>0</v>
      </c>
      <c r="F53" s="37">
        <v>752359.6875</v>
      </c>
      <c r="G53" s="37">
        <v>0</v>
      </c>
      <c r="J53" s="100">
        <v>2047</v>
      </c>
      <c r="K53" s="104">
        <v>264177.6875</v>
      </c>
      <c r="L53" s="104">
        <v>49321.2734375</v>
      </c>
      <c r="M53" s="104">
        <v>756792.25</v>
      </c>
      <c r="N53" s="104">
        <v>6117564</v>
      </c>
      <c r="Q53" s="100">
        <v>2047</v>
      </c>
      <c r="R53">
        <v>3730460</v>
      </c>
      <c r="S53">
        <v>4050094.5</v>
      </c>
      <c r="T53">
        <v>1167401.25</v>
      </c>
      <c r="U53">
        <v>5192.38818359375</v>
      </c>
      <c r="X53" s="100">
        <v>2047</v>
      </c>
      <c r="Y53">
        <v>2362.2314453125</v>
      </c>
      <c r="Z53">
        <v>20132.884765625</v>
      </c>
      <c r="AA53">
        <v>4304244</v>
      </c>
      <c r="AB53">
        <v>3731.596435546875</v>
      </c>
      <c r="AE53" s="100">
        <v>2047</v>
      </c>
      <c r="AF53">
        <v>1968871.875</v>
      </c>
      <c r="AG53">
        <v>6891.2392578125</v>
      </c>
      <c r="AH53">
        <v>170878.578125</v>
      </c>
      <c r="AI53">
        <v>0</v>
      </c>
    </row>
    <row r="54" spans="3:35" x14ac:dyDescent="0.25">
      <c r="C54" s="105">
        <v>2048</v>
      </c>
      <c r="D54" s="37">
        <v>0</v>
      </c>
      <c r="E54" s="37">
        <v>0</v>
      </c>
      <c r="F54" s="37">
        <v>769420.625</v>
      </c>
      <c r="G54" s="37">
        <v>0</v>
      </c>
      <c r="J54" s="100">
        <v>2048</v>
      </c>
      <c r="K54" s="104">
        <v>262494.875</v>
      </c>
      <c r="L54" s="104">
        <v>49227.79296875</v>
      </c>
      <c r="M54" s="104">
        <v>763170.125</v>
      </c>
      <c r="N54" s="104">
        <v>6344690.5</v>
      </c>
      <c r="Q54" s="100">
        <v>2048</v>
      </c>
      <c r="R54">
        <v>3959458.25</v>
      </c>
      <c r="S54">
        <v>4401584.5</v>
      </c>
      <c r="T54">
        <v>1216419.25</v>
      </c>
      <c r="U54">
        <v>5538.42431640625</v>
      </c>
      <c r="X54" s="100">
        <v>2048</v>
      </c>
      <c r="Y54">
        <v>2428.90966796875</v>
      </c>
      <c r="Z54">
        <v>21374.400390625</v>
      </c>
      <c r="AA54">
        <v>4484974</v>
      </c>
      <c r="AB54">
        <v>3870.13916015625</v>
      </c>
      <c r="AE54" s="100">
        <v>2048</v>
      </c>
      <c r="AF54">
        <v>1974226.125</v>
      </c>
      <c r="AG54">
        <v>6852.490234375</v>
      </c>
      <c r="AH54">
        <v>168335.734375</v>
      </c>
      <c r="AI54">
        <v>0</v>
      </c>
    </row>
    <row r="55" spans="3:35" x14ac:dyDescent="0.25">
      <c r="C55" s="105">
        <v>2049</v>
      </c>
      <c r="D55" s="37">
        <v>0</v>
      </c>
      <c r="E55" s="37">
        <v>0</v>
      </c>
      <c r="F55" s="37">
        <v>786077</v>
      </c>
      <c r="G55" s="37">
        <v>0</v>
      </c>
      <c r="J55" s="100">
        <v>2049</v>
      </c>
      <c r="K55" s="104">
        <v>260764.203125</v>
      </c>
      <c r="L55" s="104">
        <v>49117.1796875</v>
      </c>
      <c r="M55" s="104">
        <v>769117.875</v>
      </c>
      <c r="N55" s="104">
        <v>6571151</v>
      </c>
      <c r="Q55" s="100">
        <v>2049</v>
      </c>
      <c r="R55">
        <v>4194776</v>
      </c>
      <c r="S55">
        <v>4770962</v>
      </c>
      <c r="T55">
        <v>1265583.875</v>
      </c>
      <c r="U55">
        <v>5894.9052734375</v>
      </c>
      <c r="X55" s="100">
        <v>2049</v>
      </c>
      <c r="Y55">
        <v>2494.662841796875</v>
      </c>
      <c r="Z55">
        <v>22646.85546875</v>
      </c>
      <c r="AA55">
        <v>4666245.5</v>
      </c>
      <c r="AB55">
        <v>4008.275634765625</v>
      </c>
      <c r="AE55" s="100">
        <v>2049</v>
      </c>
      <c r="AF55">
        <v>1978920.375</v>
      </c>
      <c r="AG55">
        <v>6812.244140625</v>
      </c>
      <c r="AH55">
        <v>165830.703125</v>
      </c>
      <c r="AI55">
        <v>0</v>
      </c>
    </row>
    <row r="56" spans="3:35" x14ac:dyDescent="0.25">
      <c r="C56" s="105">
        <v>2050</v>
      </c>
      <c r="D56" s="37">
        <v>0</v>
      </c>
      <c r="E56" s="37">
        <v>0</v>
      </c>
      <c r="F56" s="37">
        <v>802233.6875</v>
      </c>
      <c r="G56" s="37">
        <v>0</v>
      </c>
      <c r="J56" s="100">
        <v>2050</v>
      </c>
      <c r="K56" s="104">
        <v>258982.875</v>
      </c>
      <c r="L56" s="104">
        <v>48988.43359375</v>
      </c>
      <c r="M56" s="104">
        <v>774592.875</v>
      </c>
      <c r="N56" s="104">
        <v>6795673</v>
      </c>
      <c r="Q56" s="100">
        <v>2050</v>
      </c>
      <c r="R56">
        <v>4435337.5</v>
      </c>
      <c r="S56">
        <v>5156807.5</v>
      </c>
      <c r="T56">
        <v>1314620.25</v>
      </c>
      <c r="U56">
        <v>6260.05615234375</v>
      </c>
      <c r="X56" s="100">
        <v>2050</v>
      </c>
      <c r="Y56">
        <v>2559.12548828125</v>
      </c>
      <c r="Z56">
        <v>23943.677734375</v>
      </c>
      <c r="AA56">
        <v>4847044</v>
      </c>
      <c r="AB56">
        <v>4145.2294921875</v>
      </c>
      <c r="AE56" s="100">
        <v>2050</v>
      </c>
      <c r="AF56">
        <v>1982895.75</v>
      </c>
      <c r="AG56">
        <v>6770.419921875</v>
      </c>
      <c r="AH56">
        <v>163362.9375</v>
      </c>
      <c r="AI56">
        <v>0</v>
      </c>
    </row>
    <row r="57" spans="3:35" x14ac:dyDescent="0.25">
      <c r="C57" s="100"/>
      <c r="J57" s="100"/>
      <c r="Q57" s="100"/>
      <c r="X57" s="100"/>
      <c r="AE57" s="100"/>
    </row>
    <row r="58" spans="3:35" x14ac:dyDescent="0.25">
      <c r="C58" s="100"/>
      <c r="J58" s="100"/>
      <c r="Q58" s="100"/>
      <c r="X58" s="100"/>
      <c r="AE58" s="100"/>
    </row>
    <row r="59" spans="3:35" x14ac:dyDescent="0.25">
      <c r="C59" s="100"/>
      <c r="J59" s="100"/>
      <c r="Q59" s="100"/>
      <c r="X59" s="100"/>
      <c r="AE59" s="100"/>
    </row>
    <row r="60" spans="3:35" x14ac:dyDescent="0.25">
      <c r="C60" s="100"/>
      <c r="J60" s="100"/>
      <c r="Q60" s="100"/>
      <c r="X60" s="100"/>
      <c r="AE60" s="100"/>
    </row>
    <row r="61" spans="3:35" x14ac:dyDescent="0.25">
      <c r="C61" s="100"/>
      <c r="G61" t="s">
        <v>363</v>
      </c>
      <c r="J61" s="100"/>
      <c r="N61" t="s">
        <v>363</v>
      </c>
      <c r="Q61" s="100"/>
      <c r="U61" t="s">
        <v>363</v>
      </c>
      <c r="X61" s="100"/>
      <c r="AB61" t="s">
        <v>363</v>
      </c>
      <c r="AE61" s="100"/>
      <c r="AI61" t="s">
        <v>363</v>
      </c>
    </row>
    <row r="62" spans="3:35" x14ac:dyDescent="0.25">
      <c r="C62" s="100"/>
      <c r="D62" s="205" t="s">
        <v>356</v>
      </c>
      <c r="E62" s="205"/>
      <c r="F62" s="205"/>
      <c r="G62" s="205"/>
      <c r="J62" s="100"/>
      <c r="K62" s="206" t="s">
        <v>357</v>
      </c>
      <c r="L62" s="206"/>
      <c r="M62" s="206"/>
      <c r="N62" s="206"/>
      <c r="Q62" s="100"/>
      <c r="R62" s="204" t="s">
        <v>358</v>
      </c>
      <c r="S62" s="204"/>
      <c r="T62" s="204"/>
      <c r="U62" s="204"/>
      <c r="X62" s="100"/>
      <c r="Y62" s="202" t="s">
        <v>359</v>
      </c>
      <c r="Z62" s="202"/>
      <c r="AA62" s="202"/>
      <c r="AB62" s="202"/>
      <c r="AE62" s="100"/>
      <c r="AF62" s="203" t="s">
        <v>360</v>
      </c>
      <c r="AG62" s="203"/>
      <c r="AH62" s="203"/>
      <c r="AI62" s="203"/>
    </row>
    <row r="63" spans="3:35" x14ac:dyDescent="0.25">
      <c r="C63" s="100" t="s">
        <v>13</v>
      </c>
      <c r="D63" s="106" t="s">
        <v>349</v>
      </c>
      <c r="E63" s="106" t="s">
        <v>70</v>
      </c>
      <c r="F63" s="106" t="s">
        <v>101</v>
      </c>
      <c r="G63" s="107" t="s">
        <v>350</v>
      </c>
      <c r="J63" s="100" t="s">
        <v>13</v>
      </c>
      <c r="K63" s="108" t="s">
        <v>349</v>
      </c>
      <c r="L63" s="108" t="s">
        <v>70</v>
      </c>
      <c r="M63" s="108" t="s">
        <v>101</v>
      </c>
      <c r="N63" s="109" t="s">
        <v>350</v>
      </c>
      <c r="Q63" s="100" t="s">
        <v>13</v>
      </c>
      <c r="R63" t="s">
        <v>349</v>
      </c>
      <c r="S63" t="s">
        <v>70</v>
      </c>
      <c r="T63" t="s">
        <v>101</v>
      </c>
      <c r="U63" t="s">
        <v>350</v>
      </c>
      <c r="X63" s="100" t="s">
        <v>13</v>
      </c>
      <c r="Y63" t="s">
        <v>349</v>
      </c>
      <c r="Z63" t="s">
        <v>70</v>
      </c>
      <c r="AA63" t="s">
        <v>101</v>
      </c>
      <c r="AB63" t="s">
        <v>350</v>
      </c>
      <c r="AE63" s="100" t="s">
        <v>13</v>
      </c>
      <c r="AF63" t="s">
        <v>349</v>
      </c>
      <c r="AG63" t="s">
        <v>70</v>
      </c>
      <c r="AH63" t="s">
        <v>101</v>
      </c>
      <c r="AI63" t="s">
        <v>350</v>
      </c>
    </row>
    <row r="64" spans="3:35" x14ac:dyDescent="0.25">
      <c r="C64" s="100">
        <v>2000</v>
      </c>
      <c r="D64" s="104">
        <v>0</v>
      </c>
      <c r="E64" s="104">
        <v>0</v>
      </c>
      <c r="F64" s="104">
        <v>211366</v>
      </c>
      <c r="G64" s="104">
        <v>0</v>
      </c>
      <c r="J64" s="100">
        <v>2000</v>
      </c>
      <c r="K64">
        <v>334892.09375</v>
      </c>
      <c r="L64">
        <v>50000</v>
      </c>
      <c r="M64">
        <v>445780</v>
      </c>
      <c r="N64">
        <v>819698</v>
      </c>
      <c r="Q64" s="100">
        <v>2000</v>
      </c>
      <c r="R64">
        <v>106562.5703125</v>
      </c>
      <c r="S64">
        <v>46000.19921875</v>
      </c>
      <c r="T64">
        <v>122213</v>
      </c>
      <c r="U64">
        <v>158.26100158691406</v>
      </c>
      <c r="X64" s="100">
        <v>2000</v>
      </c>
      <c r="Y64">
        <v>472.42611694335938</v>
      </c>
      <c r="Z64">
        <v>785.4000244140625</v>
      </c>
      <c r="AA64">
        <v>450603</v>
      </c>
      <c r="AB64">
        <v>500</v>
      </c>
      <c r="AE64" s="100">
        <v>2000</v>
      </c>
      <c r="AF64">
        <v>1192935.375</v>
      </c>
      <c r="AG64">
        <v>8510.900390625</v>
      </c>
      <c r="AH64">
        <v>345718</v>
      </c>
      <c r="AI64">
        <v>0</v>
      </c>
    </row>
    <row r="65" spans="3:35" x14ac:dyDescent="0.25">
      <c r="C65" s="100">
        <v>2001</v>
      </c>
      <c r="D65" s="104">
        <v>0</v>
      </c>
      <c r="E65" s="104">
        <v>0</v>
      </c>
      <c r="F65" s="104">
        <v>214065.578125</v>
      </c>
      <c r="G65" s="104">
        <v>0</v>
      </c>
      <c r="J65" s="100">
        <v>2001</v>
      </c>
      <c r="K65">
        <v>333831.6875</v>
      </c>
      <c r="L65">
        <v>49882.6484375</v>
      </c>
      <c r="M65">
        <v>445662.1875</v>
      </c>
      <c r="N65">
        <v>824180.4375</v>
      </c>
      <c r="Q65" s="100">
        <v>2001</v>
      </c>
      <c r="R65">
        <v>108895.78125</v>
      </c>
      <c r="S65">
        <v>47138.80078125</v>
      </c>
      <c r="T65">
        <v>124142.578125</v>
      </c>
      <c r="U65">
        <v>161.54421997070313</v>
      </c>
      <c r="X65" s="100">
        <v>2001</v>
      </c>
      <c r="Y65">
        <v>483.55007934570313</v>
      </c>
      <c r="Z65">
        <v>809.0360107421875</v>
      </c>
      <c r="AA65">
        <v>462335.65625</v>
      </c>
      <c r="AB65">
        <v>512.51470947265625</v>
      </c>
      <c r="AE65" s="100">
        <v>2001</v>
      </c>
      <c r="AF65">
        <v>1206086.25</v>
      </c>
      <c r="AG65">
        <v>8574.7607421875</v>
      </c>
      <c r="AH65">
        <v>347645.125</v>
      </c>
      <c r="AI65">
        <v>0</v>
      </c>
    </row>
    <row r="66" spans="3:35" x14ac:dyDescent="0.25">
      <c r="C66" s="100">
        <v>2002</v>
      </c>
      <c r="D66" s="104">
        <v>0</v>
      </c>
      <c r="E66" s="104">
        <v>0</v>
      </c>
      <c r="F66" s="104">
        <v>222990.171875</v>
      </c>
      <c r="G66" s="104">
        <v>0</v>
      </c>
      <c r="J66" s="100">
        <v>2002</v>
      </c>
      <c r="K66">
        <v>326455.46875</v>
      </c>
      <c r="L66">
        <v>48963.26171875</v>
      </c>
      <c r="M66">
        <v>441573.53125</v>
      </c>
      <c r="N66">
        <v>837902.9375</v>
      </c>
      <c r="Q66" s="100">
        <v>2002</v>
      </c>
      <c r="R66">
        <v>118260.5859375</v>
      </c>
      <c r="S66">
        <v>51889.4375</v>
      </c>
      <c r="T66">
        <v>131388.5</v>
      </c>
      <c r="U66">
        <v>174.7373046875</v>
      </c>
      <c r="X66" s="100">
        <v>2002</v>
      </c>
      <c r="Y66">
        <v>526.3431396484375</v>
      </c>
      <c r="Z66">
        <v>906.1256103515625</v>
      </c>
      <c r="AA66">
        <v>508811.75</v>
      </c>
      <c r="AB66">
        <v>561.5731201171875</v>
      </c>
      <c r="AE66" s="100">
        <v>2002</v>
      </c>
      <c r="AF66">
        <v>1246127.625</v>
      </c>
      <c r="AG66">
        <v>8729.6396484375</v>
      </c>
      <c r="AH66">
        <v>350901.78125</v>
      </c>
      <c r="AI66">
        <v>0</v>
      </c>
    </row>
    <row r="67" spans="3:35" x14ac:dyDescent="0.25">
      <c r="C67" s="100">
        <v>2003</v>
      </c>
      <c r="D67" s="104">
        <v>0</v>
      </c>
      <c r="E67" s="104">
        <v>0</v>
      </c>
      <c r="F67" s="104">
        <v>226913.484375</v>
      </c>
      <c r="G67" s="104">
        <v>0</v>
      </c>
      <c r="J67" s="100">
        <v>2003</v>
      </c>
      <c r="K67">
        <v>312071.9375</v>
      </c>
      <c r="L67">
        <v>47021.796875</v>
      </c>
      <c r="M67">
        <v>428993.15625</v>
      </c>
      <c r="N67">
        <v>840098</v>
      </c>
      <c r="Q67" s="100">
        <v>2003</v>
      </c>
      <c r="R67">
        <v>126748.34375</v>
      </c>
      <c r="S67">
        <v>56500.40625</v>
      </c>
      <c r="T67">
        <v>136462.5</v>
      </c>
      <c r="U67">
        <v>186.31158447265625</v>
      </c>
      <c r="X67" s="100">
        <v>2003</v>
      </c>
      <c r="Y67">
        <v>548.29180908203125</v>
      </c>
      <c r="Z67">
        <v>976.46575927734375</v>
      </c>
      <c r="AA67">
        <v>536991.8125</v>
      </c>
      <c r="AB67">
        <v>589.59295654296875</v>
      </c>
      <c r="AE67" s="100">
        <v>2003</v>
      </c>
      <c r="AF67">
        <v>1248951.375</v>
      </c>
      <c r="AG67">
        <v>8591.171875</v>
      </c>
      <c r="AH67">
        <v>341736.40625</v>
      </c>
      <c r="AI67">
        <v>0</v>
      </c>
    </row>
    <row r="68" spans="3:35" x14ac:dyDescent="0.25">
      <c r="C68" s="100">
        <v>2004</v>
      </c>
      <c r="D68" s="104">
        <v>0</v>
      </c>
      <c r="E68" s="104">
        <v>0</v>
      </c>
      <c r="F68" s="104">
        <v>233056.890625</v>
      </c>
      <c r="G68" s="104">
        <v>0</v>
      </c>
      <c r="J68" s="100">
        <v>2004</v>
      </c>
      <c r="K68">
        <v>301330.28125</v>
      </c>
      <c r="L68">
        <v>45569.49609375</v>
      </c>
      <c r="M68">
        <v>419726.03125</v>
      </c>
      <c r="N68">
        <v>843582.25</v>
      </c>
      <c r="Q68" s="100">
        <v>2004</v>
      </c>
      <c r="R68">
        <v>137450.796875</v>
      </c>
      <c r="S68">
        <v>61862.5546875</v>
      </c>
      <c r="T68">
        <v>143693.1875</v>
      </c>
      <c r="U68">
        <v>200.48643493652344</v>
      </c>
      <c r="X68" s="100">
        <v>2004</v>
      </c>
      <c r="Y68">
        <v>563.97332763671875</v>
      </c>
      <c r="Z68">
        <v>1032.324951171875</v>
      </c>
      <c r="AA68">
        <v>558017.375</v>
      </c>
      <c r="AB68">
        <v>610.044677734375</v>
      </c>
      <c r="AE68" s="100">
        <v>2004</v>
      </c>
      <c r="AF68">
        <v>1275243.375</v>
      </c>
      <c r="AG68">
        <v>8615.28515625</v>
      </c>
      <c r="AH68">
        <v>339726.34375</v>
      </c>
      <c r="AI68">
        <v>0</v>
      </c>
    </row>
    <row r="69" spans="3:35" x14ac:dyDescent="0.25">
      <c r="C69" s="100">
        <v>2005</v>
      </c>
      <c r="D69" s="104">
        <v>0</v>
      </c>
      <c r="E69" s="104">
        <v>0</v>
      </c>
      <c r="F69" s="104">
        <v>236415.734375</v>
      </c>
      <c r="G69" s="104">
        <v>0</v>
      </c>
      <c r="J69" s="100">
        <v>2005</v>
      </c>
      <c r="K69">
        <v>285011.59375</v>
      </c>
      <c r="L69">
        <v>43295</v>
      </c>
      <c r="M69">
        <v>403343</v>
      </c>
      <c r="N69">
        <v>836251.6875</v>
      </c>
      <c r="Q69" s="100">
        <v>2005</v>
      </c>
      <c r="R69">
        <v>148071.875</v>
      </c>
      <c r="S69">
        <v>67609.171875</v>
      </c>
      <c r="T69">
        <v>149865.984375</v>
      </c>
      <c r="U69">
        <v>214.60050964355469</v>
      </c>
      <c r="X69" s="100">
        <v>2005</v>
      </c>
      <c r="Y69">
        <v>571.23004150390625</v>
      </c>
      <c r="Z69">
        <v>1081.3023681640625</v>
      </c>
      <c r="AA69">
        <v>572466.5625</v>
      </c>
      <c r="AB69">
        <v>622.59893798828125</v>
      </c>
      <c r="AE69" s="100">
        <v>2005</v>
      </c>
      <c r="AF69">
        <v>1300153.25</v>
      </c>
      <c r="AG69">
        <v>8616.267578125</v>
      </c>
      <c r="AH69">
        <v>336250.09375</v>
      </c>
      <c r="AI69">
        <v>0</v>
      </c>
    </row>
    <row r="70" spans="3:35" x14ac:dyDescent="0.25">
      <c r="C70" s="100">
        <v>2006</v>
      </c>
      <c r="D70" s="104">
        <v>0</v>
      </c>
      <c r="E70" s="104">
        <v>0</v>
      </c>
      <c r="F70" s="104">
        <v>246264.890625</v>
      </c>
      <c r="G70" s="104">
        <v>0</v>
      </c>
      <c r="J70" s="100">
        <v>2006</v>
      </c>
      <c r="K70">
        <v>273669.75</v>
      </c>
      <c r="L70">
        <v>41729.34375</v>
      </c>
      <c r="M70">
        <v>392613.46875</v>
      </c>
      <c r="N70">
        <v>836185.25</v>
      </c>
      <c r="Q70" s="100">
        <v>2006</v>
      </c>
      <c r="R70">
        <v>161275.4375</v>
      </c>
      <c r="S70">
        <v>74351.3828125</v>
      </c>
      <c r="T70">
        <v>158318.578125</v>
      </c>
      <c r="U70">
        <v>231.82644653320313</v>
      </c>
      <c r="X70" s="100">
        <v>2006</v>
      </c>
      <c r="Y70">
        <v>589.538818359375</v>
      </c>
      <c r="Z70">
        <v>1148.16357421875</v>
      </c>
      <c r="AA70">
        <v>597092.375</v>
      </c>
      <c r="AB70">
        <v>646.48248291015625</v>
      </c>
      <c r="AE70" s="100">
        <v>2006</v>
      </c>
      <c r="AF70">
        <v>1347016.125</v>
      </c>
      <c r="AG70">
        <v>8761.1103515625</v>
      </c>
      <c r="AH70">
        <v>338856.03125</v>
      </c>
      <c r="AI70">
        <v>0</v>
      </c>
    </row>
    <row r="71" spans="3:35" x14ac:dyDescent="0.25">
      <c r="C71" s="100">
        <v>2007</v>
      </c>
      <c r="D71" s="104">
        <v>0</v>
      </c>
      <c r="E71" s="104">
        <v>0</v>
      </c>
      <c r="F71" s="104">
        <v>253393.703125</v>
      </c>
      <c r="G71" s="104">
        <v>0</v>
      </c>
      <c r="J71" s="100">
        <v>2007</v>
      </c>
      <c r="K71">
        <v>264678.125</v>
      </c>
      <c r="L71">
        <v>40511.7578125</v>
      </c>
      <c r="M71">
        <v>384971.28125</v>
      </c>
      <c r="N71">
        <v>842474.0625</v>
      </c>
      <c r="Q71" s="100">
        <v>2007</v>
      </c>
      <c r="R71">
        <v>175058.765625</v>
      </c>
      <c r="S71">
        <v>81483.890625</v>
      </c>
      <c r="T71">
        <v>166606.765625</v>
      </c>
      <c r="U71">
        <v>249.52479553222656</v>
      </c>
      <c r="X71" s="100">
        <v>2007</v>
      </c>
      <c r="Y71">
        <v>596.020751953125</v>
      </c>
      <c r="Z71">
        <v>1194.30419921875</v>
      </c>
      <c r="AA71">
        <v>610058.6875</v>
      </c>
      <c r="AB71">
        <v>657.56951904296875</v>
      </c>
      <c r="AE71" s="100">
        <v>2007</v>
      </c>
      <c r="AF71">
        <v>1374031.75</v>
      </c>
      <c r="AG71">
        <v>8768.578125</v>
      </c>
      <c r="AH71">
        <v>336107.90625</v>
      </c>
      <c r="AI71">
        <v>0</v>
      </c>
    </row>
    <row r="72" spans="3:35" x14ac:dyDescent="0.25">
      <c r="C72" s="100">
        <v>2008</v>
      </c>
      <c r="D72" s="104">
        <v>0</v>
      </c>
      <c r="E72" s="104">
        <v>0</v>
      </c>
      <c r="F72" s="104">
        <v>265433.71875</v>
      </c>
      <c r="G72" s="104">
        <v>0</v>
      </c>
      <c r="J72" s="100">
        <v>2008</v>
      </c>
      <c r="K72">
        <v>259021.625</v>
      </c>
      <c r="L72">
        <v>39793.59375</v>
      </c>
      <c r="M72">
        <v>381871.53125</v>
      </c>
      <c r="N72">
        <v>858331.875</v>
      </c>
      <c r="Q72" s="100">
        <v>2008</v>
      </c>
      <c r="R72">
        <v>192653.375</v>
      </c>
      <c r="S72">
        <v>90486.53125</v>
      </c>
      <c r="T72">
        <v>177716.484375</v>
      </c>
      <c r="U72">
        <v>272.18115234375</v>
      </c>
      <c r="X72" s="100">
        <v>2008</v>
      </c>
      <c r="Y72">
        <v>592.63397216796875</v>
      </c>
      <c r="Z72">
        <v>1221.508544921875</v>
      </c>
      <c r="AA72">
        <v>612937</v>
      </c>
      <c r="AB72">
        <v>657.73614501953125</v>
      </c>
      <c r="AE72" s="100">
        <v>2008</v>
      </c>
      <c r="AF72">
        <v>1408585.75</v>
      </c>
      <c r="AG72">
        <v>8817.767578125</v>
      </c>
      <c r="AH72">
        <v>334994</v>
      </c>
      <c r="AI72">
        <v>0</v>
      </c>
    </row>
    <row r="73" spans="3:35" x14ac:dyDescent="0.25">
      <c r="C73" s="100">
        <v>2009</v>
      </c>
      <c r="D73" s="104">
        <v>0</v>
      </c>
      <c r="E73" s="104">
        <v>0</v>
      </c>
      <c r="F73" s="104">
        <v>288668.625</v>
      </c>
      <c r="G73" s="104">
        <v>0</v>
      </c>
      <c r="J73" s="100">
        <v>2009</v>
      </c>
      <c r="K73">
        <v>264125.84375</v>
      </c>
      <c r="L73">
        <v>40740.34375</v>
      </c>
      <c r="M73">
        <v>395072.6875</v>
      </c>
      <c r="N73">
        <v>913748.25</v>
      </c>
      <c r="Q73" s="100">
        <v>2009</v>
      </c>
      <c r="R73">
        <v>223981.8125</v>
      </c>
      <c r="S73">
        <v>106290.6015625</v>
      </c>
      <c r="T73">
        <v>200022.109375</v>
      </c>
      <c r="U73">
        <v>313.70217895507813</v>
      </c>
      <c r="X73" s="100">
        <v>2009</v>
      </c>
      <c r="Y73">
        <v>640.78680419921875</v>
      </c>
      <c r="Z73">
        <v>1361.5418701171875</v>
      </c>
      <c r="AA73">
        <v>670261</v>
      </c>
      <c r="AB73">
        <v>715.81982421875</v>
      </c>
      <c r="AE73" s="100">
        <v>2009</v>
      </c>
      <c r="AF73">
        <v>1488916.375</v>
      </c>
      <c r="AG73">
        <v>9138.1240234375</v>
      </c>
      <c r="AH73">
        <v>343908.03125</v>
      </c>
      <c r="AI73">
        <v>0</v>
      </c>
    </row>
    <row r="74" spans="3:35" x14ac:dyDescent="0.25">
      <c r="C74" s="100">
        <v>2010</v>
      </c>
      <c r="D74" s="104">
        <v>0</v>
      </c>
      <c r="E74" s="104">
        <v>0</v>
      </c>
      <c r="F74" s="104">
        <v>283199.21875</v>
      </c>
      <c r="G74" s="104">
        <v>0</v>
      </c>
      <c r="J74" s="100">
        <v>2010</v>
      </c>
      <c r="K74">
        <v>272076.65625</v>
      </c>
      <c r="L74">
        <v>42138.82421875</v>
      </c>
      <c r="M74">
        <v>413019.25</v>
      </c>
      <c r="N74">
        <v>983470.6875</v>
      </c>
      <c r="Q74" s="100">
        <v>2010</v>
      </c>
      <c r="R74">
        <v>238224.578125</v>
      </c>
      <c r="S74">
        <v>114262.7109375</v>
      </c>
      <c r="T74">
        <v>206026.140625</v>
      </c>
      <c r="U74">
        <v>330.88333129882813</v>
      </c>
      <c r="X74" s="100">
        <v>2010</v>
      </c>
      <c r="Y74">
        <v>654.6153564453125</v>
      </c>
      <c r="Z74">
        <v>1434.0968017578125</v>
      </c>
      <c r="AA74">
        <v>692565.5</v>
      </c>
      <c r="AB74">
        <v>736.10235595703125</v>
      </c>
      <c r="AE74" s="100">
        <v>2010</v>
      </c>
      <c r="AF74">
        <v>1451388.25</v>
      </c>
      <c r="AG74">
        <v>8734.02734375</v>
      </c>
      <c r="AH74">
        <v>325579.65625</v>
      </c>
      <c r="AI74">
        <v>0</v>
      </c>
    </row>
    <row r="75" spans="3:35" x14ac:dyDescent="0.25">
      <c r="C75" s="100">
        <v>2011</v>
      </c>
      <c r="D75" s="104">
        <v>0</v>
      </c>
      <c r="E75" s="104">
        <v>0</v>
      </c>
      <c r="F75" s="104">
        <v>281746.28125</v>
      </c>
      <c r="G75" s="104">
        <v>0</v>
      </c>
      <c r="J75" s="100">
        <v>2011</v>
      </c>
      <c r="K75">
        <v>269103.0625</v>
      </c>
      <c r="L75">
        <v>41867.31640625</v>
      </c>
      <c r="M75">
        <v>415111</v>
      </c>
      <c r="N75">
        <v>1020036.125</v>
      </c>
      <c r="Q75" s="100">
        <v>2011</v>
      </c>
      <c r="R75">
        <v>251177.75</v>
      </c>
      <c r="S75">
        <v>122259.625</v>
      </c>
      <c r="T75">
        <v>210160.765625</v>
      </c>
      <c r="U75">
        <v>346.595703125</v>
      </c>
      <c r="X75" s="100">
        <v>2011</v>
      </c>
      <c r="Y75">
        <v>692.37530517578125</v>
      </c>
      <c r="Z75">
        <v>1570.3284912109375</v>
      </c>
      <c r="AA75">
        <v>742244.4375</v>
      </c>
      <c r="AB75">
        <v>784.68365478515625</v>
      </c>
      <c r="AE75" s="100">
        <v>2011</v>
      </c>
      <c r="AF75">
        <v>1450604.375</v>
      </c>
      <c r="AG75">
        <v>8558.4375</v>
      </c>
      <c r="AH75">
        <v>315649.15625</v>
      </c>
      <c r="AI75">
        <v>0</v>
      </c>
    </row>
    <row r="76" spans="3:35" x14ac:dyDescent="0.25">
      <c r="C76" s="100">
        <v>2012</v>
      </c>
      <c r="D76" s="104">
        <v>0</v>
      </c>
      <c r="E76" s="104">
        <v>0</v>
      </c>
      <c r="F76" s="104">
        <v>294515.96875</v>
      </c>
      <c r="G76" s="104">
        <v>0</v>
      </c>
      <c r="J76" s="100">
        <v>2012</v>
      </c>
      <c r="K76">
        <v>264327.75</v>
      </c>
      <c r="L76">
        <v>41335.578125</v>
      </c>
      <c r="M76">
        <v>415144.21875</v>
      </c>
      <c r="N76">
        <v>1056573.875</v>
      </c>
      <c r="Q76" s="100">
        <v>2012</v>
      </c>
      <c r="R76">
        <v>275254.28125</v>
      </c>
      <c r="S76">
        <v>136406.359375</v>
      </c>
      <c r="T76">
        <v>222357.765625</v>
      </c>
      <c r="U76">
        <v>377.68072509765625</v>
      </c>
      <c r="X76" s="100">
        <v>2012</v>
      </c>
      <c r="Y76">
        <v>773.5462646484375</v>
      </c>
      <c r="Z76">
        <v>1823.3668212890625</v>
      </c>
      <c r="AA76">
        <v>841664</v>
      </c>
      <c r="AB76">
        <v>884.5343017578125</v>
      </c>
      <c r="AE76" s="100">
        <v>2012</v>
      </c>
      <c r="AF76">
        <v>1511908.125</v>
      </c>
      <c r="AG76">
        <v>8739.9921875</v>
      </c>
      <c r="AH76">
        <v>318575.34375</v>
      </c>
      <c r="AI76">
        <v>0</v>
      </c>
    </row>
    <row r="77" spans="3:35" x14ac:dyDescent="0.25">
      <c r="C77" s="100">
        <v>2013</v>
      </c>
      <c r="D77" s="104">
        <v>0</v>
      </c>
      <c r="E77" s="104">
        <v>0</v>
      </c>
      <c r="F77" s="104">
        <v>303813.78125</v>
      </c>
      <c r="G77" s="104">
        <v>0</v>
      </c>
      <c r="J77" s="100">
        <v>2013</v>
      </c>
      <c r="K77">
        <v>262281.6875</v>
      </c>
      <c r="L77">
        <v>41224.8203125</v>
      </c>
      <c r="M77">
        <v>419364</v>
      </c>
      <c r="N77">
        <v>1105196.75</v>
      </c>
      <c r="Q77" s="100">
        <v>2013</v>
      </c>
      <c r="R77">
        <v>298943.53125</v>
      </c>
      <c r="S77">
        <v>150719.796875</v>
      </c>
      <c r="T77">
        <v>233246.484375</v>
      </c>
      <c r="U77">
        <v>407.78536987304688</v>
      </c>
      <c r="X77" s="100">
        <v>2013</v>
      </c>
      <c r="Y77">
        <v>862.309814453125</v>
      </c>
      <c r="Z77">
        <v>2110.186767578125</v>
      </c>
      <c r="AA77">
        <v>951855.6875</v>
      </c>
      <c r="AB77">
        <v>994.58612060546875</v>
      </c>
      <c r="AE77" s="100">
        <v>2013</v>
      </c>
      <c r="AF77">
        <v>1534727.75</v>
      </c>
      <c r="AG77">
        <v>8694.443359375</v>
      </c>
      <c r="AH77">
        <v>313288.125</v>
      </c>
      <c r="AI77">
        <v>0</v>
      </c>
    </row>
    <row r="78" spans="3:35" x14ac:dyDescent="0.25">
      <c r="C78" s="100">
        <v>2014</v>
      </c>
      <c r="D78" s="104">
        <v>0</v>
      </c>
      <c r="E78" s="104">
        <v>0</v>
      </c>
      <c r="F78" s="104">
        <v>315644.78125</v>
      </c>
      <c r="G78" s="104">
        <v>0</v>
      </c>
      <c r="J78" s="100">
        <v>2014</v>
      </c>
      <c r="K78">
        <v>269570.0625</v>
      </c>
      <c r="L78">
        <v>42560.6953125</v>
      </c>
      <c r="M78">
        <v>437920.375</v>
      </c>
      <c r="N78">
        <v>1190512</v>
      </c>
      <c r="Q78" s="100">
        <v>2014</v>
      </c>
      <c r="R78">
        <v>327472.46875</v>
      </c>
      <c r="S78">
        <v>167429.234375</v>
      </c>
      <c r="T78">
        <v>247391.703125</v>
      </c>
      <c r="U78">
        <v>443.78359985351563</v>
      </c>
      <c r="X78" s="100">
        <v>2014</v>
      </c>
      <c r="Y78">
        <v>952.48980712890625</v>
      </c>
      <c r="Z78">
        <v>2409.215087890625</v>
      </c>
      <c r="AA78">
        <v>1064708</v>
      </c>
      <c r="AB78">
        <v>1106.8179931640625</v>
      </c>
      <c r="AE78" s="100">
        <v>2014</v>
      </c>
      <c r="AF78">
        <v>1555190.375</v>
      </c>
      <c r="AG78">
        <v>8643.240234375</v>
      </c>
      <c r="AH78">
        <v>308253.34375</v>
      </c>
      <c r="AI78">
        <v>0</v>
      </c>
    </row>
    <row r="79" spans="3:35" x14ac:dyDescent="0.25">
      <c r="C79" s="100">
        <v>2015</v>
      </c>
      <c r="D79" s="104">
        <v>0</v>
      </c>
      <c r="E79" s="104">
        <v>0</v>
      </c>
      <c r="F79" s="104">
        <v>322101.53125</v>
      </c>
      <c r="G79" s="104">
        <v>0</v>
      </c>
      <c r="J79" s="100">
        <v>2015</v>
      </c>
      <c r="K79">
        <v>278387.96875</v>
      </c>
      <c r="L79">
        <v>44129.84375</v>
      </c>
      <c r="M79">
        <v>458795.21875</v>
      </c>
      <c r="N79">
        <v>1282982.875</v>
      </c>
      <c r="Q79" s="100">
        <v>2015</v>
      </c>
      <c r="R79">
        <v>352335</v>
      </c>
      <c r="S79">
        <v>182230.078125</v>
      </c>
      <c r="T79">
        <v>258150.671875</v>
      </c>
      <c r="U79">
        <v>474.0560302734375</v>
      </c>
      <c r="X79" s="100">
        <v>2015</v>
      </c>
      <c r="Y79">
        <v>1061.0869140625</v>
      </c>
      <c r="Z79">
        <v>2765.9072265625</v>
      </c>
      <c r="AA79">
        <v>1199604.5</v>
      </c>
      <c r="AB79">
        <v>1241.2071533203125</v>
      </c>
      <c r="AE79" s="100">
        <v>2015</v>
      </c>
      <c r="AF79">
        <v>1539834</v>
      </c>
      <c r="AG79">
        <v>8401.3955078125</v>
      </c>
      <c r="AH79">
        <v>296835.1875</v>
      </c>
      <c r="AI79">
        <v>0</v>
      </c>
    </row>
    <row r="80" spans="3:35" x14ac:dyDescent="0.25">
      <c r="C80" s="100">
        <v>2016</v>
      </c>
      <c r="D80" s="104">
        <v>0</v>
      </c>
      <c r="E80" s="104">
        <v>0</v>
      </c>
      <c r="F80" s="104">
        <v>329754.625</v>
      </c>
      <c r="G80" s="104">
        <v>0</v>
      </c>
      <c r="J80" s="100">
        <v>2016</v>
      </c>
      <c r="K80">
        <v>290014.90625</v>
      </c>
      <c r="L80">
        <v>46164.00390625</v>
      </c>
      <c r="M80">
        <v>485079.8125</v>
      </c>
      <c r="N80">
        <v>1396461</v>
      </c>
      <c r="Q80" s="100">
        <v>2016</v>
      </c>
      <c r="R80">
        <v>380881.96875</v>
      </c>
      <c r="S80">
        <v>199464.40625</v>
      </c>
      <c r="T80">
        <v>270522.34375</v>
      </c>
      <c r="U80">
        <v>508.93954467773438</v>
      </c>
      <c r="X80" s="100">
        <v>2016</v>
      </c>
      <c r="Y80">
        <v>1134.2979736328125</v>
      </c>
      <c r="Z80">
        <v>3049.00390625</v>
      </c>
      <c r="AA80">
        <v>1297343</v>
      </c>
      <c r="AB80">
        <v>1335.936279296875</v>
      </c>
      <c r="AE80" s="100">
        <v>2016</v>
      </c>
      <c r="AF80">
        <v>1520925.625</v>
      </c>
      <c r="AG80">
        <v>8145.1279296875</v>
      </c>
      <c r="AH80">
        <v>285016.65625</v>
      </c>
      <c r="AI80">
        <v>0</v>
      </c>
    </row>
    <row r="81" spans="3:35" x14ac:dyDescent="0.25">
      <c r="C81" s="100">
        <v>2017</v>
      </c>
      <c r="D81" s="104">
        <v>0</v>
      </c>
      <c r="E81" s="104">
        <v>0</v>
      </c>
      <c r="F81" s="104">
        <v>338575.125</v>
      </c>
      <c r="G81" s="104">
        <v>0</v>
      </c>
      <c r="J81" s="100">
        <v>2017</v>
      </c>
      <c r="K81">
        <v>302744.90625</v>
      </c>
      <c r="L81">
        <v>48393.75</v>
      </c>
      <c r="M81">
        <v>514024.15625</v>
      </c>
      <c r="N81">
        <v>1523964.75</v>
      </c>
      <c r="Q81" s="100">
        <v>2017</v>
      </c>
      <c r="R81">
        <v>413248.90625</v>
      </c>
      <c r="S81">
        <v>219210.625</v>
      </c>
      <c r="T81">
        <v>284469.96875</v>
      </c>
      <c r="U81">
        <v>548.46087646484375</v>
      </c>
      <c r="X81" s="100">
        <v>2017</v>
      </c>
      <c r="Y81">
        <v>1177.06689453125</v>
      </c>
      <c r="Z81">
        <v>3264.717529296875</v>
      </c>
      <c r="AA81">
        <v>1362328.5</v>
      </c>
      <c r="AB81">
        <v>1396.0396728515625</v>
      </c>
      <c r="AE81" s="100">
        <v>2017</v>
      </c>
      <c r="AF81">
        <v>1509094.625</v>
      </c>
      <c r="AG81">
        <v>7931.79052734375</v>
      </c>
      <c r="AH81">
        <v>274841.46875</v>
      </c>
      <c r="AI81">
        <v>0</v>
      </c>
    </row>
    <row r="82" spans="3:35" x14ac:dyDescent="0.25">
      <c r="C82" s="100">
        <v>2018</v>
      </c>
      <c r="D82" s="104">
        <v>0</v>
      </c>
      <c r="E82" s="104">
        <v>0</v>
      </c>
      <c r="F82" s="104">
        <v>345812.5625</v>
      </c>
      <c r="G82" s="104">
        <v>0</v>
      </c>
      <c r="J82" s="100">
        <v>2018</v>
      </c>
      <c r="K82">
        <v>312337.8125</v>
      </c>
      <c r="L82">
        <v>50136.7578125</v>
      </c>
      <c r="M82">
        <v>538266.75</v>
      </c>
      <c r="N82">
        <v>1643100.25</v>
      </c>
      <c r="Q82" s="100">
        <v>2018</v>
      </c>
      <c r="R82">
        <v>445420.59375</v>
      </c>
      <c r="S82">
        <v>239379.53125</v>
      </c>
      <c r="T82">
        <v>297296.25</v>
      </c>
      <c r="U82">
        <v>587.34552001953125</v>
      </c>
      <c r="X82" s="100">
        <v>2018</v>
      </c>
      <c r="Y82">
        <v>1202.3621826171875</v>
      </c>
      <c r="Z82">
        <v>3441.21826171875</v>
      </c>
      <c r="AA82">
        <v>1408275.75</v>
      </c>
      <c r="AB82">
        <v>1436.11328125</v>
      </c>
      <c r="AE82" s="100">
        <v>2018</v>
      </c>
      <c r="AF82">
        <v>1493886.25</v>
      </c>
      <c r="AG82">
        <v>7708.470703125</v>
      </c>
      <c r="AH82">
        <v>264507.53125</v>
      </c>
      <c r="AI82">
        <v>0</v>
      </c>
    </row>
    <row r="83" spans="3:35" x14ac:dyDescent="0.25">
      <c r="C83" s="100">
        <v>2019</v>
      </c>
      <c r="D83" s="104">
        <v>0</v>
      </c>
      <c r="E83" s="104">
        <v>0</v>
      </c>
      <c r="F83" s="104">
        <v>355511.75</v>
      </c>
      <c r="G83" s="104">
        <v>0</v>
      </c>
      <c r="J83" s="100">
        <v>2019</v>
      </c>
      <c r="K83">
        <v>316725.34375</v>
      </c>
      <c r="L83">
        <v>51068.60546875</v>
      </c>
      <c r="M83">
        <v>554465.9375</v>
      </c>
      <c r="N83">
        <v>1745250.125</v>
      </c>
      <c r="Q83" s="100">
        <v>2019</v>
      </c>
      <c r="R83">
        <v>483902.25</v>
      </c>
      <c r="S83">
        <v>264098.40625</v>
      </c>
      <c r="T83">
        <v>313160.6875</v>
      </c>
      <c r="U83">
        <v>634.79840087890625</v>
      </c>
      <c r="X83" s="100">
        <v>2019</v>
      </c>
      <c r="Y83">
        <v>1239.6888427734375</v>
      </c>
      <c r="Z83">
        <v>3668.67578125</v>
      </c>
      <c r="AA83">
        <v>1470773.875</v>
      </c>
      <c r="AB83">
        <v>1492.1513671875</v>
      </c>
      <c r="AE83" s="100">
        <v>2019</v>
      </c>
      <c r="AF83">
        <v>1496647.25</v>
      </c>
      <c r="AG83">
        <v>7584.5576171875</v>
      </c>
      <c r="AH83">
        <v>257593.234375</v>
      </c>
      <c r="AI83">
        <v>0</v>
      </c>
    </row>
    <row r="84" spans="3:35" x14ac:dyDescent="0.25">
      <c r="C84" s="100">
        <v>2020</v>
      </c>
      <c r="D84" s="104">
        <v>0</v>
      </c>
      <c r="E84" s="104">
        <v>0</v>
      </c>
      <c r="F84" s="104">
        <v>365521.84375</v>
      </c>
      <c r="G84" s="104">
        <v>0</v>
      </c>
      <c r="J84" s="100">
        <v>2020</v>
      </c>
      <c r="K84">
        <v>315806.0625</v>
      </c>
      <c r="L84">
        <v>51167.28515625</v>
      </c>
      <c r="M84">
        <v>562253.0625</v>
      </c>
      <c r="N84">
        <v>1828765.375</v>
      </c>
      <c r="Q84" s="100">
        <v>2020</v>
      </c>
      <c r="R84">
        <v>526156.625</v>
      </c>
      <c r="S84">
        <v>292356.4375</v>
      </c>
      <c r="T84">
        <v>329957.3125</v>
      </c>
      <c r="U84">
        <v>687.45233154296875</v>
      </c>
      <c r="X84" s="100">
        <v>2020</v>
      </c>
      <c r="Y84">
        <v>1284.3546142578125</v>
      </c>
      <c r="Z84">
        <v>3939.96826171875</v>
      </c>
      <c r="AA84">
        <v>1545200.125</v>
      </c>
      <c r="AB84">
        <v>1559.0732421875</v>
      </c>
      <c r="AE84" s="100">
        <v>2020</v>
      </c>
      <c r="AF84">
        <v>1505500.625</v>
      </c>
      <c r="AG84">
        <v>7493.26123046875</v>
      </c>
      <c r="AH84">
        <v>251716.796875</v>
      </c>
      <c r="AI84">
        <v>0</v>
      </c>
    </row>
    <row r="85" spans="3:35" x14ac:dyDescent="0.25">
      <c r="C85" s="100">
        <v>2021</v>
      </c>
      <c r="D85" s="104">
        <v>0</v>
      </c>
      <c r="E85" s="104">
        <v>0</v>
      </c>
      <c r="F85" s="104">
        <v>376086.34375</v>
      </c>
      <c r="G85" s="104">
        <v>0</v>
      </c>
      <c r="J85" s="100">
        <v>2021</v>
      </c>
      <c r="K85">
        <v>313483.5</v>
      </c>
      <c r="L85">
        <v>51036.9609375</v>
      </c>
      <c r="M85">
        <v>567574.75</v>
      </c>
      <c r="N85">
        <v>1907325.875</v>
      </c>
      <c r="Q85" s="100">
        <v>2021</v>
      </c>
      <c r="R85">
        <v>571434</v>
      </c>
      <c r="S85">
        <v>323282.84375</v>
      </c>
      <c r="T85">
        <v>347421.8125</v>
      </c>
      <c r="U85">
        <v>743.806884765625</v>
      </c>
      <c r="X85" s="100">
        <v>2021</v>
      </c>
      <c r="Y85">
        <v>1334.6497802734375</v>
      </c>
      <c r="Z85">
        <v>4243.013671875</v>
      </c>
      <c r="AA85">
        <v>1628185.875</v>
      </c>
      <c r="AB85">
        <v>1633.879150390625</v>
      </c>
      <c r="AE85" s="100">
        <v>2021</v>
      </c>
      <c r="AF85">
        <v>1519850.625</v>
      </c>
      <c r="AG85">
        <v>7432.12646484375</v>
      </c>
      <c r="AH85">
        <v>246955.59375</v>
      </c>
      <c r="AI85">
        <v>0</v>
      </c>
    </row>
    <row r="86" spans="3:35" x14ac:dyDescent="0.25">
      <c r="C86" s="100">
        <v>2022</v>
      </c>
      <c r="D86" s="104">
        <v>0</v>
      </c>
      <c r="E86" s="104">
        <v>0</v>
      </c>
      <c r="F86" s="104">
        <v>387489.15625</v>
      </c>
      <c r="G86" s="104">
        <v>0</v>
      </c>
      <c r="J86" s="100">
        <v>2022</v>
      </c>
      <c r="K86">
        <v>311173.875</v>
      </c>
      <c r="L86">
        <v>50904.42578125</v>
      </c>
      <c r="M86">
        <v>572846.25</v>
      </c>
      <c r="N86">
        <v>1988242.5</v>
      </c>
      <c r="Q86" s="100">
        <v>2022</v>
      </c>
      <c r="R86">
        <v>620615</v>
      </c>
      <c r="S86">
        <v>357544.5</v>
      </c>
      <c r="T86">
        <v>366062.84375</v>
      </c>
      <c r="U86">
        <v>805.1053466796875</v>
      </c>
      <c r="X86" s="100">
        <v>2022</v>
      </c>
      <c r="Y86">
        <v>1389.6224365234375</v>
      </c>
      <c r="Z86">
        <v>4576.7216796875</v>
      </c>
      <c r="AA86">
        <v>1718807.5</v>
      </c>
      <c r="AB86">
        <v>1715.5517578125</v>
      </c>
      <c r="AE86" s="100">
        <v>2022</v>
      </c>
      <c r="AF86">
        <v>1538222.25</v>
      </c>
      <c r="AG86">
        <v>7393.81103515625</v>
      </c>
      <c r="AH86">
        <v>243049.25</v>
      </c>
      <c r="AI86">
        <v>0</v>
      </c>
    </row>
    <row r="87" spans="3:35" x14ac:dyDescent="0.25">
      <c r="C87" s="100">
        <v>2023</v>
      </c>
      <c r="D87" s="104">
        <v>0</v>
      </c>
      <c r="E87" s="104">
        <v>0</v>
      </c>
      <c r="F87" s="104">
        <v>399049.84375</v>
      </c>
      <c r="G87" s="104">
        <v>0</v>
      </c>
      <c r="J87" s="100">
        <v>2023</v>
      </c>
      <c r="K87">
        <v>308524.34375</v>
      </c>
      <c r="L87">
        <v>50716.3203125</v>
      </c>
      <c r="M87">
        <v>577578.375</v>
      </c>
      <c r="N87">
        <v>2070961</v>
      </c>
      <c r="Q87" s="100">
        <v>2023</v>
      </c>
      <c r="R87">
        <v>673910.375</v>
      </c>
      <c r="S87">
        <v>395614.375</v>
      </c>
      <c r="T87">
        <v>385741.9375</v>
      </c>
      <c r="U87">
        <v>871.7099609375</v>
      </c>
      <c r="X87" s="100">
        <v>2023</v>
      </c>
      <c r="Y87">
        <v>1445.72607421875</v>
      </c>
      <c r="Z87">
        <v>4934.38916015625</v>
      </c>
      <c r="AA87">
        <v>1813368.375</v>
      </c>
      <c r="AB87">
        <v>1800.1453857421875</v>
      </c>
      <c r="AE87" s="100">
        <v>2023</v>
      </c>
      <c r="AF87">
        <v>1556276.75</v>
      </c>
      <c r="AG87">
        <v>7355.31494140625</v>
      </c>
      <c r="AH87">
        <v>239175.28125</v>
      </c>
      <c r="AI87">
        <v>0</v>
      </c>
    </row>
    <row r="88" spans="3:35" x14ac:dyDescent="0.25">
      <c r="C88" s="100">
        <v>2024</v>
      </c>
      <c r="D88" s="104">
        <v>0</v>
      </c>
      <c r="E88" s="104">
        <v>0</v>
      </c>
      <c r="F88" s="104">
        <v>410312.59375</v>
      </c>
      <c r="G88" s="104">
        <v>0</v>
      </c>
      <c r="J88" s="100">
        <v>2024</v>
      </c>
      <c r="K88">
        <v>305437.5625</v>
      </c>
      <c r="L88">
        <v>50453.890625</v>
      </c>
      <c r="M88">
        <v>581476.125</v>
      </c>
      <c r="N88">
        <v>2153790</v>
      </c>
      <c r="Q88" s="100">
        <v>2024</v>
      </c>
      <c r="R88">
        <v>730640.6875</v>
      </c>
      <c r="S88">
        <v>437300.15625</v>
      </c>
      <c r="T88">
        <v>406104.625</v>
      </c>
      <c r="U88">
        <v>942.91510009765625</v>
      </c>
      <c r="X88" s="100">
        <v>2024</v>
      </c>
      <c r="Y88">
        <v>1500.383056640625</v>
      </c>
      <c r="Z88">
        <v>5307.0791015625</v>
      </c>
      <c r="AA88">
        <v>1908552.875</v>
      </c>
      <c r="AB88">
        <v>1884.407470703125</v>
      </c>
      <c r="AE88" s="100">
        <v>2024</v>
      </c>
      <c r="AF88">
        <v>1572104.875</v>
      </c>
      <c r="AG88">
        <v>7309.45751953125</v>
      </c>
      <c r="AH88">
        <v>235123.34375</v>
      </c>
      <c r="AI88">
        <v>0</v>
      </c>
    </row>
    <row r="89" spans="3:35" x14ac:dyDescent="0.25">
      <c r="C89" s="100">
        <v>2025</v>
      </c>
      <c r="D89" s="104">
        <v>0</v>
      </c>
      <c r="E89" s="104">
        <v>0</v>
      </c>
      <c r="F89" s="104">
        <v>421972.375</v>
      </c>
      <c r="G89" s="104">
        <v>0</v>
      </c>
      <c r="J89" s="100">
        <v>2025</v>
      </c>
      <c r="K89">
        <v>302622.09375</v>
      </c>
      <c r="L89">
        <v>50230.76171875</v>
      </c>
      <c r="M89">
        <v>585744</v>
      </c>
      <c r="N89">
        <v>2240211.5</v>
      </c>
      <c r="Q89" s="100">
        <v>2025</v>
      </c>
      <c r="R89">
        <v>791494.25</v>
      </c>
      <c r="S89">
        <v>483186.46875</v>
      </c>
      <c r="T89">
        <v>427674.03125</v>
      </c>
      <c r="U89">
        <v>1019.8518676757813</v>
      </c>
      <c r="X89" s="100">
        <v>2025</v>
      </c>
      <c r="Y89">
        <v>1555.3538818359375</v>
      </c>
      <c r="Z89">
        <v>5699.234375</v>
      </c>
      <c r="AA89">
        <v>2006305.125</v>
      </c>
      <c r="AB89">
        <v>1970.381103515625</v>
      </c>
      <c r="AE89" s="100">
        <v>2025</v>
      </c>
      <c r="AF89">
        <v>1588636</v>
      </c>
      <c r="AG89">
        <v>7272.318359375</v>
      </c>
      <c r="AH89">
        <v>231443.796875</v>
      </c>
      <c r="AI89">
        <v>0</v>
      </c>
    </row>
    <row r="90" spans="3:35" x14ac:dyDescent="0.25">
      <c r="C90" s="100">
        <v>2026</v>
      </c>
      <c r="D90" s="104">
        <v>0</v>
      </c>
      <c r="E90" s="104">
        <v>0</v>
      </c>
      <c r="F90" s="104">
        <v>434280.6875</v>
      </c>
      <c r="G90" s="104">
        <v>0</v>
      </c>
      <c r="J90" s="100">
        <v>2026</v>
      </c>
      <c r="K90">
        <v>299963.0625</v>
      </c>
      <c r="L90">
        <v>50033.12890625</v>
      </c>
      <c r="M90">
        <v>590377.625</v>
      </c>
      <c r="N90">
        <v>2331925</v>
      </c>
      <c r="Q90" s="100">
        <v>2026</v>
      </c>
      <c r="R90">
        <v>857765.6875</v>
      </c>
      <c r="S90">
        <v>534492.8125</v>
      </c>
      <c r="T90">
        <v>450743.375</v>
      </c>
      <c r="U90">
        <v>1104.1434326171875</v>
      </c>
      <c r="X90" s="100">
        <v>2026</v>
      </c>
      <c r="Y90">
        <v>1611.476806640625</v>
      </c>
      <c r="Z90">
        <v>6119.2216796875</v>
      </c>
      <c r="AA90">
        <v>2108346</v>
      </c>
      <c r="AB90">
        <v>2059.499755859375</v>
      </c>
      <c r="AE90" s="100">
        <v>2026</v>
      </c>
      <c r="AF90">
        <v>1606612.125</v>
      </c>
      <c r="AG90">
        <v>7243.8876953125</v>
      </c>
      <c r="AH90">
        <v>228074.359375</v>
      </c>
      <c r="AI90">
        <v>0</v>
      </c>
    </row>
    <row r="91" spans="3:35" x14ac:dyDescent="0.25">
      <c r="C91" s="100">
        <v>2027</v>
      </c>
      <c r="D91" s="104">
        <v>0</v>
      </c>
      <c r="E91" s="104">
        <v>0</v>
      </c>
      <c r="F91" s="104">
        <v>446551.78125</v>
      </c>
      <c r="G91" s="104">
        <v>0</v>
      </c>
      <c r="J91" s="100">
        <v>2027</v>
      </c>
      <c r="K91">
        <v>297027.75</v>
      </c>
      <c r="L91">
        <v>49790.06640625</v>
      </c>
      <c r="M91">
        <v>594597.8125</v>
      </c>
      <c r="N91">
        <v>2426692.75</v>
      </c>
      <c r="Q91" s="100">
        <v>2027</v>
      </c>
      <c r="R91">
        <v>928987.875</v>
      </c>
      <c r="S91">
        <v>591173.4375</v>
      </c>
      <c r="T91">
        <v>474669.28125</v>
      </c>
      <c r="U91">
        <v>1194.885009765625</v>
      </c>
      <c r="X91" s="100">
        <v>2027</v>
      </c>
      <c r="Y91">
        <v>1666.6197509765625</v>
      </c>
      <c r="Z91">
        <v>6561.95703125</v>
      </c>
      <c r="AA91">
        <v>2212125</v>
      </c>
      <c r="AB91">
        <v>2149.128173828125</v>
      </c>
      <c r="AE91" s="100">
        <v>2027</v>
      </c>
      <c r="AF91">
        <v>1624463.625</v>
      </c>
      <c r="AG91">
        <v>7213.91845703125</v>
      </c>
      <c r="AH91">
        <v>224667.609375</v>
      </c>
      <c r="AI91">
        <v>0</v>
      </c>
    </row>
    <row r="92" spans="3:35" x14ac:dyDescent="0.25">
      <c r="C92" s="100">
        <v>2028</v>
      </c>
      <c r="D92" s="104">
        <v>0</v>
      </c>
      <c r="E92" s="104">
        <v>0</v>
      </c>
      <c r="F92" s="104">
        <v>457445.75</v>
      </c>
      <c r="G92" s="104">
        <v>0</v>
      </c>
      <c r="J92" s="100">
        <v>2028</v>
      </c>
      <c r="K92">
        <v>293840.1875</v>
      </c>
      <c r="L92">
        <v>49504.34375</v>
      </c>
      <c r="M92">
        <v>598410.875</v>
      </c>
      <c r="N92">
        <v>2524536.5</v>
      </c>
      <c r="Q92" s="100">
        <v>2028</v>
      </c>
      <c r="R92">
        <v>1002560.4375</v>
      </c>
      <c r="S92">
        <v>651817.5</v>
      </c>
      <c r="T92">
        <v>498003.78125</v>
      </c>
      <c r="U92">
        <v>1288.6934814453125</v>
      </c>
      <c r="X92" s="100">
        <v>2028</v>
      </c>
      <c r="Y92">
        <v>1720.6221923828125</v>
      </c>
      <c r="Z92">
        <v>7027.880859375</v>
      </c>
      <c r="AA92">
        <v>2317432.25</v>
      </c>
      <c r="AB92">
        <v>2239.038330078125</v>
      </c>
      <c r="AE92" s="100">
        <v>2028</v>
      </c>
      <c r="AF92">
        <v>1642658.125</v>
      </c>
      <c r="AG92">
        <v>7184.21875</v>
      </c>
      <c r="AH92">
        <v>221284.875</v>
      </c>
      <c r="AI92">
        <v>0</v>
      </c>
    </row>
    <row r="93" spans="3:35" x14ac:dyDescent="0.25">
      <c r="C93" s="100">
        <v>2029</v>
      </c>
      <c r="D93" s="104">
        <v>0</v>
      </c>
      <c r="E93" s="104">
        <v>0</v>
      </c>
      <c r="F93" s="104">
        <v>467136.25</v>
      </c>
      <c r="G93" s="104">
        <v>0</v>
      </c>
      <c r="J93" s="100">
        <v>2029</v>
      </c>
      <c r="K93">
        <v>290402.375</v>
      </c>
      <c r="L93">
        <v>49172.65234375</v>
      </c>
      <c r="M93">
        <v>601679.3125</v>
      </c>
      <c r="N93">
        <v>2623981</v>
      </c>
      <c r="Q93" s="100">
        <v>2029</v>
      </c>
      <c r="R93">
        <v>1074506.25</v>
      </c>
      <c r="S93">
        <v>713769.1875</v>
      </c>
      <c r="T93">
        <v>518895.21875</v>
      </c>
      <c r="U93">
        <v>1380.347900390625</v>
      </c>
      <c r="X93" s="100">
        <v>2029</v>
      </c>
      <c r="Y93">
        <v>1773.757080078125</v>
      </c>
      <c r="Z93">
        <v>7516.2578125</v>
      </c>
      <c r="AA93">
        <v>2424250</v>
      </c>
      <c r="AB93">
        <v>2329.324951171875</v>
      </c>
      <c r="AE93" s="100">
        <v>2029</v>
      </c>
      <c r="AF93">
        <v>1662437.125</v>
      </c>
      <c r="AG93">
        <v>7160.630859375</v>
      </c>
      <c r="AH93">
        <v>218130.375</v>
      </c>
      <c r="AI93">
        <v>0</v>
      </c>
    </row>
    <row r="94" spans="3:35" x14ac:dyDescent="0.25">
      <c r="C94" s="100">
        <v>2030</v>
      </c>
      <c r="D94" s="104">
        <v>0</v>
      </c>
      <c r="E94" s="104">
        <v>0</v>
      </c>
      <c r="F94" s="104">
        <v>476542.5</v>
      </c>
      <c r="G94" s="104">
        <v>0</v>
      </c>
      <c r="J94" s="100">
        <v>2030</v>
      </c>
      <c r="K94">
        <v>286925.125</v>
      </c>
      <c r="L94">
        <v>48828.328125</v>
      </c>
      <c r="M94">
        <v>604724.875</v>
      </c>
      <c r="N94">
        <v>2725561</v>
      </c>
      <c r="Q94" s="100">
        <v>2030</v>
      </c>
      <c r="R94">
        <v>1145147.75</v>
      </c>
      <c r="S94">
        <v>777330.4375</v>
      </c>
      <c r="T94">
        <v>537896.625</v>
      </c>
      <c r="U94">
        <v>1470.66162109375</v>
      </c>
      <c r="X94" s="100">
        <v>2030</v>
      </c>
      <c r="Y94">
        <v>1827.12158203125</v>
      </c>
      <c r="Z94">
        <v>8030.52197265625</v>
      </c>
      <c r="AA94">
        <v>2533876</v>
      </c>
      <c r="AB94">
        <v>2421.332275390625</v>
      </c>
      <c r="AE94" s="100">
        <v>2030</v>
      </c>
      <c r="AF94">
        <v>1685097.5</v>
      </c>
      <c r="AG94">
        <v>7150.8974609375</v>
      </c>
      <c r="AH94">
        <v>215453.984375</v>
      </c>
      <c r="AI94">
        <v>0</v>
      </c>
    </row>
    <row r="95" spans="3:35" x14ac:dyDescent="0.25">
      <c r="C95" s="100">
        <v>2031</v>
      </c>
      <c r="D95" s="104">
        <v>0</v>
      </c>
      <c r="E95" s="104">
        <v>0</v>
      </c>
      <c r="F95" s="104">
        <v>486167.03125</v>
      </c>
      <c r="G95" s="104">
        <v>0</v>
      </c>
      <c r="J95" s="100">
        <v>2031</v>
      </c>
      <c r="K95">
        <v>283493.71875</v>
      </c>
      <c r="L95">
        <v>48486.91796875</v>
      </c>
      <c r="M95">
        <v>607725.1875</v>
      </c>
      <c r="N95">
        <v>2829936.5</v>
      </c>
      <c r="Q95" s="100">
        <v>2031</v>
      </c>
      <c r="R95">
        <v>1215460.25</v>
      </c>
      <c r="S95">
        <v>843789.75</v>
      </c>
      <c r="T95">
        <v>556013.4375</v>
      </c>
      <c r="U95">
        <v>1562.0712890625</v>
      </c>
      <c r="X95" s="100">
        <v>2031</v>
      </c>
      <c r="Y95">
        <v>1888.5875244140625</v>
      </c>
      <c r="Z95">
        <v>8608.5556640625</v>
      </c>
      <c r="AA95">
        <v>2657740.5</v>
      </c>
      <c r="AB95">
        <v>2525.904052734375</v>
      </c>
      <c r="AE95" s="100">
        <v>2031</v>
      </c>
      <c r="AF95">
        <v>1710452</v>
      </c>
      <c r="AG95">
        <v>7158.080078125</v>
      </c>
      <c r="AH95">
        <v>213335.484375</v>
      </c>
      <c r="AI95">
        <v>0</v>
      </c>
    </row>
    <row r="96" spans="3:35" x14ac:dyDescent="0.25">
      <c r="C96" s="100">
        <v>2032</v>
      </c>
      <c r="D96" s="104">
        <v>0</v>
      </c>
      <c r="E96" s="104">
        <v>0</v>
      </c>
      <c r="F96" s="104">
        <v>495440.40625</v>
      </c>
      <c r="G96" s="104">
        <v>0</v>
      </c>
      <c r="J96" s="100">
        <v>2032</v>
      </c>
      <c r="K96">
        <v>279581</v>
      </c>
      <c r="L96">
        <v>48059.40234375</v>
      </c>
      <c r="M96">
        <v>609613.75</v>
      </c>
      <c r="N96">
        <v>2932843</v>
      </c>
      <c r="Q96" s="100">
        <v>2032</v>
      </c>
      <c r="R96">
        <v>1285467.125</v>
      </c>
      <c r="S96">
        <v>913296.8125</v>
      </c>
      <c r="T96">
        <v>573087.625</v>
      </c>
      <c r="U96">
        <v>1654.3892822265625</v>
      </c>
      <c r="X96" s="100">
        <v>2032</v>
      </c>
      <c r="Y96">
        <v>1960.1131591796875</v>
      </c>
      <c r="Z96">
        <v>9267.001953125</v>
      </c>
      <c r="AA96">
        <v>2799395.75</v>
      </c>
      <c r="AB96">
        <v>2646.086669921875</v>
      </c>
      <c r="AE96" s="100">
        <v>2032</v>
      </c>
      <c r="AF96">
        <v>1735952.875</v>
      </c>
      <c r="AG96">
        <v>7168.626953125</v>
      </c>
      <c r="AH96">
        <v>211338.203125</v>
      </c>
      <c r="AI96">
        <v>0</v>
      </c>
    </row>
    <row r="97" spans="3:35" x14ac:dyDescent="0.25">
      <c r="C97" s="100">
        <v>2033</v>
      </c>
      <c r="D97" s="104">
        <v>0</v>
      </c>
      <c r="E97" s="104">
        <v>0</v>
      </c>
      <c r="F97" s="104">
        <v>505192.625</v>
      </c>
      <c r="G97" s="104">
        <v>0</v>
      </c>
      <c r="J97" s="100">
        <v>2033</v>
      </c>
      <c r="K97">
        <v>275502.53125</v>
      </c>
      <c r="L97">
        <v>47599.48046875</v>
      </c>
      <c r="M97">
        <v>611058.125</v>
      </c>
      <c r="N97">
        <v>3037455.25</v>
      </c>
      <c r="Q97" s="100">
        <v>2033</v>
      </c>
      <c r="R97">
        <v>1357541.125</v>
      </c>
      <c r="S97">
        <v>987816.375</v>
      </c>
      <c r="T97">
        <v>590191.625</v>
      </c>
      <c r="U97">
        <v>1750.8077392578125</v>
      </c>
      <c r="X97" s="100">
        <v>2033</v>
      </c>
      <c r="Y97">
        <v>2043.3348388671875</v>
      </c>
      <c r="Z97">
        <v>10021.6943359375</v>
      </c>
      <c r="AA97">
        <v>2962039.75</v>
      </c>
      <c r="AB97">
        <v>2784.593994140625</v>
      </c>
      <c r="AE97" s="100">
        <v>2033</v>
      </c>
      <c r="AF97">
        <v>1763465.875</v>
      </c>
      <c r="AG97">
        <v>7189.65771484375</v>
      </c>
      <c r="AH97">
        <v>209660.453125</v>
      </c>
      <c r="AI97">
        <v>0</v>
      </c>
    </row>
    <row r="98" spans="3:35" x14ac:dyDescent="0.25">
      <c r="C98" s="100">
        <v>2034</v>
      </c>
      <c r="D98" s="104">
        <v>0</v>
      </c>
      <c r="E98" s="104">
        <v>0</v>
      </c>
      <c r="F98" s="104">
        <v>516834.375</v>
      </c>
      <c r="G98" s="104">
        <v>0</v>
      </c>
      <c r="J98" s="100">
        <v>2034</v>
      </c>
      <c r="K98">
        <v>271089.09375</v>
      </c>
      <c r="L98">
        <v>47079.3828125</v>
      </c>
      <c r="M98">
        <v>611735.125</v>
      </c>
      <c r="N98">
        <v>3142803.25</v>
      </c>
      <c r="Q98" s="100">
        <v>2034</v>
      </c>
      <c r="R98">
        <v>1436648.875</v>
      </c>
      <c r="S98">
        <v>1071865.625</v>
      </c>
      <c r="T98">
        <v>609445.875</v>
      </c>
      <c r="U98">
        <v>1858.3887939453125</v>
      </c>
      <c r="X98" s="100">
        <v>2034</v>
      </c>
      <c r="Y98">
        <v>2140.5087890625</v>
      </c>
      <c r="Z98">
        <v>10896.423828125</v>
      </c>
      <c r="AA98">
        <v>3150388.75</v>
      </c>
      <c r="AB98">
        <v>2945.390625</v>
      </c>
      <c r="AE98" s="100">
        <v>2034</v>
      </c>
      <c r="AF98">
        <v>1791575.375</v>
      </c>
      <c r="AG98">
        <v>7215.81396484375</v>
      </c>
      <c r="AH98">
        <v>208121.171875</v>
      </c>
      <c r="AI98">
        <v>0</v>
      </c>
    </row>
    <row r="99" spans="3:35" x14ac:dyDescent="0.25">
      <c r="C99" s="100">
        <v>2035</v>
      </c>
      <c r="D99" s="104">
        <v>0</v>
      </c>
      <c r="E99" s="104">
        <v>0</v>
      </c>
      <c r="F99" s="104">
        <v>530112.0625</v>
      </c>
      <c r="G99" s="104">
        <v>0</v>
      </c>
      <c r="J99" s="100">
        <v>2035</v>
      </c>
      <c r="K99">
        <v>266307.65625</v>
      </c>
      <c r="L99">
        <v>46492.09765625</v>
      </c>
      <c r="M99">
        <v>611539.3125</v>
      </c>
      <c r="N99">
        <v>3248399.75</v>
      </c>
      <c r="Q99" s="100">
        <v>2035</v>
      </c>
      <c r="R99">
        <v>1528526.875</v>
      </c>
      <c r="S99">
        <v>1170228.125</v>
      </c>
      <c r="T99">
        <v>632826.75</v>
      </c>
      <c r="U99">
        <v>1984.2008056640625</v>
      </c>
      <c r="X99" s="100">
        <v>2035</v>
      </c>
      <c r="Y99">
        <v>2253.369140625</v>
      </c>
      <c r="Z99">
        <v>11912.0224609375</v>
      </c>
      <c r="AA99">
        <v>3368108.25</v>
      </c>
      <c r="AB99">
        <v>3131.447265625</v>
      </c>
      <c r="AE99" s="100">
        <v>2035</v>
      </c>
      <c r="AF99">
        <v>1820267.375</v>
      </c>
      <c r="AG99">
        <v>7244.5419921875</v>
      </c>
      <c r="AH99">
        <v>206637.9375</v>
      </c>
      <c r="AI99">
        <v>0</v>
      </c>
    </row>
    <row r="100" spans="3:35" x14ac:dyDescent="0.25">
      <c r="C100" s="100">
        <v>2036</v>
      </c>
      <c r="D100" s="104">
        <v>0</v>
      </c>
      <c r="E100" s="104">
        <v>0</v>
      </c>
      <c r="F100" s="104">
        <v>542310</v>
      </c>
      <c r="G100" s="104">
        <v>0</v>
      </c>
      <c r="J100" s="100">
        <v>2036</v>
      </c>
      <c r="K100">
        <v>260209.828125</v>
      </c>
      <c r="L100">
        <v>45670.1015625</v>
      </c>
      <c r="M100">
        <v>608228.0625</v>
      </c>
      <c r="N100">
        <v>3342038.75</v>
      </c>
      <c r="Q100" s="100">
        <v>2036</v>
      </c>
      <c r="R100">
        <v>1626582.25</v>
      </c>
      <c r="S100">
        <v>1278519.125</v>
      </c>
      <c r="T100">
        <v>657118.125</v>
      </c>
      <c r="U100">
        <v>2119.38232421875</v>
      </c>
      <c r="X100" s="100">
        <v>2036</v>
      </c>
      <c r="Y100">
        <v>2377.77880859375</v>
      </c>
      <c r="Z100">
        <v>13060.525390625</v>
      </c>
      <c r="AA100">
        <v>3610285</v>
      </c>
      <c r="AB100">
        <v>3337.68798828125</v>
      </c>
      <c r="AE100" s="100">
        <v>2036</v>
      </c>
      <c r="AF100">
        <v>1842780.5</v>
      </c>
      <c r="AG100">
        <v>7247.07177734375</v>
      </c>
      <c r="AH100">
        <v>204390.265625</v>
      </c>
      <c r="AI100">
        <v>0</v>
      </c>
    </row>
    <row r="101" spans="3:35" x14ac:dyDescent="0.25">
      <c r="C101" s="100">
        <v>2037</v>
      </c>
      <c r="D101" s="104">
        <v>0</v>
      </c>
      <c r="E101" s="104">
        <v>0</v>
      </c>
      <c r="F101" s="104">
        <v>555416.5625</v>
      </c>
      <c r="G101" s="104">
        <v>0</v>
      </c>
      <c r="J101" s="100">
        <v>2037</v>
      </c>
      <c r="K101">
        <v>254255.03125</v>
      </c>
      <c r="L101">
        <v>44862.40234375</v>
      </c>
      <c r="M101">
        <v>604905.75</v>
      </c>
      <c r="N101">
        <v>3437788.5</v>
      </c>
      <c r="Q101" s="100">
        <v>2037</v>
      </c>
      <c r="R101">
        <v>1734326.125</v>
      </c>
      <c r="S101">
        <v>1399375.25</v>
      </c>
      <c r="T101">
        <v>683741.4375</v>
      </c>
      <c r="U101">
        <v>2268.132080078125</v>
      </c>
      <c r="X101" s="100">
        <v>2037</v>
      </c>
      <c r="Y101">
        <v>2513.374267578125</v>
      </c>
      <c r="Z101">
        <v>14341.380859375</v>
      </c>
      <c r="AA101">
        <v>3876194.5</v>
      </c>
      <c r="AB101">
        <v>3563.430419921875</v>
      </c>
      <c r="AE101" s="100">
        <v>2037</v>
      </c>
      <c r="AF101">
        <v>1868233.125</v>
      </c>
      <c r="AG101">
        <v>7260.13720703125</v>
      </c>
      <c r="AH101">
        <v>202468.890625</v>
      </c>
      <c r="AI101">
        <v>0</v>
      </c>
    </row>
    <row r="102" spans="3:35" x14ac:dyDescent="0.25">
      <c r="C102" s="100">
        <v>2038</v>
      </c>
      <c r="D102" s="104">
        <v>0</v>
      </c>
      <c r="E102" s="104">
        <v>0</v>
      </c>
      <c r="F102" s="104">
        <v>568080.125</v>
      </c>
      <c r="G102" s="104">
        <v>0</v>
      </c>
      <c r="J102" s="100">
        <v>2038</v>
      </c>
      <c r="K102">
        <v>247879.296875</v>
      </c>
      <c r="L102">
        <v>43971.8359375</v>
      </c>
      <c r="M102">
        <v>600320.1875</v>
      </c>
      <c r="N102">
        <v>3529492</v>
      </c>
      <c r="Q102" s="100">
        <v>2038</v>
      </c>
      <c r="R102">
        <v>1847230.75</v>
      </c>
      <c r="S102">
        <v>1530532.25</v>
      </c>
      <c r="T102">
        <v>710697.125</v>
      </c>
      <c r="U102">
        <v>2425.19580078125</v>
      </c>
      <c r="X102" s="100">
        <v>2038</v>
      </c>
      <c r="Y102">
        <v>2669.396240234375</v>
      </c>
      <c r="Z102">
        <v>15828.564453125</v>
      </c>
      <c r="AA102">
        <v>4182232.25</v>
      </c>
      <c r="AB102">
        <v>3823.0400390625</v>
      </c>
      <c r="AE102" s="100">
        <v>2038</v>
      </c>
      <c r="AF102">
        <v>1891887</v>
      </c>
      <c r="AG102">
        <v>7265.453125</v>
      </c>
      <c r="AH102">
        <v>200337.703125</v>
      </c>
      <c r="AI102">
        <v>0</v>
      </c>
    </row>
    <row r="103" spans="3:35" x14ac:dyDescent="0.25">
      <c r="C103" s="100">
        <v>2039</v>
      </c>
      <c r="D103" s="104">
        <v>0</v>
      </c>
      <c r="E103" s="104">
        <v>0</v>
      </c>
      <c r="F103" s="104">
        <v>579080.875</v>
      </c>
      <c r="G103" s="104">
        <v>0</v>
      </c>
      <c r="J103" s="100">
        <v>2039</v>
      </c>
      <c r="K103">
        <v>240722.328125</v>
      </c>
      <c r="L103">
        <v>42932.3203125</v>
      </c>
      <c r="M103">
        <v>593479.0625</v>
      </c>
      <c r="N103">
        <v>3609907.25</v>
      </c>
      <c r="Q103" s="100">
        <v>2039</v>
      </c>
      <c r="R103">
        <v>1959709.375</v>
      </c>
      <c r="S103">
        <v>1668158.375</v>
      </c>
      <c r="T103">
        <v>736101.8125</v>
      </c>
      <c r="U103">
        <v>2584.05126953125</v>
      </c>
      <c r="X103" s="100">
        <v>2039</v>
      </c>
      <c r="Y103">
        <v>2836.00732421875</v>
      </c>
      <c r="Z103">
        <v>17476.759765625</v>
      </c>
      <c r="AA103">
        <v>4514203.5</v>
      </c>
      <c r="AB103">
        <v>4103.17626953125</v>
      </c>
      <c r="AE103" s="100">
        <v>2039</v>
      </c>
      <c r="AF103">
        <v>1909464.375</v>
      </c>
      <c r="AG103">
        <v>7249.10986328125</v>
      </c>
      <c r="AH103">
        <v>197634.515625</v>
      </c>
      <c r="AI103">
        <v>0</v>
      </c>
    </row>
    <row r="104" spans="3:35" x14ac:dyDescent="0.25">
      <c r="C104" s="100">
        <v>2040</v>
      </c>
      <c r="D104" s="104">
        <v>0</v>
      </c>
      <c r="E104" s="104">
        <v>0</v>
      </c>
      <c r="F104" s="104">
        <v>589753.75</v>
      </c>
      <c r="G104" s="104">
        <v>0</v>
      </c>
      <c r="J104" s="100">
        <v>2040</v>
      </c>
      <c r="K104">
        <v>233633.625</v>
      </c>
      <c r="L104">
        <v>41892.41015625</v>
      </c>
      <c r="M104">
        <v>586276.1875</v>
      </c>
      <c r="N104">
        <v>3687824.25</v>
      </c>
      <c r="Q104" s="100">
        <v>2040</v>
      </c>
      <c r="R104">
        <v>2072293.125</v>
      </c>
      <c r="S104">
        <v>1814405.125</v>
      </c>
      <c r="T104">
        <v>761338.5625</v>
      </c>
      <c r="U104">
        <v>2748.43115234375</v>
      </c>
      <c r="X104" s="100">
        <v>2040</v>
      </c>
      <c r="Y104">
        <v>3001.051513671875</v>
      </c>
      <c r="Z104">
        <v>19214.26953125</v>
      </c>
      <c r="AA104">
        <v>4853318.5</v>
      </c>
      <c r="AB104">
        <v>4386.83447265625</v>
      </c>
      <c r="AE104" s="100">
        <v>2040</v>
      </c>
      <c r="AF104">
        <v>1924701.375</v>
      </c>
      <c r="AG104">
        <v>7233.56494140625</v>
      </c>
      <c r="AH104">
        <v>195015.828125</v>
      </c>
      <c r="AI104">
        <v>0</v>
      </c>
    </row>
    <row r="105" spans="3:35" x14ac:dyDescent="0.25">
      <c r="C105" s="100">
        <v>2041</v>
      </c>
      <c r="D105" s="104">
        <v>0</v>
      </c>
      <c r="E105" s="104">
        <v>0</v>
      </c>
      <c r="F105" s="104">
        <v>600489.875</v>
      </c>
      <c r="G105" s="104">
        <v>0</v>
      </c>
      <c r="J105" s="100">
        <v>2041</v>
      </c>
      <c r="K105">
        <v>226837.078125</v>
      </c>
      <c r="L105">
        <v>40892.17578125</v>
      </c>
      <c r="M105">
        <v>579282</v>
      </c>
      <c r="N105">
        <v>3766724</v>
      </c>
      <c r="Q105" s="100">
        <v>2041</v>
      </c>
      <c r="R105">
        <v>2186863.5</v>
      </c>
      <c r="S105">
        <v>1971085.375</v>
      </c>
      <c r="T105">
        <v>786954.5625</v>
      </c>
      <c r="U105">
        <v>2920.49951171875</v>
      </c>
      <c r="X105" s="100">
        <v>2041</v>
      </c>
      <c r="Y105">
        <v>3157.10498046875</v>
      </c>
      <c r="Z105">
        <v>20994.99609375</v>
      </c>
      <c r="AA105">
        <v>5187344</v>
      </c>
      <c r="AB105">
        <v>4662.95166015625</v>
      </c>
      <c r="AE105" s="100">
        <v>2041</v>
      </c>
      <c r="AF105">
        <v>1939585.5</v>
      </c>
      <c r="AG105">
        <v>7224.26025390625</v>
      </c>
      <c r="AH105">
        <v>192622.734375</v>
      </c>
      <c r="AI105">
        <v>0</v>
      </c>
    </row>
    <row r="106" spans="3:35" x14ac:dyDescent="0.25">
      <c r="C106" s="100">
        <v>2042</v>
      </c>
      <c r="D106" s="104">
        <v>0</v>
      </c>
      <c r="E106" s="104">
        <v>0</v>
      </c>
      <c r="F106" s="104">
        <v>611908.625</v>
      </c>
      <c r="G106" s="104">
        <v>0</v>
      </c>
      <c r="J106" s="100">
        <v>2042</v>
      </c>
      <c r="K106">
        <v>220581.078125</v>
      </c>
      <c r="L106">
        <v>39975.5546875</v>
      </c>
      <c r="M106">
        <v>573145.8125</v>
      </c>
      <c r="N106">
        <v>3851018.75</v>
      </c>
      <c r="Q106" s="100">
        <v>2042</v>
      </c>
      <c r="R106">
        <v>2308240</v>
      </c>
      <c r="S106">
        <v>2141119.5</v>
      </c>
      <c r="T106">
        <v>813836.6875</v>
      </c>
      <c r="U106">
        <v>3103.8818359375</v>
      </c>
      <c r="X106" s="100">
        <v>2042</v>
      </c>
      <c r="Y106">
        <v>3300.907958984375</v>
      </c>
      <c r="Z106">
        <v>22789.908203125</v>
      </c>
      <c r="AA106">
        <v>5509359.5</v>
      </c>
      <c r="AB106">
        <v>4925.4873046875</v>
      </c>
      <c r="AE106" s="100">
        <v>2042</v>
      </c>
      <c r="AF106">
        <v>1957919.625</v>
      </c>
      <c r="AG106">
        <v>7228.41259765625</v>
      </c>
      <c r="AH106">
        <v>190638.46875</v>
      </c>
      <c r="AI106">
        <v>0</v>
      </c>
    </row>
    <row r="107" spans="3:35" x14ac:dyDescent="0.25">
      <c r="C107" s="100">
        <v>2043</v>
      </c>
      <c r="D107" s="104">
        <v>0</v>
      </c>
      <c r="E107" s="104">
        <v>0</v>
      </c>
      <c r="F107" s="104">
        <v>623192.0625</v>
      </c>
      <c r="G107" s="104">
        <v>0</v>
      </c>
      <c r="J107" s="100">
        <v>2043</v>
      </c>
      <c r="K107">
        <v>214522.546875</v>
      </c>
      <c r="L107">
        <v>39081.859375</v>
      </c>
      <c r="M107">
        <v>567057</v>
      </c>
      <c r="N107">
        <v>3936092</v>
      </c>
      <c r="Q107" s="100">
        <v>2043</v>
      </c>
      <c r="R107">
        <v>2434925.25</v>
      </c>
      <c r="S107">
        <v>2323108.5</v>
      </c>
      <c r="T107">
        <v>840972.9375</v>
      </c>
      <c r="U107">
        <v>3295.48583984375</v>
      </c>
      <c r="X107" s="100">
        <v>2043</v>
      </c>
      <c r="Y107">
        <v>3422.153564453125</v>
      </c>
      <c r="Z107">
        <v>24520.71875</v>
      </c>
      <c r="AA107">
        <v>5800930</v>
      </c>
      <c r="AB107">
        <v>5158.1875</v>
      </c>
      <c r="AE107" s="100">
        <v>2043</v>
      </c>
      <c r="AF107">
        <v>1977534</v>
      </c>
      <c r="AG107">
        <v>7234.96142578125</v>
      </c>
      <c r="AH107">
        <v>188752.875</v>
      </c>
      <c r="AI107">
        <v>0</v>
      </c>
    </row>
    <row r="108" spans="3:35" x14ac:dyDescent="0.25">
      <c r="C108" s="100">
        <v>2044</v>
      </c>
      <c r="D108" s="104">
        <v>0</v>
      </c>
      <c r="E108" s="104">
        <v>0</v>
      </c>
      <c r="F108" s="104">
        <v>635591.1875</v>
      </c>
      <c r="G108" s="104">
        <v>0</v>
      </c>
      <c r="J108" s="100">
        <v>2044</v>
      </c>
      <c r="K108">
        <v>209147</v>
      </c>
      <c r="L108">
        <v>38298.84765625</v>
      </c>
      <c r="M108">
        <v>562255.4375</v>
      </c>
      <c r="N108">
        <v>4029662.5</v>
      </c>
      <c r="Q108" s="100">
        <v>2044</v>
      </c>
      <c r="R108">
        <v>2571473.5</v>
      </c>
      <c r="S108">
        <v>2521226.5</v>
      </c>
      <c r="T108">
        <v>869944.9375</v>
      </c>
      <c r="U108">
        <v>3501.09716796875</v>
      </c>
      <c r="X108" s="100">
        <v>2044</v>
      </c>
      <c r="Y108">
        <v>3516.299072265625</v>
      </c>
      <c r="Z108">
        <v>26130.298828125</v>
      </c>
      <c r="AA108">
        <v>6051635</v>
      </c>
      <c r="AB108">
        <v>5352.5771484375</v>
      </c>
      <c r="AE108" s="100">
        <v>2044</v>
      </c>
      <c r="AF108">
        <v>2003021.375</v>
      </c>
      <c r="AG108">
        <v>7260.73193359375</v>
      </c>
      <c r="AH108">
        <v>187415</v>
      </c>
      <c r="AI108">
        <v>0</v>
      </c>
    </row>
    <row r="109" spans="3:35" x14ac:dyDescent="0.25">
      <c r="C109" s="100">
        <v>2045</v>
      </c>
      <c r="D109" s="104">
        <v>0</v>
      </c>
      <c r="E109" s="104">
        <v>0</v>
      </c>
      <c r="F109" s="104">
        <v>648211.8125</v>
      </c>
      <c r="G109" s="104">
        <v>0</v>
      </c>
      <c r="J109" s="100">
        <v>2045</v>
      </c>
      <c r="K109">
        <v>204145.203125</v>
      </c>
      <c r="L109">
        <v>37570.671875</v>
      </c>
      <c r="M109">
        <v>557917.0625</v>
      </c>
      <c r="N109">
        <v>4125363</v>
      </c>
      <c r="Q109" s="100">
        <v>2045</v>
      </c>
      <c r="R109">
        <v>2712383.25</v>
      </c>
      <c r="S109">
        <v>2730823.25</v>
      </c>
      <c r="T109">
        <v>899196.5625</v>
      </c>
      <c r="U109">
        <v>3714.127685546875</v>
      </c>
      <c r="X109" s="100">
        <v>2045</v>
      </c>
      <c r="Y109">
        <v>3592.25830078125</v>
      </c>
      <c r="Z109">
        <v>27661.611328125</v>
      </c>
      <c r="AA109">
        <v>6274571.5</v>
      </c>
      <c r="AB109">
        <v>5521.00927734375</v>
      </c>
      <c r="AE109" s="100">
        <v>2045</v>
      </c>
      <c r="AF109">
        <v>2031328.375</v>
      </c>
      <c r="AG109">
        <v>7296.59716796875</v>
      </c>
      <c r="AH109">
        <v>186390.28125</v>
      </c>
      <c r="AI109">
        <v>0</v>
      </c>
    </row>
    <row r="110" spans="3:35" x14ac:dyDescent="0.25">
      <c r="C110" s="100">
        <v>2046</v>
      </c>
      <c r="D110" s="104">
        <v>0</v>
      </c>
      <c r="E110" s="104">
        <v>0</v>
      </c>
      <c r="F110" s="104">
        <v>660644.75</v>
      </c>
      <c r="G110" s="104">
        <v>0</v>
      </c>
      <c r="J110" s="100">
        <v>2046</v>
      </c>
      <c r="K110">
        <v>199305.109375</v>
      </c>
      <c r="L110">
        <v>36859.30078125</v>
      </c>
      <c r="M110">
        <v>553489.25</v>
      </c>
      <c r="N110">
        <v>4218926</v>
      </c>
      <c r="Q110" s="100">
        <v>2046</v>
      </c>
      <c r="R110">
        <v>2855579.5</v>
      </c>
      <c r="S110">
        <v>2950259.5</v>
      </c>
      <c r="T110">
        <v>928177.5625</v>
      </c>
      <c r="U110">
        <v>3932.1416015625</v>
      </c>
      <c r="X110" s="100">
        <v>2046</v>
      </c>
      <c r="Y110">
        <v>3657.43896484375</v>
      </c>
      <c r="Z110">
        <v>29157.13671875</v>
      </c>
      <c r="AA110">
        <v>6481273.5</v>
      </c>
      <c r="AB110">
        <v>5674.09521484375</v>
      </c>
      <c r="AE110" s="100">
        <v>2046</v>
      </c>
      <c r="AF110">
        <v>2061131.75</v>
      </c>
      <c r="AG110">
        <v>7338.42529296875</v>
      </c>
      <c r="AH110">
        <v>185568.109375</v>
      </c>
      <c r="AI110">
        <v>0</v>
      </c>
    </row>
    <row r="111" spans="3:35" x14ac:dyDescent="0.25">
      <c r="C111" s="100">
        <v>2047</v>
      </c>
      <c r="D111" s="104">
        <v>0</v>
      </c>
      <c r="E111" s="104">
        <v>0</v>
      </c>
      <c r="F111" s="104">
        <v>672854.8125</v>
      </c>
      <c r="G111" s="104">
        <v>0</v>
      </c>
      <c r="J111" s="100">
        <v>2047</v>
      </c>
      <c r="K111">
        <v>194433.578125</v>
      </c>
      <c r="L111">
        <v>36130.38671875</v>
      </c>
      <c r="M111">
        <v>548490.4375</v>
      </c>
      <c r="N111">
        <v>4306957</v>
      </c>
      <c r="Q111" s="100">
        <v>2047</v>
      </c>
      <c r="R111">
        <v>3002892.75</v>
      </c>
      <c r="S111">
        <v>3182009</v>
      </c>
      <c r="T111">
        <v>957446.0625</v>
      </c>
      <c r="U111">
        <v>4157.84423828125</v>
      </c>
      <c r="X111" s="100">
        <v>2047</v>
      </c>
      <c r="Y111">
        <v>3713.584716796875</v>
      </c>
      <c r="Z111">
        <v>30626.30859375</v>
      </c>
      <c r="AA111">
        <v>6674365</v>
      </c>
      <c r="AB111">
        <v>5814.27880859375</v>
      </c>
      <c r="AE111" s="100">
        <v>2047</v>
      </c>
      <c r="AF111">
        <v>2092833.125</v>
      </c>
      <c r="AG111">
        <v>7387.32763671875</v>
      </c>
      <c r="AH111">
        <v>184961.75</v>
      </c>
      <c r="AI111">
        <v>0</v>
      </c>
    </row>
    <row r="112" spans="3:35" x14ac:dyDescent="0.25">
      <c r="C112" s="100">
        <v>2048</v>
      </c>
      <c r="D112" s="104">
        <v>0</v>
      </c>
      <c r="E112" s="104">
        <v>0</v>
      </c>
      <c r="F112" s="104">
        <v>684571.4375</v>
      </c>
      <c r="G112" s="104">
        <v>0</v>
      </c>
      <c r="J112" s="100">
        <v>2048</v>
      </c>
      <c r="K112">
        <v>189607.640625</v>
      </c>
      <c r="L112">
        <v>35397.24609375</v>
      </c>
      <c r="M112">
        <v>543083.6875</v>
      </c>
      <c r="N112">
        <v>4389468.5</v>
      </c>
      <c r="Q112" s="100">
        <v>2048</v>
      </c>
      <c r="R112">
        <v>3151567</v>
      </c>
      <c r="S112">
        <v>3422338</v>
      </c>
      <c r="T112">
        <v>986126.4375</v>
      </c>
      <c r="U112">
        <v>4386.6630859375</v>
      </c>
      <c r="X112" s="100">
        <v>2048</v>
      </c>
      <c r="Y112">
        <v>3762.86328125</v>
      </c>
      <c r="Z112">
        <v>32072.2734375</v>
      </c>
      <c r="AA112">
        <v>6856270.5</v>
      </c>
      <c r="AB112">
        <v>5944.07421875</v>
      </c>
      <c r="AE112" s="100">
        <v>2048</v>
      </c>
      <c r="AF112">
        <v>2125734</v>
      </c>
      <c r="AG112">
        <v>7440.2314453125</v>
      </c>
      <c r="AH112">
        <v>184500.625</v>
      </c>
      <c r="AI112">
        <v>0</v>
      </c>
    </row>
    <row r="113" spans="3:35" x14ac:dyDescent="0.25">
      <c r="C113" s="100">
        <v>2049</v>
      </c>
      <c r="D113" s="104">
        <v>0</v>
      </c>
      <c r="E113" s="104">
        <v>0</v>
      </c>
      <c r="F113" s="104">
        <v>695839.3125</v>
      </c>
      <c r="G113" s="104">
        <v>0</v>
      </c>
      <c r="J113" s="100">
        <v>2049</v>
      </c>
      <c r="K113">
        <v>184891.515625</v>
      </c>
      <c r="L113">
        <v>34672.63671875</v>
      </c>
      <c r="M113">
        <v>537480.6875</v>
      </c>
      <c r="N113">
        <v>4468067</v>
      </c>
      <c r="Q113" s="100">
        <v>2049</v>
      </c>
      <c r="R113">
        <v>3301222</v>
      </c>
      <c r="S113">
        <v>3670774.25</v>
      </c>
      <c r="T113">
        <v>1014055.8125</v>
      </c>
      <c r="U113">
        <v>4617.79345703125</v>
      </c>
      <c r="X113" s="100">
        <v>2049</v>
      </c>
      <c r="Y113">
        <v>3807.365234375</v>
      </c>
      <c r="Z113">
        <v>33508.67578125</v>
      </c>
      <c r="AA113">
        <v>7030378.5</v>
      </c>
      <c r="AB113">
        <v>6066.5302734375</v>
      </c>
      <c r="AE113" s="100">
        <v>2049</v>
      </c>
      <c r="AF113">
        <v>2159458.25</v>
      </c>
      <c r="AG113">
        <v>7495.3056640625</v>
      </c>
      <c r="AH113">
        <v>184131.8125</v>
      </c>
      <c r="AI113">
        <v>0</v>
      </c>
    </row>
    <row r="114" spans="3:35" x14ac:dyDescent="0.25">
      <c r="C114" s="100">
        <v>2050</v>
      </c>
      <c r="D114" s="104">
        <v>0</v>
      </c>
      <c r="E114" s="104">
        <v>0</v>
      </c>
      <c r="F114" s="104">
        <v>706564.8125</v>
      </c>
      <c r="G114" s="104">
        <v>0</v>
      </c>
      <c r="J114" s="100">
        <v>2050</v>
      </c>
      <c r="K114">
        <v>180296.0625</v>
      </c>
      <c r="L114">
        <v>33958.53125</v>
      </c>
      <c r="M114">
        <v>531699.1875</v>
      </c>
      <c r="N114">
        <v>4542113</v>
      </c>
      <c r="Q114" s="100">
        <v>2050</v>
      </c>
      <c r="R114">
        <v>3450473.75</v>
      </c>
      <c r="S114">
        <v>3925104.75</v>
      </c>
      <c r="T114">
        <v>1040919.625</v>
      </c>
      <c r="U114">
        <v>4848.9306640625</v>
      </c>
      <c r="X114" s="100">
        <v>2050</v>
      </c>
      <c r="Y114">
        <v>3847.137939453125</v>
      </c>
      <c r="Z114">
        <v>34926.0234375</v>
      </c>
      <c r="AA114">
        <v>7195899.5</v>
      </c>
      <c r="AB114">
        <v>6181.23291015625</v>
      </c>
      <c r="AE114" s="100">
        <v>2050</v>
      </c>
      <c r="AF114">
        <v>2193694.25</v>
      </c>
      <c r="AG114">
        <v>7551.52783203125</v>
      </c>
      <c r="AH114">
        <v>183834.9375</v>
      </c>
      <c r="AI114">
        <v>0</v>
      </c>
    </row>
    <row r="120" spans="3:35" x14ac:dyDescent="0.25">
      <c r="Q120" s="110"/>
      <c r="R120" s="110"/>
      <c r="S120" s="110"/>
      <c r="T120" s="111"/>
    </row>
  </sheetData>
  <mergeCells count="10">
    <mergeCell ref="Y4:AB4"/>
    <mergeCell ref="AF4:AI4"/>
    <mergeCell ref="R4:U4"/>
    <mergeCell ref="D62:G62"/>
    <mergeCell ref="K62:N62"/>
    <mergeCell ref="R62:U62"/>
    <mergeCell ref="Y62:AB62"/>
    <mergeCell ref="AF62:AI62"/>
    <mergeCell ref="D4:G4"/>
    <mergeCell ref="K4:N4"/>
  </mergeCells>
  <conditionalFormatting sqref="K63:N63">
    <cfRule type="uniqueValues" dxfId="34" priority="3"/>
  </conditionalFormatting>
  <conditionalFormatting sqref="Q120:T120">
    <cfRule type="uniqueValues" dxfId="33" priority="1"/>
  </conditionalFormatting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2"/>
  <sheetViews>
    <sheetView zoomScale="70" zoomScaleNormal="70" workbookViewId="0">
      <selection activeCell="F44" sqref="F44"/>
    </sheetView>
  </sheetViews>
  <sheetFormatPr defaultRowHeight="15" x14ac:dyDescent="0.25"/>
  <cols>
    <col min="2" max="2" width="22" customWidth="1"/>
    <col min="3" max="3" width="15.85546875" customWidth="1"/>
    <col min="5" max="5" width="25.85546875" customWidth="1"/>
    <col min="6" max="6" width="29.5703125" customWidth="1"/>
    <col min="7" max="7" width="19.7109375" customWidth="1"/>
    <col min="8" max="8" width="13.140625" customWidth="1"/>
    <col min="10" max="10" width="18.5703125" customWidth="1"/>
    <col min="11" max="11" width="12.7109375" bestFit="1" customWidth="1"/>
  </cols>
  <sheetData>
    <row r="3" spans="1:10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7</v>
      </c>
      <c r="H3" s="5" t="s">
        <v>5</v>
      </c>
      <c r="I3" s="6" t="s">
        <v>5</v>
      </c>
      <c r="J3" s="4" t="s">
        <v>6</v>
      </c>
    </row>
    <row r="4" spans="1:10" x14ac:dyDescent="0.25">
      <c r="A4">
        <v>2000</v>
      </c>
      <c r="H4" s="3">
        <f t="shared" ref="H4:H19" si="0">B4+C4+D4+G4</f>
        <v>0</v>
      </c>
      <c r="I4" s="2">
        <f t="shared" ref="I4:I19" si="1">F4+E4</f>
        <v>0</v>
      </c>
      <c r="J4">
        <f>E4+F4+D4</f>
        <v>0</v>
      </c>
    </row>
    <row r="5" spans="1:10" x14ac:dyDescent="0.25">
      <c r="A5">
        <f>A4+1</f>
        <v>2001</v>
      </c>
      <c r="H5" s="3">
        <f t="shared" si="0"/>
        <v>0</v>
      </c>
      <c r="I5" s="2">
        <f t="shared" si="1"/>
        <v>0</v>
      </c>
      <c r="J5">
        <f t="shared" ref="J5:J20" si="2">E5+F5+D5</f>
        <v>0</v>
      </c>
    </row>
    <row r="6" spans="1:10" x14ac:dyDescent="0.25">
      <c r="A6">
        <f t="shared" ref="A6:A22" si="3">A5+1</f>
        <v>2002</v>
      </c>
      <c r="H6" s="3">
        <f t="shared" si="0"/>
        <v>0</v>
      </c>
      <c r="I6" s="2">
        <f t="shared" si="1"/>
        <v>0</v>
      </c>
      <c r="J6">
        <f t="shared" si="2"/>
        <v>0</v>
      </c>
    </row>
    <row r="7" spans="1:10" x14ac:dyDescent="0.25">
      <c r="A7">
        <f t="shared" si="3"/>
        <v>2003</v>
      </c>
      <c r="H7" s="3">
        <f t="shared" si="0"/>
        <v>0</v>
      </c>
      <c r="I7" s="2">
        <f t="shared" si="1"/>
        <v>0</v>
      </c>
      <c r="J7">
        <f t="shared" si="2"/>
        <v>0</v>
      </c>
    </row>
    <row r="8" spans="1:10" x14ac:dyDescent="0.25">
      <c r="A8">
        <f t="shared" si="3"/>
        <v>2004</v>
      </c>
      <c r="H8" s="3">
        <f t="shared" si="0"/>
        <v>0</v>
      </c>
      <c r="I8" s="2">
        <f t="shared" si="1"/>
        <v>0</v>
      </c>
      <c r="J8">
        <f t="shared" si="2"/>
        <v>0</v>
      </c>
    </row>
    <row r="9" spans="1:10" x14ac:dyDescent="0.25">
      <c r="A9">
        <f t="shared" si="3"/>
        <v>2005</v>
      </c>
      <c r="H9" s="3">
        <f t="shared" si="0"/>
        <v>0</v>
      </c>
      <c r="I9" s="2">
        <f t="shared" si="1"/>
        <v>0</v>
      </c>
      <c r="J9">
        <f t="shared" si="2"/>
        <v>0</v>
      </c>
    </row>
    <row r="10" spans="1:10" x14ac:dyDescent="0.25">
      <c r="A10">
        <f t="shared" si="3"/>
        <v>2006</v>
      </c>
      <c r="H10" s="3">
        <f t="shared" si="0"/>
        <v>0</v>
      </c>
      <c r="I10" s="2">
        <f t="shared" si="1"/>
        <v>0</v>
      </c>
      <c r="J10">
        <f t="shared" si="2"/>
        <v>0</v>
      </c>
    </row>
    <row r="11" spans="1:10" x14ac:dyDescent="0.25">
      <c r="A11">
        <f t="shared" si="3"/>
        <v>2007</v>
      </c>
      <c r="H11" s="3">
        <f t="shared" si="0"/>
        <v>0</v>
      </c>
      <c r="I11" s="2">
        <f t="shared" si="1"/>
        <v>0</v>
      </c>
      <c r="J11">
        <f t="shared" si="2"/>
        <v>0</v>
      </c>
    </row>
    <row r="12" spans="1:10" x14ac:dyDescent="0.25">
      <c r="A12">
        <f t="shared" si="3"/>
        <v>2008</v>
      </c>
      <c r="H12" s="3">
        <f t="shared" si="0"/>
        <v>0</v>
      </c>
      <c r="I12" s="2">
        <f t="shared" si="1"/>
        <v>0</v>
      </c>
      <c r="J12">
        <f t="shared" si="2"/>
        <v>0</v>
      </c>
    </row>
    <row r="13" spans="1:10" x14ac:dyDescent="0.25">
      <c r="A13">
        <f t="shared" si="3"/>
        <v>2009</v>
      </c>
      <c r="H13" s="3">
        <f t="shared" si="0"/>
        <v>0</v>
      </c>
      <c r="I13" s="2">
        <f t="shared" si="1"/>
        <v>0</v>
      </c>
      <c r="J13">
        <f t="shared" si="2"/>
        <v>0</v>
      </c>
    </row>
    <row r="14" spans="1:10" x14ac:dyDescent="0.25">
      <c r="A14">
        <f t="shared" si="3"/>
        <v>2010</v>
      </c>
      <c r="H14" s="3">
        <f t="shared" si="0"/>
        <v>0</v>
      </c>
      <c r="I14" s="2">
        <f t="shared" si="1"/>
        <v>0</v>
      </c>
      <c r="J14">
        <f t="shared" si="2"/>
        <v>0</v>
      </c>
    </row>
    <row r="15" spans="1:10" x14ac:dyDescent="0.25">
      <c r="A15">
        <f t="shared" si="3"/>
        <v>2011</v>
      </c>
      <c r="B15" s="1">
        <v>1483738</v>
      </c>
      <c r="C15" s="1">
        <v>-1145220</v>
      </c>
      <c r="D15">
        <v>178</v>
      </c>
      <c r="E15" s="1">
        <v>189576</v>
      </c>
      <c r="F15" s="1">
        <v>144567</v>
      </c>
      <c r="G15" s="1">
        <v>-4554</v>
      </c>
      <c r="H15" s="3">
        <f t="shared" si="0"/>
        <v>334142</v>
      </c>
      <c r="I15" s="2">
        <f t="shared" si="1"/>
        <v>334143</v>
      </c>
      <c r="J15">
        <f t="shared" si="2"/>
        <v>334321</v>
      </c>
    </row>
    <row r="16" spans="1:10" x14ac:dyDescent="0.25">
      <c r="A16">
        <f t="shared" si="3"/>
        <v>2012</v>
      </c>
      <c r="B16" s="1">
        <v>1620776</v>
      </c>
      <c r="C16" s="1">
        <f>H16-B16-D16-G16</f>
        <v>-1277015</v>
      </c>
      <c r="D16">
        <v>327</v>
      </c>
      <c r="E16" s="1">
        <v>221976</v>
      </c>
      <c r="F16" s="1">
        <v>123024</v>
      </c>
      <c r="G16">
        <v>912</v>
      </c>
      <c r="H16" s="3">
        <v>345000</v>
      </c>
      <c r="I16" s="2">
        <f t="shared" si="1"/>
        <v>345000</v>
      </c>
      <c r="J16">
        <f t="shared" si="2"/>
        <v>345327</v>
      </c>
    </row>
    <row r="17" spans="1:10" x14ac:dyDescent="0.25">
      <c r="A17">
        <f t="shared" si="3"/>
        <v>2013</v>
      </c>
      <c r="B17" s="1">
        <v>1886137</v>
      </c>
      <c r="C17" s="1">
        <v>-1380724</v>
      </c>
      <c r="D17">
        <v>463</v>
      </c>
      <c r="E17" s="1">
        <v>231662</v>
      </c>
      <c r="F17" s="1">
        <v>178817</v>
      </c>
      <c r="G17" s="1">
        <v>-95309</v>
      </c>
      <c r="H17" s="3">
        <f t="shared" si="0"/>
        <v>410567</v>
      </c>
      <c r="I17" s="2">
        <f t="shared" si="1"/>
        <v>410479</v>
      </c>
      <c r="J17">
        <f t="shared" si="2"/>
        <v>410942</v>
      </c>
    </row>
    <row r="18" spans="1:10" x14ac:dyDescent="0.25">
      <c r="A18">
        <f t="shared" si="3"/>
        <v>2014</v>
      </c>
      <c r="B18" s="1">
        <v>1924006</v>
      </c>
      <c r="C18" s="1">
        <v>-1604286</v>
      </c>
      <c r="D18" s="1">
        <v>10662</v>
      </c>
      <c r="E18" s="1">
        <v>277166</v>
      </c>
      <c r="F18" s="1">
        <v>220639</v>
      </c>
      <c r="G18" s="1">
        <v>167423</v>
      </c>
      <c r="H18" s="3">
        <f t="shared" si="0"/>
        <v>497805</v>
      </c>
      <c r="I18" s="2">
        <f t="shared" si="1"/>
        <v>497805</v>
      </c>
      <c r="J18">
        <f t="shared" si="2"/>
        <v>508467</v>
      </c>
    </row>
    <row r="19" spans="1:10" x14ac:dyDescent="0.25">
      <c r="A19">
        <f t="shared" si="3"/>
        <v>2015</v>
      </c>
      <c r="B19" s="1">
        <v>1938578</v>
      </c>
      <c r="C19" s="1">
        <v>-1536568</v>
      </c>
      <c r="D19" s="1">
        <v>12633</v>
      </c>
      <c r="E19" s="1">
        <v>294395</v>
      </c>
      <c r="F19" s="1">
        <v>70224</v>
      </c>
      <c r="G19" s="1">
        <v>-50023</v>
      </c>
      <c r="H19" s="3">
        <f t="shared" si="0"/>
        <v>364620</v>
      </c>
      <c r="I19" s="2">
        <f t="shared" si="1"/>
        <v>364619</v>
      </c>
      <c r="J19">
        <f t="shared" si="2"/>
        <v>377252</v>
      </c>
    </row>
    <row r="20" spans="1:10" x14ac:dyDescent="0.25">
      <c r="A20">
        <f t="shared" si="3"/>
        <v>2016</v>
      </c>
      <c r="B20" s="1">
        <v>1916031</v>
      </c>
      <c r="C20" s="1">
        <v>-1390739</v>
      </c>
      <c r="D20" s="1">
        <v>16376</v>
      </c>
      <c r="E20" s="1">
        <v>316806</v>
      </c>
      <c r="F20" s="1">
        <v>63504</v>
      </c>
      <c r="G20" s="1">
        <v>-161357</v>
      </c>
      <c r="H20" s="3">
        <f>B20+C20+D20+G20</f>
        <v>380311</v>
      </c>
      <c r="I20" s="2">
        <f>F20+E20</f>
        <v>380310</v>
      </c>
      <c r="J20">
        <f t="shared" si="2"/>
        <v>396686</v>
      </c>
    </row>
    <row r="21" spans="1:10" x14ac:dyDescent="0.25">
      <c r="A21">
        <f t="shared" si="3"/>
        <v>2017</v>
      </c>
    </row>
    <row r="22" spans="1:10" x14ac:dyDescent="0.25">
      <c r="A22">
        <f t="shared" si="3"/>
        <v>2018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4A26-DA0F-4E4F-A3A3-0A2F8DBDF2F6}">
  <dimension ref="C6:N58"/>
  <sheetViews>
    <sheetView zoomScale="85" zoomScaleNormal="85" workbookViewId="0">
      <selection activeCell="H8" sqref="H8"/>
    </sheetView>
  </sheetViews>
  <sheetFormatPr defaultRowHeight="15" x14ac:dyDescent="0.25"/>
  <cols>
    <col min="4" max="4" width="19.5703125" customWidth="1"/>
    <col min="8" max="8" width="19.140625" customWidth="1"/>
    <col min="12" max="12" width="15.28515625" customWidth="1"/>
  </cols>
  <sheetData>
    <row r="6" spans="3:14" x14ac:dyDescent="0.25">
      <c r="D6" s="112" t="s">
        <v>363</v>
      </c>
      <c r="H6" s="112" t="s">
        <v>363</v>
      </c>
      <c r="L6" s="112" t="s">
        <v>363</v>
      </c>
      <c r="N6" t="s">
        <v>479</v>
      </c>
    </row>
    <row r="7" spans="3:14" ht="45" x14ac:dyDescent="0.25">
      <c r="C7" s="98" t="s">
        <v>13</v>
      </c>
      <c r="D7" s="113" t="s">
        <v>362</v>
      </c>
      <c r="G7" s="98" t="s">
        <v>13</v>
      </c>
      <c r="H7" s="113" t="s">
        <v>364</v>
      </c>
      <c r="K7" s="98" t="s">
        <v>13</v>
      </c>
      <c r="L7" s="113" t="s">
        <v>365</v>
      </c>
      <c r="N7" s="157" t="s">
        <v>13</v>
      </c>
    </row>
    <row r="8" spans="3:14" x14ac:dyDescent="0.25">
      <c r="C8" s="98">
        <v>2000</v>
      </c>
      <c r="D8">
        <v>550888.4375</v>
      </c>
      <c r="G8" s="100">
        <v>2000</v>
      </c>
      <c r="H8">
        <v>1796830.125</v>
      </c>
      <c r="K8" s="100">
        <v>2000</v>
      </c>
      <c r="L8">
        <v>583775.25</v>
      </c>
      <c r="N8" s="158">
        <v>2000</v>
      </c>
    </row>
    <row r="9" spans="3:14" x14ac:dyDescent="0.25">
      <c r="C9" s="98">
        <v>2001</v>
      </c>
      <c r="D9">
        <v>553588</v>
      </c>
      <c r="G9" s="100">
        <v>2001</v>
      </c>
      <c r="H9">
        <v>1800017</v>
      </c>
      <c r="K9" s="100">
        <v>2001</v>
      </c>
      <c r="L9">
        <v>595555.1875</v>
      </c>
      <c r="N9" s="159">
        <v>2001</v>
      </c>
    </row>
    <row r="10" spans="3:14" x14ac:dyDescent="0.25">
      <c r="C10" s="98">
        <v>2002</v>
      </c>
      <c r="D10">
        <v>662263.875</v>
      </c>
      <c r="G10" s="100">
        <v>2002</v>
      </c>
      <c r="H10">
        <v>1801355.25</v>
      </c>
      <c r="K10" s="100">
        <v>2002</v>
      </c>
      <c r="L10">
        <v>643743.875</v>
      </c>
      <c r="N10" s="158">
        <v>2002</v>
      </c>
    </row>
    <row r="11" spans="3:14" x14ac:dyDescent="0.25">
      <c r="C11" s="98">
        <v>2003</v>
      </c>
      <c r="D11">
        <v>758610.1875</v>
      </c>
      <c r="G11" s="100">
        <v>2003</v>
      </c>
      <c r="H11">
        <v>1774644.875</v>
      </c>
      <c r="K11" s="100">
        <v>2003</v>
      </c>
      <c r="L11">
        <v>676934.5</v>
      </c>
      <c r="N11" s="159">
        <v>2003</v>
      </c>
    </row>
    <row r="12" spans="3:14" x14ac:dyDescent="0.25">
      <c r="C12" s="98">
        <v>2004</v>
      </c>
      <c r="D12">
        <v>785046.6875</v>
      </c>
      <c r="G12" s="100">
        <v>2004</v>
      </c>
      <c r="H12">
        <v>1756668</v>
      </c>
      <c r="K12" s="100">
        <v>2004</v>
      </c>
      <c r="L12">
        <v>746893.125</v>
      </c>
      <c r="N12" s="158">
        <v>2004</v>
      </c>
    </row>
    <row r="13" spans="3:14" x14ac:dyDescent="0.25">
      <c r="C13" s="98">
        <v>2005</v>
      </c>
      <c r="D13">
        <v>821079.5</v>
      </c>
      <c r="G13" s="100">
        <v>2005</v>
      </c>
      <c r="H13">
        <v>1714361.25</v>
      </c>
      <c r="K13" s="100">
        <v>2005</v>
      </c>
      <c r="L13">
        <v>779837.75</v>
      </c>
      <c r="N13" s="159">
        <v>2005</v>
      </c>
    </row>
    <row r="14" spans="3:14" x14ac:dyDescent="0.25">
      <c r="C14" s="98">
        <v>2006</v>
      </c>
      <c r="D14">
        <v>838202.375</v>
      </c>
      <c r="G14" s="100">
        <v>2006</v>
      </c>
      <c r="H14">
        <v>1690657.75</v>
      </c>
      <c r="K14" s="100">
        <v>2006</v>
      </c>
      <c r="L14">
        <v>804572.625</v>
      </c>
      <c r="N14" s="158">
        <v>2006</v>
      </c>
    </row>
    <row r="15" spans="3:14" x14ac:dyDescent="0.25">
      <c r="C15" s="98">
        <v>2007</v>
      </c>
      <c r="D15">
        <v>916983.5625</v>
      </c>
      <c r="G15" s="100">
        <v>2007</v>
      </c>
      <c r="H15">
        <v>1679095.25</v>
      </c>
      <c r="K15" s="100">
        <v>2007</v>
      </c>
      <c r="L15">
        <v>817602.625</v>
      </c>
      <c r="N15" s="159">
        <v>2007</v>
      </c>
    </row>
    <row r="16" spans="3:14" x14ac:dyDescent="0.25">
      <c r="C16" s="98">
        <v>2008</v>
      </c>
      <c r="D16">
        <v>1037151.625</v>
      </c>
      <c r="G16" s="100">
        <v>2008</v>
      </c>
      <c r="H16">
        <v>1685478.625</v>
      </c>
      <c r="K16" s="100">
        <v>2008</v>
      </c>
      <c r="L16">
        <v>820505</v>
      </c>
      <c r="N16" s="158">
        <v>2008</v>
      </c>
    </row>
    <row r="17" spans="3:14" x14ac:dyDescent="0.25">
      <c r="C17" s="98">
        <v>2009</v>
      </c>
      <c r="D17">
        <v>1171865.25</v>
      </c>
      <c r="G17" s="100">
        <v>2009</v>
      </c>
      <c r="H17">
        <v>1760147.125</v>
      </c>
      <c r="K17" s="100">
        <v>2009</v>
      </c>
      <c r="L17">
        <v>878075.25</v>
      </c>
      <c r="N17" s="159">
        <v>2009</v>
      </c>
    </row>
    <row r="18" spans="3:14" x14ac:dyDescent="0.25">
      <c r="C18" s="98">
        <v>2010</v>
      </c>
      <c r="D18">
        <v>1358198.875</v>
      </c>
      <c r="G18" s="100">
        <v>2010</v>
      </c>
      <c r="H18">
        <v>1857165.375</v>
      </c>
      <c r="K18" s="100">
        <v>2010</v>
      </c>
      <c r="L18">
        <v>943286.5</v>
      </c>
      <c r="N18" s="158">
        <v>2010</v>
      </c>
    </row>
    <row r="19" spans="3:14" x14ac:dyDescent="0.25">
      <c r="C19" s="98">
        <v>2011</v>
      </c>
      <c r="D19">
        <v>1500249.25</v>
      </c>
      <c r="G19" s="100">
        <v>2011</v>
      </c>
      <c r="H19">
        <v>1892577.5</v>
      </c>
      <c r="K19" s="100">
        <v>2011</v>
      </c>
      <c r="L19">
        <v>1013257.6875</v>
      </c>
      <c r="N19" s="159">
        <v>2011</v>
      </c>
    </row>
    <row r="20" spans="3:14" x14ac:dyDescent="0.25">
      <c r="C20" s="98">
        <v>2012</v>
      </c>
      <c r="D20">
        <v>1582811.375</v>
      </c>
      <c r="G20" s="100">
        <v>2012</v>
      </c>
      <c r="H20">
        <v>1923841.375</v>
      </c>
      <c r="K20" s="100">
        <v>2012</v>
      </c>
      <c r="L20">
        <v>1113111.25</v>
      </c>
      <c r="N20" s="158">
        <v>2012</v>
      </c>
    </row>
    <row r="21" spans="3:14" x14ac:dyDescent="0.25">
      <c r="C21" s="98">
        <v>2013</v>
      </c>
      <c r="D21">
        <v>1612534.25</v>
      </c>
      <c r="G21" s="100">
        <v>2013</v>
      </c>
      <c r="H21">
        <v>1974527.25</v>
      </c>
      <c r="K21" s="100">
        <v>2013</v>
      </c>
      <c r="L21">
        <v>1223788.625</v>
      </c>
      <c r="N21" s="159">
        <v>2013</v>
      </c>
    </row>
    <row r="22" spans="3:14" x14ac:dyDescent="0.25">
      <c r="C22" s="98">
        <v>2014</v>
      </c>
      <c r="D22">
        <v>1788399.75</v>
      </c>
      <c r="G22" s="100">
        <v>2014</v>
      </c>
      <c r="H22">
        <v>2087023.125</v>
      </c>
      <c r="K22" s="100">
        <v>2014</v>
      </c>
      <c r="L22">
        <v>1337142.375</v>
      </c>
      <c r="N22" s="158">
        <v>2014</v>
      </c>
    </row>
    <row r="23" spans="3:14" x14ac:dyDescent="0.25">
      <c r="C23" s="98">
        <v>2015</v>
      </c>
      <c r="D23">
        <v>2052229.375</v>
      </c>
      <c r="G23" s="100">
        <v>2015</v>
      </c>
      <c r="H23">
        <v>2210755.75</v>
      </c>
      <c r="K23" s="100">
        <v>2015</v>
      </c>
      <c r="L23">
        <v>1472638.625</v>
      </c>
      <c r="N23" s="159">
        <v>2015</v>
      </c>
    </row>
    <row r="24" spans="3:14" x14ac:dyDescent="0.25">
      <c r="C24" s="98">
        <v>2016</v>
      </c>
      <c r="D24">
        <v>2256942</v>
      </c>
      <c r="G24" s="100">
        <v>2016</v>
      </c>
      <c r="H24">
        <v>2364179.75</v>
      </c>
      <c r="K24" s="100">
        <v>2016</v>
      </c>
      <c r="L24">
        <v>1570828.125</v>
      </c>
      <c r="N24" s="158">
        <v>2016</v>
      </c>
    </row>
    <row r="25" spans="3:14" x14ac:dyDescent="0.25">
      <c r="C25" s="98">
        <v>2017</v>
      </c>
      <c r="D25">
        <v>2382893.25</v>
      </c>
      <c r="G25" s="100">
        <v>2017</v>
      </c>
      <c r="H25">
        <v>2535587.5</v>
      </c>
      <c r="K25" s="100">
        <v>2017</v>
      </c>
      <c r="L25">
        <v>1636132.25</v>
      </c>
    </row>
    <row r="26" spans="3:14" x14ac:dyDescent="0.25">
      <c r="C26" s="98">
        <v>2018</v>
      </c>
      <c r="D26">
        <v>2546863.25</v>
      </c>
      <c r="G26" s="100">
        <v>2018</v>
      </c>
      <c r="H26">
        <v>2690301.5</v>
      </c>
      <c r="K26" s="100">
        <v>2018</v>
      </c>
      <c r="L26">
        <v>1682321.375</v>
      </c>
    </row>
    <row r="27" spans="3:14" x14ac:dyDescent="0.25">
      <c r="C27" s="98">
        <v>2019</v>
      </c>
      <c r="D27">
        <v>2754084</v>
      </c>
      <c r="G27" s="100">
        <v>2019</v>
      </c>
      <c r="H27">
        <v>2813970</v>
      </c>
      <c r="K27" s="100">
        <v>2019</v>
      </c>
      <c r="L27">
        <v>1745140.25</v>
      </c>
    </row>
    <row r="28" spans="3:14" x14ac:dyDescent="0.25">
      <c r="C28" s="98">
        <v>2020</v>
      </c>
      <c r="D28">
        <v>2955201</v>
      </c>
      <c r="G28" s="100">
        <v>2020</v>
      </c>
      <c r="H28">
        <v>2904451.75</v>
      </c>
      <c r="K28" s="100">
        <v>2020</v>
      </c>
      <c r="L28">
        <v>1819949.375</v>
      </c>
    </row>
    <row r="29" spans="3:14" x14ac:dyDescent="0.25">
      <c r="C29" s="98">
        <v>2021</v>
      </c>
      <c r="D29">
        <v>3180677</v>
      </c>
      <c r="G29" s="100">
        <v>2021</v>
      </c>
      <c r="H29">
        <v>2985881</v>
      </c>
      <c r="K29" s="100">
        <v>2021</v>
      </c>
      <c r="L29">
        <v>1903363.25</v>
      </c>
    </row>
    <row r="30" spans="3:14" x14ac:dyDescent="0.25">
      <c r="C30" s="98">
        <v>2022</v>
      </c>
      <c r="D30">
        <v>3454251.75</v>
      </c>
      <c r="G30" s="100">
        <v>2022</v>
      </c>
      <c r="H30">
        <v>3069627</v>
      </c>
      <c r="K30" s="100">
        <v>2022</v>
      </c>
      <c r="L30">
        <v>1994455.25</v>
      </c>
    </row>
    <row r="31" spans="3:14" x14ac:dyDescent="0.25">
      <c r="C31" s="98">
        <v>2023</v>
      </c>
      <c r="D31">
        <v>3797946.25</v>
      </c>
      <c r="G31" s="100">
        <v>2023</v>
      </c>
      <c r="H31">
        <v>3154240</v>
      </c>
      <c r="K31" s="100">
        <v>2023</v>
      </c>
      <c r="L31">
        <v>2089514.5</v>
      </c>
    </row>
    <row r="32" spans="3:14" x14ac:dyDescent="0.25">
      <c r="C32" s="98">
        <v>2024</v>
      </c>
      <c r="D32">
        <v>4208024</v>
      </c>
      <c r="G32" s="100">
        <v>2024</v>
      </c>
      <c r="H32">
        <v>3237617.5</v>
      </c>
      <c r="K32" s="100">
        <v>2024</v>
      </c>
      <c r="L32">
        <v>2185210.5</v>
      </c>
    </row>
    <row r="33" spans="3:12" x14ac:dyDescent="0.25">
      <c r="C33" s="98">
        <v>2025</v>
      </c>
      <c r="D33">
        <v>4662449.5</v>
      </c>
      <c r="G33" s="100">
        <v>2025</v>
      </c>
      <c r="H33">
        <v>3325268.25</v>
      </c>
      <c r="K33" s="100">
        <v>2025</v>
      </c>
      <c r="L33">
        <v>2283496</v>
      </c>
    </row>
    <row r="34" spans="3:12" x14ac:dyDescent="0.25">
      <c r="C34" s="98">
        <v>2026</v>
      </c>
      <c r="D34">
        <v>5125441</v>
      </c>
      <c r="G34" s="100">
        <v>2026</v>
      </c>
      <c r="H34">
        <v>3418758.75</v>
      </c>
      <c r="K34" s="100">
        <v>2026</v>
      </c>
      <c r="L34">
        <v>2386102</v>
      </c>
    </row>
    <row r="35" spans="3:12" x14ac:dyDescent="0.25">
      <c r="C35" s="98">
        <v>2027</v>
      </c>
      <c r="D35">
        <v>5603182</v>
      </c>
      <c r="G35" s="100">
        <v>2027</v>
      </c>
      <c r="H35">
        <v>3514568.5</v>
      </c>
      <c r="K35" s="100">
        <v>2027</v>
      </c>
      <c r="L35">
        <v>2490468.5</v>
      </c>
    </row>
    <row r="36" spans="3:12" x14ac:dyDescent="0.25">
      <c r="C36" s="98">
        <v>2028</v>
      </c>
      <c r="D36">
        <v>6132130</v>
      </c>
      <c r="G36" s="100">
        <v>2028</v>
      </c>
      <c r="H36">
        <v>3612752</v>
      </c>
      <c r="K36" s="100">
        <v>2028</v>
      </c>
      <c r="L36">
        <v>2596385.5</v>
      </c>
    </row>
    <row r="37" spans="3:12" x14ac:dyDescent="0.25">
      <c r="C37" s="98">
        <v>2029</v>
      </c>
      <c r="D37">
        <v>6714795</v>
      </c>
      <c r="G37" s="100">
        <v>2029</v>
      </c>
      <c r="H37">
        <v>3711695.25</v>
      </c>
      <c r="K37" s="100">
        <v>2029</v>
      </c>
      <c r="L37">
        <v>2703835</v>
      </c>
    </row>
    <row r="38" spans="3:12" x14ac:dyDescent="0.25">
      <c r="C38" s="98">
        <v>2030</v>
      </c>
      <c r="D38">
        <v>7297350</v>
      </c>
      <c r="G38" s="100">
        <v>2030</v>
      </c>
      <c r="H38">
        <v>3812499.25</v>
      </c>
      <c r="K38" s="100">
        <v>2030</v>
      </c>
      <c r="L38">
        <v>2814121</v>
      </c>
    </row>
    <row r="39" spans="3:12" x14ac:dyDescent="0.25">
      <c r="C39" s="98">
        <v>2031</v>
      </c>
      <c r="D39">
        <v>7840262.5</v>
      </c>
      <c r="G39" s="100">
        <v>2031</v>
      </c>
      <c r="H39">
        <v>3916102.25</v>
      </c>
      <c r="K39" s="100">
        <v>2031</v>
      </c>
      <c r="L39">
        <v>2938729.5</v>
      </c>
    </row>
    <row r="40" spans="3:12" x14ac:dyDescent="0.25">
      <c r="C40" s="98">
        <v>2032</v>
      </c>
      <c r="D40">
        <v>8366747</v>
      </c>
      <c r="G40" s="100">
        <v>2032</v>
      </c>
      <c r="H40">
        <v>4016557.25</v>
      </c>
      <c r="K40" s="100">
        <v>2032</v>
      </c>
      <c r="L40">
        <v>3081235</v>
      </c>
    </row>
    <row r="41" spans="3:12" x14ac:dyDescent="0.25">
      <c r="C41" s="98">
        <v>2033</v>
      </c>
      <c r="D41">
        <v>8914908</v>
      </c>
      <c r="G41" s="100">
        <v>2033</v>
      </c>
      <c r="H41">
        <v>4118075.5</v>
      </c>
      <c r="K41" s="100">
        <v>2033</v>
      </c>
      <c r="L41">
        <v>3244855</v>
      </c>
    </row>
    <row r="42" spans="3:12" x14ac:dyDescent="0.25">
      <c r="C42" s="98">
        <v>2034</v>
      </c>
      <c r="D42">
        <v>9496148</v>
      </c>
      <c r="G42" s="100">
        <v>2034</v>
      </c>
      <c r="H42">
        <v>4219166.5</v>
      </c>
      <c r="K42" s="100">
        <v>2034</v>
      </c>
      <c r="L42">
        <v>3434337</v>
      </c>
    </row>
    <row r="43" spans="3:12" x14ac:dyDescent="0.25">
      <c r="C43" s="98">
        <v>2035</v>
      </c>
      <c r="D43">
        <v>10129622</v>
      </c>
      <c r="G43" s="100">
        <v>2035</v>
      </c>
      <c r="H43">
        <v>4319198.5</v>
      </c>
      <c r="K43" s="100">
        <v>2035</v>
      </c>
      <c r="L43">
        <v>3653371</v>
      </c>
    </row>
    <row r="44" spans="3:12" x14ac:dyDescent="0.25">
      <c r="C44" s="98">
        <v>2036</v>
      </c>
      <c r="D44">
        <v>10860127</v>
      </c>
      <c r="G44" s="100">
        <v>2036</v>
      </c>
      <c r="H44">
        <v>4402606.5</v>
      </c>
      <c r="K44" s="100">
        <v>2036</v>
      </c>
      <c r="L44">
        <v>3897027</v>
      </c>
    </row>
    <row r="45" spans="3:12" x14ac:dyDescent="0.25">
      <c r="C45" s="98">
        <v>2037</v>
      </c>
      <c r="D45">
        <v>11713790</v>
      </c>
      <c r="G45" s="100">
        <v>2037</v>
      </c>
      <c r="H45">
        <v>4488271.5</v>
      </c>
      <c r="K45" s="100">
        <v>2037</v>
      </c>
      <c r="L45">
        <v>4164578.5</v>
      </c>
    </row>
    <row r="46" spans="3:12" x14ac:dyDescent="0.25">
      <c r="C46" s="98">
        <v>2038</v>
      </c>
      <c r="D46">
        <v>12639360</v>
      </c>
      <c r="G46" s="100">
        <v>2038</v>
      </c>
      <c r="H46">
        <v>4568123.5</v>
      </c>
      <c r="K46" s="100">
        <v>2038</v>
      </c>
      <c r="L46">
        <v>4472519.5</v>
      </c>
    </row>
    <row r="47" spans="3:12" x14ac:dyDescent="0.25">
      <c r="C47" s="98">
        <v>2039</v>
      </c>
      <c r="D47">
        <v>13623502</v>
      </c>
      <c r="G47" s="100">
        <v>2039</v>
      </c>
      <c r="H47">
        <v>4633501</v>
      </c>
      <c r="K47" s="100">
        <v>2039</v>
      </c>
      <c r="L47">
        <v>4806585.5</v>
      </c>
    </row>
    <row r="48" spans="3:12" x14ac:dyDescent="0.25">
      <c r="C48" s="98">
        <v>2040</v>
      </c>
      <c r="D48">
        <v>14628661</v>
      </c>
      <c r="G48" s="100">
        <v>2040</v>
      </c>
      <c r="H48">
        <v>4696086.5</v>
      </c>
      <c r="K48" s="100">
        <v>2040</v>
      </c>
      <c r="L48">
        <v>5147886.5</v>
      </c>
    </row>
    <row r="49" spans="3:12" x14ac:dyDescent="0.25">
      <c r="C49" s="98">
        <v>2041</v>
      </c>
      <c r="D49">
        <v>15625782</v>
      </c>
      <c r="G49" s="100">
        <v>2041</v>
      </c>
      <c r="H49">
        <v>4760195.5</v>
      </c>
      <c r="K49" s="100">
        <v>2041</v>
      </c>
      <c r="L49">
        <v>5484125</v>
      </c>
    </row>
    <row r="50" spans="3:12" x14ac:dyDescent="0.25">
      <c r="C50" s="98">
        <v>2042</v>
      </c>
      <c r="D50">
        <v>16547293</v>
      </c>
      <c r="G50" s="100">
        <v>2042</v>
      </c>
      <c r="H50">
        <v>4831181</v>
      </c>
      <c r="K50" s="100">
        <v>2042</v>
      </c>
      <c r="L50">
        <v>5806818</v>
      </c>
    </row>
    <row r="51" spans="3:12" x14ac:dyDescent="0.25">
      <c r="C51" s="98">
        <v>2043</v>
      </c>
      <c r="D51">
        <v>17713860</v>
      </c>
      <c r="G51" s="100">
        <v>2043</v>
      </c>
      <c r="H51">
        <v>4903213.5</v>
      </c>
      <c r="K51" s="100">
        <v>2043</v>
      </c>
      <c r="L51">
        <v>6095583</v>
      </c>
    </row>
    <row r="52" spans="3:12" x14ac:dyDescent="0.25">
      <c r="C52" s="98">
        <v>2044</v>
      </c>
      <c r="D52">
        <v>19081032</v>
      </c>
      <c r="G52" s="100">
        <v>2044</v>
      </c>
      <c r="H52">
        <v>4985824</v>
      </c>
      <c r="K52" s="100">
        <v>2044</v>
      </c>
      <c r="L52">
        <v>6299345</v>
      </c>
    </row>
    <row r="53" spans="3:12" x14ac:dyDescent="0.25">
      <c r="C53" s="98">
        <v>2045</v>
      </c>
      <c r="D53">
        <v>20392918</v>
      </c>
      <c r="G53" s="100">
        <v>2045</v>
      </c>
      <c r="H53">
        <v>5071456</v>
      </c>
      <c r="K53" s="100">
        <v>2045</v>
      </c>
      <c r="L53">
        <v>6509232.5</v>
      </c>
    </row>
    <row r="54" spans="3:12" x14ac:dyDescent="0.25">
      <c r="C54" s="98">
        <v>2046</v>
      </c>
      <c r="D54">
        <v>21689114</v>
      </c>
      <c r="G54" s="100">
        <v>2046</v>
      </c>
      <c r="H54">
        <v>5155039.5</v>
      </c>
      <c r="K54" s="100">
        <v>2046</v>
      </c>
      <c r="L54">
        <v>6743040.5</v>
      </c>
    </row>
    <row r="55" spans="3:12" x14ac:dyDescent="0.25">
      <c r="C55" s="98">
        <v>2047</v>
      </c>
      <c r="D55">
        <v>22964830</v>
      </c>
      <c r="G55" s="100">
        <v>2047</v>
      </c>
      <c r="H55">
        <v>5232471.5</v>
      </c>
      <c r="K55" s="100">
        <v>2047</v>
      </c>
      <c r="L55">
        <v>6948173</v>
      </c>
    </row>
    <row r="56" spans="3:12" x14ac:dyDescent="0.25">
      <c r="C56" s="98">
        <v>2048</v>
      </c>
      <c r="D56">
        <v>24369522</v>
      </c>
      <c r="G56" s="100">
        <v>2048</v>
      </c>
      <c r="H56">
        <v>5304017</v>
      </c>
      <c r="K56" s="100">
        <v>2048</v>
      </c>
      <c r="L56">
        <v>7135398</v>
      </c>
    </row>
    <row r="57" spans="3:12" x14ac:dyDescent="0.25">
      <c r="C57" s="98">
        <v>2049</v>
      </c>
      <c r="D57">
        <v>25928044</v>
      </c>
      <c r="G57" s="100">
        <v>2049</v>
      </c>
      <c r="H57">
        <v>5371572</v>
      </c>
      <c r="K57" s="100">
        <v>2049</v>
      </c>
      <c r="L57">
        <v>7312425</v>
      </c>
    </row>
    <row r="58" spans="3:12" x14ac:dyDescent="0.25">
      <c r="C58" s="98">
        <v>2050</v>
      </c>
      <c r="D58">
        <v>27401910</v>
      </c>
      <c r="G58" s="100">
        <v>2050</v>
      </c>
      <c r="H58">
        <v>5434527</v>
      </c>
      <c r="K58" s="100">
        <v>2050</v>
      </c>
      <c r="L58">
        <v>7437186.5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09D3-8E4C-4206-87F5-1A6A8AE04A46}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B2A-A325-4A5F-BC3F-FE08EBB03F0D}">
  <dimension ref="B5:AO38"/>
  <sheetViews>
    <sheetView topLeftCell="A7" zoomScale="85" zoomScaleNormal="85" workbookViewId="0">
      <selection activeCell="D19" sqref="D19"/>
    </sheetView>
  </sheetViews>
  <sheetFormatPr defaultRowHeight="15" x14ac:dyDescent="0.25"/>
  <cols>
    <col min="2" max="2" width="6.85546875" bestFit="1" customWidth="1"/>
    <col min="3" max="3" width="14.7109375" bestFit="1" customWidth="1"/>
    <col min="4" max="4" width="15.42578125" bestFit="1" customWidth="1"/>
    <col min="5" max="5" width="9.42578125" bestFit="1" customWidth="1"/>
    <col min="6" max="6" width="11.7109375" bestFit="1" customWidth="1"/>
    <col min="9" max="9" width="25.140625" bestFit="1" customWidth="1"/>
    <col min="10" max="10" width="14.42578125" bestFit="1" customWidth="1"/>
    <col min="12" max="12" width="6.85546875" bestFit="1" customWidth="1"/>
    <col min="13" max="13" width="30.42578125" bestFit="1" customWidth="1"/>
    <col min="14" max="14" width="23.85546875" bestFit="1" customWidth="1"/>
    <col min="15" max="15" width="14.42578125" bestFit="1" customWidth="1"/>
    <col min="25" max="25" width="6" customWidth="1"/>
    <col min="26" max="26" width="29" bestFit="1" customWidth="1"/>
    <col min="27" max="27" width="14.5703125" bestFit="1" customWidth="1"/>
    <col min="28" max="28" width="7.140625" bestFit="1" customWidth="1"/>
    <col min="29" max="30" width="8.140625" bestFit="1" customWidth="1"/>
    <col min="33" max="33" width="5.42578125" customWidth="1"/>
    <col min="34" max="34" width="12.85546875" bestFit="1" customWidth="1"/>
    <col min="35" max="35" width="13.140625" bestFit="1" customWidth="1"/>
    <col min="36" max="36" width="21" customWidth="1"/>
    <col min="37" max="37" width="17" bestFit="1" customWidth="1"/>
    <col min="38" max="38" width="12.140625" bestFit="1" customWidth="1"/>
    <col min="39" max="39" width="9" customWidth="1"/>
    <col min="40" max="40" width="10" bestFit="1" customWidth="1"/>
    <col min="41" max="41" width="13.42578125" bestFit="1" customWidth="1"/>
  </cols>
  <sheetData>
    <row r="5" spans="2:41" x14ac:dyDescent="0.25">
      <c r="B5" s="193" t="s">
        <v>371</v>
      </c>
      <c r="C5" s="193"/>
      <c r="D5" s="193"/>
      <c r="E5" s="193"/>
      <c r="F5" s="193"/>
    </row>
    <row r="6" spans="2:41" x14ac:dyDescent="0.25">
      <c r="E6" s="209" t="s">
        <v>372</v>
      </c>
      <c r="F6" s="209"/>
      <c r="I6" s="193" t="s">
        <v>398</v>
      </c>
      <c r="J6" s="193"/>
      <c r="L6" s="193" t="s">
        <v>393</v>
      </c>
      <c r="M6" s="193"/>
      <c r="N6" s="193"/>
      <c r="O6" s="193"/>
      <c r="R6" t="s">
        <v>408</v>
      </c>
      <c r="Y6" s="193" t="s">
        <v>413</v>
      </c>
      <c r="Z6" s="193"/>
      <c r="AA6" s="193"/>
      <c r="AB6" s="193"/>
      <c r="AC6" s="193"/>
      <c r="AD6" s="193"/>
      <c r="AG6" s="193" t="s">
        <v>430</v>
      </c>
      <c r="AH6" s="193"/>
      <c r="AI6" s="193"/>
      <c r="AJ6" s="193"/>
      <c r="AK6" s="193"/>
      <c r="AL6" s="193"/>
      <c r="AM6" s="193"/>
      <c r="AN6" s="193"/>
      <c r="AO6" s="193"/>
    </row>
    <row r="7" spans="2:41" ht="15.75" thickBot="1" x14ac:dyDescent="0.3">
      <c r="B7" s="200" t="s">
        <v>376</v>
      </c>
      <c r="C7" s="200" t="s">
        <v>373</v>
      </c>
      <c r="D7" s="191" t="s">
        <v>374</v>
      </c>
      <c r="E7" s="191"/>
      <c r="F7" s="200" t="s">
        <v>375</v>
      </c>
      <c r="J7" t="s">
        <v>407</v>
      </c>
      <c r="U7" t="s">
        <v>410</v>
      </c>
    </row>
    <row r="8" spans="2:41" x14ac:dyDescent="0.25">
      <c r="B8" s="200"/>
      <c r="C8" s="200"/>
      <c r="D8" s="120" t="s">
        <v>377</v>
      </c>
      <c r="E8" s="120" t="s">
        <v>378</v>
      </c>
      <c r="F8" s="200"/>
      <c r="I8" s="4" t="s">
        <v>399</v>
      </c>
      <c r="J8" s="4" t="s">
        <v>400</v>
      </c>
      <c r="N8" s="209" t="s">
        <v>394</v>
      </c>
      <c r="O8" s="209"/>
      <c r="R8" s="124" t="s">
        <v>376</v>
      </c>
      <c r="S8" s="125" t="s">
        <v>381</v>
      </c>
      <c r="T8" s="126" t="s">
        <v>409</v>
      </c>
      <c r="U8" s="127" t="s">
        <v>25</v>
      </c>
      <c r="V8" s="128" t="s">
        <v>411</v>
      </c>
      <c r="Y8" s="103" t="s">
        <v>380</v>
      </c>
      <c r="Z8" s="103" t="s">
        <v>422</v>
      </c>
      <c r="AA8" s="103" t="s">
        <v>423</v>
      </c>
      <c r="AB8" s="103">
        <v>2013</v>
      </c>
      <c r="AC8" s="103">
        <v>2014</v>
      </c>
      <c r="AD8" s="103">
        <v>2015</v>
      </c>
      <c r="AG8" s="103" t="s">
        <v>380</v>
      </c>
      <c r="AH8" s="4" t="s">
        <v>431</v>
      </c>
      <c r="AI8" s="4" t="s">
        <v>434</v>
      </c>
      <c r="AJ8" s="4" t="s">
        <v>423</v>
      </c>
      <c r="AK8" s="4" t="s">
        <v>438</v>
      </c>
      <c r="AL8" s="4" t="s">
        <v>423</v>
      </c>
      <c r="AM8" s="4" t="s">
        <v>440</v>
      </c>
      <c r="AN8" s="4" t="s">
        <v>423</v>
      </c>
      <c r="AO8" s="4" t="s">
        <v>444</v>
      </c>
    </row>
    <row r="9" spans="2:41" x14ac:dyDescent="0.25">
      <c r="B9" s="103">
        <v>2010</v>
      </c>
      <c r="C9" s="4">
        <v>1094</v>
      </c>
      <c r="D9" s="4">
        <v>646</v>
      </c>
      <c r="E9" s="4">
        <v>235</v>
      </c>
      <c r="F9" s="4">
        <v>448</v>
      </c>
      <c r="I9" s="4" t="s">
        <v>401</v>
      </c>
      <c r="J9" s="4">
        <v>46</v>
      </c>
      <c r="L9" s="103" t="s">
        <v>376</v>
      </c>
      <c r="M9" s="103" t="s">
        <v>395</v>
      </c>
      <c r="N9" s="103" t="s">
        <v>396</v>
      </c>
      <c r="O9" s="103" t="s">
        <v>397</v>
      </c>
      <c r="R9" s="129">
        <v>2010</v>
      </c>
      <c r="S9" s="121">
        <v>15</v>
      </c>
      <c r="T9" s="122">
        <v>38</v>
      </c>
      <c r="U9" s="123">
        <v>25</v>
      </c>
      <c r="V9" s="130">
        <v>22</v>
      </c>
      <c r="Y9" s="103">
        <v>1</v>
      </c>
      <c r="Z9" s="4" t="s">
        <v>414</v>
      </c>
      <c r="AA9" s="4" t="s">
        <v>424</v>
      </c>
      <c r="AB9" s="4">
        <v>9524.7000000000007</v>
      </c>
      <c r="AC9" s="4">
        <v>10542.7</v>
      </c>
      <c r="AD9" s="4">
        <v>11540.8</v>
      </c>
      <c r="AG9" s="103">
        <v>1</v>
      </c>
      <c r="AH9" s="4" t="s">
        <v>401</v>
      </c>
      <c r="AI9" s="4">
        <v>151</v>
      </c>
      <c r="AJ9" s="4" t="s">
        <v>435</v>
      </c>
      <c r="AK9" s="4">
        <v>3.6</v>
      </c>
      <c r="AL9" s="4" t="s">
        <v>435</v>
      </c>
      <c r="AM9" s="4">
        <v>288</v>
      </c>
      <c r="AN9" s="4" t="s">
        <v>441</v>
      </c>
      <c r="AO9" s="4">
        <v>12</v>
      </c>
    </row>
    <row r="10" spans="2:41" x14ac:dyDescent="0.25">
      <c r="B10" s="103">
        <v>2011</v>
      </c>
      <c r="C10" s="4">
        <v>1187</v>
      </c>
      <c r="D10" s="4">
        <v>659</v>
      </c>
      <c r="E10" s="4">
        <v>285</v>
      </c>
      <c r="F10" s="4">
        <v>537</v>
      </c>
      <c r="I10" s="4" t="s">
        <v>402</v>
      </c>
      <c r="J10" s="4">
        <v>26</v>
      </c>
      <c r="L10" s="103">
        <v>2004</v>
      </c>
      <c r="M10" s="4">
        <v>69</v>
      </c>
      <c r="N10" s="4">
        <v>2.2999999999999998</v>
      </c>
      <c r="O10" s="4">
        <v>71.3</v>
      </c>
      <c r="R10" s="129">
        <v>2011</v>
      </c>
      <c r="S10" s="121">
        <v>12</v>
      </c>
      <c r="T10" s="122">
        <v>44.1</v>
      </c>
      <c r="U10" s="123">
        <v>21</v>
      </c>
      <c r="V10" s="130">
        <v>23</v>
      </c>
      <c r="Y10" s="103">
        <v>2</v>
      </c>
      <c r="Z10" s="4" t="s">
        <v>419</v>
      </c>
      <c r="AA10" s="4" t="s">
        <v>425</v>
      </c>
      <c r="AB10" s="4">
        <v>5.6</v>
      </c>
      <c r="AC10" s="4">
        <v>5</v>
      </c>
      <c r="AD10" s="4">
        <v>4.8</v>
      </c>
      <c r="AG10" s="103">
        <v>2</v>
      </c>
      <c r="AH10" s="4" t="s">
        <v>403</v>
      </c>
      <c r="AI10" s="4">
        <v>487</v>
      </c>
      <c r="AJ10" s="4" t="s">
        <v>436</v>
      </c>
      <c r="AK10" s="4">
        <v>98</v>
      </c>
      <c r="AL10" s="4" t="s">
        <v>436</v>
      </c>
      <c r="AM10" s="4">
        <v>3</v>
      </c>
      <c r="AN10" s="4" t="s">
        <v>437</v>
      </c>
      <c r="AO10" s="4">
        <v>33</v>
      </c>
    </row>
    <row r="11" spans="2:41" x14ac:dyDescent="0.25">
      <c r="B11" s="103">
        <v>2012</v>
      </c>
      <c r="C11" s="4">
        <v>1206</v>
      </c>
      <c r="D11" s="4">
        <v>657</v>
      </c>
      <c r="E11" s="4">
        <v>306</v>
      </c>
      <c r="F11" s="4">
        <v>549</v>
      </c>
      <c r="I11" s="4" t="s">
        <v>403</v>
      </c>
      <c r="J11" s="4">
        <v>23</v>
      </c>
      <c r="L11" s="103">
        <v>2005</v>
      </c>
      <c r="M11" s="4">
        <v>95.6</v>
      </c>
      <c r="N11" s="4">
        <v>8.9</v>
      </c>
      <c r="O11" s="4">
        <v>104.4</v>
      </c>
      <c r="R11" s="129">
        <v>2012</v>
      </c>
      <c r="S11" s="121">
        <v>11.4</v>
      </c>
      <c r="T11" s="122">
        <v>50.3</v>
      </c>
      <c r="U11" s="123">
        <v>23.4</v>
      </c>
      <c r="V11" s="130">
        <v>15</v>
      </c>
      <c r="Y11" s="103">
        <v>3</v>
      </c>
      <c r="Z11" s="4" t="s">
        <v>415</v>
      </c>
      <c r="AA11" s="4" t="s">
        <v>426</v>
      </c>
      <c r="AB11" s="4">
        <v>38.299999999999997</v>
      </c>
      <c r="AC11" s="4">
        <v>41.8</v>
      </c>
      <c r="AD11" s="4">
        <v>45.2</v>
      </c>
      <c r="AG11" s="103">
        <v>3</v>
      </c>
      <c r="AH11" s="4" t="s">
        <v>409</v>
      </c>
      <c r="AI11" s="4">
        <v>120.5</v>
      </c>
      <c r="AJ11" s="4" t="s">
        <v>442</v>
      </c>
      <c r="AK11" s="4">
        <v>32.4</v>
      </c>
      <c r="AL11" s="4" t="s">
        <v>442</v>
      </c>
      <c r="AM11" s="4">
        <v>393</v>
      </c>
      <c r="AN11" s="4" t="s">
        <v>443</v>
      </c>
      <c r="AO11" s="4">
        <v>82</v>
      </c>
    </row>
    <row r="12" spans="2:41" x14ac:dyDescent="0.25">
      <c r="B12" s="103">
        <v>2013</v>
      </c>
      <c r="C12" s="4">
        <v>1234</v>
      </c>
      <c r="D12" s="4">
        <v>671</v>
      </c>
      <c r="E12" s="4">
        <v>233</v>
      </c>
      <c r="F12" s="4">
        <v>563</v>
      </c>
      <c r="I12" s="4" t="s">
        <v>381</v>
      </c>
      <c r="J12" s="4">
        <v>5</v>
      </c>
      <c r="L12" s="103">
        <v>2006</v>
      </c>
      <c r="M12" s="4">
        <v>64.2</v>
      </c>
      <c r="N12" s="4">
        <v>30.4</v>
      </c>
      <c r="O12" s="4">
        <v>94.6</v>
      </c>
      <c r="R12" s="129">
        <v>2013</v>
      </c>
      <c r="S12" s="121">
        <v>12.3</v>
      </c>
      <c r="T12" s="122">
        <v>51.6</v>
      </c>
      <c r="U12" s="123">
        <v>23.6</v>
      </c>
      <c r="V12" s="130">
        <v>12.5</v>
      </c>
      <c r="Y12" s="103">
        <v>4</v>
      </c>
      <c r="Z12" s="4" t="s">
        <v>416</v>
      </c>
      <c r="AA12" s="4" t="s">
        <v>425</v>
      </c>
      <c r="AB12" s="4">
        <v>9.1</v>
      </c>
      <c r="AC12" s="4">
        <v>3.1</v>
      </c>
      <c r="AD12" s="4">
        <v>8.1</v>
      </c>
      <c r="AG12" s="103">
        <v>4</v>
      </c>
      <c r="AH12" s="4" t="s">
        <v>432</v>
      </c>
      <c r="AI12" s="4">
        <v>453</v>
      </c>
      <c r="AJ12" s="4" t="s">
        <v>437</v>
      </c>
      <c r="AK12" s="4" t="s">
        <v>439</v>
      </c>
      <c r="AL12" s="4"/>
      <c r="AM12" s="4" t="s">
        <v>439</v>
      </c>
      <c r="AN12" s="4"/>
      <c r="AO12" s="4" t="s">
        <v>439</v>
      </c>
    </row>
    <row r="13" spans="2:41" x14ac:dyDescent="0.25">
      <c r="B13" s="103">
        <v>2014</v>
      </c>
      <c r="C13" s="4">
        <v>1339</v>
      </c>
      <c r="D13" s="4">
        <v>673</v>
      </c>
      <c r="E13" s="4">
        <v>266</v>
      </c>
      <c r="F13" s="4">
        <v>666</v>
      </c>
      <c r="L13" s="103">
        <v>2007</v>
      </c>
      <c r="M13" s="4">
        <v>87.5</v>
      </c>
      <c r="N13" s="4">
        <v>33.1</v>
      </c>
      <c r="O13" s="4">
        <v>120.6</v>
      </c>
      <c r="R13" s="129">
        <v>2014</v>
      </c>
      <c r="S13" s="121">
        <v>11.3</v>
      </c>
      <c r="T13" s="122">
        <v>52.9</v>
      </c>
      <c r="U13" s="123">
        <v>24.1</v>
      </c>
      <c r="V13" s="130">
        <v>11.8</v>
      </c>
      <c r="Y13" s="103">
        <v>5</v>
      </c>
      <c r="Z13" s="4" t="s">
        <v>417</v>
      </c>
      <c r="AA13" s="4" t="s">
        <v>427</v>
      </c>
      <c r="AB13" s="4">
        <v>248.8</v>
      </c>
      <c r="AC13" s="4">
        <v>252.2</v>
      </c>
      <c r="AD13" s="4">
        <v>255.5</v>
      </c>
      <c r="AG13" s="103">
        <v>5</v>
      </c>
      <c r="AH13" s="4" t="s">
        <v>433</v>
      </c>
      <c r="AI13" s="4">
        <v>574</v>
      </c>
      <c r="AJ13" s="4" t="s">
        <v>437</v>
      </c>
      <c r="AK13" s="4" t="s">
        <v>439</v>
      </c>
      <c r="AL13" s="4"/>
      <c r="AM13" s="4" t="s">
        <v>439</v>
      </c>
      <c r="AN13" s="4"/>
      <c r="AO13" s="4" t="s">
        <v>439</v>
      </c>
    </row>
    <row r="14" spans="2:41" ht="15.75" thickBot="1" x14ac:dyDescent="0.3">
      <c r="B14" s="103">
        <v>2015</v>
      </c>
      <c r="C14" s="4">
        <v>1229</v>
      </c>
      <c r="D14" s="4">
        <v>681</v>
      </c>
      <c r="E14" s="4">
        <v>204</v>
      </c>
      <c r="F14" s="4">
        <v>548</v>
      </c>
      <c r="L14" s="103">
        <v>2008</v>
      </c>
      <c r="M14" s="4">
        <v>45</v>
      </c>
      <c r="N14" s="4">
        <v>49.5</v>
      </c>
      <c r="O14" s="4">
        <v>94.6</v>
      </c>
      <c r="R14" s="131">
        <v>2015</v>
      </c>
      <c r="S14" s="132">
        <v>10.5</v>
      </c>
      <c r="T14" s="133">
        <v>56.1</v>
      </c>
      <c r="U14" s="134">
        <v>24.9</v>
      </c>
      <c r="V14" s="135">
        <v>8.6</v>
      </c>
      <c r="Y14" s="103">
        <v>6</v>
      </c>
      <c r="Z14" s="4" t="s">
        <v>418</v>
      </c>
      <c r="AA14" s="4" t="s">
        <v>425</v>
      </c>
      <c r="AB14" s="4">
        <v>1.4</v>
      </c>
      <c r="AC14" s="4">
        <v>1.4</v>
      </c>
      <c r="AD14" s="4">
        <v>1.3</v>
      </c>
    </row>
    <row r="15" spans="2:41" x14ac:dyDescent="0.25">
      <c r="B15" s="98"/>
      <c r="L15" s="103">
        <v>2009</v>
      </c>
      <c r="M15" s="4">
        <v>45</v>
      </c>
      <c r="N15" s="4">
        <v>49.5</v>
      </c>
      <c r="O15" s="4">
        <v>94.6</v>
      </c>
      <c r="Y15" s="103">
        <v>7</v>
      </c>
      <c r="Z15" s="4" t="s">
        <v>420</v>
      </c>
      <c r="AA15" s="4" t="s">
        <v>425</v>
      </c>
      <c r="AB15" s="4">
        <v>51.9</v>
      </c>
      <c r="AC15" s="4">
        <v>52.6</v>
      </c>
      <c r="AD15" s="4">
        <v>53.3</v>
      </c>
    </row>
    <row r="16" spans="2:41" x14ac:dyDescent="0.25">
      <c r="B16" s="98"/>
      <c r="L16" s="103">
        <v>2010</v>
      </c>
      <c r="M16" s="4">
        <v>82.4</v>
      </c>
      <c r="N16" s="4">
        <v>57.6</v>
      </c>
      <c r="O16" s="4">
        <v>140</v>
      </c>
      <c r="R16" t="s">
        <v>412</v>
      </c>
      <c r="Y16" s="103">
        <v>8</v>
      </c>
      <c r="Z16" s="4" t="s">
        <v>421</v>
      </c>
      <c r="AA16" s="4" t="s">
        <v>428</v>
      </c>
      <c r="AB16" s="4">
        <v>64.3</v>
      </c>
      <c r="AC16" s="4">
        <v>64.8</v>
      </c>
      <c r="AD16" s="4">
        <v>66.5</v>
      </c>
    </row>
    <row r="17" spans="2:37" x14ac:dyDescent="0.25">
      <c r="B17" s="98"/>
      <c r="L17" s="103">
        <v>2011</v>
      </c>
      <c r="M17" s="4">
        <v>165.2</v>
      </c>
      <c r="N17" s="4">
        <v>90.4</v>
      </c>
      <c r="O17" s="4">
        <v>255.6</v>
      </c>
      <c r="AG17" t="s">
        <v>445</v>
      </c>
    </row>
    <row r="18" spans="2:37" x14ac:dyDescent="0.25">
      <c r="B18" s="98"/>
      <c r="L18" s="103">
        <v>2012</v>
      </c>
      <c r="M18" s="4">
        <v>211.9</v>
      </c>
      <c r="N18" s="4">
        <v>94.6</v>
      </c>
      <c r="O18" s="4">
        <v>306.5</v>
      </c>
      <c r="R18" s="136"/>
      <c r="Y18" t="s">
        <v>429</v>
      </c>
    </row>
    <row r="19" spans="2:37" x14ac:dyDescent="0.25">
      <c r="B19" s="114" t="s">
        <v>379</v>
      </c>
      <c r="L19" s="103">
        <v>2013</v>
      </c>
      <c r="M19" s="4">
        <v>210</v>
      </c>
      <c r="N19" s="4">
        <v>100</v>
      </c>
      <c r="O19" s="4">
        <v>310</v>
      </c>
      <c r="AG19" s="103" t="s">
        <v>380</v>
      </c>
      <c r="AH19" s="4" t="s">
        <v>431</v>
      </c>
      <c r="AI19" s="4" t="s">
        <v>453</v>
      </c>
      <c r="AJ19" s="4" t="s">
        <v>454</v>
      </c>
      <c r="AK19" s="4" t="s">
        <v>455</v>
      </c>
    </row>
    <row r="20" spans="2:37" x14ac:dyDescent="0.25">
      <c r="B20" s="98"/>
      <c r="L20" s="103">
        <v>2014</v>
      </c>
      <c r="M20" s="4">
        <v>240</v>
      </c>
      <c r="N20" s="4">
        <v>101.8</v>
      </c>
      <c r="O20" s="4">
        <v>341.8</v>
      </c>
      <c r="AG20" s="103">
        <v>1</v>
      </c>
      <c r="AH20" s="4" t="s">
        <v>446</v>
      </c>
      <c r="AI20" s="4">
        <v>29544</v>
      </c>
      <c r="AJ20" s="4">
        <v>1438.5</v>
      </c>
      <c r="AK20" s="4">
        <v>4.9000000000000004</v>
      </c>
    </row>
    <row r="21" spans="2:37" x14ac:dyDescent="0.25">
      <c r="B21" s="200" t="s">
        <v>380</v>
      </c>
      <c r="C21" s="191" t="s">
        <v>381</v>
      </c>
      <c r="D21" s="191"/>
      <c r="L21" s="103">
        <v>2015</v>
      </c>
      <c r="M21" s="4">
        <v>60.8</v>
      </c>
      <c r="N21" s="4">
        <v>58.3</v>
      </c>
      <c r="O21" s="4">
        <v>119.1</v>
      </c>
      <c r="AG21" s="103">
        <v>2</v>
      </c>
      <c r="AH21" s="4" t="s">
        <v>447</v>
      </c>
      <c r="AI21" s="4">
        <v>75091</v>
      </c>
      <c r="AJ21" s="4">
        <v>4826.7</v>
      </c>
      <c r="AK21" s="4">
        <v>6.4</v>
      </c>
    </row>
    <row r="22" spans="2:37" x14ac:dyDescent="0.25">
      <c r="B22" s="200"/>
      <c r="C22" s="103" t="s">
        <v>384</v>
      </c>
      <c r="D22" s="103" t="s">
        <v>385</v>
      </c>
      <c r="AG22" s="103">
        <v>3</v>
      </c>
      <c r="AH22" s="4" t="s">
        <v>448</v>
      </c>
      <c r="AI22" s="4">
        <v>19385</v>
      </c>
      <c r="AJ22" s="4">
        <v>197.4</v>
      </c>
      <c r="AK22" s="4">
        <v>1</v>
      </c>
    </row>
    <row r="23" spans="2:37" x14ac:dyDescent="0.25">
      <c r="B23" s="103">
        <v>1</v>
      </c>
      <c r="C23" s="4" t="s">
        <v>386</v>
      </c>
      <c r="D23" s="4">
        <v>8786</v>
      </c>
      <c r="AG23" s="103">
        <v>4</v>
      </c>
      <c r="AH23" s="4" t="s">
        <v>449</v>
      </c>
      <c r="AI23" s="4">
        <v>32654</v>
      </c>
      <c r="AJ23" s="4">
        <v>1671</v>
      </c>
      <c r="AK23" s="4">
        <v>5.0999999999999996</v>
      </c>
    </row>
    <row r="24" spans="2:37" x14ac:dyDescent="0.25">
      <c r="B24" s="103">
        <v>2</v>
      </c>
      <c r="C24" s="4" t="s">
        <v>388</v>
      </c>
      <c r="D24" s="4">
        <v>1058</v>
      </c>
      <c r="AG24" s="103">
        <v>5</v>
      </c>
      <c r="AH24" s="4" t="s">
        <v>451</v>
      </c>
      <c r="AI24" s="4">
        <v>207898</v>
      </c>
      <c r="AJ24" s="4">
        <v>78.5</v>
      </c>
      <c r="AK24" s="4">
        <v>0.04</v>
      </c>
    </row>
    <row r="25" spans="2:37" x14ac:dyDescent="0.25">
      <c r="B25" s="103">
        <v>3</v>
      </c>
      <c r="C25" s="4" t="s">
        <v>390</v>
      </c>
      <c r="D25" s="4">
        <v>388</v>
      </c>
      <c r="AG25" s="103">
        <v>6</v>
      </c>
      <c r="AH25" s="4" t="s">
        <v>452</v>
      </c>
      <c r="AI25" s="4">
        <v>60647</v>
      </c>
      <c r="AJ25" s="4">
        <v>3.1</v>
      </c>
      <c r="AK25" s="4">
        <v>0.01</v>
      </c>
    </row>
    <row r="26" spans="2:37" x14ac:dyDescent="0.25">
      <c r="B26" s="98"/>
      <c r="AG26" s="103">
        <v>7</v>
      </c>
      <c r="AH26" s="4" t="s">
        <v>450</v>
      </c>
      <c r="AI26" s="4">
        <v>17989</v>
      </c>
      <c r="AJ26" s="4">
        <v>0.3</v>
      </c>
      <c r="AK26" s="4">
        <v>2E-3</v>
      </c>
    </row>
    <row r="27" spans="2:37" x14ac:dyDescent="0.25">
      <c r="B27" s="98"/>
      <c r="AG27" s="191" t="s">
        <v>21</v>
      </c>
      <c r="AH27" s="191"/>
      <c r="AI27" s="4">
        <f>SUM(AI20:AI26)</f>
        <v>443208</v>
      </c>
      <c r="AJ27" s="4">
        <f>SUM(AJ20:AJ26)</f>
        <v>8215.4999999999982</v>
      </c>
      <c r="AK27" s="4">
        <f>SUM(AK20:AK26)</f>
        <v>17.451999999999998</v>
      </c>
    </row>
    <row r="28" spans="2:37" x14ac:dyDescent="0.25">
      <c r="B28" s="200" t="s">
        <v>382</v>
      </c>
      <c r="C28" s="191" t="s">
        <v>383</v>
      </c>
      <c r="D28" s="191"/>
    </row>
    <row r="29" spans="2:37" x14ac:dyDescent="0.25">
      <c r="B29" s="200"/>
      <c r="C29" s="103" t="s">
        <v>384</v>
      </c>
      <c r="D29" s="103" t="s">
        <v>385</v>
      </c>
    </row>
    <row r="30" spans="2:37" x14ac:dyDescent="0.25">
      <c r="B30" s="103">
        <v>1</v>
      </c>
      <c r="C30" s="4" t="s">
        <v>387</v>
      </c>
      <c r="D30" s="4">
        <v>3992</v>
      </c>
    </row>
    <row r="31" spans="2:37" x14ac:dyDescent="0.25">
      <c r="B31" s="103">
        <v>2</v>
      </c>
      <c r="C31" s="4" t="s">
        <v>389</v>
      </c>
      <c r="D31" s="4">
        <v>1843</v>
      </c>
    </row>
    <row r="32" spans="2:37" x14ac:dyDescent="0.25">
      <c r="B32" s="103">
        <v>3</v>
      </c>
      <c r="C32" s="4" t="s">
        <v>389</v>
      </c>
      <c r="D32" s="4">
        <v>806</v>
      </c>
    </row>
    <row r="33" spans="2:4" x14ac:dyDescent="0.25">
      <c r="B33" s="103">
        <v>4</v>
      </c>
      <c r="C33" s="4" t="s">
        <v>391</v>
      </c>
      <c r="D33" s="4">
        <v>661</v>
      </c>
    </row>
    <row r="35" spans="2:4" x14ac:dyDescent="0.25">
      <c r="C35" t="s">
        <v>392</v>
      </c>
    </row>
    <row r="36" spans="2:4" x14ac:dyDescent="0.25">
      <c r="C36" s="116" t="s">
        <v>404</v>
      </c>
    </row>
    <row r="37" spans="2:4" x14ac:dyDescent="0.25">
      <c r="C37" s="116" t="s">
        <v>405</v>
      </c>
    </row>
    <row r="38" spans="2:4" x14ac:dyDescent="0.25">
      <c r="C38" s="116" t="s">
        <v>406</v>
      </c>
    </row>
  </sheetData>
  <mergeCells count="16">
    <mergeCell ref="B5:F5"/>
    <mergeCell ref="D7:E7"/>
    <mergeCell ref="C7:C8"/>
    <mergeCell ref="F7:F8"/>
    <mergeCell ref="B7:B8"/>
    <mergeCell ref="C28:D28"/>
    <mergeCell ref="B28:B29"/>
    <mergeCell ref="I6:J6"/>
    <mergeCell ref="L6:O6"/>
    <mergeCell ref="N8:O8"/>
    <mergeCell ref="E6:F6"/>
    <mergeCell ref="Y6:AD6"/>
    <mergeCell ref="AG6:AO6"/>
    <mergeCell ref="AG27:AH27"/>
    <mergeCell ref="B21:B22"/>
    <mergeCell ref="C21:D2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078C-E2A8-4167-BAE7-D3C0E665EAE0}">
  <dimension ref="C10"/>
  <sheetViews>
    <sheetView workbookViewId="0">
      <selection activeCell="C10" sqref="C10"/>
    </sheetView>
  </sheetViews>
  <sheetFormatPr defaultRowHeight="15" x14ac:dyDescent="0.25"/>
  <sheetData>
    <row r="10" spans="3:3" x14ac:dyDescent="0.25">
      <c r="C10">
        <f>135.5+248.4</f>
        <v>383.9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6702-81C7-4181-BC34-16B9FA5DAD84}">
  <dimension ref="C3:L15"/>
  <sheetViews>
    <sheetView topLeftCell="E1" workbookViewId="0">
      <selection activeCell="K11" sqref="K11"/>
    </sheetView>
  </sheetViews>
  <sheetFormatPr defaultRowHeight="15" x14ac:dyDescent="0.25"/>
  <cols>
    <col min="11" max="11" width="12.42578125" customWidth="1"/>
    <col min="12" max="12" width="13.140625" customWidth="1"/>
  </cols>
  <sheetData>
    <row r="3" spans="3:12" x14ac:dyDescent="0.25">
      <c r="C3" t="s">
        <v>466</v>
      </c>
      <c r="I3" t="s">
        <v>467</v>
      </c>
    </row>
    <row r="4" spans="3:12" x14ac:dyDescent="0.25">
      <c r="D4" t="s">
        <v>461</v>
      </c>
    </row>
    <row r="5" spans="3:12" x14ac:dyDescent="0.25">
      <c r="C5" t="s">
        <v>376</v>
      </c>
      <c r="D5" t="s">
        <v>401</v>
      </c>
      <c r="I5" s="176" t="s">
        <v>376</v>
      </c>
      <c r="J5" s="210" t="s">
        <v>401</v>
      </c>
      <c r="K5" s="210" t="s">
        <v>468</v>
      </c>
      <c r="L5" s="210" t="s">
        <v>469</v>
      </c>
    </row>
    <row r="6" spans="3:12" x14ac:dyDescent="0.25">
      <c r="C6">
        <v>2015</v>
      </c>
      <c r="D6">
        <v>75.7</v>
      </c>
      <c r="I6" s="176"/>
      <c r="J6" s="210"/>
      <c r="K6" s="210"/>
      <c r="L6" s="210"/>
    </row>
    <row r="7" spans="3:12" x14ac:dyDescent="0.25">
      <c r="C7">
        <v>2016</v>
      </c>
      <c r="D7">
        <v>76.400000000000006</v>
      </c>
      <c r="I7">
        <v>2025</v>
      </c>
      <c r="J7">
        <v>98.7</v>
      </c>
      <c r="K7">
        <v>1.9</v>
      </c>
      <c r="L7">
        <v>24.7</v>
      </c>
    </row>
    <row r="8" spans="3:12" x14ac:dyDescent="0.25">
      <c r="C8">
        <v>2017</v>
      </c>
      <c r="D8">
        <v>77.7</v>
      </c>
      <c r="I8">
        <v>2050</v>
      </c>
      <c r="J8">
        <v>197.7</v>
      </c>
      <c r="K8">
        <v>3.9</v>
      </c>
      <c r="L8">
        <v>19.5</v>
      </c>
    </row>
    <row r="9" spans="3:12" x14ac:dyDescent="0.25">
      <c r="C9">
        <v>2018</v>
      </c>
      <c r="D9">
        <v>79.3</v>
      </c>
    </row>
    <row r="10" spans="3:12" x14ac:dyDescent="0.25">
      <c r="C10">
        <v>2019</v>
      </c>
      <c r="D10">
        <v>81.400000000000006</v>
      </c>
    </row>
    <row r="11" spans="3:12" x14ac:dyDescent="0.25">
      <c r="C11">
        <v>2020</v>
      </c>
      <c r="D11">
        <v>82.8</v>
      </c>
    </row>
    <row r="12" spans="3:12" x14ac:dyDescent="0.25">
      <c r="C12">
        <v>2025</v>
      </c>
      <c r="D12">
        <v>98.7</v>
      </c>
    </row>
    <row r="13" spans="3:12" x14ac:dyDescent="0.25">
      <c r="C13">
        <v>2030</v>
      </c>
      <c r="D13">
        <v>112.9</v>
      </c>
    </row>
    <row r="14" spans="3:12" x14ac:dyDescent="0.25">
      <c r="C14">
        <v>2040</v>
      </c>
      <c r="D14">
        <v>150.9</v>
      </c>
    </row>
    <row r="15" spans="3:12" x14ac:dyDescent="0.25">
      <c r="C15">
        <v>2050</v>
      </c>
      <c r="D15">
        <v>197.7</v>
      </c>
    </row>
  </sheetData>
  <mergeCells count="4">
    <mergeCell ref="L5:L6"/>
    <mergeCell ref="K5:K6"/>
    <mergeCell ref="J5:J6"/>
    <mergeCell ref="I5:I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839E-765E-4A5C-8361-DED52FD2A7C4}">
  <dimension ref="C4:M28"/>
  <sheetViews>
    <sheetView topLeftCell="A10" workbookViewId="0">
      <selection activeCell="K11" sqref="K11"/>
    </sheetView>
  </sheetViews>
  <sheetFormatPr defaultRowHeight="15" x14ac:dyDescent="0.25"/>
  <cols>
    <col min="3" max="3" width="16.28515625" customWidth="1"/>
    <col min="8" max="8" width="8.42578125" bestFit="1" customWidth="1"/>
  </cols>
  <sheetData>
    <row r="4" spans="3:11" x14ac:dyDescent="0.25">
      <c r="C4" s="176" t="s">
        <v>456</v>
      </c>
      <c r="D4" s="176"/>
      <c r="E4" s="176"/>
      <c r="F4" s="176"/>
      <c r="G4" s="176"/>
      <c r="H4" s="176"/>
    </row>
    <row r="5" spans="3:11" x14ac:dyDescent="0.25">
      <c r="G5" s="212" t="s">
        <v>461</v>
      </c>
      <c r="H5" s="212"/>
    </row>
    <row r="6" spans="3:11" x14ac:dyDescent="0.25">
      <c r="D6" s="138">
        <v>2015</v>
      </c>
      <c r="E6" s="138">
        <v>2025</v>
      </c>
      <c r="F6" s="138">
        <v>2030</v>
      </c>
      <c r="G6" s="138">
        <v>2050</v>
      </c>
      <c r="H6" s="138" t="s">
        <v>460</v>
      </c>
    </row>
    <row r="7" spans="3:11" x14ac:dyDescent="0.25">
      <c r="C7" s="137" t="s">
        <v>457</v>
      </c>
      <c r="D7" s="4">
        <v>152.80000000000001</v>
      </c>
      <c r="E7" s="4">
        <v>300.7</v>
      </c>
      <c r="F7" s="4">
        <v>397.1</v>
      </c>
      <c r="G7" s="4">
        <v>1049.0999999999999</v>
      </c>
      <c r="H7" s="4"/>
    </row>
    <row r="8" spans="3:11" x14ac:dyDescent="0.25">
      <c r="C8" s="137" t="s">
        <v>458</v>
      </c>
      <c r="D8" s="4">
        <v>148</v>
      </c>
      <c r="E8" s="4">
        <v>248.4</v>
      </c>
      <c r="F8" s="4">
        <v>310</v>
      </c>
      <c r="G8" s="4">
        <v>641.5</v>
      </c>
      <c r="H8" s="4"/>
    </row>
    <row r="9" spans="3:11" x14ac:dyDescent="0.25">
      <c r="C9" s="211" t="s">
        <v>459</v>
      </c>
      <c r="D9" s="4">
        <v>4.8</v>
      </c>
      <c r="E9" s="4">
        <v>52.3</v>
      </c>
      <c r="F9" s="4">
        <v>87.1</v>
      </c>
      <c r="G9" s="4">
        <v>407.6</v>
      </c>
      <c r="H9" s="4"/>
    </row>
    <row r="10" spans="3:11" x14ac:dyDescent="0.25">
      <c r="C10" s="211"/>
      <c r="D10" s="4">
        <v>3.1</v>
      </c>
      <c r="E10" s="4">
        <v>17.399999999999999</v>
      </c>
      <c r="F10" s="4">
        <v>21.9</v>
      </c>
      <c r="G10" s="4">
        <v>38.9</v>
      </c>
      <c r="H10" s="4" t="s">
        <v>464</v>
      </c>
    </row>
    <row r="13" spans="3:11" x14ac:dyDescent="0.25">
      <c r="C13" s="193" t="s">
        <v>462</v>
      </c>
      <c r="D13" s="193"/>
      <c r="E13" s="193"/>
      <c r="F13" s="193"/>
      <c r="G13" s="193"/>
      <c r="H13" s="193"/>
      <c r="I13" s="193"/>
      <c r="J13" s="193"/>
      <c r="K13" s="193"/>
    </row>
    <row r="14" spans="3:11" x14ac:dyDescent="0.25">
      <c r="J14" s="212" t="s">
        <v>465</v>
      </c>
      <c r="K14" s="212"/>
    </row>
    <row r="15" spans="3:11" x14ac:dyDescent="0.25">
      <c r="D15" s="138">
        <v>2015</v>
      </c>
      <c r="E15" s="138">
        <v>2020</v>
      </c>
      <c r="F15" s="138">
        <v>2025</v>
      </c>
      <c r="G15" s="138">
        <v>2030</v>
      </c>
      <c r="H15" s="138">
        <v>2035</v>
      </c>
      <c r="I15" s="138">
        <v>2040</v>
      </c>
      <c r="J15" s="138">
        <v>2045</v>
      </c>
      <c r="K15" s="138">
        <v>2050</v>
      </c>
    </row>
    <row r="16" spans="3:11" x14ac:dyDescent="0.25">
      <c r="C16" s="139" t="s">
        <v>457</v>
      </c>
      <c r="D16" s="4">
        <v>1.54</v>
      </c>
      <c r="E16" s="4">
        <v>1.1100000000000001</v>
      </c>
      <c r="F16" s="4">
        <v>1.04</v>
      </c>
      <c r="G16" s="4">
        <v>0.71</v>
      </c>
      <c r="H16" s="4">
        <v>0.7</v>
      </c>
      <c r="I16" s="4">
        <v>0.68</v>
      </c>
      <c r="J16" s="4">
        <v>0.68</v>
      </c>
      <c r="K16" s="4">
        <v>0.67</v>
      </c>
    </row>
    <row r="17" spans="3:13" x14ac:dyDescent="0.25">
      <c r="C17" s="139" t="s">
        <v>458</v>
      </c>
      <c r="D17" s="4">
        <v>1.1399999999999999</v>
      </c>
      <c r="E17" s="4">
        <v>0.89</v>
      </c>
      <c r="F17" s="4">
        <v>0.84</v>
      </c>
      <c r="G17" s="4">
        <v>0.57999999999999996</v>
      </c>
      <c r="H17" s="4">
        <v>0.54</v>
      </c>
      <c r="I17" s="4">
        <v>0.53</v>
      </c>
      <c r="J17" s="4">
        <v>0.5</v>
      </c>
      <c r="K17" s="4">
        <v>0.46</v>
      </c>
    </row>
    <row r="19" spans="3:13" x14ac:dyDescent="0.25">
      <c r="C19" t="s">
        <v>463</v>
      </c>
    </row>
    <row r="22" spans="3:13" x14ac:dyDescent="0.25">
      <c r="C22" s="98"/>
      <c r="D22">
        <v>2015</v>
      </c>
      <c r="E22">
        <v>2016</v>
      </c>
      <c r="F22">
        <v>2017</v>
      </c>
      <c r="G22">
        <v>2018</v>
      </c>
      <c r="H22">
        <v>2019</v>
      </c>
      <c r="I22">
        <v>2020</v>
      </c>
      <c r="J22">
        <v>2025</v>
      </c>
      <c r="K22">
        <v>2030</v>
      </c>
      <c r="L22">
        <v>2040</v>
      </c>
      <c r="M22">
        <v>2050</v>
      </c>
    </row>
    <row r="23" spans="3:13" ht="30" x14ac:dyDescent="0.25">
      <c r="C23" s="99" t="s">
        <v>470</v>
      </c>
      <c r="D23">
        <v>487.9</v>
      </c>
      <c r="E23">
        <v>552.29999999999995</v>
      </c>
      <c r="F23">
        <v>503.5</v>
      </c>
      <c r="G23">
        <v>442.1</v>
      </c>
      <c r="H23">
        <v>400.2</v>
      </c>
      <c r="I23">
        <v>365</v>
      </c>
      <c r="J23">
        <v>471.2</v>
      </c>
      <c r="K23">
        <v>575.1</v>
      </c>
      <c r="L23">
        <v>695.3</v>
      </c>
      <c r="M23">
        <v>594</v>
      </c>
    </row>
    <row r="24" spans="3:13" ht="30" x14ac:dyDescent="0.25">
      <c r="C24" s="140" t="s">
        <v>471</v>
      </c>
      <c r="D24" t="s">
        <v>473</v>
      </c>
    </row>
    <row r="25" spans="3:13" ht="28.5" customHeight="1" x14ac:dyDescent="0.25">
      <c r="C25" s="99" t="s">
        <v>472</v>
      </c>
    </row>
    <row r="26" spans="3:13" x14ac:dyDescent="0.25">
      <c r="C26" s="113"/>
    </row>
    <row r="27" spans="3:13" ht="15" customHeight="1" x14ac:dyDescent="0.25"/>
    <row r="28" spans="3:13" x14ac:dyDescent="0.25">
      <c r="C28" s="113"/>
    </row>
  </sheetData>
  <mergeCells count="5">
    <mergeCell ref="C4:H4"/>
    <mergeCell ref="C9:C10"/>
    <mergeCell ref="G5:H5"/>
    <mergeCell ref="C13:K13"/>
    <mergeCell ref="J14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0"/>
  <sheetViews>
    <sheetView topLeftCell="B1" zoomScale="70" zoomScaleNormal="70" workbookViewId="0">
      <selection activeCell="C3" sqref="C3"/>
    </sheetView>
  </sheetViews>
  <sheetFormatPr defaultRowHeight="15" x14ac:dyDescent="0.25"/>
  <cols>
    <col min="3" max="3" width="15.140625" bestFit="1" customWidth="1"/>
    <col min="4" max="4" width="16.42578125" customWidth="1"/>
    <col min="6" max="6" width="19.28515625" bestFit="1" customWidth="1"/>
    <col min="7" max="7" width="19.7109375" customWidth="1"/>
    <col min="8" max="8" width="12.7109375" bestFit="1" customWidth="1"/>
    <col min="9" max="9" width="32.7109375" customWidth="1"/>
    <col min="10" max="10" width="26.28515625" customWidth="1"/>
    <col min="11" max="11" width="18.42578125" customWidth="1"/>
  </cols>
  <sheetData>
    <row r="2" spans="2:11" x14ac:dyDescent="0.25">
      <c r="C2" s="4" t="s">
        <v>11</v>
      </c>
      <c r="D2" s="4" t="s">
        <v>1</v>
      </c>
      <c r="E2" s="4" t="s">
        <v>2</v>
      </c>
      <c r="F2" s="4" t="s">
        <v>7</v>
      </c>
      <c r="G2" s="5" t="s">
        <v>5</v>
      </c>
      <c r="H2" s="6" t="s">
        <v>5</v>
      </c>
      <c r="I2" s="4" t="s">
        <v>8</v>
      </c>
      <c r="J2" s="4" t="s">
        <v>9</v>
      </c>
      <c r="K2" s="8" t="s">
        <v>10</v>
      </c>
    </row>
    <row r="3" spans="2:11" x14ac:dyDescent="0.25">
      <c r="B3">
        <v>2000</v>
      </c>
      <c r="G3" s="1">
        <f t="shared" ref="G3:G18" si="0">C3+D3+E3+F3</f>
        <v>0</v>
      </c>
      <c r="H3" s="1">
        <f t="shared" ref="H3:H18" si="1">SUM(I3:K3)</f>
        <v>0</v>
      </c>
    </row>
    <row r="4" spans="2:11" x14ac:dyDescent="0.25">
      <c r="B4">
        <f>B3+1</f>
        <v>2001</v>
      </c>
      <c r="G4" s="1">
        <f t="shared" si="0"/>
        <v>0</v>
      </c>
      <c r="H4" s="1">
        <f t="shared" si="1"/>
        <v>0</v>
      </c>
    </row>
    <row r="5" spans="2:11" x14ac:dyDescent="0.25">
      <c r="B5">
        <f t="shared" ref="B5:B20" si="2">B4+1</f>
        <v>2002</v>
      </c>
      <c r="G5" s="1">
        <f t="shared" si="0"/>
        <v>0</v>
      </c>
      <c r="H5" s="1">
        <f t="shared" si="1"/>
        <v>0</v>
      </c>
    </row>
    <row r="6" spans="2:11" x14ac:dyDescent="0.25">
      <c r="B6">
        <f t="shared" si="2"/>
        <v>2003</v>
      </c>
      <c r="G6" s="1">
        <f t="shared" si="0"/>
        <v>0</v>
      </c>
      <c r="H6" s="1">
        <f t="shared" si="1"/>
        <v>0</v>
      </c>
    </row>
    <row r="7" spans="2:11" x14ac:dyDescent="0.25">
      <c r="B7">
        <f t="shared" si="2"/>
        <v>2004</v>
      </c>
      <c r="G7" s="1">
        <f t="shared" si="0"/>
        <v>0</v>
      </c>
      <c r="H7" s="1">
        <f t="shared" si="1"/>
        <v>0</v>
      </c>
    </row>
    <row r="8" spans="2:11" x14ac:dyDescent="0.25">
      <c r="B8">
        <f t="shared" si="2"/>
        <v>2005</v>
      </c>
      <c r="G8" s="1">
        <f t="shared" si="0"/>
        <v>0</v>
      </c>
      <c r="H8" s="1">
        <f t="shared" si="1"/>
        <v>0</v>
      </c>
    </row>
    <row r="9" spans="2:11" x14ac:dyDescent="0.25">
      <c r="B9">
        <f t="shared" si="2"/>
        <v>2006</v>
      </c>
      <c r="G9" s="1">
        <f t="shared" si="0"/>
        <v>0</v>
      </c>
      <c r="H9" s="1">
        <f t="shared" si="1"/>
        <v>0</v>
      </c>
    </row>
    <row r="10" spans="2:11" x14ac:dyDescent="0.25">
      <c r="B10">
        <f t="shared" si="2"/>
        <v>2007</v>
      </c>
      <c r="G10" s="1">
        <f t="shared" si="0"/>
        <v>0</v>
      </c>
      <c r="H10" s="1">
        <f t="shared" si="1"/>
        <v>0</v>
      </c>
    </row>
    <row r="11" spans="2:11" x14ac:dyDescent="0.25">
      <c r="B11">
        <f t="shared" si="2"/>
        <v>2008</v>
      </c>
      <c r="G11" s="1">
        <f t="shared" si="0"/>
        <v>0</v>
      </c>
      <c r="H11" s="1">
        <f t="shared" si="1"/>
        <v>0</v>
      </c>
    </row>
    <row r="12" spans="2:11" x14ac:dyDescent="0.25">
      <c r="B12">
        <f t="shared" si="2"/>
        <v>2009</v>
      </c>
      <c r="G12" s="1">
        <f t="shared" si="0"/>
        <v>0</v>
      </c>
      <c r="H12" s="1">
        <f t="shared" si="1"/>
        <v>0</v>
      </c>
    </row>
    <row r="13" spans="2:11" x14ac:dyDescent="0.25">
      <c r="B13">
        <f t="shared" si="2"/>
        <v>2010</v>
      </c>
      <c r="G13" s="1">
        <f t="shared" si="0"/>
        <v>0</v>
      </c>
      <c r="H13" s="1">
        <f t="shared" si="1"/>
        <v>0</v>
      </c>
    </row>
    <row r="14" spans="2:11" x14ac:dyDescent="0.25">
      <c r="B14">
        <f t="shared" si="2"/>
        <v>2011</v>
      </c>
      <c r="C14" s="1">
        <v>329265</v>
      </c>
      <c r="D14" s="1">
        <v>-135572</v>
      </c>
      <c r="E14" s="1">
        <v>96862</v>
      </c>
      <c r="F14" s="1">
        <v>36867</v>
      </c>
      <c r="G14" s="1">
        <f t="shared" si="0"/>
        <v>327422</v>
      </c>
      <c r="H14" s="1">
        <f t="shared" si="1"/>
        <v>-327422</v>
      </c>
      <c r="I14" s="1">
        <v>-321002</v>
      </c>
      <c r="J14" s="1">
        <v>-6420</v>
      </c>
    </row>
    <row r="15" spans="2:11" x14ac:dyDescent="0.25">
      <c r="B15">
        <f t="shared" si="2"/>
        <v>2012</v>
      </c>
      <c r="C15" s="1">
        <v>314666</v>
      </c>
      <c r="D15" s="1">
        <v>-115339</v>
      </c>
      <c r="E15" s="1">
        <v>95968</v>
      </c>
      <c r="F15" s="1">
        <v>11988</v>
      </c>
      <c r="G15" s="1">
        <f t="shared" si="0"/>
        <v>307283</v>
      </c>
      <c r="H15" s="1">
        <f t="shared" si="1"/>
        <v>-307283</v>
      </c>
      <c r="I15" s="1">
        <v>-301258</v>
      </c>
      <c r="J15" s="1">
        <v>-6025</v>
      </c>
    </row>
    <row r="16" spans="2:11" x14ac:dyDescent="0.25">
      <c r="B16">
        <f>B15+1</f>
        <v>2013</v>
      </c>
      <c r="C16" s="1">
        <v>300830</v>
      </c>
      <c r="D16" s="1">
        <v>-117380</v>
      </c>
      <c r="E16" s="1">
        <v>118334</v>
      </c>
      <c r="F16" s="1">
        <v>4353</v>
      </c>
      <c r="G16" s="1">
        <f t="shared" si="0"/>
        <v>306137</v>
      </c>
      <c r="H16" s="1">
        <f t="shared" si="1"/>
        <v>-306137</v>
      </c>
      <c r="I16" s="1">
        <v>-300134</v>
      </c>
      <c r="J16" s="1">
        <v>-6003</v>
      </c>
    </row>
    <row r="17" spans="2:10" x14ac:dyDescent="0.25">
      <c r="B17">
        <f t="shared" si="2"/>
        <v>2014</v>
      </c>
      <c r="C17" s="1">
        <v>287902</v>
      </c>
      <c r="D17" s="1">
        <v>-109933</v>
      </c>
      <c r="E17" s="1">
        <v>121993</v>
      </c>
      <c r="F17" s="1">
        <v>15672</v>
      </c>
      <c r="G17" s="1">
        <f t="shared" si="0"/>
        <v>315634</v>
      </c>
      <c r="H17" s="1">
        <f t="shared" si="1"/>
        <v>315634</v>
      </c>
      <c r="I17" s="1">
        <v>309445</v>
      </c>
      <c r="J17" s="1">
        <v>6189</v>
      </c>
    </row>
    <row r="18" spans="2:10" x14ac:dyDescent="0.25">
      <c r="B18">
        <f t="shared" si="2"/>
        <v>2015</v>
      </c>
      <c r="C18" s="1">
        <v>286814</v>
      </c>
      <c r="D18" s="1">
        <v>-115017</v>
      </c>
      <c r="E18" s="1">
        <v>136666</v>
      </c>
      <c r="F18" s="1">
        <v>2929</v>
      </c>
      <c r="G18" s="1">
        <f t="shared" si="0"/>
        <v>311392</v>
      </c>
      <c r="H18" s="1">
        <f t="shared" si="1"/>
        <v>311392</v>
      </c>
      <c r="I18" s="1">
        <v>305286</v>
      </c>
      <c r="J18" s="1">
        <v>6106</v>
      </c>
    </row>
    <row r="19" spans="2:10" x14ac:dyDescent="0.25">
      <c r="B19">
        <f t="shared" si="2"/>
        <v>2016</v>
      </c>
      <c r="C19" s="1">
        <v>268877</v>
      </c>
      <c r="D19" s="1">
        <v>-125516</v>
      </c>
      <c r="E19" s="1">
        <v>148361</v>
      </c>
      <c r="F19" s="1">
        <v>38665</v>
      </c>
      <c r="G19" s="1">
        <f>SUM(C19:F19)</f>
        <v>330387</v>
      </c>
      <c r="H19" s="1">
        <f>SUM(I19:K19)</f>
        <v>330388</v>
      </c>
      <c r="I19" s="1">
        <v>323910</v>
      </c>
      <c r="J19" s="1">
        <v>6478</v>
      </c>
    </row>
    <row r="20" spans="2:10" x14ac:dyDescent="0.25">
      <c r="B20">
        <f t="shared" si="2"/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20"/>
  <sheetViews>
    <sheetView zoomScale="85" zoomScaleNormal="85" workbookViewId="0">
      <selection activeCell="I18" sqref="I18"/>
    </sheetView>
  </sheetViews>
  <sheetFormatPr defaultRowHeight="15" x14ac:dyDescent="0.25"/>
  <cols>
    <col min="3" max="3" width="10.7109375" bestFit="1" customWidth="1"/>
    <col min="6" max="6" width="12.7109375" bestFit="1" customWidth="1"/>
    <col min="7" max="7" width="9.140625" customWidth="1"/>
    <col min="8" max="8" width="10.28515625" customWidth="1"/>
    <col min="9" max="9" width="21.42578125" bestFit="1" customWidth="1"/>
    <col min="11" max="11" width="22.42578125" customWidth="1"/>
  </cols>
  <sheetData>
    <row r="3" spans="2:12" x14ac:dyDescent="0.25">
      <c r="C3" s="4" t="s">
        <v>11</v>
      </c>
      <c r="D3" s="4" t="s">
        <v>1</v>
      </c>
      <c r="E3" s="4" t="s">
        <v>2</v>
      </c>
      <c r="F3" s="4" t="s">
        <v>7</v>
      </c>
      <c r="G3" s="5" t="s">
        <v>5</v>
      </c>
      <c r="H3" s="6" t="s">
        <v>5</v>
      </c>
      <c r="I3" s="4" t="s">
        <v>8</v>
      </c>
      <c r="J3" s="4" t="s">
        <v>9</v>
      </c>
      <c r="K3" s="8" t="s">
        <v>10</v>
      </c>
      <c r="L3" s="7" t="s">
        <v>12</v>
      </c>
    </row>
    <row r="4" spans="2:12" x14ac:dyDescent="0.25">
      <c r="B4">
        <v>2000</v>
      </c>
      <c r="G4">
        <f t="shared" ref="G4:G19" si="0">SUM(C4:F4)</f>
        <v>0</v>
      </c>
      <c r="H4" s="1">
        <f t="shared" ref="H4:H19" si="1">SUM(I4:L4)</f>
        <v>0</v>
      </c>
    </row>
    <row r="5" spans="2:12" x14ac:dyDescent="0.25">
      <c r="B5">
        <f>B4+1</f>
        <v>2001</v>
      </c>
      <c r="G5">
        <f t="shared" si="0"/>
        <v>0</v>
      </c>
      <c r="H5" s="1">
        <f t="shared" si="1"/>
        <v>0</v>
      </c>
    </row>
    <row r="6" spans="2:12" x14ac:dyDescent="0.25">
      <c r="B6">
        <f t="shared" ref="B6:B19" si="2">B5+1</f>
        <v>2002</v>
      </c>
      <c r="G6">
        <f t="shared" si="0"/>
        <v>0</v>
      </c>
      <c r="H6" s="1">
        <f t="shared" si="1"/>
        <v>0</v>
      </c>
    </row>
    <row r="7" spans="2:12" x14ac:dyDescent="0.25">
      <c r="B7">
        <f t="shared" si="2"/>
        <v>2003</v>
      </c>
      <c r="G7">
        <f t="shared" si="0"/>
        <v>0</v>
      </c>
      <c r="H7" s="1">
        <f t="shared" si="1"/>
        <v>0</v>
      </c>
    </row>
    <row r="8" spans="2:12" x14ac:dyDescent="0.25">
      <c r="B8">
        <f t="shared" si="2"/>
        <v>2004</v>
      </c>
      <c r="G8">
        <f t="shared" si="0"/>
        <v>0</v>
      </c>
      <c r="H8" s="1">
        <f t="shared" si="1"/>
        <v>0</v>
      </c>
    </row>
    <row r="9" spans="2:12" x14ac:dyDescent="0.25">
      <c r="B9">
        <f t="shared" si="2"/>
        <v>2005</v>
      </c>
      <c r="G9">
        <f t="shared" si="0"/>
        <v>0</v>
      </c>
      <c r="H9" s="1">
        <f t="shared" si="1"/>
        <v>0</v>
      </c>
    </row>
    <row r="10" spans="2:12" x14ac:dyDescent="0.25">
      <c r="B10">
        <f t="shared" si="2"/>
        <v>2006</v>
      </c>
      <c r="G10">
        <f t="shared" si="0"/>
        <v>0</v>
      </c>
      <c r="H10" s="1">
        <f t="shared" si="1"/>
        <v>0</v>
      </c>
    </row>
    <row r="11" spans="2:12" x14ac:dyDescent="0.25">
      <c r="B11">
        <f t="shared" si="2"/>
        <v>2007</v>
      </c>
      <c r="G11">
        <f t="shared" si="0"/>
        <v>0</v>
      </c>
      <c r="H11" s="1">
        <f t="shared" si="1"/>
        <v>0</v>
      </c>
    </row>
    <row r="12" spans="2:12" x14ac:dyDescent="0.25">
      <c r="B12">
        <f t="shared" si="2"/>
        <v>2008</v>
      </c>
      <c r="G12">
        <f t="shared" si="0"/>
        <v>0</v>
      </c>
      <c r="H12" s="1">
        <f t="shared" si="1"/>
        <v>0</v>
      </c>
    </row>
    <row r="13" spans="2:12" x14ac:dyDescent="0.25">
      <c r="B13">
        <f t="shared" si="2"/>
        <v>2009</v>
      </c>
      <c r="G13">
        <f t="shared" si="0"/>
        <v>0</v>
      </c>
      <c r="H13" s="1">
        <f t="shared" si="1"/>
        <v>0</v>
      </c>
    </row>
    <row r="14" spans="2:12" x14ac:dyDescent="0.25">
      <c r="B14">
        <f t="shared" si="2"/>
        <v>2010</v>
      </c>
      <c r="G14">
        <f t="shared" si="0"/>
        <v>0</v>
      </c>
      <c r="H14" s="1">
        <f t="shared" si="1"/>
        <v>0</v>
      </c>
    </row>
    <row r="15" spans="2:12" x14ac:dyDescent="0.25">
      <c r="B15">
        <f t="shared" si="2"/>
        <v>2011</v>
      </c>
      <c r="G15">
        <f t="shared" si="0"/>
        <v>0</v>
      </c>
      <c r="H15" s="1">
        <f t="shared" si="1"/>
        <v>0</v>
      </c>
    </row>
    <row r="16" spans="2:12" x14ac:dyDescent="0.25">
      <c r="B16">
        <f t="shared" si="2"/>
        <v>2012</v>
      </c>
      <c r="G16">
        <f t="shared" si="0"/>
        <v>0</v>
      </c>
      <c r="H16" s="1">
        <f t="shared" si="1"/>
        <v>0</v>
      </c>
    </row>
    <row r="17" spans="2:12" x14ac:dyDescent="0.25">
      <c r="B17">
        <f t="shared" si="2"/>
        <v>2013</v>
      </c>
      <c r="C17" s="1">
        <v>462317</v>
      </c>
      <c r="D17" s="1">
        <v>-60195</v>
      </c>
      <c r="G17">
        <f t="shared" si="0"/>
        <v>402122</v>
      </c>
      <c r="H17" s="1">
        <f t="shared" si="1"/>
        <v>475308</v>
      </c>
      <c r="I17" s="1">
        <v>278871</v>
      </c>
      <c r="J17" s="1">
        <v>42538</v>
      </c>
      <c r="K17" s="1">
        <v>125529</v>
      </c>
      <c r="L17" s="1">
        <v>28370</v>
      </c>
    </row>
    <row r="18" spans="2:12" x14ac:dyDescent="0.25">
      <c r="B18">
        <f t="shared" si="2"/>
        <v>2014</v>
      </c>
      <c r="C18" s="1">
        <v>482749</v>
      </c>
      <c r="D18" s="1">
        <v>-61543</v>
      </c>
      <c r="G18">
        <f t="shared" si="0"/>
        <v>421206</v>
      </c>
      <c r="H18" s="1">
        <f t="shared" si="1"/>
        <v>472713</v>
      </c>
      <c r="I18" s="1">
        <v>275878</v>
      </c>
      <c r="J18" s="1">
        <v>43220</v>
      </c>
      <c r="K18" s="1">
        <v>124467</v>
      </c>
      <c r="L18" s="1">
        <v>29148</v>
      </c>
    </row>
    <row r="19" spans="2:12" x14ac:dyDescent="0.25">
      <c r="B19">
        <f t="shared" si="2"/>
        <v>2015</v>
      </c>
      <c r="C19" s="1">
        <v>480375</v>
      </c>
      <c r="D19" s="1">
        <v>-55080</v>
      </c>
      <c r="G19">
        <f t="shared" si="0"/>
        <v>425295</v>
      </c>
      <c r="H19" s="1">
        <f t="shared" si="1"/>
        <v>480844</v>
      </c>
      <c r="I19" s="1">
        <v>285075</v>
      </c>
      <c r="J19" s="1">
        <v>42744</v>
      </c>
      <c r="K19" s="1">
        <v>123877</v>
      </c>
      <c r="L19" s="1">
        <v>29148</v>
      </c>
    </row>
    <row r="20" spans="2:12" x14ac:dyDescent="0.25">
      <c r="B20">
        <f>B19+1</f>
        <v>2016</v>
      </c>
      <c r="C20" s="1">
        <v>473613</v>
      </c>
      <c r="D20" s="1">
        <v>-50780</v>
      </c>
      <c r="G20">
        <f>SUM(C20:F20)</f>
        <v>422833</v>
      </c>
      <c r="H20" s="1">
        <f>SUM(I20:L20)</f>
        <v>484174</v>
      </c>
      <c r="I20" s="1">
        <v>308489</v>
      </c>
      <c r="J20" s="1">
        <v>45823</v>
      </c>
      <c r="K20" s="1">
        <v>101393</v>
      </c>
      <c r="L20" s="1">
        <v>28469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6756-A0D8-4A2F-A14A-6814D605B7C6}">
  <dimension ref="C3:L40"/>
  <sheetViews>
    <sheetView topLeftCell="C1" workbookViewId="0">
      <selection activeCell="D23" sqref="D23"/>
    </sheetView>
  </sheetViews>
  <sheetFormatPr defaultRowHeight="15" x14ac:dyDescent="0.25"/>
  <cols>
    <col min="4" max="4" width="16.85546875" bestFit="1" customWidth="1"/>
    <col min="5" max="5" width="13.28515625" bestFit="1" customWidth="1"/>
    <col min="6" max="6" width="20.5703125" bestFit="1" customWidth="1"/>
    <col min="7" max="7" width="12" bestFit="1" customWidth="1"/>
    <col min="8" max="8" width="11.5703125" bestFit="1" customWidth="1"/>
    <col min="9" max="9" width="11.140625" bestFit="1" customWidth="1"/>
    <col min="10" max="10" width="10.140625" bestFit="1" customWidth="1"/>
    <col min="11" max="11" width="12.7109375" bestFit="1" customWidth="1"/>
    <col min="12" max="12" width="16.85546875" bestFit="1" customWidth="1"/>
    <col min="13" max="13" width="18.28515625" customWidth="1"/>
  </cols>
  <sheetData>
    <row r="3" spans="3:12" x14ac:dyDescent="0.25">
      <c r="C3" s="180" t="s">
        <v>22</v>
      </c>
      <c r="D3" s="180"/>
      <c r="E3" s="180"/>
      <c r="F3" s="180"/>
      <c r="G3" s="180"/>
      <c r="H3" s="180"/>
      <c r="I3" s="180"/>
      <c r="J3" s="180"/>
      <c r="K3" s="180"/>
    </row>
    <row r="4" spans="3:12" x14ac:dyDescent="0.25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17" t="s">
        <v>99</v>
      </c>
    </row>
    <row r="5" spans="3:12" x14ac:dyDescent="0.25">
      <c r="C5" s="4">
        <f t="shared" ref="C5:C10" si="0">C6-1</f>
        <v>2000</v>
      </c>
      <c r="D5" s="4"/>
      <c r="E5" s="4"/>
      <c r="F5" s="4"/>
      <c r="G5" s="4"/>
      <c r="H5" s="4"/>
      <c r="I5" s="4"/>
      <c r="J5" s="4"/>
      <c r="K5" s="4"/>
      <c r="L5" s="18">
        <f>SUM(D5:K5)</f>
        <v>0</v>
      </c>
    </row>
    <row r="6" spans="3:12" x14ac:dyDescent="0.25">
      <c r="C6" s="4">
        <f t="shared" si="0"/>
        <v>2001</v>
      </c>
      <c r="D6" s="4"/>
      <c r="E6" s="4"/>
      <c r="F6" s="4"/>
      <c r="G6" s="4"/>
      <c r="H6" s="4"/>
      <c r="I6" s="4"/>
      <c r="J6" s="4"/>
      <c r="K6" s="4"/>
      <c r="L6" s="18">
        <f t="shared" ref="L6:L21" si="1">SUM(D6:K6)</f>
        <v>0</v>
      </c>
    </row>
    <row r="7" spans="3:12" x14ac:dyDescent="0.25">
      <c r="C7" s="4">
        <f t="shared" si="0"/>
        <v>2002</v>
      </c>
      <c r="D7" s="4"/>
      <c r="E7" s="4"/>
      <c r="F7" s="4"/>
      <c r="G7" s="4"/>
      <c r="H7" s="4"/>
      <c r="I7" s="4"/>
      <c r="J7" s="4"/>
      <c r="K7" s="4"/>
      <c r="L7" s="18">
        <f t="shared" si="1"/>
        <v>0</v>
      </c>
    </row>
    <row r="8" spans="3:12" x14ac:dyDescent="0.25">
      <c r="C8" s="4">
        <f t="shared" si="0"/>
        <v>2003</v>
      </c>
      <c r="D8" s="4"/>
      <c r="E8" s="4"/>
      <c r="F8" s="4"/>
      <c r="G8" s="4"/>
      <c r="H8" s="4"/>
      <c r="I8" s="4"/>
      <c r="J8" s="4"/>
      <c r="K8" s="4"/>
      <c r="L8" s="18">
        <f t="shared" si="1"/>
        <v>0</v>
      </c>
    </row>
    <row r="9" spans="3:12" x14ac:dyDescent="0.25">
      <c r="C9" s="4">
        <f t="shared" si="0"/>
        <v>2004</v>
      </c>
      <c r="D9" s="4"/>
      <c r="E9" s="4"/>
      <c r="F9" s="4"/>
      <c r="G9" s="4"/>
      <c r="H9" s="4"/>
      <c r="I9" s="4"/>
      <c r="J9" s="4"/>
      <c r="K9" s="4"/>
      <c r="L9" s="18">
        <f t="shared" si="1"/>
        <v>0</v>
      </c>
    </row>
    <row r="10" spans="3:12" x14ac:dyDescent="0.25">
      <c r="C10" s="4">
        <f t="shared" si="0"/>
        <v>2005</v>
      </c>
      <c r="D10" s="4"/>
      <c r="E10" s="4"/>
      <c r="F10" s="4"/>
      <c r="G10" s="4"/>
      <c r="H10" s="4"/>
      <c r="I10" s="4"/>
      <c r="J10" s="4"/>
      <c r="K10" s="4"/>
      <c r="L10" s="18">
        <f t="shared" si="1"/>
        <v>0</v>
      </c>
    </row>
    <row r="11" spans="3:12" x14ac:dyDescent="0.25">
      <c r="C11" s="4">
        <f>C12-1</f>
        <v>2006</v>
      </c>
      <c r="D11" s="4"/>
      <c r="E11" s="4"/>
      <c r="F11" s="4"/>
      <c r="G11" s="4"/>
      <c r="H11" s="4"/>
      <c r="I11" s="4"/>
      <c r="J11" s="4"/>
      <c r="K11" s="4"/>
      <c r="L11" s="18">
        <f t="shared" si="1"/>
        <v>0</v>
      </c>
    </row>
    <row r="12" spans="3:12" x14ac:dyDescent="0.25">
      <c r="C12" s="4">
        <v>2007</v>
      </c>
      <c r="D12" s="9">
        <v>258190629</v>
      </c>
      <c r="E12" s="9">
        <v>485333870</v>
      </c>
      <c r="F12" s="9">
        <v>227332179</v>
      </c>
      <c r="G12" s="9">
        <v>28598912</v>
      </c>
      <c r="H12" s="9">
        <v>11421759</v>
      </c>
      <c r="I12" s="9">
        <v>280028162</v>
      </c>
      <c r="J12" s="9">
        <v>36043</v>
      </c>
      <c r="K12" s="9">
        <v>1291395660</v>
      </c>
      <c r="L12" s="18">
        <f t="shared" si="1"/>
        <v>2582337214</v>
      </c>
    </row>
    <row r="13" spans="3:12" x14ac:dyDescent="0.25">
      <c r="C13" s="4">
        <v>2008</v>
      </c>
      <c r="D13" s="9">
        <v>224587657</v>
      </c>
      <c r="E13" s="9">
        <v>476183140</v>
      </c>
      <c r="F13" s="9">
        <v>236001544</v>
      </c>
      <c r="G13" s="9">
        <v>29292012</v>
      </c>
      <c r="H13" s="9">
        <v>13423610</v>
      </c>
      <c r="I13" s="9">
        <v>283122524</v>
      </c>
      <c r="J13" s="9">
        <v>60407</v>
      </c>
      <c r="K13" s="9">
        <v>1263083110</v>
      </c>
      <c r="L13" s="18">
        <f t="shared" si="1"/>
        <v>2525754004</v>
      </c>
    </row>
    <row r="14" spans="3:12" x14ac:dyDescent="0.25">
      <c r="C14" s="4">
        <v>2009</v>
      </c>
      <c r="D14" s="9">
        <v>236439000</v>
      </c>
      <c r="E14" s="9">
        <v>477929923</v>
      </c>
      <c r="F14" s="9">
        <v>251035250</v>
      </c>
      <c r="G14" s="9">
        <v>28126827</v>
      </c>
      <c r="H14" s="9">
        <v>14973198</v>
      </c>
      <c r="I14" s="9">
        <v>286683338</v>
      </c>
      <c r="J14" s="9">
        <v>771965</v>
      </c>
      <c r="K14" s="9">
        <v>1295959499</v>
      </c>
      <c r="L14" s="18">
        <f t="shared" si="1"/>
        <v>2591919000</v>
      </c>
    </row>
    <row r="15" spans="3:12" x14ac:dyDescent="0.25">
      <c r="C15" s="4">
        <v>2010</v>
      </c>
      <c r="D15" s="9">
        <v>282156213</v>
      </c>
      <c r="E15" s="9">
        <v>464852996</v>
      </c>
      <c r="F15" s="9">
        <v>269942185</v>
      </c>
      <c r="G15" s="9">
        <v>41510591</v>
      </c>
      <c r="H15" s="9">
        <v>15266074</v>
      </c>
      <c r="I15" s="9">
        <v>295327081</v>
      </c>
      <c r="J15" s="9">
        <v>1446623</v>
      </c>
      <c r="K15" s="9">
        <v>1370501763</v>
      </c>
      <c r="L15" s="18">
        <f t="shared" si="1"/>
        <v>2741003526</v>
      </c>
    </row>
    <row r="16" spans="3:12" x14ac:dyDescent="0.25">
      <c r="C16" s="4">
        <v>2011</v>
      </c>
      <c r="D16" s="9">
        <v>334142760</v>
      </c>
      <c r="E16" s="9">
        <v>563378573</v>
      </c>
      <c r="F16" s="9">
        <v>261708332</v>
      </c>
      <c r="G16" s="9">
        <v>27957823</v>
      </c>
      <c r="H16" s="9">
        <v>15119152</v>
      </c>
      <c r="I16" s="9">
        <v>298938613</v>
      </c>
      <c r="J16" s="9">
        <v>2328869</v>
      </c>
      <c r="K16" s="9">
        <v>1503574122</v>
      </c>
      <c r="L16" s="18">
        <f t="shared" si="1"/>
        <v>3007148244</v>
      </c>
    </row>
    <row r="17" spans="3:12" x14ac:dyDescent="0.25">
      <c r="C17" s="4">
        <v>2012</v>
      </c>
      <c r="D17" s="9">
        <v>345000022</v>
      </c>
      <c r="E17" s="9">
        <v>589342626</v>
      </c>
      <c r="F17" s="9">
        <v>259456414</v>
      </c>
      <c r="G17" s="9">
        <v>29211020</v>
      </c>
      <c r="H17" s="9">
        <v>15129340</v>
      </c>
      <c r="I17" s="9">
        <v>300838657</v>
      </c>
      <c r="J17" s="9">
        <v>4339870</v>
      </c>
      <c r="K17" s="9">
        <v>1543317948</v>
      </c>
      <c r="L17" s="18">
        <f t="shared" si="1"/>
        <v>3086635897</v>
      </c>
    </row>
    <row r="18" spans="3:12" x14ac:dyDescent="0.25">
      <c r="C18" s="4">
        <v>2013</v>
      </c>
      <c r="D18" s="9">
        <v>302694000</v>
      </c>
      <c r="E18" s="9">
        <v>587652963</v>
      </c>
      <c r="F18" s="9">
        <v>270134751</v>
      </c>
      <c r="G18" s="9">
        <v>38494094</v>
      </c>
      <c r="H18" s="9">
        <v>15245038</v>
      </c>
      <c r="I18" s="9">
        <v>306174977</v>
      </c>
      <c r="J18" s="9">
        <v>6798481</v>
      </c>
      <c r="K18" s="9">
        <v>1527194304</v>
      </c>
      <c r="L18" s="18">
        <f t="shared" si="1"/>
        <v>3054388608</v>
      </c>
    </row>
    <row r="19" spans="3:12" x14ac:dyDescent="0.25">
      <c r="C19" s="4">
        <v>2014</v>
      </c>
      <c r="D19" s="9">
        <v>319956003</v>
      </c>
      <c r="E19" s="9">
        <v>584459891</v>
      </c>
      <c r="F19" s="9">
        <v>271375371</v>
      </c>
      <c r="G19" s="9">
        <v>37950252</v>
      </c>
      <c r="H19" s="9">
        <v>16191566</v>
      </c>
      <c r="I19" s="9">
        <v>310161848</v>
      </c>
      <c r="J19" s="9">
        <v>11966513</v>
      </c>
      <c r="K19" s="9">
        <v>1552061445</v>
      </c>
      <c r="L19" s="18">
        <f t="shared" si="1"/>
        <v>3104122889</v>
      </c>
    </row>
    <row r="20" spans="3:12" x14ac:dyDescent="0.25">
      <c r="C20" s="4">
        <v>2015</v>
      </c>
      <c r="D20" s="9">
        <v>364619216</v>
      </c>
      <c r="E20" s="9">
        <v>542127623</v>
      </c>
      <c r="F20" s="9">
        <v>279632345</v>
      </c>
      <c r="G20" s="9">
        <v>35256332</v>
      </c>
      <c r="H20" s="9">
        <v>16337878</v>
      </c>
      <c r="I20" s="9">
        <v>309732338</v>
      </c>
      <c r="J20" s="9">
        <v>5938668</v>
      </c>
      <c r="K20" s="9">
        <v>1553644399</v>
      </c>
      <c r="L20" s="18">
        <f t="shared" si="1"/>
        <v>3107288799</v>
      </c>
    </row>
    <row r="21" spans="3:12" x14ac:dyDescent="0.25">
      <c r="C21" s="4">
        <v>2016</v>
      </c>
      <c r="D21" s="9">
        <v>380310000</v>
      </c>
      <c r="E21" s="9">
        <v>498663509</v>
      </c>
      <c r="F21" s="9">
        <v>288546633</v>
      </c>
      <c r="G21" s="9">
        <v>44368284</v>
      </c>
      <c r="H21" s="9">
        <v>17537710</v>
      </c>
      <c r="I21" s="9">
        <v>307346838</v>
      </c>
      <c r="J21" s="9">
        <v>19516272</v>
      </c>
      <c r="K21" s="9">
        <v>1556289245</v>
      </c>
      <c r="L21" s="18">
        <f t="shared" si="1"/>
        <v>3112578491</v>
      </c>
    </row>
    <row r="23" spans="3:12" x14ac:dyDescent="0.25">
      <c r="C23" s="4" t="s">
        <v>13</v>
      </c>
      <c r="D23" s="4" t="s">
        <v>23</v>
      </c>
      <c r="E23" s="10">
        <v>4.2766000000000002</v>
      </c>
      <c r="F23" t="s">
        <v>24</v>
      </c>
    </row>
    <row r="24" spans="3:12" x14ac:dyDescent="0.25">
      <c r="C24" s="4">
        <f t="shared" ref="C24:C29" si="2">C25-1</f>
        <v>2000</v>
      </c>
      <c r="D24" s="4"/>
    </row>
    <row r="25" spans="3:12" x14ac:dyDescent="0.25">
      <c r="C25" s="4">
        <f t="shared" si="2"/>
        <v>2001</v>
      </c>
      <c r="D25" s="4"/>
    </row>
    <row r="26" spans="3:12" x14ac:dyDescent="0.25">
      <c r="C26" s="4">
        <f t="shared" si="2"/>
        <v>2002</v>
      </c>
      <c r="D26" s="4"/>
    </row>
    <row r="27" spans="3:12" x14ac:dyDescent="0.25">
      <c r="C27" s="4">
        <f t="shared" si="2"/>
        <v>2003</v>
      </c>
      <c r="D27" s="4"/>
    </row>
    <row r="28" spans="3:12" x14ac:dyDescent="0.25">
      <c r="C28" s="4">
        <f t="shared" si="2"/>
        <v>2004</v>
      </c>
      <c r="D28" s="4"/>
    </row>
    <row r="29" spans="3:12" x14ac:dyDescent="0.25">
      <c r="C29" s="4">
        <f t="shared" si="2"/>
        <v>2005</v>
      </c>
      <c r="D29" s="4"/>
    </row>
    <row r="30" spans="3:12" x14ac:dyDescent="0.25">
      <c r="C30" s="4">
        <f>C31-1</f>
        <v>2006</v>
      </c>
      <c r="D30" s="4"/>
    </row>
    <row r="31" spans="3:12" x14ac:dyDescent="0.25">
      <c r="C31" s="4">
        <v>2007</v>
      </c>
      <c r="D31" s="11">
        <f t="shared" ref="D31:D40" si="3">D12*$E$23</f>
        <v>1104178043.9814</v>
      </c>
      <c r="E31" s="30">
        <v>8830399.9986352809</v>
      </c>
    </row>
    <row r="32" spans="3:12" x14ac:dyDescent="0.25">
      <c r="C32" s="4">
        <v>2008</v>
      </c>
      <c r="D32" s="11">
        <f t="shared" si="3"/>
        <v>960471573.92620003</v>
      </c>
    </row>
    <row r="33" spans="3:4" x14ac:dyDescent="0.25">
      <c r="C33" s="4">
        <v>2009</v>
      </c>
      <c r="D33" s="11">
        <f t="shared" si="3"/>
        <v>1011155027.4000001</v>
      </c>
    </row>
    <row r="34" spans="3:4" x14ac:dyDescent="0.25">
      <c r="C34" s="4">
        <v>2010</v>
      </c>
      <c r="D34" s="11">
        <f t="shared" si="3"/>
        <v>1206669260.5158</v>
      </c>
    </row>
    <row r="35" spans="3:4" x14ac:dyDescent="0.25">
      <c r="C35" s="4">
        <v>2011</v>
      </c>
      <c r="D35" s="11">
        <f t="shared" si="3"/>
        <v>1428994927.4160001</v>
      </c>
    </row>
    <row r="36" spans="3:4" x14ac:dyDescent="0.25">
      <c r="C36" s="4">
        <v>2012</v>
      </c>
      <c r="D36" s="11">
        <f t="shared" si="3"/>
        <v>1475427094.0852001</v>
      </c>
    </row>
    <row r="37" spans="3:4" x14ac:dyDescent="0.25">
      <c r="C37" s="4">
        <v>2013</v>
      </c>
      <c r="D37" s="11">
        <f t="shared" si="3"/>
        <v>1294501160.4000001</v>
      </c>
    </row>
    <row r="38" spans="3:4" x14ac:dyDescent="0.25">
      <c r="C38" s="4">
        <v>2014</v>
      </c>
      <c r="D38" s="11">
        <f t="shared" si="3"/>
        <v>1368323842.4298</v>
      </c>
    </row>
    <row r="39" spans="3:4" x14ac:dyDescent="0.25">
      <c r="C39" s="4">
        <v>2015</v>
      </c>
      <c r="D39" s="11">
        <f t="shared" si="3"/>
        <v>1559330539.1456001</v>
      </c>
    </row>
    <row r="40" spans="3:4" x14ac:dyDescent="0.25">
      <c r="C40" s="4">
        <v>2016</v>
      </c>
      <c r="D40" s="11">
        <f t="shared" si="3"/>
        <v>1626433746</v>
      </c>
    </row>
  </sheetData>
  <mergeCells count="1">
    <mergeCell ref="C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E276-68B9-40AE-A7CE-7D9E635C51B5}">
  <dimension ref="C1:X118"/>
  <sheetViews>
    <sheetView topLeftCell="O86" zoomScale="70" zoomScaleNormal="70" workbookViewId="0">
      <selection activeCell="P102" sqref="P102"/>
    </sheetView>
  </sheetViews>
  <sheetFormatPr defaultRowHeight="15" x14ac:dyDescent="0.25"/>
  <cols>
    <col min="3" max="3" width="24.42578125" bestFit="1" customWidth="1"/>
    <col min="4" max="6" width="14.42578125" bestFit="1" customWidth="1"/>
    <col min="7" max="7" width="15" bestFit="1" customWidth="1"/>
    <col min="8" max="8" width="25.28515625" bestFit="1" customWidth="1"/>
    <col min="9" max="9" width="21" bestFit="1" customWidth="1"/>
    <col min="10" max="10" width="24.42578125" bestFit="1" customWidth="1"/>
    <col min="11" max="11" width="27.42578125" bestFit="1" customWidth="1"/>
    <col min="12" max="12" width="15" bestFit="1" customWidth="1"/>
    <col min="13" max="13" width="21.5703125" customWidth="1"/>
    <col min="14" max="14" width="16.7109375" bestFit="1" customWidth="1"/>
    <col min="16" max="16" width="13.140625" bestFit="1" customWidth="1"/>
    <col min="17" max="17" width="14.140625" bestFit="1" customWidth="1"/>
    <col min="18" max="18" width="12.5703125" bestFit="1" customWidth="1"/>
    <col min="19" max="19" width="15.7109375" bestFit="1" customWidth="1"/>
    <col min="22" max="22" width="26.5703125" bestFit="1" customWidth="1"/>
    <col min="23" max="23" width="30.85546875" bestFit="1" customWidth="1"/>
  </cols>
  <sheetData>
    <row r="1" spans="3:13" x14ac:dyDescent="0.25">
      <c r="C1" s="182" t="s">
        <v>107</v>
      </c>
      <c r="D1" s="182"/>
      <c r="E1" s="182"/>
      <c r="F1" s="182"/>
      <c r="G1" s="182"/>
      <c r="H1" s="182"/>
      <c r="I1" s="182"/>
      <c r="J1" s="182"/>
      <c r="K1" s="182"/>
      <c r="L1" s="182"/>
      <c r="M1" s="182"/>
    </row>
    <row r="2" spans="3:13" x14ac:dyDescent="0.25"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</row>
    <row r="3" spans="3:13" x14ac:dyDescent="0.25">
      <c r="D3">
        <v>2007</v>
      </c>
      <c r="E3">
        <f t="shared" ref="E3:M3" si="0">D3+1</f>
        <v>2008</v>
      </c>
      <c r="F3">
        <f t="shared" si="0"/>
        <v>2009</v>
      </c>
      <c r="G3">
        <f t="shared" si="0"/>
        <v>2010</v>
      </c>
      <c r="H3">
        <f t="shared" si="0"/>
        <v>2011</v>
      </c>
      <c r="I3">
        <f t="shared" si="0"/>
        <v>2012</v>
      </c>
      <c r="J3">
        <f t="shared" si="0"/>
        <v>2013</v>
      </c>
      <c r="K3">
        <f t="shared" si="0"/>
        <v>2014</v>
      </c>
      <c r="L3">
        <f t="shared" si="0"/>
        <v>2015</v>
      </c>
      <c r="M3">
        <f t="shared" si="0"/>
        <v>2016</v>
      </c>
    </row>
    <row r="4" spans="3:13" x14ac:dyDescent="0.25">
      <c r="C4" t="s">
        <v>101</v>
      </c>
      <c r="D4" s="1">
        <v>338665258</v>
      </c>
      <c r="E4" s="1">
        <v>320302447</v>
      </c>
      <c r="F4" s="1">
        <v>304791448</v>
      </c>
      <c r="G4" s="1">
        <v>349040463</v>
      </c>
      <c r="H4" s="1">
        <v>373947840</v>
      </c>
      <c r="I4" s="1">
        <v>368119080</v>
      </c>
      <c r="J4" s="1">
        <v>282175204</v>
      </c>
      <c r="K4" s="1">
        <v>289801993</v>
      </c>
      <c r="L4" s="1">
        <v>309184958</v>
      </c>
      <c r="M4" s="1">
        <v>255814009</v>
      </c>
    </row>
    <row r="5" spans="3:13" x14ac:dyDescent="0.25">
      <c r="C5" t="s">
        <v>102</v>
      </c>
      <c r="D5" s="1">
        <v>321992728</v>
      </c>
      <c r="E5" s="1">
        <v>321936055</v>
      </c>
      <c r="F5" s="1">
        <v>321569203</v>
      </c>
      <c r="G5" s="1">
        <v>332203762</v>
      </c>
      <c r="H5" s="1">
        <v>339153428</v>
      </c>
      <c r="I5" s="1">
        <v>349084289</v>
      </c>
      <c r="J5" s="1">
        <v>360016142</v>
      </c>
      <c r="K5" s="1">
        <v>369893470</v>
      </c>
      <c r="L5" s="1">
        <v>373786746</v>
      </c>
      <c r="M5" s="1">
        <v>378046006</v>
      </c>
    </row>
    <row r="6" spans="3:13" x14ac:dyDescent="0.25">
      <c r="C6" t="s">
        <v>70</v>
      </c>
      <c r="D6" s="1">
        <v>27235095</v>
      </c>
      <c r="E6" s="1">
        <v>28218800</v>
      </c>
      <c r="F6" s="1">
        <v>29558720</v>
      </c>
      <c r="G6" s="1">
        <v>30935244</v>
      </c>
      <c r="H6" s="1">
        <v>34131850</v>
      </c>
      <c r="I6" s="1">
        <v>37135487</v>
      </c>
      <c r="J6" s="1">
        <v>39236140</v>
      </c>
      <c r="K6" s="1">
        <v>40249580</v>
      </c>
      <c r="L6" s="1">
        <v>42446465</v>
      </c>
      <c r="M6" s="1">
        <v>41452239</v>
      </c>
    </row>
    <row r="7" spans="3:13" x14ac:dyDescent="0.25">
      <c r="C7" t="s">
        <v>68</v>
      </c>
      <c r="D7" s="1">
        <v>174679830</v>
      </c>
      <c r="E7" s="1">
        <v>185668882</v>
      </c>
      <c r="F7" s="1">
        <v>209968398</v>
      </c>
      <c r="G7" s="1">
        <v>230345870</v>
      </c>
      <c r="H7" s="1">
        <v>277512762</v>
      </c>
      <c r="I7" s="1">
        <v>329520051</v>
      </c>
      <c r="J7" s="1">
        <v>341409711</v>
      </c>
      <c r="K7" s="1">
        <v>342781960</v>
      </c>
      <c r="L7" s="1">
        <v>307077749</v>
      </c>
      <c r="M7" s="1">
        <v>303307071</v>
      </c>
    </row>
    <row r="8" spans="3:13" x14ac:dyDescent="0.25">
      <c r="C8" t="s">
        <v>103</v>
      </c>
      <c r="D8" s="1">
        <v>25287155</v>
      </c>
      <c r="E8" s="1">
        <v>25068604</v>
      </c>
      <c r="F8" s="1">
        <v>25293606</v>
      </c>
      <c r="G8" s="1">
        <v>22340493</v>
      </c>
      <c r="H8" s="1">
        <v>27220338</v>
      </c>
      <c r="I8" s="1">
        <v>33709215</v>
      </c>
      <c r="J8" s="1">
        <v>31105254</v>
      </c>
      <c r="K8" s="1">
        <v>28694657</v>
      </c>
      <c r="L8" s="1">
        <v>32836385</v>
      </c>
      <c r="M8" s="1">
        <v>19440220</v>
      </c>
    </row>
    <row r="9" spans="3:13" x14ac:dyDescent="0.25">
      <c r="C9" t="s">
        <v>100</v>
      </c>
      <c r="D9" s="1">
        <v>65474891</v>
      </c>
      <c r="E9" s="1">
        <v>73847398</v>
      </c>
      <c r="F9" s="1">
        <v>84096759</v>
      </c>
      <c r="G9" s="1">
        <v>84146777</v>
      </c>
      <c r="H9" s="1">
        <v>98284711</v>
      </c>
      <c r="I9" s="1">
        <v>112565953</v>
      </c>
      <c r="J9" s="1">
        <v>94531056</v>
      </c>
      <c r="K9" s="1">
        <v>98745743</v>
      </c>
      <c r="L9" s="1">
        <v>77443048</v>
      </c>
      <c r="M9" s="1">
        <v>60243573</v>
      </c>
    </row>
    <row r="10" spans="3:13" x14ac:dyDescent="0.25">
      <c r="C10" t="s">
        <v>97</v>
      </c>
      <c r="D10" s="1">
        <v>953334957</v>
      </c>
      <c r="E10" s="1">
        <v>955042187</v>
      </c>
      <c r="F10" s="1">
        <v>975278134</v>
      </c>
      <c r="G10" s="1">
        <v>1049012609</v>
      </c>
      <c r="H10" s="1">
        <v>1150250929</v>
      </c>
      <c r="I10" s="1">
        <v>1230134074</v>
      </c>
      <c r="J10" s="1">
        <v>1148473507</v>
      </c>
      <c r="K10" s="1">
        <v>1170167403</v>
      </c>
      <c r="L10" s="1">
        <v>1142775350</v>
      </c>
      <c r="M10" s="1">
        <v>1058303118</v>
      </c>
    </row>
    <row r="12" spans="3:13" x14ac:dyDescent="0.25">
      <c r="D12" t="s">
        <v>101</v>
      </c>
      <c r="E12" t="s">
        <v>102</v>
      </c>
      <c r="F12" t="s">
        <v>70</v>
      </c>
      <c r="G12" t="s">
        <v>68</v>
      </c>
      <c r="H12" t="s">
        <v>103</v>
      </c>
      <c r="I12" t="s">
        <v>100</v>
      </c>
      <c r="J12" t="s">
        <v>97</v>
      </c>
      <c r="K12" t="s">
        <v>104</v>
      </c>
      <c r="L12" t="s">
        <v>105</v>
      </c>
    </row>
    <row r="13" spans="3:13" x14ac:dyDescent="0.25">
      <c r="C13">
        <f t="shared" ref="C13:C18" si="1">C14-1</f>
        <v>2000</v>
      </c>
      <c r="D13" s="9"/>
      <c r="E13" s="9"/>
      <c r="F13" s="9"/>
      <c r="G13" s="9"/>
      <c r="H13" s="9"/>
      <c r="I13" s="9"/>
      <c r="J13" s="9"/>
      <c r="K13" s="19">
        <f>SUM(D13:I13)</f>
        <v>0</v>
      </c>
      <c r="L13" s="1">
        <f>K13-J13</f>
        <v>0</v>
      </c>
    </row>
    <row r="14" spans="3:13" x14ac:dyDescent="0.25">
      <c r="C14">
        <f t="shared" si="1"/>
        <v>2001</v>
      </c>
      <c r="D14" s="9"/>
      <c r="E14" s="9"/>
      <c r="F14" s="9"/>
      <c r="G14" s="9"/>
      <c r="H14" s="9"/>
      <c r="I14" s="9"/>
      <c r="J14" s="9"/>
      <c r="K14" s="19">
        <f t="shared" ref="K14:K29" si="2">SUM(D14:I14)</f>
        <v>0</v>
      </c>
      <c r="L14" s="1">
        <f t="shared" ref="L14:L29" si="3">K14-J14</f>
        <v>0</v>
      </c>
    </row>
    <row r="15" spans="3:13" x14ac:dyDescent="0.25">
      <c r="C15">
        <f t="shared" si="1"/>
        <v>2002</v>
      </c>
      <c r="D15" s="9"/>
      <c r="E15" s="9"/>
      <c r="F15" s="9"/>
      <c r="G15" s="9"/>
      <c r="H15" s="9"/>
      <c r="I15" s="9"/>
      <c r="J15" s="9"/>
      <c r="K15" s="19">
        <f t="shared" si="2"/>
        <v>0</v>
      </c>
      <c r="L15" s="1">
        <f t="shared" si="3"/>
        <v>0</v>
      </c>
    </row>
    <row r="16" spans="3:13" x14ac:dyDescent="0.25">
      <c r="C16">
        <f t="shared" si="1"/>
        <v>2003</v>
      </c>
      <c r="D16" s="9"/>
      <c r="E16" s="9"/>
      <c r="F16" s="9"/>
      <c r="G16" s="9"/>
      <c r="H16" s="9"/>
      <c r="I16" s="9"/>
      <c r="J16" s="9"/>
      <c r="K16" s="19">
        <f t="shared" si="2"/>
        <v>0</v>
      </c>
      <c r="L16" s="1">
        <f t="shared" si="3"/>
        <v>0</v>
      </c>
    </row>
    <row r="17" spans="3:24" x14ac:dyDescent="0.25">
      <c r="C17">
        <f t="shared" si="1"/>
        <v>2004</v>
      </c>
      <c r="D17" s="9"/>
      <c r="E17" s="9"/>
      <c r="F17" s="9"/>
      <c r="G17" s="9"/>
      <c r="H17" s="9"/>
      <c r="I17" s="9"/>
      <c r="J17" s="9"/>
      <c r="K17" s="19">
        <f t="shared" si="2"/>
        <v>0</v>
      </c>
      <c r="L17" s="1">
        <f t="shared" si="3"/>
        <v>0</v>
      </c>
    </row>
    <row r="18" spans="3:24" x14ac:dyDescent="0.25">
      <c r="C18">
        <f t="shared" si="1"/>
        <v>2005</v>
      </c>
      <c r="D18" s="9"/>
      <c r="E18" s="9"/>
      <c r="F18" s="9"/>
      <c r="G18" s="9"/>
      <c r="H18" s="9"/>
      <c r="I18" s="9"/>
      <c r="J18" s="9"/>
      <c r="K18" s="19">
        <f t="shared" si="2"/>
        <v>0</v>
      </c>
      <c r="L18" s="1">
        <f t="shared" si="3"/>
        <v>0</v>
      </c>
    </row>
    <row r="19" spans="3:24" x14ac:dyDescent="0.25">
      <c r="C19">
        <f>C20-1</f>
        <v>2006</v>
      </c>
      <c r="D19" s="9"/>
      <c r="E19" s="9"/>
      <c r="F19" s="9"/>
      <c r="G19" s="9"/>
      <c r="H19" s="9"/>
      <c r="I19" s="9"/>
      <c r="J19" s="9"/>
      <c r="K19" s="19">
        <f t="shared" si="2"/>
        <v>0</v>
      </c>
      <c r="L19" s="1">
        <f t="shared" si="3"/>
        <v>0</v>
      </c>
    </row>
    <row r="20" spans="3:24" x14ac:dyDescent="0.25">
      <c r="C20">
        <v>2007</v>
      </c>
      <c r="D20" s="9">
        <v>338665258</v>
      </c>
      <c r="E20" s="9">
        <v>321992728</v>
      </c>
      <c r="F20" s="9">
        <v>27235095</v>
      </c>
      <c r="G20" s="9">
        <v>174679830</v>
      </c>
      <c r="H20" s="9">
        <v>25287155</v>
      </c>
      <c r="I20" s="9">
        <v>65474891</v>
      </c>
      <c r="J20" s="9">
        <v>953334957</v>
      </c>
      <c r="K20" s="19">
        <f t="shared" si="2"/>
        <v>953334957</v>
      </c>
      <c r="L20" s="1">
        <f t="shared" si="3"/>
        <v>0</v>
      </c>
    </row>
    <row r="21" spans="3:24" x14ac:dyDescent="0.25">
      <c r="C21">
        <f>C20+1</f>
        <v>2008</v>
      </c>
      <c r="D21" s="9">
        <v>320302447</v>
      </c>
      <c r="E21" s="9">
        <v>321936055</v>
      </c>
      <c r="F21" s="9">
        <v>28218800</v>
      </c>
      <c r="G21" s="9">
        <v>185668882</v>
      </c>
      <c r="H21" s="9">
        <v>25068604</v>
      </c>
      <c r="I21" s="9">
        <v>73847398</v>
      </c>
      <c r="J21" s="9">
        <v>955042187</v>
      </c>
      <c r="K21" s="19">
        <f t="shared" si="2"/>
        <v>955042186</v>
      </c>
      <c r="L21" s="1">
        <f t="shared" si="3"/>
        <v>-1</v>
      </c>
    </row>
    <row r="22" spans="3:24" x14ac:dyDescent="0.25">
      <c r="C22">
        <f t="shared" ref="C22:C29" si="4">C21+1</f>
        <v>2009</v>
      </c>
      <c r="D22" s="9">
        <v>304791448</v>
      </c>
      <c r="E22" s="9">
        <v>321569203</v>
      </c>
      <c r="F22" s="9">
        <v>29558720</v>
      </c>
      <c r="G22" s="9">
        <v>209968398</v>
      </c>
      <c r="H22" s="9">
        <v>25293606</v>
      </c>
      <c r="I22" s="9">
        <v>84096759</v>
      </c>
      <c r="J22" s="9">
        <v>975278134</v>
      </c>
      <c r="K22" s="19">
        <f t="shared" si="2"/>
        <v>975278134</v>
      </c>
      <c r="L22" s="1">
        <f t="shared" si="3"/>
        <v>0</v>
      </c>
    </row>
    <row r="23" spans="3:24" x14ac:dyDescent="0.25">
      <c r="C23">
        <f t="shared" si="4"/>
        <v>2010</v>
      </c>
      <c r="D23" s="9">
        <v>349040463</v>
      </c>
      <c r="E23" s="9">
        <v>332203762</v>
      </c>
      <c r="F23" s="9">
        <v>30935244</v>
      </c>
      <c r="G23" s="9">
        <v>230345870</v>
      </c>
      <c r="H23" s="9">
        <v>22340493</v>
      </c>
      <c r="I23" s="9">
        <v>84146777</v>
      </c>
      <c r="J23" s="9">
        <v>1049012609</v>
      </c>
      <c r="K23" s="19">
        <f t="shared" si="2"/>
        <v>1049012609</v>
      </c>
      <c r="L23" s="1">
        <f t="shared" si="3"/>
        <v>0</v>
      </c>
    </row>
    <row r="24" spans="3:24" x14ac:dyDescent="0.25">
      <c r="C24">
        <f t="shared" si="4"/>
        <v>2011</v>
      </c>
      <c r="D24" s="9">
        <v>373947840</v>
      </c>
      <c r="E24" s="9">
        <v>339153428</v>
      </c>
      <c r="F24" s="9">
        <v>34131850</v>
      </c>
      <c r="G24" s="9">
        <v>277512762</v>
      </c>
      <c r="H24" s="9">
        <v>27220338</v>
      </c>
      <c r="I24" s="9">
        <v>98284711</v>
      </c>
      <c r="J24" s="9">
        <v>1150250929</v>
      </c>
      <c r="K24" s="19">
        <f t="shared" si="2"/>
        <v>1150250929</v>
      </c>
      <c r="L24" s="1">
        <f t="shared" si="3"/>
        <v>0</v>
      </c>
    </row>
    <row r="25" spans="3:24" x14ac:dyDescent="0.25">
      <c r="C25">
        <f t="shared" si="4"/>
        <v>2012</v>
      </c>
      <c r="D25" s="9">
        <v>368119080</v>
      </c>
      <c r="E25" s="9">
        <v>349084289</v>
      </c>
      <c r="F25" s="9">
        <v>37135487</v>
      </c>
      <c r="G25" s="9">
        <v>329520051</v>
      </c>
      <c r="H25" s="9">
        <v>33709215</v>
      </c>
      <c r="I25" s="9">
        <v>112565953</v>
      </c>
      <c r="J25" s="9">
        <v>1230134074</v>
      </c>
      <c r="K25" s="19">
        <f t="shared" si="2"/>
        <v>1230134075</v>
      </c>
      <c r="L25" s="1">
        <f t="shared" si="3"/>
        <v>1</v>
      </c>
    </row>
    <row r="26" spans="3:24" x14ac:dyDescent="0.25">
      <c r="C26">
        <f t="shared" si="4"/>
        <v>2013</v>
      </c>
      <c r="D26" s="9">
        <v>282175204</v>
      </c>
      <c r="E26" s="9">
        <v>360016142</v>
      </c>
      <c r="F26" s="9">
        <v>39236140</v>
      </c>
      <c r="G26" s="9">
        <v>341409711</v>
      </c>
      <c r="H26" s="9">
        <v>31105254</v>
      </c>
      <c r="I26" s="9">
        <v>94531056</v>
      </c>
      <c r="J26" s="9">
        <v>1148473507</v>
      </c>
      <c r="K26" s="19">
        <f t="shared" si="2"/>
        <v>1148473507</v>
      </c>
      <c r="L26" s="1">
        <f t="shared" si="3"/>
        <v>0</v>
      </c>
    </row>
    <row r="27" spans="3:24" x14ac:dyDescent="0.25">
      <c r="C27">
        <f t="shared" si="4"/>
        <v>2014</v>
      </c>
      <c r="D27" s="9">
        <v>289801993</v>
      </c>
      <c r="E27" s="9">
        <v>369893470</v>
      </c>
      <c r="F27" s="9">
        <v>40249580</v>
      </c>
      <c r="G27" s="9">
        <v>342781960</v>
      </c>
      <c r="H27" s="9">
        <v>28694657</v>
      </c>
      <c r="I27" s="9">
        <v>98745743</v>
      </c>
      <c r="J27" s="9">
        <v>1170167403</v>
      </c>
      <c r="K27" s="19">
        <f t="shared" si="2"/>
        <v>1170167403</v>
      </c>
      <c r="L27" s="1">
        <f t="shared" si="3"/>
        <v>0</v>
      </c>
    </row>
    <row r="28" spans="3:24" x14ac:dyDescent="0.25">
      <c r="C28">
        <f t="shared" si="4"/>
        <v>2015</v>
      </c>
      <c r="D28" s="9">
        <v>309184958</v>
      </c>
      <c r="E28" s="9">
        <v>373786746</v>
      </c>
      <c r="F28" s="9">
        <v>42446465</v>
      </c>
      <c r="G28" s="9">
        <v>307077749</v>
      </c>
      <c r="H28" s="9">
        <v>32836385</v>
      </c>
      <c r="I28" s="9">
        <v>77443048</v>
      </c>
      <c r="J28" s="9">
        <v>1142775350</v>
      </c>
      <c r="K28" s="19">
        <f t="shared" si="2"/>
        <v>1142775351</v>
      </c>
      <c r="L28" s="1">
        <f t="shared" si="3"/>
        <v>1</v>
      </c>
    </row>
    <row r="29" spans="3:24" x14ac:dyDescent="0.25">
      <c r="C29">
        <f t="shared" si="4"/>
        <v>2016</v>
      </c>
      <c r="D29" s="9">
        <v>255814009</v>
      </c>
      <c r="E29" s="9">
        <v>378046006</v>
      </c>
      <c r="F29" s="9">
        <v>41452239</v>
      </c>
      <c r="G29" s="9">
        <v>303307071</v>
      </c>
      <c r="H29" s="9">
        <v>19440220</v>
      </c>
      <c r="I29" s="9">
        <v>60243573</v>
      </c>
      <c r="J29" s="9">
        <v>1058303118</v>
      </c>
      <c r="K29" s="19">
        <f t="shared" si="2"/>
        <v>1058303118</v>
      </c>
      <c r="L29" s="1">
        <f t="shared" si="3"/>
        <v>0</v>
      </c>
    </row>
    <row r="30" spans="3:24" x14ac:dyDescent="0.25">
      <c r="D30" s="20"/>
      <c r="E30" s="20"/>
      <c r="F30" s="20"/>
      <c r="G30" s="20"/>
      <c r="H30" s="20"/>
      <c r="I30" s="20"/>
      <c r="J30" s="20"/>
      <c r="K30" s="21"/>
      <c r="L30" s="1"/>
    </row>
    <row r="31" spans="3:24" x14ac:dyDescent="0.25">
      <c r="D31" s="183" t="s">
        <v>108</v>
      </c>
      <c r="E31" s="183"/>
      <c r="F31" s="183"/>
      <c r="G31" s="183"/>
      <c r="H31" s="183"/>
      <c r="I31" s="183"/>
      <c r="J31" s="183"/>
      <c r="K31" s="183"/>
      <c r="L31" s="183"/>
      <c r="M31" s="183"/>
      <c r="P31" s="182" t="s">
        <v>109</v>
      </c>
      <c r="Q31" s="182"/>
      <c r="R31" s="182"/>
      <c r="S31" s="182"/>
      <c r="T31" s="182"/>
      <c r="U31" s="182"/>
      <c r="V31" s="182"/>
      <c r="W31" s="182"/>
      <c r="X31" s="182"/>
    </row>
    <row r="32" spans="3:24" x14ac:dyDescent="0.25"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P32" s="182"/>
      <c r="Q32" s="182"/>
      <c r="R32" s="182"/>
      <c r="S32" s="182"/>
      <c r="T32" s="182"/>
      <c r="U32" s="182"/>
      <c r="V32" s="182"/>
      <c r="W32" s="182"/>
      <c r="X32" s="182"/>
    </row>
    <row r="33" spans="3:24" x14ac:dyDescent="0.25">
      <c r="D33">
        <v>2007</v>
      </c>
      <c r="E33">
        <f t="shared" ref="E33:M33" si="5">D33+1</f>
        <v>2008</v>
      </c>
      <c r="F33">
        <f t="shared" si="5"/>
        <v>2009</v>
      </c>
      <c r="G33">
        <f t="shared" si="5"/>
        <v>2010</v>
      </c>
      <c r="H33">
        <f t="shared" si="5"/>
        <v>2011</v>
      </c>
      <c r="I33">
        <f t="shared" si="5"/>
        <v>2012</v>
      </c>
      <c r="J33">
        <f t="shared" si="5"/>
        <v>2013</v>
      </c>
      <c r="K33">
        <f t="shared" si="5"/>
        <v>2014</v>
      </c>
      <c r="L33">
        <f t="shared" si="5"/>
        <v>2015</v>
      </c>
      <c r="M33">
        <f t="shared" si="5"/>
        <v>2016</v>
      </c>
      <c r="P33" t="s">
        <v>101</v>
      </c>
      <c r="Q33" t="s">
        <v>102</v>
      </c>
      <c r="R33" t="s">
        <v>70</v>
      </c>
      <c r="S33" t="s">
        <v>68</v>
      </c>
      <c r="T33" t="s">
        <v>103</v>
      </c>
      <c r="U33" t="s">
        <v>100</v>
      </c>
      <c r="V33" t="s">
        <v>97</v>
      </c>
      <c r="W33" t="s">
        <v>104</v>
      </c>
      <c r="X33" t="s">
        <v>105</v>
      </c>
    </row>
    <row r="34" spans="3:24" x14ac:dyDescent="0.25">
      <c r="C34" t="s">
        <v>101</v>
      </c>
      <c r="D34" s="1">
        <v>294618281</v>
      </c>
      <c r="E34" s="1">
        <v>276067010</v>
      </c>
      <c r="F34" s="1">
        <v>260270375</v>
      </c>
      <c r="G34" s="1">
        <v>305723179</v>
      </c>
      <c r="H34" s="1">
        <v>330224113</v>
      </c>
      <c r="I34" s="1">
        <v>325387327</v>
      </c>
      <c r="J34" s="1">
        <v>237776412</v>
      </c>
      <c r="K34" s="1">
        <v>244614357</v>
      </c>
      <c r="L34" s="1">
        <v>264356519</v>
      </c>
      <c r="M34" s="1">
        <v>213379781</v>
      </c>
      <c r="O34">
        <f t="shared" ref="O34:O39" si="6">O35-1</f>
        <v>2000</v>
      </c>
      <c r="P34" s="4"/>
      <c r="Q34" s="4"/>
      <c r="R34" s="4"/>
      <c r="S34" s="4"/>
      <c r="T34" s="4"/>
      <c r="U34" s="4"/>
      <c r="V34" s="4"/>
      <c r="W34" s="17"/>
      <c r="X34">
        <f>W34-V34</f>
        <v>0</v>
      </c>
    </row>
    <row r="35" spans="3:24" x14ac:dyDescent="0.25">
      <c r="C35" t="s">
        <v>102</v>
      </c>
      <c r="D35" s="1">
        <v>87435279</v>
      </c>
      <c r="E35" s="1">
        <v>84477281</v>
      </c>
      <c r="F35" s="1">
        <v>80832849</v>
      </c>
      <c r="G35" s="1">
        <v>81632635</v>
      </c>
      <c r="H35" s="1">
        <v>85426266</v>
      </c>
      <c r="I35" s="1">
        <v>92489973</v>
      </c>
      <c r="J35" s="1">
        <v>99687947</v>
      </c>
      <c r="K35" s="1">
        <v>106398267</v>
      </c>
      <c r="L35" s="1">
        <v>110511916</v>
      </c>
      <c r="M35" s="1">
        <v>114831150</v>
      </c>
      <c r="O35">
        <f t="shared" si="6"/>
        <v>2001</v>
      </c>
      <c r="P35" s="4"/>
      <c r="Q35" s="4"/>
      <c r="R35" s="4"/>
      <c r="S35" s="4"/>
      <c r="T35" s="4"/>
      <c r="U35" s="4"/>
      <c r="V35" s="4"/>
      <c r="W35" s="17"/>
      <c r="X35">
        <f t="shared" ref="X35:X50" si="7">W35-V35</f>
        <v>0</v>
      </c>
    </row>
    <row r="36" spans="3:24" x14ac:dyDescent="0.25">
      <c r="C36" t="s">
        <v>70</v>
      </c>
      <c r="D36" s="1">
        <v>25833569</v>
      </c>
      <c r="E36" s="1">
        <v>26824281</v>
      </c>
      <c r="F36" s="1">
        <v>28171174</v>
      </c>
      <c r="G36" s="1">
        <v>29554636</v>
      </c>
      <c r="H36" s="1">
        <v>32758145</v>
      </c>
      <c r="I36" s="1">
        <v>35768650</v>
      </c>
      <c r="J36" s="1">
        <v>37876138</v>
      </c>
      <c r="K36" s="1">
        <v>38896378</v>
      </c>
      <c r="L36" s="1">
        <v>41100028</v>
      </c>
      <c r="M36" s="1">
        <v>40112534</v>
      </c>
      <c r="O36">
        <f t="shared" si="6"/>
        <v>2002</v>
      </c>
      <c r="P36" s="4"/>
      <c r="Q36" s="4"/>
      <c r="R36" s="4"/>
      <c r="S36" s="4"/>
      <c r="T36" s="4"/>
      <c r="U36" s="4"/>
      <c r="V36" s="4"/>
      <c r="W36" s="17"/>
      <c r="X36">
        <f t="shared" si="7"/>
        <v>0</v>
      </c>
    </row>
    <row r="37" spans="3:24" x14ac:dyDescent="0.25">
      <c r="C37" t="s">
        <v>68</v>
      </c>
      <c r="D37" s="1">
        <v>174679830</v>
      </c>
      <c r="E37" s="1">
        <v>185668882</v>
      </c>
      <c r="F37" s="1">
        <v>209968398</v>
      </c>
      <c r="G37" s="1">
        <v>230345870</v>
      </c>
      <c r="H37" s="1">
        <v>277512762</v>
      </c>
      <c r="I37" s="1">
        <v>329520051</v>
      </c>
      <c r="J37" s="1">
        <v>341409711</v>
      </c>
      <c r="K37" s="1">
        <v>342781960</v>
      </c>
      <c r="L37" s="1">
        <v>307077749</v>
      </c>
      <c r="M37" s="1">
        <v>303307071</v>
      </c>
      <c r="O37">
        <f t="shared" si="6"/>
        <v>2003</v>
      </c>
      <c r="P37" s="4"/>
      <c r="Q37" s="4"/>
      <c r="R37" s="4"/>
      <c r="S37" s="4"/>
      <c r="T37" s="4"/>
      <c r="U37" s="4"/>
      <c r="V37" s="4"/>
      <c r="W37" s="17"/>
      <c r="X37">
        <f t="shared" si="7"/>
        <v>0</v>
      </c>
    </row>
    <row r="38" spans="3:24" x14ac:dyDescent="0.25">
      <c r="C38" t="s">
        <v>103</v>
      </c>
      <c r="D38" s="1">
        <v>25287155</v>
      </c>
      <c r="E38" s="1">
        <v>25068604</v>
      </c>
      <c r="F38" s="1">
        <v>25293606</v>
      </c>
      <c r="G38" s="1">
        <v>22340493</v>
      </c>
      <c r="H38" s="1">
        <v>27220338</v>
      </c>
      <c r="I38" s="1">
        <v>33709215</v>
      </c>
      <c r="J38" s="1">
        <v>31105254</v>
      </c>
      <c r="K38" s="1">
        <v>28694657</v>
      </c>
      <c r="L38" s="1">
        <v>32836385</v>
      </c>
      <c r="M38" s="1">
        <v>19440220</v>
      </c>
      <c r="O38">
        <f t="shared" si="6"/>
        <v>2004</v>
      </c>
      <c r="P38" s="4"/>
      <c r="Q38" s="4"/>
      <c r="R38" s="4"/>
      <c r="S38" s="4"/>
      <c r="T38" s="4"/>
      <c r="U38" s="4"/>
      <c r="V38" s="4"/>
      <c r="W38" s="17"/>
      <c r="X38">
        <f t="shared" si="7"/>
        <v>0</v>
      </c>
    </row>
    <row r="39" spans="3:24" x14ac:dyDescent="0.25">
      <c r="C39" t="s">
        <v>100</v>
      </c>
      <c r="D39" s="1">
        <v>65474891</v>
      </c>
      <c r="E39" s="1">
        <v>73847398</v>
      </c>
      <c r="F39" s="1">
        <v>84096759</v>
      </c>
      <c r="G39" s="1">
        <v>84146777</v>
      </c>
      <c r="H39" s="1">
        <v>98284711</v>
      </c>
      <c r="I39" s="1">
        <v>112565953</v>
      </c>
      <c r="J39" s="1">
        <v>94531056</v>
      </c>
      <c r="K39" s="1">
        <v>98745743</v>
      </c>
      <c r="L39" s="1">
        <v>77443048</v>
      </c>
      <c r="M39" s="1">
        <v>60243573</v>
      </c>
      <c r="O39">
        <f t="shared" si="6"/>
        <v>2005</v>
      </c>
      <c r="P39" s="4"/>
      <c r="Q39" s="4"/>
      <c r="R39" s="4"/>
      <c r="S39" s="4"/>
      <c r="T39" s="4"/>
      <c r="U39" s="4"/>
      <c r="V39" s="4"/>
      <c r="W39" s="17"/>
      <c r="X39">
        <f t="shared" si="7"/>
        <v>0</v>
      </c>
    </row>
    <row r="40" spans="3:24" x14ac:dyDescent="0.25">
      <c r="C40" t="s">
        <v>97</v>
      </c>
      <c r="D40" s="1">
        <v>673329005</v>
      </c>
      <c r="E40" s="1">
        <v>671953458</v>
      </c>
      <c r="F40" s="1">
        <v>688633161</v>
      </c>
      <c r="G40" s="1">
        <v>753743589</v>
      </c>
      <c r="H40" s="1">
        <v>851426336</v>
      </c>
      <c r="I40" s="1">
        <v>929441169</v>
      </c>
      <c r="J40" s="1">
        <v>842386518</v>
      </c>
      <c r="K40" s="1">
        <v>860131361</v>
      </c>
      <c r="L40" s="1">
        <v>833325645</v>
      </c>
      <c r="M40" s="1">
        <v>751314329</v>
      </c>
      <c r="O40">
        <f>O41-1</f>
        <v>2006</v>
      </c>
      <c r="P40" s="4"/>
      <c r="Q40" s="4"/>
      <c r="R40" s="4"/>
      <c r="S40" s="4"/>
      <c r="T40" s="4"/>
      <c r="U40" s="4"/>
      <c r="V40" s="4"/>
      <c r="W40" s="17"/>
      <c r="X40">
        <f t="shared" si="7"/>
        <v>0</v>
      </c>
    </row>
    <row r="41" spans="3:24" x14ac:dyDescent="0.25">
      <c r="O41">
        <v>2007</v>
      </c>
      <c r="P41" s="9">
        <f>D20-D51</f>
        <v>44046977</v>
      </c>
      <c r="Q41" s="9">
        <f t="shared" ref="Q41:V41" si="8">E20-E51</f>
        <v>234557449</v>
      </c>
      <c r="R41" s="9">
        <f t="shared" si="8"/>
        <v>1401526</v>
      </c>
      <c r="S41" s="9">
        <f t="shared" si="8"/>
        <v>0</v>
      </c>
      <c r="T41" s="9">
        <f t="shared" si="8"/>
        <v>0</v>
      </c>
      <c r="U41" s="9">
        <f t="shared" si="8"/>
        <v>0</v>
      </c>
      <c r="V41" s="9">
        <f t="shared" si="8"/>
        <v>280005952</v>
      </c>
      <c r="W41" s="19">
        <f>SUM(P41:U41)</f>
        <v>280005952</v>
      </c>
      <c r="X41">
        <f t="shared" si="7"/>
        <v>0</v>
      </c>
    </row>
    <row r="42" spans="3:24" x14ac:dyDescent="0.25">
      <c r="C42" t="s">
        <v>106</v>
      </c>
      <c r="O42">
        <f>O41+1</f>
        <v>2008</v>
      </c>
      <c r="P42" s="9">
        <f t="shared" ref="P42:P50" si="9">D21-D52</f>
        <v>44235437</v>
      </c>
      <c r="Q42" s="9">
        <f t="shared" ref="Q42:Q50" si="10">E21-E52</f>
        <v>237458774</v>
      </c>
      <c r="R42" s="9">
        <f t="shared" ref="R42:R50" si="11">F21-F52</f>
        <v>1394519</v>
      </c>
      <c r="S42" s="9">
        <f t="shared" ref="S42:S50" si="12">G21-G52</f>
        <v>0</v>
      </c>
      <c r="T42" s="9">
        <f t="shared" ref="T42:T50" si="13">H21-H52</f>
        <v>0</v>
      </c>
      <c r="U42" s="9">
        <f t="shared" ref="U42:U50" si="14">I21-I52</f>
        <v>0</v>
      </c>
      <c r="V42" s="9">
        <f t="shared" ref="V42:V50" si="15">J21-J52</f>
        <v>283088729</v>
      </c>
      <c r="W42" s="19">
        <f t="shared" ref="W42:W50" si="16">SUM(P42:U42)</f>
        <v>283088730</v>
      </c>
      <c r="X42">
        <f t="shared" si="7"/>
        <v>1</v>
      </c>
    </row>
    <row r="43" spans="3:24" x14ac:dyDescent="0.25">
      <c r="D43" t="s">
        <v>101</v>
      </c>
      <c r="E43" t="s">
        <v>102</v>
      </c>
      <c r="F43" t="s">
        <v>70</v>
      </c>
      <c r="G43" t="s">
        <v>68</v>
      </c>
      <c r="H43" t="s">
        <v>103</v>
      </c>
      <c r="I43" t="s">
        <v>100</v>
      </c>
      <c r="J43" t="s">
        <v>97</v>
      </c>
      <c r="K43" t="s">
        <v>104</v>
      </c>
      <c r="L43" t="s">
        <v>105</v>
      </c>
      <c r="O43">
        <f t="shared" ref="O43:O50" si="17">O42+1</f>
        <v>2009</v>
      </c>
      <c r="P43" s="9">
        <f t="shared" si="9"/>
        <v>44521073</v>
      </c>
      <c r="Q43" s="9">
        <f t="shared" si="10"/>
        <v>240736354</v>
      </c>
      <c r="R43" s="9">
        <f t="shared" si="11"/>
        <v>1387546</v>
      </c>
      <c r="S43" s="9">
        <f t="shared" si="12"/>
        <v>0</v>
      </c>
      <c r="T43" s="9">
        <f t="shared" si="13"/>
        <v>0</v>
      </c>
      <c r="U43" s="9">
        <f t="shared" si="14"/>
        <v>0</v>
      </c>
      <c r="V43" s="9">
        <f t="shared" si="15"/>
        <v>286644973</v>
      </c>
      <c r="W43" s="19">
        <f t="shared" si="16"/>
        <v>286644973</v>
      </c>
      <c r="X43">
        <f t="shared" si="7"/>
        <v>0</v>
      </c>
    </row>
    <row r="44" spans="3:24" x14ac:dyDescent="0.25">
      <c r="C44">
        <f t="shared" ref="C44:C49" si="18">C45-1</f>
        <v>2000</v>
      </c>
      <c r="D44" s="4"/>
      <c r="E44" s="4"/>
      <c r="F44" s="4"/>
      <c r="G44" s="4"/>
      <c r="H44" s="4"/>
      <c r="I44" s="4"/>
      <c r="J44" s="4"/>
      <c r="K44" s="17"/>
      <c r="L44">
        <f>K44-J44</f>
        <v>0</v>
      </c>
      <c r="O44">
        <f t="shared" si="17"/>
        <v>2010</v>
      </c>
      <c r="P44" s="9">
        <f t="shared" si="9"/>
        <v>43317284</v>
      </c>
      <c r="Q44" s="9">
        <f t="shared" si="10"/>
        <v>250571127</v>
      </c>
      <c r="R44" s="9">
        <f t="shared" si="11"/>
        <v>1380608</v>
      </c>
      <c r="S44" s="9">
        <f t="shared" si="12"/>
        <v>0</v>
      </c>
      <c r="T44" s="9">
        <f t="shared" si="13"/>
        <v>0</v>
      </c>
      <c r="U44" s="9">
        <f t="shared" si="14"/>
        <v>0</v>
      </c>
      <c r="V44" s="9">
        <f t="shared" si="15"/>
        <v>295269020</v>
      </c>
      <c r="W44" s="19">
        <f t="shared" si="16"/>
        <v>295269019</v>
      </c>
      <c r="X44">
        <f t="shared" si="7"/>
        <v>-1</v>
      </c>
    </row>
    <row r="45" spans="3:24" x14ac:dyDescent="0.25">
      <c r="C45">
        <f t="shared" si="18"/>
        <v>2001</v>
      </c>
      <c r="D45" s="4"/>
      <c r="E45" s="4"/>
      <c r="F45" s="4"/>
      <c r="G45" s="4"/>
      <c r="H45" s="4"/>
      <c r="I45" s="4"/>
      <c r="J45" s="4"/>
      <c r="K45" s="17"/>
      <c r="L45">
        <f t="shared" ref="L45:L60" si="19">K45-J45</f>
        <v>0</v>
      </c>
      <c r="O45">
        <f t="shared" si="17"/>
        <v>2011</v>
      </c>
      <c r="P45" s="9">
        <f t="shared" si="9"/>
        <v>43723727</v>
      </c>
      <c r="Q45" s="9">
        <f t="shared" si="10"/>
        <v>253727162</v>
      </c>
      <c r="R45" s="9">
        <f t="shared" si="11"/>
        <v>1373705</v>
      </c>
      <c r="S45" s="9">
        <f t="shared" si="12"/>
        <v>0</v>
      </c>
      <c r="T45" s="9">
        <f t="shared" si="13"/>
        <v>0</v>
      </c>
      <c r="U45" s="9">
        <f t="shared" si="14"/>
        <v>0</v>
      </c>
      <c r="V45" s="9">
        <f t="shared" si="15"/>
        <v>298824593</v>
      </c>
      <c r="W45" s="19">
        <f t="shared" si="16"/>
        <v>298824594</v>
      </c>
      <c r="X45">
        <f t="shared" si="7"/>
        <v>1</v>
      </c>
    </row>
    <row r="46" spans="3:24" x14ac:dyDescent="0.25">
      <c r="C46">
        <f t="shared" si="18"/>
        <v>2002</v>
      </c>
      <c r="D46" s="4"/>
      <c r="E46" s="4"/>
      <c r="F46" s="4"/>
      <c r="G46" s="4"/>
      <c r="H46" s="4"/>
      <c r="I46" s="4"/>
      <c r="J46" s="4"/>
      <c r="K46" s="17"/>
      <c r="L46">
        <f t="shared" si="19"/>
        <v>0</v>
      </c>
      <c r="O46">
        <f t="shared" si="17"/>
        <v>2012</v>
      </c>
      <c r="P46" s="9">
        <f t="shared" si="9"/>
        <v>42731753</v>
      </c>
      <c r="Q46" s="9">
        <f t="shared" si="10"/>
        <v>256594316</v>
      </c>
      <c r="R46" s="9">
        <f t="shared" si="11"/>
        <v>1366837</v>
      </c>
      <c r="S46" s="9">
        <f t="shared" si="12"/>
        <v>0</v>
      </c>
      <c r="T46" s="9">
        <f t="shared" si="13"/>
        <v>0</v>
      </c>
      <c r="U46" s="9">
        <f t="shared" si="14"/>
        <v>0</v>
      </c>
      <c r="V46" s="9">
        <f t="shared" si="15"/>
        <v>300692905</v>
      </c>
      <c r="W46" s="19">
        <f t="shared" si="16"/>
        <v>300692906</v>
      </c>
      <c r="X46">
        <f t="shared" si="7"/>
        <v>1</v>
      </c>
    </row>
    <row r="47" spans="3:24" x14ac:dyDescent="0.25">
      <c r="C47">
        <f t="shared" si="18"/>
        <v>2003</v>
      </c>
      <c r="D47" s="4"/>
      <c r="E47" s="4"/>
      <c r="F47" s="4"/>
      <c r="G47" s="4"/>
      <c r="H47" s="4"/>
      <c r="I47" s="4"/>
      <c r="J47" s="4"/>
      <c r="K47" s="17"/>
      <c r="L47">
        <f t="shared" si="19"/>
        <v>0</v>
      </c>
      <c r="O47">
        <f t="shared" si="17"/>
        <v>2013</v>
      </c>
      <c r="P47" s="9">
        <f t="shared" si="9"/>
        <v>44398792</v>
      </c>
      <c r="Q47" s="9">
        <f t="shared" si="10"/>
        <v>260328195</v>
      </c>
      <c r="R47" s="9">
        <f t="shared" si="11"/>
        <v>1360002</v>
      </c>
      <c r="S47" s="9">
        <f t="shared" si="12"/>
        <v>0</v>
      </c>
      <c r="T47" s="9">
        <f t="shared" si="13"/>
        <v>0</v>
      </c>
      <c r="U47" s="9">
        <f t="shared" si="14"/>
        <v>0</v>
      </c>
      <c r="V47" s="9">
        <f t="shared" si="15"/>
        <v>306086989</v>
      </c>
      <c r="W47" s="19">
        <f t="shared" si="16"/>
        <v>306086989</v>
      </c>
      <c r="X47">
        <f t="shared" si="7"/>
        <v>0</v>
      </c>
    </row>
    <row r="48" spans="3:24" x14ac:dyDescent="0.25">
      <c r="C48">
        <f t="shared" si="18"/>
        <v>2004</v>
      </c>
      <c r="D48" s="4"/>
      <c r="E48" s="4"/>
      <c r="F48" s="4"/>
      <c r="G48" s="4"/>
      <c r="H48" s="4"/>
      <c r="I48" s="4"/>
      <c r="J48" s="4"/>
      <c r="K48" s="17"/>
      <c r="L48">
        <f t="shared" si="19"/>
        <v>0</v>
      </c>
      <c r="O48">
        <f t="shared" si="17"/>
        <v>2014</v>
      </c>
      <c r="P48" s="9">
        <f t="shared" si="9"/>
        <v>45187636</v>
      </c>
      <c r="Q48" s="9">
        <f t="shared" si="10"/>
        <v>263495203</v>
      </c>
      <c r="R48" s="9">
        <f t="shared" si="11"/>
        <v>1353202</v>
      </c>
      <c r="S48" s="9">
        <f t="shared" si="12"/>
        <v>0</v>
      </c>
      <c r="T48" s="9">
        <f t="shared" si="13"/>
        <v>0</v>
      </c>
      <c r="U48" s="9">
        <f t="shared" si="14"/>
        <v>0</v>
      </c>
      <c r="V48" s="9">
        <f t="shared" si="15"/>
        <v>310036042</v>
      </c>
      <c r="W48" s="19">
        <f t="shared" si="16"/>
        <v>310036041</v>
      </c>
      <c r="X48">
        <f t="shared" si="7"/>
        <v>-1</v>
      </c>
    </row>
    <row r="49" spans="3:24" x14ac:dyDescent="0.25">
      <c r="C49">
        <f t="shared" si="18"/>
        <v>2005</v>
      </c>
      <c r="D49" s="4"/>
      <c r="E49" s="4"/>
      <c r="F49" s="4"/>
      <c r="G49" s="4"/>
      <c r="H49" s="4"/>
      <c r="I49" s="4"/>
      <c r="J49" s="4"/>
      <c r="K49" s="17"/>
      <c r="L49">
        <f t="shared" si="19"/>
        <v>0</v>
      </c>
      <c r="O49">
        <f t="shared" si="17"/>
        <v>2015</v>
      </c>
      <c r="P49" s="9">
        <f t="shared" si="9"/>
        <v>44828439</v>
      </c>
      <c r="Q49" s="9">
        <f t="shared" si="10"/>
        <v>263274830</v>
      </c>
      <c r="R49" s="9">
        <f t="shared" si="11"/>
        <v>1346437</v>
      </c>
      <c r="S49" s="9">
        <f t="shared" si="12"/>
        <v>0</v>
      </c>
      <c r="T49" s="9">
        <f t="shared" si="13"/>
        <v>0</v>
      </c>
      <c r="U49" s="9">
        <f t="shared" si="14"/>
        <v>0</v>
      </c>
      <c r="V49" s="9">
        <f t="shared" si="15"/>
        <v>309449705</v>
      </c>
      <c r="W49" s="19">
        <f t="shared" si="16"/>
        <v>309449706</v>
      </c>
      <c r="X49">
        <f t="shared" si="7"/>
        <v>1</v>
      </c>
    </row>
    <row r="50" spans="3:24" x14ac:dyDescent="0.25">
      <c r="C50">
        <f>C51-1</f>
        <v>2006</v>
      </c>
      <c r="D50" s="4"/>
      <c r="E50" s="4"/>
      <c r="F50" s="4"/>
      <c r="G50" s="4"/>
      <c r="H50" s="4"/>
      <c r="I50" s="4"/>
      <c r="J50" s="4"/>
      <c r="K50" s="17"/>
      <c r="L50">
        <f t="shared" si="19"/>
        <v>0</v>
      </c>
      <c r="O50">
        <f t="shared" si="17"/>
        <v>2016</v>
      </c>
      <c r="P50" s="9">
        <f t="shared" si="9"/>
        <v>42434228</v>
      </c>
      <c r="Q50" s="9">
        <f t="shared" si="10"/>
        <v>263214856</v>
      </c>
      <c r="R50" s="9">
        <f t="shared" si="11"/>
        <v>1339705</v>
      </c>
      <c r="S50" s="9">
        <f t="shared" si="12"/>
        <v>0</v>
      </c>
      <c r="T50" s="9">
        <f t="shared" si="13"/>
        <v>0</v>
      </c>
      <c r="U50" s="9">
        <f t="shared" si="14"/>
        <v>0</v>
      </c>
      <c r="V50" s="9">
        <f t="shared" si="15"/>
        <v>306988789</v>
      </c>
      <c r="W50" s="19">
        <f t="shared" si="16"/>
        <v>306988789</v>
      </c>
      <c r="X50">
        <f t="shared" si="7"/>
        <v>0</v>
      </c>
    </row>
    <row r="51" spans="3:24" x14ac:dyDescent="0.25">
      <c r="C51">
        <v>2007</v>
      </c>
      <c r="D51" s="9">
        <v>294618281</v>
      </c>
      <c r="E51" s="9">
        <v>87435279</v>
      </c>
      <c r="F51" s="9">
        <v>25833569</v>
      </c>
      <c r="G51" s="9">
        <v>174679830</v>
      </c>
      <c r="H51" s="9">
        <v>25287155</v>
      </c>
      <c r="I51" s="9">
        <v>65474891</v>
      </c>
      <c r="J51" s="9">
        <v>673329005</v>
      </c>
      <c r="K51" s="19">
        <f>SUM(D51:I51)</f>
        <v>673329005</v>
      </c>
      <c r="L51">
        <f t="shared" si="19"/>
        <v>0</v>
      </c>
    </row>
    <row r="52" spans="3:24" x14ac:dyDescent="0.25">
      <c r="C52">
        <f>C51+1</f>
        <v>2008</v>
      </c>
      <c r="D52" s="9">
        <v>276067010</v>
      </c>
      <c r="E52" s="9">
        <v>84477281</v>
      </c>
      <c r="F52" s="9">
        <v>26824281</v>
      </c>
      <c r="G52" s="9">
        <v>185668882</v>
      </c>
      <c r="H52" s="9">
        <v>25068604</v>
      </c>
      <c r="I52" s="9">
        <v>73847398</v>
      </c>
      <c r="J52" s="9">
        <v>671953458</v>
      </c>
      <c r="K52" s="19">
        <f t="shared" ref="K52:K60" si="20">SUM(D52:I52)</f>
        <v>671953456</v>
      </c>
      <c r="L52">
        <f t="shared" si="19"/>
        <v>-2</v>
      </c>
    </row>
    <row r="53" spans="3:24" x14ac:dyDescent="0.25">
      <c r="C53">
        <f t="shared" ref="C53:C60" si="21">C52+1</f>
        <v>2009</v>
      </c>
      <c r="D53" s="9">
        <v>260270375</v>
      </c>
      <c r="E53" s="9">
        <v>80832849</v>
      </c>
      <c r="F53" s="9">
        <v>28171174</v>
      </c>
      <c r="G53" s="9">
        <v>209968398</v>
      </c>
      <c r="H53" s="9">
        <v>25293606</v>
      </c>
      <c r="I53" s="9">
        <v>84096759</v>
      </c>
      <c r="J53" s="9">
        <v>688633161</v>
      </c>
      <c r="K53" s="19">
        <f t="shared" si="20"/>
        <v>688633161</v>
      </c>
      <c r="L53">
        <f t="shared" si="19"/>
        <v>0</v>
      </c>
      <c r="P53" s="181" t="s">
        <v>110</v>
      </c>
      <c r="Q53" s="181"/>
      <c r="R53" s="181"/>
      <c r="S53" s="181"/>
      <c r="T53" s="181"/>
      <c r="U53" s="181"/>
      <c r="V53" s="181"/>
      <c r="W53" s="181"/>
      <c r="X53" s="181"/>
    </row>
    <row r="54" spans="3:24" x14ac:dyDescent="0.25">
      <c r="C54">
        <f t="shared" si="21"/>
        <v>2010</v>
      </c>
      <c r="D54" s="9">
        <v>305723179</v>
      </c>
      <c r="E54" s="9">
        <v>81632635</v>
      </c>
      <c r="F54" s="9">
        <v>29554636</v>
      </c>
      <c r="G54" s="9">
        <v>230345870</v>
      </c>
      <c r="H54" s="9">
        <v>22340493</v>
      </c>
      <c r="I54" s="9">
        <v>84146777</v>
      </c>
      <c r="J54" s="9">
        <v>753743589</v>
      </c>
      <c r="K54" s="19">
        <f t="shared" si="20"/>
        <v>753743590</v>
      </c>
      <c r="L54">
        <f t="shared" si="19"/>
        <v>1</v>
      </c>
      <c r="P54" s="181"/>
      <c r="Q54" s="181"/>
      <c r="R54" s="181"/>
      <c r="S54" s="181"/>
      <c r="T54" s="181"/>
      <c r="U54" s="181"/>
      <c r="V54" s="181"/>
      <c r="W54" s="181"/>
      <c r="X54" s="181"/>
    </row>
    <row r="55" spans="3:24" x14ac:dyDescent="0.25">
      <c r="C55">
        <f t="shared" si="21"/>
        <v>2011</v>
      </c>
      <c r="D55" s="9">
        <v>330224113</v>
      </c>
      <c r="E55" s="9">
        <v>85426266</v>
      </c>
      <c r="F55" s="9">
        <v>32758145</v>
      </c>
      <c r="G55" s="9">
        <v>277512762</v>
      </c>
      <c r="H55" s="9">
        <v>27220338</v>
      </c>
      <c r="I55" s="9">
        <v>98284711</v>
      </c>
      <c r="J55" s="9">
        <v>851426336</v>
      </c>
      <c r="K55" s="19">
        <f t="shared" si="20"/>
        <v>851426335</v>
      </c>
      <c r="L55">
        <f t="shared" si="19"/>
        <v>-1</v>
      </c>
      <c r="P55" t="s">
        <v>101</v>
      </c>
      <c r="Q55" t="s">
        <v>102</v>
      </c>
      <c r="R55" t="s">
        <v>70</v>
      </c>
      <c r="S55" t="s">
        <v>68</v>
      </c>
      <c r="T55" t="s">
        <v>103</v>
      </c>
      <c r="U55" t="s">
        <v>100</v>
      </c>
      <c r="V55" t="s">
        <v>97</v>
      </c>
      <c r="W55" t="s">
        <v>104</v>
      </c>
      <c r="X55" t="s">
        <v>105</v>
      </c>
    </row>
    <row r="56" spans="3:24" x14ac:dyDescent="0.25">
      <c r="C56">
        <f t="shared" si="21"/>
        <v>2012</v>
      </c>
      <c r="D56" s="9">
        <v>325387327</v>
      </c>
      <c r="E56" s="9">
        <v>92489973</v>
      </c>
      <c r="F56" s="9">
        <v>35768650</v>
      </c>
      <c r="G56" s="9">
        <v>329520051</v>
      </c>
      <c r="H56" s="9">
        <v>33709215</v>
      </c>
      <c r="I56" s="9">
        <v>112565953</v>
      </c>
      <c r="J56" s="9">
        <v>929441169</v>
      </c>
      <c r="K56" s="19">
        <f t="shared" si="20"/>
        <v>929441169</v>
      </c>
      <c r="L56">
        <f t="shared" si="19"/>
        <v>0</v>
      </c>
      <c r="O56">
        <f t="shared" ref="O56:O61" si="22">O57-1</f>
        <v>2000</v>
      </c>
      <c r="P56" s="4"/>
      <c r="Q56" s="4"/>
      <c r="R56" s="4"/>
      <c r="S56" s="4"/>
      <c r="T56" s="4"/>
      <c r="U56" s="4"/>
      <c r="V56" s="4"/>
      <c r="W56" s="17"/>
      <c r="X56">
        <f>W56-V56</f>
        <v>0</v>
      </c>
    </row>
    <row r="57" spans="3:24" x14ac:dyDescent="0.25">
      <c r="C57">
        <f t="shared" si="21"/>
        <v>2013</v>
      </c>
      <c r="D57" s="9">
        <v>237776412</v>
      </c>
      <c r="E57" s="9">
        <v>99687947</v>
      </c>
      <c r="F57" s="9">
        <v>37876138</v>
      </c>
      <c r="G57" s="9">
        <v>341409711</v>
      </c>
      <c r="H57" s="9">
        <v>31105254</v>
      </c>
      <c r="I57" s="9">
        <v>94531056</v>
      </c>
      <c r="J57" s="9">
        <v>842386518</v>
      </c>
      <c r="K57" s="19">
        <f t="shared" si="20"/>
        <v>842386518</v>
      </c>
      <c r="L57">
        <f t="shared" si="19"/>
        <v>0</v>
      </c>
      <c r="O57">
        <f t="shared" si="22"/>
        <v>2001</v>
      </c>
      <c r="P57" s="4"/>
      <c r="Q57" s="4"/>
      <c r="R57" s="4"/>
      <c r="S57" s="4"/>
      <c r="T57" s="4"/>
      <c r="U57" s="4"/>
      <c r="V57" s="4"/>
      <c r="W57" s="17"/>
      <c r="X57">
        <f t="shared" ref="X57:X62" si="23">W57-V57</f>
        <v>0</v>
      </c>
    </row>
    <row r="58" spans="3:24" x14ac:dyDescent="0.25">
      <c r="C58">
        <f t="shared" si="21"/>
        <v>2014</v>
      </c>
      <c r="D58" s="9">
        <v>244614357</v>
      </c>
      <c r="E58" s="9">
        <v>106398267</v>
      </c>
      <c r="F58" s="9">
        <v>38896378</v>
      </c>
      <c r="G58" s="9">
        <v>342781960</v>
      </c>
      <c r="H58" s="9">
        <v>28694657</v>
      </c>
      <c r="I58" s="9">
        <v>98745743</v>
      </c>
      <c r="J58" s="9">
        <v>860131361</v>
      </c>
      <c r="K58" s="19">
        <f t="shared" si="20"/>
        <v>860131362</v>
      </c>
      <c r="L58">
        <f t="shared" si="19"/>
        <v>1</v>
      </c>
      <c r="O58">
        <f t="shared" si="22"/>
        <v>2002</v>
      </c>
      <c r="P58" s="4"/>
      <c r="Q58" s="4"/>
      <c r="R58" s="4"/>
      <c r="S58" s="4"/>
      <c r="T58" s="4"/>
      <c r="U58" s="4"/>
      <c r="V58" s="4"/>
      <c r="W58" s="17"/>
      <c r="X58">
        <f t="shared" si="23"/>
        <v>0</v>
      </c>
    </row>
    <row r="59" spans="3:24" x14ac:dyDescent="0.25">
      <c r="C59">
        <f t="shared" si="21"/>
        <v>2015</v>
      </c>
      <c r="D59" s="9">
        <v>264356519</v>
      </c>
      <c r="E59" s="9">
        <v>110511916</v>
      </c>
      <c r="F59" s="9">
        <v>41100028</v>
      </c>
      <c r="G59" s="9">
        <v>307077749</v>
      </c>
      <c r="H59" s="9">
        <v>32836385</v>
      </c>
      <c r="I59" s="9">
        <v>77443048</v>
      </c>
      <c r="J59" s="9">
        <v>833325645</v>
      </c>
      <c r="K59" s="19">
        <f t="shared" si="20"/>
        <v>833325645</v>
      </c>
      <c r="L59">
        <f t="shared" si="19"/>
        <v>0</v>
      </c>
      <c r="O59">
        <f t="shared" si="22"/>
        <v>2003</v>
      </c>
      <c r="P59" s="4"/>
      <c r="Q59" s="4"/>
      <c r="R59" s="4"/>
      <c r="S59" s="4"/>
      <c r="T59" s="4"/>
      <c r="U59" s="4"/>
      <c r="V59" s="4"/>
      <c r="W59" s="17"/>
      <c r="X59">
        <f t="shared" si="23"/>
        <v>0</v>
      </c>
    </row>
    <row r="60" spans="3:24" x14ac:dyDescent="0.25">
      <c r="C60">
        <f t="shared" si="21"/>
        <v>2016</v>
      </c>
      <c r="D60" s="9">
        <v>213379781</v>
      </c>
      <c r="E60" s="9">
        <v>114831150</v>
      </c>
      <c r="F60" s="9">
        <v>40112534</v>
      </c>
      <c r="G60" s="9">
        <v>303307071</v>
      </c>
      <c r="H60" s="9">
        <v>19440220</v>
      </c>
      <c r="I60" s="9">
        <v>60243573</v>
      </c>
      <c r="J60" s="9">
        <v>751314329</v>
      </c>
      <c r="K60" s="19">
        <f t="shared" si="20"/>
        <v>751314329</v>
      </c>
      <c r="L60">
        <f t="shared" si="19"/>
        <v>0</v>
      </c>
      <c r="O60">
        <f t="shared" si="22"/>
        <v>2004</v>
      </c>
      <c r="P60" s="4"/>
      <c r="Q60" s="4"/>
      <c r="R60" s="4"/>
      <c r="S60" s="4"/>
      <c r="T60" s="4"/>
      <c r="U60" s="4"/>
      <c r="V60" s="4"/>
      <c r="W60" s="17"/>
      <c r="X60">
        <f t="shared" si="23"/>
        <v>0</v>
      </c>
    </row>
    <row r="61" spans="3:24" x14ac:dyDescent="0.25">
      <c r="O61">
        <f t="shared" si="22"/>
        <v>2005</v>
      </c>
      <c r="P61" s="4"/>
      <c r="Q61" s="4"/>
      <c r="R61" s="4"/>
      <c r="S61" s="4"/>
      <c r="T61" s="4"/>
      <c r="U61" s="4"/>
      <c r="V61" s="4"/>
      <c r="W61" s="17"/>
      <c r="X61">
        <f t="shared" si="23"/>
        <v>0</v>
      </c>
    </row>
    <row r="62" spans="3:24" x14ac:dyDescent="0.25">
      <c r="O62">
        <f>O63-1</f>
        <v>2006</v>
      </c>
      <c r="P62" s="4"/>
      <c r="Q62" s="4"/>
      <c r="R62" s="4"/>
      <c r="S62" s="4"/>
      <c r="T62" s="4"/>
      <c r="U62" s="4"/>
      <c r="V62" s="4"/>
      <c r="W62" s="17"/>
      <c r="X62">
        <f t="shared" si="23"/>
        <v>0</v>
      </c>
    </row>
    <row r="63" spans="3:24" x14ac:dyDescent="0.25">
      <c r="O63">
        <v>2007</v>
      </c>
      <c r="P63" s="22">
        <f>P41/D20</f>
        <v>0.13006051243673775</v>
      </c>
      <c r="Q63" s="22">
        <f t="shared" ref="Q63:V72" si="24">Q41/E20</f>
        <v>0.72845573394440133</v>
      </c>
      <c r="R63" s="22">
        <f t="shared" si="24"/>
        <v>5.1460294153554451E-2</v>
      </c>
      <c r="S63" s="22">
        <f t="shared" si="24"/>
        <v>0</v>
      </c>
      <c r="T63" s="22">
        <f t="shared" si="24"/>
        <v>0</v>
      </c>
      <c r="U63" s="22">
        <f t="shared" si="24"/>
        <v>0</v>
      </c>
      <c r="V63" s="22">
        <f t="shared" si="24"/>
        <v>0.29371203682820579</v>
      </c>
      <c r="W63" s="19"/>
    </row>
    <row r="64" spans="3:24" x14ac:dyDescent="0.25">
      <c r="O64">
        <f>O63+1</f>
        <v>2008</v>
      </c>
      <c r="P64" s="22">
        <f t="shared" ref="P64:P72" si="25">P42/D21</f>
        <v>0.13810521091648106</v>
      </c>
      <c r="Q64" s="22">
        <f t="shared" si="24"/>
        <v>0.73759608565744528</v>
      </c>
      <c r="R64" s="22">
        <f t="shared" si="24"/>
        <v>4.9418082980140901E-2</v>
      </c>
      <c r="S64" s="22">
        <f t="shared" si="24"/>
        <v>0</v>
      </c>
      <c r="T64" s="22">
        <f t="shared" si="24"/>
        <v>0</v>
      </c>
      <c r="U64" s="22">
        <f t="shared" si="24"/>
        <v>0</v>
      </c>
      <c r="V64" s="22">
        <f t="shared" si="24"/>
        <v>0.29641489439251334</v>
      </c>
      <c r="W64" s="19"/>
    </row>
    <row r="65" spans="4:23" x14ac:dyDescent="0.25">
      <c r="O65">
        <f t="shared" ref="O65:O72" si="26">O64+1</f>
        <v>2009</v>
      </c>
      <c r="P65" s="22">
        <f t="shared" si="25"/>
        <v>0.14607061087881967</v>
      </c>
      <c r="Q65" s="22">
        <f t="shared" si="24"/>
        <v>0.74863000484533337</v>
      </c>
      <c r="R65" s="22">
        <f t="shared" si="24"/>
        <v>4.6942019140206341E-2</v>
      </c>
      <c r="S65" s="22">
        <f t="shared" si="24"/>
        <v>0</v>
      </c>
      <c r="T65" s="22">
        <f t="shared" si="24"/>
        <v>0</v>
      </c>
      <c r="U65" s="22">
        <f t="shared" si="24"/>
        <v>0</v>
      </c>
      <c r="V65" s="22">
        <f t="shared" si="24"/>
        <v>0.29391100139234744</v>
      </c>
      <c r="W65" s="19"/>
    </row>
    <row r="66" spans="4:23" x14ac:dyDescent="0.25">
      <c r="O66">
        <f t="shared" si="26"/>
        <v>2010</v>
      </c>
      <c r="P66" s="22">
        <f t="shared" si="25"/>
        <v>0.12410390367835376</v>
      </c>
      <c r="Q66" s="22">
        <f t="shared" si="24"/>
        <v>0.75426938422208478</v>
      </c>
      <c r="R66" s="22">
        <f t="shared" si="24"/>
        <v>4.462896752972112E-2</v>
      </c>
      <c r="S66" s="22">
        <f t="shared" si="24"/>
        <v>0</v>
      </c>
      <c r="T66" s="22">
        <f t="shared" si="24"/>
        <v>0</v>
      </c>
      <c r="U66" s="22">
        <f t="shared" si="24"/>
        <v>0</v>
      </c>
      <c r="V66" s="22">
        <f t="shared" si="24"/>
        <v>0.28147328017484297</v>
      </c>
      <c r="W66" s="19"/>
    </row>
    <row r="67" spans="4:23" x14ac:dyDescent="0.25">
      <c r="O67">
        <f t="shared" si="26"/>
        <v>2011</v>
      </c>
      <c r="P67" s="22">
        <f t="shared" si="25"/>
        <v>0.116924667889511</v>
      </c>
      <c r="Q67" s="22">
        <f t="shared" si="24"/>
        <v>0.74811911380709972</v>
      </c>
      <c r="R67" s="22">
        <f t="shared" si="24"/>
        <v>4.0247012687563082E-2</v>
      </c>
      <c r="S67" s="22">
        <f t="shared" si="24"/>
        <v>0</v>
      </c>
      <c r="T67" s="22">
        <f t="shared" si="24"/>
        <v>0</v>
      </c>
      <c r="U67" s="22">
        <f t="shared" si="24"/>
        <v>0</v>
      </c>
      <c r="V67" s="22">
        <f t="shared" si="24"/>
        <v>0.25979078605030193</v>
      </c>
      <c r="W67" s="19"/>
    </row>
    <row r="68" spans="4:23" x14ac:dyDescent="0.25">
      <c r="O68">
        <f t="shared" si="26"/>
        <v>2012</v>
      </c>
      <c r="P68" s="22">
        <f t="shared" si="25"/>
        <v>0.11608133161693222</v>
      </c>
      <c r="Q68" s="22">
        <f t="shared" si="24"/>
        <v>0.73504974037946458</v>
      </c>
      <c r="R68" s="22">
        <f t="shared" si="24"/>
        <v>3.6806761144670054E-2</v>
      </c>
      <c r="S68" s="22">
        <f t="shared" si="24"/>
        <v>0</v>
      </c>
      <c r="T68" s="22">
        <f t="shared" si="24"/>
        <v>0</v>
      </c>
      <c r="U68" s="22">
        <f t="shared" si="24"/>
        <v>0</v>
      </c>
      <c r="V68" s="22">
        <f t="shared" si="24"/>
        <v>0.24443913176247811</v>
      </c>
      <c r="W68" s="19"/>
    </row>
    <row r="69" spans="4:23" x14ac:dyDescent="0.25">
      <c r="O69">
        <f t="shared" si="26"/>
        <v>2013</v>
      </c>
      <c r="P69" s="22">
        <f t="shared" si="25"/>
        <v>0.15734476796905231</v>
      </c>
      <c r="Q69" s="22">
        <f t="shared" si="24"/>
        <v>0.72310145193434128</v>
      </c>
      <c r="R69" s="22">
        <f t="shared" si="24"/>
        <v>3.4661972355078764E-2</v>
      </c>
      <c r="S69" s="22">
        <f t="shared" si="24"/>
        <v>0</v>
      </c>
      <c r="T69" s="22">
        <f t="shared" si="24"/>
        <v>0</v>
      </c>
      <c r="U69" s="22">
        <f t="shared" si="24"/>
        <v>0</v>
      </c>
      <c r="V69" s="22">
        <f t="shared" si="24"/>
        <v>0.26651636901886322</v>
      </c>
      <c r="W69" s="19"/>
    </row>
    <row r="70" spans="4:23" x14ac:dyDescent="0.25">
      <c r="O70">
        <f t="shared" si="26"/>
        <v>2014</v>
      </c>
      <c r="P70" s="22">
        <f t="shared" si="25"/>
        <v>0.15592589799753379</v>
      </c>
      <c r="Q70" s="22">
        <f t="shared" si="24"/>
        <v>0.71235429757654278</v>
      </c>
      <c r="R70" s="22">
        <f t="shared" si="24"/>
        <v>3.3620276286112798E-2</v>
      </c>
      <c r="S70" s="22">
        <f t="shared" si="24"/>
        <v>0</v>
      </c>
      <c r="T70" s="22">
        <f t="shared" si="24"/>
        <v>0</v>
      </c>
      <c r="U70" s="22">
        <f t="shared" si="24"/>
        <v>0</v>
      </c>
      <c r="V70" s="22">
        <f t="shared" si="24"/>
        <v>0.26495016115228431</v>
      </c>
      <c r="W70" s="19"/>
    </row>
    <row r="71" spans="4:23" x14ac:dyDescent="0.25">
      <c r="O71">
        <f t="shared" si="26"/>
        <v>2015</v>
      </c>
      <c r="P71" s="22">
        <f t="shared" si="25"/>
        <v>0.14498906832330438</v>
      </c>
      <c r="Q71" s="22">
        <f t="shared" si="24"/>
        <v>0.7043450117409995</v>
      </c>
      <c r="R71" s="22">
        <f t="shared" si="24"/>
        <v>3.172082763546976E-2</v>
      </c>
      <c r="S71" s="22">
        <f t="shared" si="24"/>
        <v>0</v>
      </c>
      <c r="T71" s="22">
        <f t="shared" si="24"/>
        <v>0</v>
      </c>
      <c r="U71" s="22">
        <f t="shared" si="24"/>
        <v>0</v>
      </c>
      <c r="V71" s="22">
        <f t="shared" si="24"/>
        <v>0.27078787182450165</v>
      </c>
      <c r="W71" s="19"/>
    </row>
    <row r="72" spans="4:23" x14ac:dyDescent="0.25">
      <c r="O72">
        <f t="shared" si="26"/>
        <v>2016</v>
      </c>
      <c r="P72" s="22">
        <f t="shared" si="25"/>
        <v>0.1658792189133004</v>
      </c>
      <c r="Q72" s="22">
        <f t="shared" si="24"/>
        <v>0.69625085789161867</v>
      </c>
      <c r="R72" s="22">
        <f t="shared" si="24"/>
        <v>3.2319243358603623E-2</v>
      </c>
      <c r="S72" s="22">
        <f t="shared" si="24"/>
        <v>0</v>
      </c>
      <c r="T72" s="22">
        <f t="shared" si="24"/>
        <v>0</v>
      </c>
      <c r="U72" s="22">
        <f t="shared" si="24"/>
        <v>0</v>
      </c>
      <c r="V72" s="22">
        <f t="shared" si="24"/>
        <v>0.29007642874581419</v>
      </c>
      <c r="W72" s="19"/>
    </row>
    <row r="78" spans="4:23" x14ac:dyDescent="0.25">
      <c r="D78" s="181" t="s">
        <v>111</v>
      </c>
      <c r="E78" s="181"/>
      <c r="F78" s="181"/>
      <c r="G78" s="181"/>
      <c r="H78" s="181"/>
      <c r="I78" s="181"/>
      <c r="J78" s="181"/>
      <c r="K78" s="181"/>
      <c r="L78" s="181"/>
    </row>
    <row r="79" spans="4:23" x14ac:dyDescent="0.25">
      <c r="D79" s="181"/>
      <c r="E79" s="181"/>
      <c r="F79" s="181"/>
      <c r="G79" s="181"/>
      <c r="H79" s="181"/>
      <c r="I79" s="181"/>
      <c r="J79" s="181"/>
      <c r="K79" s="181"/>
      <c r="L79" s="181"/>
    </row>
    <row r="80" spans="4:23" x14ac:dyDescent="0.25">
      <c r="D80" t="s">
        <v>19</v>
      </c>
      <c r="E80" t="s">
        <v>14</v>
      </c>
      <c r="F80" t="s">
        <v>75</v>
      </c>
      <c r="G80" t="s">
        <v>64</v>
      </c>
      <c r="H80" t="s">
        <v>38</v>
      </c>
      <c r="I80" t="s">
        <v>36</v>
      </c>
      <c r="J80" t="s">
        <v>30</v>
      </c>
      <c r="K80" t="s">
        <v>31</v>
      </c>
      <c r="L80" t="s">
        <v>21</v>
      </c>
      <c r="M80" t="s">
        <v>99</v>
      </c>
      <c r="N80" t="s">
        <v>105</v>
      </c>
    </row>
    <row r="81" spans="3:14" x14ac:dyDescent="0.25">
      <c r="C81">
        <f t="shared" ref="C81:C86" si="27">C82-1</f>
        <v>2000</v>
      </c>
      <c r="D81" s="4"/>
      <c r="E81" s="4"/>
      <c r="F81" s="4"/>
      <c r="G81" s="4"/>
      <c r="H81" s="4"/>
      <c r="I81" s="4"/>
      <c r="J81" s="4"/>
      <c r="K81" s="4"/>
      <c r="L81" s="4"/>
      <c r="M81" s="17">
        <f>SUM(D81:K81)</f>
        <v>0</v>
      </c>
      <c r="N81">
        <f>M81-L81</f>
        <v>0</v>
      </c>
    </row>
    <row r="82" spans="3:14" x14ac:dyDescent="0.25">
      <c r="C82">
        <f t="shared" si="27"/>
        <v>2001</v>
      </c>
      <c r="D82" s="4"/>
      <c r="E82" s="4"/>
      <c r="F82" s="4"/>
      <c r="G82" s="4"/>
      <c r="H82" s="4"/>
      <c r="I82" s="4"/>
      <c r="J82" s="4"/>
      <c r="K82" s="4"/>
      <c r="L82" s="4"/>
      <c r="M82" s="17">
        <f t="shared" ref="M82:M97" si="28">SUM(D82:K82)</f>
        <v>0</v>
      </c>
      <c r="N82">
        <f t="shared" ref="N82:N97" si="29">M82-L82</f>
        <v>0</v>
      </c>
    </row>
    <row r="83" spans="3:14" x14ac:dyDescent="0.25">
      <c r="C83">
        <f t="shared" si="27"/>
        <v>2002</v>
      </c>
      <c r="D83" s="4"/>
      <c r="E83" s="4"/>
      <c r="F83" s="4"/>
      <c r="G83" s="4"/>
      <c r="H83" s="4"/>
      <c r="I83" s="4"/>
      <c r="J83" s="4"/>
      <c r="K83" s="4"/>
      <c r="L83" s="4"/>
      <c r="M83" s="17">
        <f t="shared" si="28"/>
        <v>0</v>
      </c>
      <c r="N83">
        <f t="shared" si="29"/>
        <v>0</v>
      </c>
    </row>
    <row r="84" spans="3:14" x14ac:dyDescent="0.25">
      <c r="C84">
        <f t="shared" si="27"/>
        <v>2003</v>
      </c>
      <c r="D84" s="4"/>
      <c r="E84" s="4"/>
      <c r="F84" s="4"/>
      <c r="G84" s="4"/>
      <c r="H84" s="4"/>
      <c r="I84" s="4"/>
      <c r="J84" s="4"/>
      <c r="K84" s="4"/>
      <c r="L84" s="4"/>
      <c r="M84" s="17">
        <f t="shared" si="28"/>
        <v>0</v>
      </c>
      <c r="N84">
        <f t="shared" si="29"/>
        <v>0</v>
      </c>
    </row>
    <row r="85" spans="3:14" x14ac:dyDescent="0.25">
      <c r="C85">
        <f t="shared" si="27"/>
        <v>2004</v>
      </c>
      <c r="D85" s="4"/>
      <c r="E85" s="4"/>
      <c r="F85" s="4"/>
      <c r="G85" s="4"/>
      <c r="H85" s="4"/>
      <c r="I85" s="4"/>
      <c r="J85" s="4"/>
      <c r="K85" s="4"/>
      <c r="L85" s="4"/>
      <c r="M85" s="17">
        <f t="shared" si="28"/>
        <v>0</v>
      </c>
      <c r="N85">
        <f t="shared" si="29"/>
        <v>0</v>
      </c>
    </row>
    <row r="86" spans="3:14" x14ac:dyDescent="0.25">
      <c r="C86">
        <f t="shared" si="27"/>
        <v>2005</v>
      </c>
      <c r="D86" s="4"/>
      <c r="E86" s="4"/>
      <c r="F86" s="4"/>
      <c r="G86" s="4"/>
      <c r="H86" s="4"/>
      <c r="I86" s="4"/>
      <c r="J86" s="4"/>
      <c r="K86" s="4"/>
      <c r="L86" s="4"/>
      <c r="M86" s="17">
        <f t="shared" si="28"/>
        <v>0</v>
      </c>
      <c r="N86">
        <f t="shared" si="29"/>
        <v>0</v>
      </c>
    </row>
    <row r="87" spans="3:14" x14ac:dyDescent="0.25">
      <c r="C87">
        <f>C88-1</f>
        <v>2006</v>
      </c>
      <c r="D87" s="4"/>
      <c r="E87" s="4"/>
      <c r="F87" s="4"/>
      <c r="G87" s="4"/>
      <c r="H87" s="4"/>
      <c r="I87" s="4"/>
      <c r="J87" s="4"/>
      <c r="K87" s="4"/>
      <c r="L87" s="4"/>
      <c r="M87" s="17">
        <f t="shared" si="28"/>
        <v>0</v>
      </c>
      <c r="N87">
        <f t="shared" si="29"/>
        <v>0</v>
      </c>
    </row>
    <row r="88" spans="3:14" x14ac:dyDescent="0.25">
      <c r="C88">
        <v>2007</v>
      </c>
      <c r="D88" s="9">
        <v>280006</v>
      </c>
      <c r="E88" s="9">
        <v>121904</v>
      </c>
      <c r="F88" s="9">
        <v>105774</v>
      </c>
      <c r="G88" s="9">
        <v>315840</v>
      </c>
      <c r="H88" s="9">
        <v>40589</v>
      </c>
      <c r="I88" s="4">
        <v>105</v>
      </c>
      <c r="J88" s="9">
        <v>10803</v>
      </c>
      <c r="K88" s="9">
        <v>74324</v>
      </c>
      <c r="L88" s="9">
        <v>953335</v>
      </c>
      <c r="M88" s="24">
        <f t="shared" si="28"/>
        <v>949345</v>
      </c>
      <c r="N88" s="23">
        <f t="shared" si="29"/>
        <v>-3990</v>
      </c>
    </row>
    <row r="89" spans="3:14" x14ac:dyDescent="0.25">
      <c r="C89">
        <v>2008</v>
      </c>
      <c r="D89" s="9">
        <v>283089</v>
      </c>
      <c r="E89" s="9">
        <v>94035</v>
      </c>
      <c r="F89" s="9">
        <v>112614</v>
      </c>
      <c r="G89" s="9">
        <v>311938</v>
      </c>
      <c r="H89" s="9">
        <v>52073</v>
      </c>
      <c r="I89" s="4">
        <v>155</v>
      </c>
      <c r="J89" s="9">
        <v>15658</v>
      </c>
      <c r="K89" s="9">
        <v>79089</v>
      </c>
      <c r="L89" s="9">
        <v>955042</v>
      </c>
      <c r="M89" s="24">
        <f t="shared" si="28"/>
        <v>948651</v>
      </c>
      <c r="N89" s="23">
        <f t="shared" si="29"/>
        <v>-6391</v>
      </c>
    </row>
    <row r="90" spans="3:14" x14ac:dyDescent="0.25">
      <c r="C90">
        <v>2009</v>
      </c>
      <c r="D90" s="9">
        <v>286645</v>
      </c>
      <c r="E90" s="9">
        <v>82587</v>
      </c>
      <c r="F90" s="9">
        <v>118587</v>
      </c>
      <c r="G90" s="9">
        <v>309000</v>
      </c>
      <c r="H90" s="9">
        <v>55663</v>
      </c>
      <c r="I90" s="4">
        <v>220</v>
      </c>
      <c r="J90" s="9">
        <v>24384</v>
      </c>
      <c r="K90" s="9">
        <v>82499</v>
      </c>
      <c r="L90" s="9">
        <v>975278</v>
      </c>
      <c r="M90" s="24">
        <f t="shared" si="28"/>
        <v>959585</v>
      </c>
      <c r="N90" s="23">
        <f t="shared" si="29"/>
        <v>-15693</v>
      </c>
    </row>
    <row r="91" spans="3:14" x14ac:dyDescent="0.25">
      <c r="C91">
        <v>2010</v>
      </c>
      <c r="D91" s="9">
        <v>295269</v>
      </c>
      <c r="E91" s="9">
        <v>137489</v>
      </c>
      <c r="F91" s="9">
        <v>115404</v>
      </c>
      <c r="G91" s="9">
        <v>294249</v>
      </c>
      <c r="H91" s="9">
        <v>55765</v>
      </c>
      <c r="I91" s="4">
        <v>123</v>
      </c>
      <c r="J91" s="9">
        <v>32067</v>
      </c>
      <c r="K91" s="9">
        <v>90707</v>
      </c>
      <c r="L91" s="9">
        <v>1049013</v>
      </c>
      <c r="M91" s="24">
        <f t="shared" si="28"/>
        <v>1021073</v>
      </c>
      <c r="N91" s="23">
        <f t="shared" si="29"/>
        <v>-27940</v>
      </c>
    </row>
    <row r="92" spans="3:14" x14ac:dyDescent="0.25">
      <c r="C92">
        <v>2011</v>
      </c>
      <c r="D92" s="9">
        <v>298825</v>
      </c>
      <c r="E92" s="9">
        <v>144502</v>
      </c>
      <c r="F92" s="9">
        <v>121234</v>
      </c>
      <c r="G92" s="9">
        <v>334727</v>
      </c>
      <c r="H92" s="9">
        <v>69978</v>
      </c>
      <c r="I92" s="4">
        <v>121</v>
      </c>
      <c r="J92" s="9">
        <v>37060</v>
      </c>
      <c r="K92" s="9">
        <v>99147</v>
      </c>
      <c r="L92" s="9">
        <v>1151400</v>
      </c>
      <c r="M92" s="24">
        <f t="shared" si="28"/>
        <v>1105594</v>
      </c>
      <c r="N92" s="23">
        <f t="shared" si="29"/>
        <v>-45806</v>
      </c>
    </row>
    <row r="93" spans="3:14" x14ac:dyDescent="0.25">
      <c r="C93">
        <v>2012</v>
      </c>
      <c r="D93" s="9">
        <v>300693</v>
      </c>
      <c r="E93" s="9">
        <v>123022</v>
      </c>
      <c r="F93" s="9">
        <v>125074</v>
      </c>
      <c r="G93" s="9">
        <v>389030</v>
      </c>
      <c r="H93" s="9">
        <v>83418</v>
      </c>
      <c r="I93" s="4">
        <v>130</v>
      </c>
      <c r="J93" s="9">
        <v>42883</v>
      </c>
      <c r="K93" s="9">
        <v>106656</v>
      </c>
      <c r="L93" s="9">
        <v>1230134</v>
      </c>
      <c r="M93" s="24">
        <f t="shared" si="28"/>
        <v>1170906</v>
      </c>
      <c r="N93" s="23">
        <f t="shared" si="29"/>
        <v>-59228</v>
      </c>
    </row>
    <row r="94" spans="3:14" x14ac:dyDescent="0.25">
      <c r="C94">
        <v>2013</v>
      </c>
      <c r="D94" s="9">
        <v>306087</v>
      </c>
      <c r="E94" s="9">
        <v>42729</v>
      </c>
      <c r="F94" s="9">
        <v>125529</v>
      </c>
      <c r="G94" s="9">
        <v>378049</v>
      </c>
      <c r="H94" s="9">
        <v>66161</v>
      </c>
      <c r="I94" s="4">
        <v>130</v>
      </c>
      <c r="J94" s="9">
        <v>47801</v>
      </c>
      <c r="K94" s="9">
        <v>114962</v>
      </c>
      <c r="L94" s="9">
        <v>1148474</v>
      </c>
      <c r="M94" s="24">
        <f t="shared" si="28"/>
        <v>1081448</v>
      </c>
      <c r="N94" s="23">
        <f t="shared" si="29"/>
        <v>-67026</v>
      </c>
    </row>
    <row r="95" spans="3:14" x14ac:dyDescent="0.25">
      <c r="C95">
        <v>2014</v>
      </c>
      <c r="D95" s="9">
        <v>310036</v>
      </c>
      <c r="E95" s="9">
        <v>55064</v>
      </c>
      <c r="F95" s="9">
        <v>124467</v>
      </c>
      <c r="G95" s="9">
        <v>363713</v>
      </c>
      <c r="H95" s="9">
        <v>70277</v>
      </c>
      <c r="I95" s="4">
        <v>58</v>
      </c>
      <c r="J95" s="9">
        <v>51942</v>
      </c>
      <c r="K95" s="9">
        <v>121743</v>
      </c>
      <c r="L95" s="9">
        <v>1170167</v>
      </c>
      <c r="M95" s="24">
        <f t="shared" si="28"/>
        <v>1097300</v>
      </c>
      <c r="N95" s="23">
        <f t="shared" si="29"/>
        <v>-72867</v>
      </c>
    </row>
    <row r="96" spans="3:14" x14ac:dyDescent="0.25">
      <c r="C96">
        <v>2015</v>
      </c>
      <c r="D96" s="9">
        <v>309450</v>
      </c>
      <c r="E96" s="9">
        <v>70228</v>
      </c>
      <c r="F96" s="9">
        <v>123876</v>
      </c>
      <c r="G96" s="9">
        <v>393214</v>
      </c>
      <c r="H96" s="9">
        <v>47514</v>
      </c>
      <c r="I96" s="4">
        <v>50</v>
      </c>
      <c r="J96" s="9">
        <v>54361</v>
      </c>
      <c r="K96" s="9">
        <v>124344</v>
      </c>
      <c r="L96" s="9">
        <v>1142775</v>
      </c>
      <c r="M96" s="24">
        <f t="shared" si="28"/>
        <v>1123037</v>
      </c>
      <c r="N96" s="23">
        <f t="shared" si="29"/>
        <v>-19738</v>
      </c>
    </row>
    <row r="97" spans="3:14" x14ac:dyDescent="0.25">
      <c r="C97">
        <v>2016</v>
      </c>
      <c r="D97" s="9">
        <v>306989</v>
      </c>
      <c r="E97" s="9">
        <v>63504</v>
      </c>
      <c r="F97" s="9">
        <v>101393</v>
      </c>
      <c r="G97" s="9">
        <v>290155</v>
      </c>
      <c r="H97" s="9">
        <v>31775</v>
      </c>
      <c r="I97" s="4">
        <v>107</v>
      </c>
      <c r="J97" s="9">
        <v>56626</v>
      </c>
      <c r="K97" s="9">
        <v>132411</v>
      </c>
      <c r="L97" s="9">
        <v>1002697</v>
      </c>
      <c r="M97" s="24">
        <f t="shared" si="28"/>
        <v>982960</v>
      </c>
      <c r="N97" s="23">
        <f t="shared" si="29"/>
        <v>-19737</v>
      </c>
    </row>
    <row r="99" spans="3:14" x14ac:dyDescent="0.25">
      <c r="D99" s="181" t="s">
        <v>112</v>
      </c>
      <c r="E99" s="181"/>
      <c r="F99" s="181"/>
      <c r="G99" s="181"/>
      <c r="H99" s="181"/>
      <c r="I99" s="181"/>
      <c r="J99" s="181"/>
      <c r="K99" s="181"/>
      <c r="L99" s="181"/>
    </row>
    <row r="100" spans="3:14" x14ac:dyDescent="0.25">
      <c r="D100" s="181"/>
      <c r="E100" s="181"/>
      <c r="F100" s="181"/>
      <c r="G100" s="181"/>
      <c r="H100" s="181"/>
      <c r="I100" s="181"/>
      <c r="J100" s="181"/>
      <c r="K100" s="181"/>
      <c r="L100" s="181"/>
    </row>
    <row r="101" spans="3:14" x14ac:dyDescent="0.25">
      <c r="D101" t="s">
        <v>19</v>
      </c>
      <c r="E101" t="s">
        <v>14</v>
      </c>
      <c r="F101" t="s">
        <v>75</v>
      </c>
      <c r="G101" t="s">
        <v>64</v>
      </c>
      <c r="H101" t="s">
        <v>38</v>
      </c>
      <c r="I101" t="s">
        <v>36</v>
      </c>
      <c r="J101" t="s">
        <v>30</v>
      </c>
      <c r="K101" t="s">
        <v>31</v>
      </c>
      <c r="L101" t="s">
        <v>21</v>
      </c>
      <c r="M101" t="s">
        <v>99</v>
      </c>
      <c r="N101" t="s">
        <v>105</v>
      </c>
    </row>
    <row r="102" spans="3:14" x14ac:dyDescent="0.25">
      <c r="C102">
        <f t="shared" ref="C102:C107" si="30">C103-1</f>
        <v>2000</v>
      </c>
      <c r="D102" s="4"/>
      <c r="E102" s="4"/>
      <c r="F102" s="4"/>
      <c r="G102" s="4"/>
      <c r="H102" s="4"/>
      <c r="I102" s="4"/>
      <c r="J102" s="4"/>
      <c r="K102" s="4"/>
      <c r="L102" s="4"/>
      <c r="M102" s="17">
        <f>SUM(D102:K102)</f>
        <v>0</v>
      </c>
      <c r="N102">
        <f>M102-L102</f>
        <v>0</v>
      </c>
    </row>
    <row r="103" spans="3:14" x14ac:dyDescent="0.25">
      <c r="C103">
        <f t="shared" si="30"/>
        <v>2001</v>
      </c>
      <c r="D103" s="4"/>
      <c r="E103" s="4"/>
      <c r="F103" s="4"/>
      <c r="G103" s="4"/>
      <c r="H103" s="4"/>
      <c r="I103" s="4"/>
      <c r="J103" s="4"/>
      <c r="K103" s="4"/>
      <c r="L103" s="4"/>
      <c r="M103" s="17">
        <f t="shared" ref="M103:M118" si="31">SUM(D103:K103)</f>
        <v>0</v>
      </c>
      <c r="N103">
        <f t="shared" ref="N103:N118" si="32">M103-L103</f>
        <v>0</v>
      </c>
    </row>
    <row r="104" spans="3:14" x14ac:dyDescent="0.25">
      <c r="C104">
        <f t="shared" si="30"/>
        <v>2002</v>
      </c>
      <c r="D104" s="4"/>
      <c r="E104" s="4"/>
      <c r="F104" s="4"/>
      <c r="G104" s="4"/>
      <c r="H104" s="4"/>
      <c r="I104" s="4"/>
      <c r="J104" s="4"/>
      <c r="K104" s="4"/>
      <c r="L104" s="4"/>
      <c r="M104" s="17">
        <f t="shared" si="31"/>
        <v>0</v>
      </c>
      <c r="N104">
        <f t="shared" si="32"/>
        <v>0</v>
      </c>
    </row>
    <row r="105" spans="3:14" x14ac:dyDescent="0.25">
      <c r="C105">
        <f t="shared" si="30"/>
        <v>2003</v>
      </c>
      <c r="D105" s="4"/>
      <c r="E105" s="4"/>
      <c r="F105" s="4"/>
      <c r="G105" s="4"/>
      <c r="H105" s="4"/>
      <c r="I105" s="4"/>
      <c r="J105" s="4"/>
      <c r="K105" s="4"/>
      <c r="L105" s="4"/>
      <c r="M105" s="17">
        <f t="shared" si="31"/>
        <v>0</v>
      </c>
      <c r="N105">
        <f t="shared" si="32"/>
        <v>0</v>
      </c>
    </row>
    <row r="106" spans="3:14" x14ac:dyDescent="0.25">
      <c r="C106">
        <f t="shared" si="30"/>
        <v>2004</v>
      </c>
      <c r="D106" s="4"/>
      <c r="E106" s="4"/>
      <c r="F106" s="4"/>
      <c r="G106" s="4"/>
      <c r="H106" s="4"/>
      <c r="I106" s="4"/>
      <c r="J106" s="4"/>
      <c r="K106" s="4"/>
      <c r="L106" s="4"/>
      <c r="M106" s="17">
        <f t="shared" si="31"/>
        <v>0</v>
      </c>
      <c r="N106">
        <f t="shared" si="32"/>
        <v>0</v>
      </c>
    </row>
    <row r="107" spans="3:14" x14ac:dyDescent="0.25">
      <c r="C107">
        <f t="shared" si="30"/>
        <v>2005</v>
      </c>
      <c r="D107" s="4"/>
      <c r="E107" s="4"/>
      <c r="F107" s="4"/>
      <c r="G107" s="4"/>
      <c r="H107" s="4"/>
      <c r="I107" s="4"/>
      <c r="J107" s="4"/>
      <c r="K107" s="4"/>
      <c r="L107" s="4"/>
      <c r="M107" s="17">
        <f t="shared" si="31"/>
        <v>0</v>
      </c>
      <c r="N107">
        <f t="shared" si="32"/>
        <v>0</v>
      </c>
    </row>
    <row r="108" spans="3:14" x14ac:dyDescent="0.25">
      <c r="C108">
        <f>C109-1</f>
        <v>2006</v>
      </c>
      <c r="D108" s="4"/>
      <c r="E108" s="4"/>
      <c r="F108" s="4"/>
      <c r="G108" s="4"/>
      <c r="H108" s="4"/>
      <c r="I108" s="4"/>
      <c r="J108" s="4"/>
      <c r="K108" s="4"/>
      <c r="L108" s="4"/>
      <c r="M108" s="17">
        <f t="shared" si="31"/>
        <v>0</v>
      </c>
      <c r="N108">
        <f t="shared" si="32"/>
        <v>0</v>
      </c>
    </row>
    <row r="109" spans="3:14" x14ac:dyDescent="0.25">
      <c r="C109">
        <v>2007</v>
      </c>
      <c r="D109" s="9">
        <f>D88*1000</f>
        <v>280006000</v>
      </c>
      <c r="E109" s="9">
        <f t="shared" ref="E109:L109" si="33">E88*1000</f>
        <v>121904000</v>
      </c>
      <c r="F109" s="9">
        <f t="shared" si="33"/>
        <v>105774000</v>
      </c>
      <c r="G109" s="9">
        <f t="shared" si="33"/>
        <v>315840000</v>
      </c>
      <c r="H109" s="9">
        <f t="shared" si="33"/>
        <v>40589000</v>
      </c>
      <c r="I109" s="9">
        <f t="shared" si="33"/>
        <v>105000</v>
      </c>
      <c r="J109" s="9">
        <f t="shared" si="33"/>
        <v>10803000</v>
      </c>
      <c r="K109" s="9">
        <f t="shared" si="33"/>
        <v>74324000</v>
      </c>
      <c r="L109" s="9">
        <f t="shared" si="33"/>
        <v>953335000</v>
      </c>
      <c r="M109" s="24">
        <f t="shared" si="31"/>
        <v>949345000</v>
      </c>
      <c r="N109" s="23">
        <f t="shared" si="32"/>
        <v>-3990000</v>
      </c>
    </row>
    <row r="110" spans="3:14" x14ac:dyDescent="0.25">
      <c r="C110">
        <v>2008</v>
      </c>
      <c r="D110" s="9">
        <f t="shared" ref="D110:L118" si="34">D89*1000</f>
        <v>283089000</v>
      </c>
      <c r="E110" s="9">
        <f t="shared" si="34"/>
        <v>94035000</v>
      </c>
      <c r="F110" s="9">
        <f t="shared" si="34"/>
        <v>112614000</v>
      </c>
      <c r="G110" s="9">
        <f t="shared" si="34"/>
        <v>311938000</v>
      </c>
      <c r="H110" s="9">
        <f t="shared" si="34"/>
        <v>52073000</v>
      </c>
      <c r="I110" s="9">
        <f t="shared" si="34"/>
        <v>155000</v>
      </c>
      <c r="J110" s="9">
        <f t="shared" si="34"/>
        <v>15658000</v>
      </c>
      <c r="K110" s="9">
        <f t="shared" si="34"/>
        <v>79089000</v>
      </c>
      <c r="L110" s="9">
        <f t="shared" si="34"/>
        <v>955042000</v>
      </c>
      <c r="M110" s="24">
        <f t="shared" si="31"/>
        <v>948651000</v>
      </c>
      <c r="N110" s="23">
        <f t="shared" si="32"/>
        <v>-6391000</v>
      </c>
    </row>
    <row r="111" spans="3:14" x14ac:dyDescent="0.25">
      <c r="C111">
        <v>2009</v>
      </c>
      <c r="D111" s="9">
        <f t="shared" si="34"/>
        <v>286645000</v>
      </c>
      <c r="E111" s="9">
        <f t="shared" si="34"/>
        <v>82587000</v>
      </c>
      <c r="F111" s="9">
        <f t="shared" si="34"/>
        <v>118587000</v>
      </c>
      <c r="G111" s="9">
        <f t="shared" si="34"/>
        <v>309000000</v>
      </c>
      <c r="H111" s="9">
        <f t="shared" si="34"/>
        <v>55663000</v>
      </c>
      <c r="I111" s="9">
        <f t="shared" si="34"/>
        <v>220000</v>
      </c>
      <c r="J111" s="9">
        <f t="shared" si="34"/>
        <v>24384000</v>
      </c>
      <c r="K111" s="9">
        <f t="shared" si="34"/>
        <v>82499000</v>
      </c>
      <c r="L111" s="9">
        <f t="shared" si="34"/>
        <v>975278000</v>
      </c>
      <c r="M111" s="24">
        <f t="shared" si="31"/>
        <v>959585000</v>
      </c>
      <c r="N111" s="23">
        <f t="shared" si="32"/>
        <v>-15693000</v>
      </c>
    </row>
    <row r="112" spans="3:14" x14ac:dyDescent="0.25">
      <c r="C112">
        <v>2010</v>
      </c>
      <c r="D112" s="9">
        <f t="shared" si="34"/>
        <v>295269000</v>
      </c>
      <c r="E112" s="9">
        <f t="shared" si="34"/>
        <v>137489000</v>
      </c>
      <c r="F112" s="9">
        <f t="shared" si="34"/>
        <v>115404000</v>
      </c>
      <c r="G112" s="9">
        <f t="shared" si="34"/>
        <v>294249000</v>
      </c>
      <c r="H112" s="9">
        <f t="shared" si="34"/>
        <v>55765000</v>
      </c>
      <c r="I112" s="9">
        <f t="shared" si="34"/>
        <v>123000</v>
      </c>
      <c r="J112" s="9">
        <f t="shared" si="34"/>
        <v>32067000</v>
      </c>
      <c r="K112" s="9">
        <f t="shared" si="34"/>
        <v>90707000</v>
      </c>
      <c r="L112" s="9">
        <f t="shared" si="34"/>
        <v>1049013000</v>
      </c>
      <c r="M112" s="24">
        <f t="shared" si="31"/>
        <v>1021073000</v>
      </c>
      <c r="N112" s="23">
        <f t="shared" si="32"/>
        <v>-27940000</v>
      </c>
    </row>
    <row r="113" spans="3:14" x14ac:dyDescent="0.25">
      <c r="C113">
        <v>2011</v>
      </c>
      <c r="D113" s="9">
        <f t="shared" si="34"/>
        <v>298825000</v>
      </c>
      <c r="E113" s="9">
        <f t="shared" si="34"/>
        <v>144502000</v>
      </c>
      <c r="F113" s="9">
        <f t="shared" si="34"/>
        <v>121234000</v>
      </c>
      <c r="G113" s="9">
        <f t="shared" si="34"/>
        <v>334727000</v>
      </c>
      <c r="H113" s="9">
        <f t="shared" si="34"/>
        <v>69978000</v>
      </c>
      <c r="I113" s="9">
        <f t="shared" si="34"/>
        <v>121000</v>
      </c>
      <c r="J113" s="9">
        <f t="shared" si="34"/>
        <v>37060000</v>
      </c>
      <c r="K113" s="9">
        <f t="shared" si="34"/>
        <v>99147000</v>
      </c>
      <c r="L113" s="9">
        <f t="shared" si="34"/>
        <v>1151400000</v>
      </c>
      <c r="M113" s="24">
        <f t="shared" si="31"/>
        <v>1105594000</v>
      </c>
      <c r="N113" s="23">
        <f t="shared" si="32"/>
        <v>-45806000</v>
      </c>
    </row>
    <row r="114" spans="3:14" x14ac:dyDescent="0.25">
      <c r="C114">
        <v>2012</v>
      </c>
      <c r="D114" s="9">
        <f t="shared" si="34"/>
        <v>300693000</v>
      </c>
      <c r="E114" s="9">
        <f t="shared" si="34"/>
        <v>123022000</v>
      </c>
      <c r="F114" s="9">
        <f t="shared" si="34"/>
        <v>125074000</v>
      </c>
      <c r="G114" s="9">
        <f t="shared" si="34"/>
        <v>389030000</v>
      </c>
      <c r="H114" s="9">
        <f t="shared" si="34"/>
        <v>83418000</v>
      </c>
      <c r="I114" s="9">
        <f t="shared" si="34"/>
        <v>130000</v>
      </c>
      <c r="J114" s="9">
        <f t="shared" si="34"/>
        <v>42883000</v>
      </c>
      <c r="K114" s="9">
        <f t="shared" si="34"/>
        <v>106656000</v>
      </c>
      <c r="L114" s="9">
        <f t="shared" si="34"/>
        <v>1230134000</v>
      </c>
      <c r="M114" s="24">
        <f t="shared" si="31"/>
        <v>1170906000</v>
      </c>
      <c r="N114" s="23">
        <f t="shared" si="32"/>
        <v>-59228000</v>
      </c>
    </row>
    <row r="115" spans="3:14" x14ac:dyDescent="0.25">
      <c r="C115">
        <v>2013</v>
      </c>
      <c r="D115" s="9">
        <f t="shared" si="34"/>
        <v>306087000</v>
      </c>
      <c r="E115" s="9">
        <f t="shared" si="34"/>
        <v>42729000</v>
      </c>
      <c r="F115" s="9">
        <f t="shared" si="34"/>
        <v>125529000</v>
      </c>
      <c r="G115" s="9">
        <f t="shared" si="34"/>
        <v>378049000</v>
      </c>
      <c r="H115" s="9">
        <f t="shared" si="34"/>
        <v>66161000</v>
      </c>
      <c r="I115" s="9">
        <f t="shared" si="34"/>
        <v>130000</v>
      </c>
      <c r="J115" s="9">
        <f t="shared" si="34"/>
        <v>47801000</v>
      </c>
      <c r="K115" s="9">
        <f t="shared" si="34"/>
        <v>114962000</v>
      </c>
      <c r="L115" s="9">
        <f t="shared" si="34"/>
        <v>1148474000</v>
      </c>
      <c r="M115" s="24">
        <f t="shared" si="31"/>
        <v>1081448000</v>
      </c>
      <c r="N115" s="23">
        <f t="shared" si="32"/>
        <v>-67026000</v>
      </c>
    </row>
    <row r="116" spans="3:14" x14ac:dyDescent="0.25">
      <c r="C116">
        <v>2014</v>
      </c>
      <c r="D116" s="9">
        <f t="shared" si="34"/>
        <v>310036000</v>
      </c>
      <c r="E116" s="9">
        <f t="shared" si="34"/>
        <v>55064000</v>
      </c>
      <c r="F116" s="9">
        <f t="shared" si="34"/>
        <v>124467000</v>
      </c>
      <c r="G116" s="9">
        <f t="shared" si="34"/>
        <v>363713000</v>
      </c>
      <c r="H116" s="9">
        <f t="shared" si="34"/>
        <v>70277000</v>
      </c>
      <c r="I116" s="9">
        <f t="shared" si="34"/>
        <v>58000</v>
      </c>
      <c r="J116" s="9">
        <f t="shared" si="34"/>
        <v>51942000</v>
      </c>
      <c r="K116" s="9">
        <f t="shared" si="34"/>
        <v>121743000</v>
      </c>
      <c r="L116" s="9">
        <f t="shared" si="34"/>
        <v>1170167000</v>
      </c>
      <c r="M116" s="24">
        <f t="shared" si="31"/>
        <v>1097300000</v>
      </c>
      <c r="N116" s="23">
        <f t="shared" si="32"/>
        <v>-72867000</v>
      </c>
    </row>
    <row r="117" spans="3:14" x14ac:dyDescent="0.25">
      <c r="C117">
        <v>2015</v>
      </c>
      <c r="D117" s="9">
        <f t="shared" si="34"/>
        <v>309450000</v>
      </c>
      <c r="E117" s="9">
        <f t="shared" si="34"/>
        <v>70228000</v>
      </c>
      <c r="F117" s="9">
        <f t="shared" si="34"/>
        <v>123876000</v>
      </c>
      <c r="G117" s="9">
        <f t="shared" si="34"/>
        <v>393214000</v>
      </c>
      <c r="H117" s="9">
        <f t="shared" si="34"/>
        <v>47514000</v>
      </c>
      <c r="I117" s="9">
        <f t="shared" si="34"/>
        <v>50000</v>
      </c>
      <c r="J117" s="9">
        <f t="shared" si="34"/>
        <v>54361000</v>
      </c>
      <c r="K117" s="9">
        <f t="shared" si="34"/>
        <v>124344000</v>
      </c>
      <c r="L117" s="9">
        <f t="shared" si="34"/>
        <v>1142775000</v>
      </c>
      <c r="M117" s="24">
        <f t="shared" si="31"/>
        <v>1123037000</v>
      </c>
      <c r="N117" s="23">
        <f t="shared" si="32"/>
        <v>-19738000</v>
      </c>
    </row>
    <row r="118" spans="3:14" x14ac:dyDescent="0.25">
      <c r="C118">
        <v>2016</v>
      </c>
      <c r="D118" s="9">
        <f t="shared" si="34"/>
        <v>306989000</v>
      </c>
      <c r="E118" s="9">
        <f t="shared" si="34"/>
        <v>63504000</v>
      </c>
      <c r="F118" s="9">
        <f t="shared" si="34"/>
        <v>101393000</v>
      </c>
      <c r="G118" s="9">
        <f t="shared" si="34"/>
        <v>290155000</v>
      </c>
      <c r="H118" s="9">
        <f t="shared" si="34"/>
        <v>31775000</v>
      </c>
      <c r="I118" s="9">
        <f t="shared" si="34"/>
        <v>107000</v>
      </c>
      <c r="J118" s="9">
        <f t="shared" si="34"/>
        <v>56626000</v>
      </c>
      <c r="K118" s="9">
        <f t="shared" si="34"/>
        <v>132411000</v>
      </c>
      <c r="L118" s="9">
        <f t="shared" si="34"/>
        <v>1002697000</v>
      </c>
      <c r="M118" s="24">
        <f t="shared" si="31"/>
        <v>982960000</v>
      </c>
      <c r="N118" s="23">
        <f t="shared" si="32"/>
        <v>-19737000</v>
      </c>
    </row>
  </sheetData>
  <mergeCells count="6">
    <mergeCell ref="D99:L100"/>
    <mergeCell ref="C1:M2"/>
    <mergeCell ref="D31:M32"/>
    <mergeCell ref="P31:X32"/>
    <mergeCell ref="P53:X54"/>
    <mergeCell ref="D78:L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Energy Balance</vt:lpstr>
      <vt:lpstr>Coal</vt:lpstr>
      <vt:lpstr>Crude Oil</vt:lpstr>
      <vt:lpstr>Natural Gas</vt:lpstr>
      <vt:lpstr>Hydro</vt:lpstr>
      <vt:lpstr>Geothermal</vt:lpstr>
      <vt:lpstr>Others (Geothermal, Biomass)</vt:lpstr>
      <vt:lpstr>Primary Energy Supply</vt:lpstr>
      <vt:lpstr>Energy Consumption</vt:lpstr>
      <vt:lpstr>Energy Price</vt:lpstr>
      <vt:lpstr>Commercial Energy Consumption</vt:lpstr>
      <vt:lpstr>Household Energy Consumption</vt:lpstr>
      <vt:lpstr>Industrial Energy Consumption</vt:lpstr>
      <vt:lpstr>Domestic Energy Consumption</vt:lpstr>
      <vt:lpstr>Other Energy Consumption</vt:lpstr>
      <vt:lpstr>Transport Energy Consumption</vt:lpstr>
      <vt:lpstr>Data v_3</vt:lpstr>
      <vt:lpstr>___Output Model</vt:lpstr>
      <vt:lpstr>Indicated Source Energy Demand</vt:lpstr>
      <vt:lpstr>Total Energy Demand for Domstic</vt:lpstr>
      <vt:lpstr>___RUEN</vt:lpstr>
      <vt:lpstr>Sheet6</vt:lpstr>
      <vt:lpstr>Kapasitas</vt:lpstr>
      <vt:lpstr>Suplai</vt:lpstr>
      <vt:lpstr>Kebutuhan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Muhammad Anwari Leksono</cp:lastModifiedBy>
  <dcterms:created xsi:type="dcterms:W3CDTF">2018-03-13T16:05:02Z</dcterms:created>
  <dcterms:modified xsi:type="dcterms:W3CDTF">2020-08-12T06:25:23Z</dcterms:modified>
</cp:coreProperties>
</file>